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https://usu-my.sharepoint.com/personal/a02298741_aggies_usu_edu/Documents/2025 Fall/6410 - System Analysis/gms files/HW7/"/>
    </mc:Choice>
  </mc:AlternateContent>
  <xr:revisionPtr revIDLastSave="32" documentId="13_ncr:1_{94249599-E090-40C4-9840-D7B1D11FB160}" xr6:coauthVersionLast="47" xr6:coauthVersionMax="47" xr10:uidLastSave="{35C3FC81-07D7-4CE7-B65E-221E1E1A347D}"/>
  <bookViews>
    <workbookView xWindow="20052" yWindow="4668" windowWidth="23256" windowHeight="12456" tabRatio="893" firstSheet="61" activeTab="68" xr2:uid="{00000000-000D-0000-FFFF-FFFF00000000}"/>
  </bookViews>
  <sheets>
    <sheet name="Intro" sheetId="1" r:id="rId1"/>
    <sheet name="Copyright &amp; License" sheetId="122" r:id="rId2"/>
    <sheet name="BearRiverNetwork" sheetId="123" r:id="rId3"/>
    <sheet name="SubInd" sheetId="2" r:id="rId4"/>
    <sheet name="FishSpp" sheetId="22" r:id="rId5"/>
    <sheet name="VegSpp" sheetId="23" r:id="rId6"/>
    <sheet name="Month" sheetId="24" r:id="rId7"/>
    <sheet name="Nodes" sheetId="10" r:id="rId8"/>
    <sheet name="NodesNotDemand" sheetId="109" r:id="rId9"/>
    <sheet name="NodeNotHeadwater" sheetId="121" r:id="rId10"/>
    <sheet name="MassBalanceNodes" sheetId="152" r:id="rId11"/>
    <sheet name="Reservoirs" sheetId="25" r:id="rId12"/>
    <sheet name="Wetlands" sheetId="26" r:id="rId13"/>
    <sheet name="Demand" sheetId="27" r:id="rId14"/>
    <sheet name="R_indx" sheetId="55" r:id="rId15"/>
    <sheet name="sf_indx" sheetId="57" r:id="rId16"/>
    <sheet name="wf_indx" sheetId="58" r:id="rId17"/>
    <sheet name="wsi_indx" sheetId="59" r:id="rId18"/>
    <sheet name="Connect" sheetId="11" r:id="rId19"/>
    <sheet name="EnvSite" sheetId="28" r:id="rId20"/>
    <sheet name="Diversions" sheetId="29" r:id="rId21"/>
    <sheet name="ReturnFlow" sheetId="30" r:id="rId22"/>
    <sheet name="WetlandsSites" sheetId="102" r:id="rId23"/>
    <sheet name="LinktoReservoir" sheetId="105" r:id="rId24"/>
    <sheet name="LinkOutReservoir" sheetId="110" r:id="rId25"/>
    <sheet name="rsiIndex" sheetId="111" r:id="rId26"/>
    <sheet name="rsiEQ" sheetId="112" r:id="rId27"/>
    <sheet name="RSI_data" sheetId="165" r:id="rId28"/>
    <sheet name="h" sheetId="166" r:id="rId29"/>
    <sheet name="fciIndex" sheetId="113" r:id="rId30"/>
    <sheet name="fciEQ" sheetId="114" r:id="rId31"/>
    <sheet name="wp" sheetId="7" r:id="rId32"/>
    <sheet name="Length" sheetId="15" r:id="rId33"/>
    <sheet name="aw" sheetId="32" r:id="rId34"/>
    <sheet name="lss" sheetId="8" r:id="rId35"/>
    <sheet name="LinkName" sheetId="119" r:id="rId36"/>
    <sheet name="evap" sheetId="33" r:id="rId37"/>
    <sheet name="linkEvap" sheetId="157" r:id="rId38"/>
    <sheet name="evap_WEAP" sheetId="155" r:id="rId39"/>
    <sheet name="ResElevVol" sheetId="53" r:id="rId40"/>
    <sheet name="EvaporationCurve" sheetId="120" r:id="rId41"/>
    <sheet name="Cons" sheetId="51" r:id="rId42"/>
    <sheet name="inactive" sheetId="40" r:id="rId43"/>
    <sheet name="capacity" sheetId="42" r:id="rId44"/>
    <sheet name="InStor" sheetId="106" r:id="rId45"/>
    <sheet name="demandReq" sheetId="43" r:id="rId46"/>
    <sheet name="Instream" sheetId="52" r:id="rId47"/>
    <sheet name="divCap" sheetId="44" r:id="rId48"/>
    <sheet name="StageFlow" sheetId="16" r:id="rId49"/>
    <sheet name="WidthFlow" sheetId="38" r:id="rId50"/>
    <sheet name="Revegetate" sheetId="118" r:id="rId51"/>
    <sheet name="NaturalGrowth" sheetId="164" r:id="rId52"/>
    <sheet name="Cmax" sheetId="167" r:id="rId53"/>
    <sheet name="MaxVegCover" sheetId="143" r:id="rId54"/>
    <sheet name="SimLinks" sheetId="149" r:id="rId55"/>
    <sheet name="Connect_Sim" sheetId="150" r:id="rId56"/>
    <sheet name="Qmax" sheetId="125" r:id="rId57"/>
    <sheet name="Qmin" sheetId="144" r:id="rId58"/>
    <sheet name="QSim" sheetId="147" r:id="rId59"/>
    <sheet name="QSimulation_NHD" sheetId="131" r:id="rId60"/>
    <sheet name="HeadFlow" sheetId="115" r:id="rId61"/>
    <sheet name="HeadFlow_Climate1" sheetId="134" r:id="rId62"/>
    <sheet name="HeadFlow_Climate2" sheetId="139" r:id="rId63"/>
    <sheet name="RiversHeadFlow" sheetId="117" r:id="rId64"/>
    <sheet name="RiversHeadFlow-2005" sheetId="160" r:id="rId65"/>
    <sheet name="RiversHeadFlow-2006" sheetId="161" r:id="rId66"/>
    <sheet name="RiversHeadFlow-2011" sheetId="162" r:id="rId67"/>
    <sheet name="RiversHeadFlow-2003" sheetId="163" r:id="rId68"/>
    <sheet name="weights" sheetId="3" r:id="rId69"/>
    <sheet name="Budget" sheetId="39" r:id="rId70"/>
    <sheet name="InitD" sheetId="107" r:id="rId71"/>
    <sheet name="InitC" sheetId="108" r:id="rId72"/>
    <sheet name="UnitCost" sheetId="46" r:id="rId73"/>
    <sheet name="Runs" sheetId="153" r:id="rId74"/>
    <sheet name="DemandRuns" sheetId="154" r:id="rId75"/>
    <sheet name="Qrun" sheetId="158" r:id="rId76"/>
    <sheet name="QRunValues" sheetId="159" r:id="rId77"/>
    <sheet name="WSI curves-Mm3" sheetId="126" r:id="rId78"/>
    <sheet name="Stage-Flow" sheetId="127" r:id="rId79"/>
    <sheet name="Stage-Flow-Width" sheetId="156" r:id="rId80"/>
    <sheet name="RSI curves" sheetId="128" r:id="rId81"/>
    <sheet name="RSI curves-Stage" sheetId="145" r:id="rId82"/>
    <sheet name="h curves" sheetId="129" r:id="rId83"/>
  </sheets>
  <externalReferences>
    <externalReference r:id="rId84"/>
    <externalReference r:id="rId85"/>
    <externalReference r:id="rId8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2" l="1"/>
  <c r="B4" i="42"/>
  <c r="D2" i="32"/>
  <c r="D3" i="32"/>
  <c r="D4" i="32"/>
  <c r="D5" i="32"/>
  <c r="D6" i="32"/>
  <c r="D7" i="32"/>
  <c r="D8" i="32"/>
  <c r="D9" i="32"/>
  <c r="D10" i="32"/>
  <c r="D11" i="32"/>
  <c r="D12" i="32"/>
  <c r="D1" i="32"/>
  <c r="J1" i="32" s="1"/>
  <c r="J20" i="32" s="1"/>
  <c r="B55" i="126" l="1"/>
  <c r="C55" i="126"/>
  <c r="D55" i="126"/>
  <c r="E55" i="126"/>
  <c r="F55" i="126"/>
  <c r="G55" i="126"/>
  <c r="H55" i="126"/>
  <c r="I55" i="126"/>
  <c r="J55" i="126"/>
  <c r="K55" i="126"/>
  <c r="L55" i="126"/>
  <c r="B56" i="126"/>
  <c r="C56" i="126"/>
  <c r="D56" i="126"/>
  <c r="E56" i="126"/>
  <c r="F56" i="126"/>
  <c r="G56" i="126"/>
  <c r="H56" i="126"/>
  <c r="I56" i="126"/>
  <c r="J56" i="126"/>
  <c r="K56" i="126"/>
  <c r="L56" i="126"/>
  <c r="B57" i="126"/>
  <c r="C57" i="126"/>
  <c r="D57" i="126"/>
  <c r="E57" i="126"/>
  <c r="F57" i="126"/>
  <c r="G57" i="126"/>
  <c r="H57" i="126"/>
  <c r="I57" i="126"/>
  <c r="J57" i="126"/>
  <c r="K57" i="126"/>
  <c r="L57" i="126"/>
  <c r="B58" i="126"/>
  <c r="C58" i="126"/>
  <c r="D58" i="126"/>
  <c r="E58" i="126"/>
  <c r="F58" i="126"/>
  <c r="G58" i="126"/>
  <c r="H58" i="126"/>
  <c r="I58" i="126"/>
  <c r="J58" i="126"/>
  <c r="K58" i="126"/>
  <c r="L58" i="126"/>
  <c r="B59" i="126"/>
  <c r="C59" i="126"/>
  <c r="D59" i="126"/>
  <c r="E59" i="126"/>
  <c r="F59" i="126"/>
  <c r="G59" i="126"/>
  <c r="H59" i="126"/>
  <c r="I59" i="126"/>
  <c r="J59" i="126"/>
  <c r="K59" i="126"/>
  <c r="L59" i="126"/>
  <c r="B60" i="126"/>
  <c r="C60" i="126"/>
  <c r="D60" i="126"/>
  <c r="E60" i="126"/>
  <c r="F60" i="126"/>
  <c r="G60" i="126"/>
  <c r="H60" i="126"/>
  <c r="I60" i="126"/>
  <c r="J60" i="126"/>
  <c r="K60" i="126"/>
  <c r="L60" i="126"/>
  <c r="B61" i="126"/>
  <c r="C61" i="126"/>
  <c r="D61" i="126"/>
  <c r="E61" i="126"/>
  <c r="F61" i="126"/>
  <c r="G61" i="126"/>
  <c r="H61" i="126"/>
  <c r="I61" i="126"/>
  <c r="J61" i="126"/>
  <c r="K61" i="126"/>
  <c r="L61" i="126"/>
  <c r="B62" i="126"/>
  <c r="C62" i="126"/>
  <c r="D62" i="126"/>
  <c r="E62" i="126"/>
  <c r="F62" i="126"/>
  <c r="G62" i="126"/>
  <c r="H62" i="126"/>
  <c r="I62" i="126"/>
  <c r="J62" i="126"/>
  <c r="K62" i="126"/>
  <c r="L62" i="126"/>
  <c r="B63" i="126"/>
  <c r="C63" i="126"/>
  <c r="D63" i="126"/>
  <c r="E63" i="126"/>
  <c r="F63" i="126"/>
  <c r="G63" i="126"/>
  <c r="H63" i="126"/>
  <c r="I63" i="126"/>
  <c r="J63" i="126"/>
  <c r="K63" i="126"/>
  <c r="L63" i="126"/>
  <c r="B64" i="126"/>
  <c r="C64" i="126"/>
  <c r="D64" i="126"/>
  <c r="E64" i="126"/>
  <c r="F64" i="126"/>
  <c r="G64" i="126"/>
  <c r="H64" i="126"/>
  <c r="I64" i="126"/>
  <c r="J64" i="126"/>
  <c r="K64" i="126"/>
  <c r="L64" i="126"/>
  <c r="B65" i="126"/>
  <c r="C65" i="126"/>
  <c r="D65" i="126"/>
  <c r="E65" i="126"/>
  <c r="F65" i="126"/>
  <c r="G65" i="126"/>
  <c r="H65" i="126"/>
  <c r="I65" i="126"/>
  <c r="J65" i="126"/>
  <c r="K65" i="126"/>
  <c r="L65" i="126"/>
  <c r="C54" i="126"/>
  <c r="D54" i="126"/>
  <c r="E54" i="126"/>
  <c r="F54" i="126"/>
  <c r="G54" i="126"/>
  <c r="H54" i="126"/>
  <c r="I54" i="126"/>
  <c r="J54" i="126"/>
  <c r="K54" i="126"/>
  <c r="L54" i="126"/>
  <c r="B54" i="126"/>
  <c r="C2" i="167" l="1"/>
  <c r="C3" i="167"/>
  <c r="C4" i="167"/>
  <c r="C5" i="167"/>
  <c r="C6" i="167"/>
  <c r="C7" i="167"/>
  <c r="C8" i="167"/>
  <c r="C9" i="167"/>
  <c r="C10" i="167"/>
  <c r="C11" i="167"/>
  <c r="C12" i="167"/>
  <c r="C13" i="167"/>
  <c r="C14" i="167"/>
  <c r="C15" i="167"/>
  <c r="C16" i="167"/>
  <c r="C17" i="167"/>
  <c r="C18" i="167"/>
  <c r="C19" i="167"/>
  <c r="C20" i="167"/>
  <c r="C21" i="167"/>
  <c r="C22" i="167"/>
  <c r="C23" i="167"/>
  <c r="C24" i="167"/>
  <c r="C25" i="167"/>
  <c r="C26" i="167"/>
  <c r="C27" i="167"/>
  <c r="C1" i="167"/>
  <c r="D9" i="147" l="1"/>
  <c r="E9" i="147"/>
  <c r="F9" i="147"/>
  <c r="G9" i="147"/>
  <c r="H9" i="147"/>
  <c r="I9" i="147"/>
  <c r="J9" i="147"/>
  <c r="K9" i="147"/>
  <c r="L9" i="147"/>
  <c r="M9" i="147"/>
  <c r="N9" i="147"/>
  <c r="C9" i="147"/>
  <c r="D3" i="143" l="1"/>
  <c r="D4" i="143"/>
  <c r="D5" i="143"/>
  <c r="D6" i="143"/>
  <c r="D7" i="143"/>
  <c r="D8" i="143"/>
  <c r="D9" i="143"/>
  <c r="D10" i="143"/>
  <c r="D11" i="143"/>
  <c r="D12" i="143"/>
  <c r="D13" i="143"/>
  <c r="D14" i="143"/>
  <c r="D15" i="143"/>
  <c r="D16" i="143"/>
  <c r="D17" i="143"/>
  <c r="D18" i="143"/>
  <c r="D19" i="143"/>
  <c r="D20" i="143"/>
  <c r="D21" i="143"/>
  <c r="D22" i="143"/>
  <c r="D23" i="143"/>
  <c r="D24" i="143"/>
  <c r="D25" i="143"/>
  <c r="D26" i="143"/>
  <c r="D27" i="143"/>
  <c r="D28" i="143"/>
  <c r="D29" i="143"/>
  <c r="D30" i="143"/>
  <c r="D31" i="143"/>
  <c r="D32" i="143"/>
  <c r="D33" i="143"/>
  <c r="D34" i="143"/>
  <c r="D35" i="143"/>
  <c r="D36" i="143"/>
  <c r="D37" i="143"/>
  <c r="D38" i="143"/>
  <c r="D39" i="143"/>
  <c r="D40" i="143"/>
  <c r="D41" i="143"/>
  <c r="D42" i="143"/>
  <c r="D43" i="143"/>
  <c r="D44" i="143"/>
  <c r="D45" i="143"/>
  <c r="D46" i="143"/>
  <c r="D47" i="143"/>
  <c r="D48" i="143"/>
  <c r="D49" i="143"/>
  <c r="D50" i="143"/>
  <c r="D51" i="143"/>
  <c r="D52" i="143"/>
  <c r="D53" i="143"/>
  <c r="D54" i="143"/>
  <c r="D55" i="143"/>
  <c r="D56" i="143"/>
  <c r="D57" i="143"/>
  <c r="D58" i="143"/>
  <c r="D59" i="143"/>
  <c r="D60" i="143"/>
  <c r="D61" i="143"/>
  <c r="D62" i="143"/>
  <c r="D63" i="143"/>
  <c r="D64" i="143"/>
  <c r="D65" i="143"/>
  <c r="D66" i="143"/>
  <c r="D67" i="143"/>
  <c r="D68" i="143"/>
  <c r="D69" i="143"/>
  <c r="D70" i="143"/>
  <c r="D71" i="143"/>
  <c r="D72" i="143"/>
  <c r="D73" i="143"/>
  <c r="D74" i="143"/>
  <c r="D75" i="143"/>
  <c r="D76" i="143"/>
  <c r="D77" i="143"/>
  <c r="D78" i="143"/>
  <c r="D79" i="143"/>
  <c r="D80" i="143"/>
  <c r="D81" i="143"/>
  <c r="D82" i="143"/>
  <c r="D83" i="143"/>
  <c r="D84" i="143"/>
  <c r="D85" i="143"/>
  <c r="D86" i="143"/>
  <c r="D87" i="143"/>
  <c r="D88" i="143"/>
  <c r="D89" i="143"/>
  <c r="D90" i="143"/>
  <c r="D91" i="143"/>
  <c r="D92" i="143"/>
  <c r="D93" i="143"/>
  <c r="D94" i="143"/>
  <c r="D95" i="143"/>
  <c r="D96" i="143"/>
  <c r="D97" i="143"/>
  <c r="D98" i="143"/>
  <c r="D99" i="143"/>
  <c r="D100" i="143"/>
  <c r="D101" i="143"/>
  <c r="D102" i="143"/>
  <c r="D103" i="143"/>
  <c r="D104" i="143"/>
  <c r="D105" i="143"/>
  <c r="D106" i="143"/>
  <c r="D107" i="143"/>
  <c r="D108" i="143"/>
  <c r="D109" i="143"/>
  <c r="D110" i="143"/>
  <c r="D111" i="143"/>
  <c r="D112" i="143"/>
  <c r="D113" i="143"/>
  <c r="D114" i="143"/>
  <c r="D115" i="143"/>
  <c r="D116" i="143"/>
  <c r="D117" i="143"/>
  <c r="D118" i="143"/>
  <c r="D119" i="143"/>
  <c r="D120" i="143"/>
  <c r="D121" i="143"/>
  <c r="D122" i="143"/>
  <c r="D123" i="143"/>
  <c r="D124" i="143"/>
  <c r="D125" i="143"/>
  <c r="D126" i="143"/>
  <c r="D127" i="143"/>
  <c r="D128" i="143"/>
  <c r="D129" i="143"/>
  <c r="D130" i="143"/>
  <c r="D131" i="143"/>
  <c r="D132" i="143"/>
  <c r="D133" i="143"/>
  <c r="D134" i="143"/>
  <c r="D135" i="143"/>
  <c r="D136" i="143"/>
  <c r="D137" i="143"/>
  <c r="D138" i="143"/>
  <c r="D139" i="143"/>
  <c r="D140" i="143"/>
  <c r="D141" i="143"/>
  <c r="D142" i="143"/>
  <c r="D143" i="143"/>
  <c r="D144" i="143"/>
  <c r="D145" i="143"/>
  <c r="D146" i="143"/>
  <c r="D147" i="143"/>
  <c r="D148" i="143"/>
  <c r="D149" i="143"/>
  <c r="D150" i="143"/>
  <c r="D151" i="143"/>
  <c r="D152" i="143"/>
  <c r="D153" i="143"/>
  <c r="D154" i="143"/>
  <c r="D155" i="143"/>
  <c r="D156" i="143"/>
  <c r="D157" i="143"/>
  <c r="D158" i="143"/>
  <c r="D159" i="143"/>
  <c r="D160" i="143"/>
  <c r="D161" i="143"/>
  <c r="D162" i="143"/>
  <c r="D163" i="143"/>
  <c r="D164" i="143"/>
  <c r="D165" i="143"/>
  <c r="D166" i="143"/>
  <c r="D167" i="143"/>
  <c r="D168" i="143"/>
  <c r="D169" i="143"/>
  <c r="D170" i="143"/>
  <c r="D171" i="143"/>
  <c r="D172" i="143"/>
  <c r="D173" i="143"/>
  <c r="D174" i="143"/>
  <c r="D175" i="143"/>
  <c r="D176" i="143"/>
  <c r="D177" i="143"/>
  <c r="D178" i="143"/>
  <c r="D179" i="143"/>
  <c r="D180" i="143"/>
  <c r="D181" i="143"/>
  <c r="D182" i="143"/>
  <c r="D183" i="143"/>
  <c r="D184" i="143"/>
  <c r="D185" i="143"/>
  <c r="D186" i="143"/>
  <c r="D187" i="143"/>
  <c r="D188" i="143"/>
  <c r="D189" i="143"/>
  <c r="D190" i="143"/>
  <c r="D191" i="143"/>
  <c r="D192" i="143"/>
  <c r="D193" i="143"/>
  <c r="D194" i="143"/>
  <c r="D195" i="143"/>
  <c r="D196" i="143"/>
  <c r="D197" i="143"/>
  <c r="D198" i="143"/>
  <c r="D199" i="143"/>
  <c r="D200" i="143"/>
  <c r="D201" i="143"/>
  <c r="D202" i="143"/>
  <c r="D203" i="143"/>
  <c r="D204" i="143"/>
  <c r="D205" i="143"/>
  <c r="D206" i="143"/>
  <c r="D207" i="143"/>
  <c r="D208" i="143"/>
  <c r="D209" i="143"/>
  <c r="D210" i="143"/>
  <c r="D211" i="143"/>
  <c r="D212" i="143"/>
  <c r="D213" i="143"/>
  <c r="D214" i="143"/>
  <c r="D215" i="143"/>
  <c r="D216" i="143"/>
  <c r="D217" i="143"/>
  <c r="D218" i="143"/>
  <c r="D219" i="143"/>
  <c r="D220" i="143"/>
  <c r="D221" i="143"/>
  <c r="D222" i="143"/>
  <c r="D223" i="143"/>
  <c r="D224" i="143"/>
  <c r="D225" i="143"/>
  <c r="D226" i="143"/>
  <c r="D227" i="143"/>
  <c r="D228" i="143"/>
  <c r="D229" i="143"/>
  <c r="D230" i="143"/>
  <c r="D231" i="143"/>
  <c r="D232" i="143"/>
  <c r="D233" i="143"/>
  <c r="D234" i="143"/>
  <c r="D235" i="143"/>
  <c r="D236" i="143"/>
  <c r="D237" i="143"/>
  <c r="D238" i="143"/>
  <c r="D239" i="143"/>
  <c r="D240" i="143"/>
  <c r="D241" i="143"/>
  <c r="D242" i="143"/>
  <c r="D243" i="143"/>
  <c r="D244" i="143"/>
  <c r="D245" i="143"/>
  <c r="D246" i="143"/>
  <c r="D247" i="143"/>
  <c r="D248" i="143"/>
  <c r="D249" i="143"/>
  <c r="D250" i="143"/>
  <c r="D251" i="143"/>
  <c r="D252" i="143"/>
  <c r="D253" i="143"/>
  <c r="D254" i="143"/>
  <c r="D255" i="143"/>
  <c r="D256" i="143"/>
  <c r="D257" i="143"/>
  <c r="D258" i="143"/>
  <c r="D259" i="143"/>
  <c r="D260" i="143"/>
  <c r="D261" i="143"/>
  <c r="D262" i="143"/>
  <c r="D263" i="143"/>
  <c r="D264" i="143"/>
  <c r="D265" i="143"/>
  <c r="D266" i="143"/>
  <c r="D267" i="143"/>
  <c r="D268" i="143"/>
  <c r="D269" i="143"/>
  <c r="D270" i="143"/>
  <c r="D271" i="143"/>
  <c r="D272" i="143"/>
  <c r="D273" i="143"/>
  <c r="D274" i="143"/>
  <c r="D275" i="143"/>
  <c r="D276" i="143"/>
  <c r="D277" i="143"/>
  <c r="D278" i="143"/>
  <c r="D279" i="143"/>
  <c r="D280" i="143"/>
  <c r="D281" i="143"/>
  <c r="D282" i="143"/>
  <c r="D283" i="143"/>
  <c r="D284" i="143"/>
  <c r="D285" i="143"/>
  <c r="D286" i="143"/>
  <c r="D287" i="143"/>
  <c r="D288" i="143"/>
  <c r="D289" i="143"/>
  <c r="D290" i="143"/>
  <c r="D291" i="143"/>
  <c r="D292" i="143"/>
  <c r="D293" i="143"/>
  <c r="D294" i="143"/>
  <c r="D295" i="143"/>
  <c r="D296" i="143"/>
  <c r="D297" i="143"/>
  <c r="D298" i="143"/>
  <c r="D299" i="143"/>
  <c r="D300" i="143"/>
  <c r="D301" i="143"/>
  <c r="D302" i="143"/>
  <c r="D303" i="143"/>
  <c r="D304" i="143"/>
  <c r="D305" i="143"/>
  <c r="D306" i="143"/>
  <c r="D307" i="143"/>
  <c r="D308" i="143"/>
  <c r="D309" i="143"/>
  <c r="D310" i="143"/>
  <c r="D311" i="143"/>
  <c r="D312" i="143"/>
  <c r="D313" i="143"/>
  <c r="D314" i="143"/>
  <c r="D315" i="143"/>
  <c r="D316" i="143"/>
  <c r="D317" i="143"/>
  <c r="D318" i="143"/>
  <c r="D319" i="143"/>
  <c r="D320" i="143"/>
  <c r="D321" i="143"/>
  <c r="D322" i="143"/>
  <c r="D323" i="143"/>
  <c r="D324" i="143"/>
  <c r="D325" i="143"/>
  <c r="D2" i="143"/>
  <c r="G5" i="42" l="1"/>
  <c r="G4" i="42"/>
  <c r="B5" i="40"/>
  <c r="F5" i="40"/>
  <c r="I11" i="43" l="1"/>
  <c r="H11" i="43"/>
  <c r="G11" i="43"/>
  <c r="F11" i="43"/>
  <c r="D26" i="119" l="1"/>
  <c r="C7" i="43"/>
  <c r="D7" i="43"/>
  <c r="E7" i="43"/>
  <c r="F7" i="43"/>
  <c r="G7" i="43"/>
  <c r="H7" i="43"/>
  <c r="I7" i="43"/>
  <c r="J7" i="43"/>
  <c r="K7" i="43"/>
  <c r="L7" i="43"/>
  <c r="M7" i="43"/>
  <c r="C8" i="43"/>
  <c r="D8" i="43"/>
  <c r="E8" i="43"/>
  <c r="F8" i="43"/>
  <c r="G8" i="43"/>
  <c r="H8" i="43"/>
  <c r="I8" i="43"/>
  <c r="J8" i="43"/>
  <c r="K8" i="43"/>
  <c r="L8" i="43"/>
  <c r="M8" i="43"/>
  <c r="C9" i="43"/>
  <c r="D9" i="43"/>
  <c r="E9" i="43"/>
  <c r="F9" i="43"/>
  <c r="G9" i="43"/>
  <c r="H9" i="43"/>
  <c r="I9" i="43"/>
  <c r="J9" i="43"/>
  <c r="K9" i="43"/>
  <c r="L9" i="43"/>
  <c r="M9" i="43"/>
  <c r="C10" i="43"/>
  <c r="D10" i="43"/>
  <c r="E10" i="43"/>
  <c r="F10" i="43"/>
  <c r="G10" i="43"/>
  <c r="H10" i="43"/>
  <c r="I10" i="43"/>
  <c r="J10" i="43"/>
  <c r="K10" i="43"/>
  <c r="L10" i="43"/>
  <c r="M10" i="43"/>
  <c r="C11" i="43"/>
  <c r="D11" i="43"/>
  <c r="E11" i="43"/>
  <c r="K11" i="43"/>
  <c r="L11" i="43"/>
  <c r="M11" i="43"/>
  <c r="C12" i="43"/>
  <c r="D12" i="43"/>
  <c r="E12" i="43"/>
  <c r="F12" i="43"/>
  <c r="G12" i="43"/>
  <c r="H12" i="43"/>
  <c r="I12" i="43"/>
  <c r="J12" i="43"/>
  <c r="K12" i="43"/>
  <c r="L12" i="43"/>
  <c r="M12" i="43"/>
  <c r="C13" i="43"/>
  <c r="D13" i="43"/>
  <c r="E13" i="43"/>
  <c r="F13" i="43"/>
  <c r="G13" i="43"/>
  <c r="H13" i="43"/>
  <c r="I13" i="43"/>
  <c r="J13" i="43"/>
  <c r="K13" i="43"/>
  <c r="L13" i="43"/>
  <c r="M13" i="43"/>
  <c r="B8" i="43"/>
  <c r="B9" i="43"/>
  <c r="B10" i="43"/>
  <c r="B11" i="43"/>
  <c r="B12" i="43"/>
  <c r="B13" i="43"/>
  <c r="B7" i="43"/>
  <c r="D25" i="119" l="1"/>
  <c r="D2" i="119"/>
  <c r="D3" i="119"/>
  <c r="D4" i="119"/>
  <c r="D5" i="119"/>
  <c r="D6" i="119"/>
  <c r="D7" i="119"/>
  <c r="D8" i="119"/>
  <c r="D9" i="119"/>
  <c r="D10" i="119"/>
  <c r="D11" i="119"/>
  <c r="D12" i="119"/>
  <c r="D13" i="119"/>
  <c r="D14" i="119"/>
  <c r="D15" i="119"/>
  <c r="D16" i="119"/>
  <c r="D17" i="119"/>
  <c r="D18" i="119"/>
  <c r="D19" i="119"/>
  <c r="D20" i="119"/>
  <c r="D21" i="119"/>
  <c r="D22" i="119"/>
  <c r="D23" i="119"/>
  <c r="D24" i="119"/>
  <c r="D1" i="119"/>
  <c r="B99" i="120" l="1"/>
  <c r="B100" i="120"/>
  <c r="B101" i="120"/>
  <c r="B102" i="120"/>
  <c r="B103" i="120"/>
  <c r="B104" i="120"/>
  <c r="B105" i="120"/>
  <c r="B106" i="120"/>
  <c r="B107" i="120"/>
  <c r="B108" i="120"/>
  <c r="B109" i="120"/>
  <c r="B110" i="120"/>
  <c r="B111" i="120"/>
  <c r="B112" i="120"/>
  <c r="B113" i="120"/>
  <c r="B114" i="120"/>
  <c r="B115" i="120"/>
  <c r="B98" i="120"/>
  <c r="H99" i="120"/>
  <c r="H100" i="120"/>
  <c r="H101" i="120"/>
  <c r="H102" i="120"/>
  <c r="H103" i="120"/>
  <c r="H104" i="120"/>
  <c r="H105" i="120"/>
  <c r="H106" i="120"/>
  <c r="H107" i="120"/>
  <c r="H108" i="120"/>
  <c r="H109" i="120"/>
  <c r="H110" i="120"/>
  <c r="H111" i="120"/>
  <c r="H112" i="120"/>
  <c r="H113" i="120"/>
  <c r="H114" i="120"/>
  <c r="H115" i="120"/>
  <c r="H98" i="120"/>
  <c r="C101" i="120"/>
  <c r="C33" i="115" l="1"/>
  <c r="D5" i="147" s="1"/>
  <c r="D33" i="115"/>
  <c r="E5" i="147" s="1"/>
  <c r="E33" i="115"/>
  <c r="F5" i="147" s="1"/>
  <c r="F33" i="115"/>
  <c r="G5" i="147" s="1"/>
  <c r="G33" i="115"/>
  <c r="H5" i="147" s="1"/>
  <c r="H33" i="115"/>
  <c r="I5" i="147" s="1"/>
  <c r="I33" i="115"/>
  <c r="J5" i="147" s="1"/>
  <c r="J33" i="115"/>
  <c r="K5" i="147" s="1"/>
  <c r="K33" i="115"/>
  <c r="L5" i="147" s="1"/>
  <c r="L33" i="115"/>
  <c r="M5" i="147" s="1"/>
  <c r="M33" i="115"/>
  <c r="N5" i="147" s="1"/>
  <c r="B33" i="115"/>
  <c r="C5" i="147" s="1"/>
  <c r="C34" i="115"/>
  <c r="D34" i="115"/>
  <c r="E34" i="115"/>
  <c r="F14" i="125" s="1"/>
  <c r="F34" i="115"/>
  <c r="G34" i="115"/>
  <c r="H34" i="115"/>
  <c r="I34" i="115"/>
  <c r="J34" i="115"/>
  <c r="K34" i="115"/>
  <c r="L14" i="125" s="1"/>
  <c r="L34" i="115"/>
  <c r="M14" i="125" s="1"/>
  <c r="M34" i="115"/>
  <c r="N14" i="125" s="1"/>
  <c r="B34" i="115"/>
  <c r="C14" i="125" s="1"/>
  <c r="K14" i="125" l="1"/>
  <c r="J14" i="125"/>
  <c r="J52" i="125" s="1"/>
  <c r="I14" i="125"/>
  <c r="I15" i="125" s="1"/>
  <c r="I55" i="125" s="1"/>
  <c r="H14" i="125"/>
  <c r="H16" i="125" s="1"/>
  <c r="G14" i="125"/>
  <c r="G17" i="125" s="1"/>
  <c r="E14" i="125"/>
  <c r="E16" i="125" s="1"/>
  <c r="D14" i="125"/>
  <c r="D16" i="125" s="1"/>
  <c r="N16" i="125"/>
  <c r="N52" i="125"/>
  <c r="M17" i="125"/>
  <c r="M52" i="125"/>
  <c r="I52" i="125"/>
  <c r="J16" i="125"/>
  <c r="L15" i="125"/>
  <c r="L55" i="125" s="1"/>
  <c r="L52" i="125"/>
  <c r="F16" i="125"/>
  <c r="F52" i="125"/>
  <c r="C16" i="125"/>
  <c r="C52" i="125"/>
  <c r="K15" i="125"/>
  <c r="K55" i="125" s="1"/>
  <c r="K52" i="125"/>
  <c r="L17" i="125"/>
  <c r="J15" i="125"/>
  <c r="J55" i="125" s="1"/>
  <c r="F15" i="125"/>
  <c r="F55" i="125" s="1"/>
  <c r="M16" i="125"/>
  <c r="N15" i="125"/>
  <c r="N55" i="125" s="1"/>
  <c r="M15" i="125"/>
  <c r="M55" i="125" s="1"/>
  <c r="L16" i="125"/>
  <c r="K17" i="125"/>
  <c r="K16" i="125"/>
  <c r="N17" i="125"/>
  <c r="F17" i="125"/>
  <c r="C17" i="125"/>
  <c r="C15" i="125"/>
  <c r="C55" i="125" s="1"/>
  <c r="I16" i="125" l="1"/>
  <c r="I17" i="125"/>
  <c r="J17" i="125"/>
  <c r="E52" i="125"/>
  <c r="E17" i="125"/>
  <c r="E15" i="125"/>
  <c r="E55" i="125" s="1"/>
  <c r="H17" i="125"/>
  <c r="H15" i="125"/>
  <c r="H55" i="125" s="1"/>
  <c r="G16" i="125"/>
  <c r="G52" i="125"/>
  <c r="G15" i="125"/>
  <c r="G55" i="125" s="1"/>
  <c r="H52" i="125"/>
  <c r="D17" i="125"/>
  <c r="D52" i="125"/>
  <c r="D15" i="125"/>
  <c r="D55" i="125" s="1"/>
  <c r="D8" i="1"/>
  <c r="R7" i="156" l="1"/>
  <c r="S7" i="156"/>
  <c r="Q7" i="156"/>
  <c r="S5" i="156" l="1"/>
  <c r="S9" i="156" s="1"/>
  <c r="P14" i="156" l="1"/>
  <c r="P15" i="156"/>
  <c r="R5" i="156"/>
  <c r="R9" i="156" l="1"/>
  <c r="P25" i="156"/>
  <c r="P24" i="156"/>
  <c r="Q5" i="156"/>
  <c r="Q9" i="156" s="1"/>
  <c r="P21" i="156" l="1"/>
  <c r="P28" i="156"/>
  <c r="P27" i="156"/>
  <c r="L20" i="156"/>
  <c r="L25" i="156"/>
  <c r="L29" i="156"/>
  <c r="G14" i="156"/>
  <c r="G15" i="156"/>
  <c r="G16" i="156"/>
  <c r="J16" i="156" s="1"/>
  <c r="N16" i="156" s="1"/>
  <c r="G17" i="156"/>
  <c r="J17" i="156" s="1"/>
  <c r="N17" i="156" s="1"/>
  <c r="G18" i="156"/>
  <c r="J18" i="156" s="1"/>
  <c r="N18" i="156" s="1"/>
  <c r="G19" i="156"/>
  <c r="J19" i="156" s="1"/>
  <c r="N19" i="156" s="1"/>
  <c r="G21" i="156"/>
  <c r="G22" i="156"/>
  <c r="J22" i="156" s="1"/>
  <c r="N22" i="156" s="1"/>
  <c r="G23" i="156"/>
  <c r="J23" i="156" s="1"/>
  <c r="N23" i="156" s="1"/>
  <c r="G24" i="156"/>
  <c r="G26" i="156"/>
  <c r="J26" i="156" s="1"/>
  <c r="N26" i="156" s="1"/>
  <c r="G27" i="156"/>
  <c r="G28" i="156"/>
  <c r="G30" i="156"/>
  <c r="G13" i="156"/>
  <c r="J14" i="156" l="1"/>
  <c r="N14" i="156" s="1"/>
  <c r="Q14" i="156"/>
  <c r="I30" i="156"/>
  <c r="O30" i="156" s="1"/>
  <c r="J30" i="156"/>
  <c r="N30" i="156" s="1"/>
  <c r="L30" i="156"/>
  <c r="J24" i="156"/>
  <c r="N24" i="156" s="1"/>
  <c r="Q24" i="156"/>
  <c r="J15" i="156"/>
  <c r="N15" i="156" s="1"/>
  <c r="Q15" i="156"/>
  <c r="I28" i="156"/>
  <c r="O28" i="156" s="1"/>
  <c r="J28" i="156"/>
  <c r="N28" i="156" s="1"/>
  <c r="Q28" i="156"/>
  <c r="I27" i="156"/>
  <c r="O27" i="156" s="1"/>
  <c r="J27" i="156"/>
  <c r="N27" i="156" s="1"/>
  <c r="Q27" i="156"/>
  <c r="I13" i="156"/>
  <c r="O13" i="156" s="1"/>
  <c r="J13" i="156"/>
  <c r="N13" i="156" s="1"/>
  <c r="J21" i="156"/>
  <c r="N21" i="156" s="1"/>
  <c r="Q21" i="156"/>
  <c r="L24" i="156"/>
  <c r="I24" i="156"/>
  <c r="O24" i="156" s="1"/>
  <c r="L19" i="156"/>
  <c r="I19" i="156"/>
  <c r="O19" i="156" s="1"/>
  <c r="L15" i="156"/>
  <c r="I15" i="156"/>
  <c r="O15" i="156" s="1"/>
  <c r="L22" i="156"/>
  <c r="I22" i="156"/>
  <c r="O22" i="156" s="1"/>
  <c r="L17" i="156"/>
  <c r="I17" i="156"/>
  <c r="O17" i="156" s="1"/>
  <c r="L13" i="156"/>
  <c r="L26" i="156"/>
  <c r="I26" i="156"/>
  <c r="O26" i="156" s="1"/>
  <c r="L21" i="156"/>
  <c r="I21" i="156"/>
  <c r="O21" i="156" s="1"/>
  <c r="L16" i="156"/>
  <c r="I16" i="156"/>
  <c r="O16" i="156" s="1"/>
  <c r="L23" i="156"/>
  <c r="I23" i="156"/>
  <c r="O23" i="156" s="1"/>
  <c r="L18" i="156"/>
  <c r="I18" i="156"/>
  <c r="O18" i="156" s="1"/>
  <c r="L14" i="156"/>
  <c r="I14" i="156"/>
  <c r="O14" i="156" s="1"/>
  <c r="L28" i="156"/>
  <c r="L27" i="156"/>
  <c r="H30" i="156"/>
  <c r="M14" i="156"/>
  <c r="M15" i="156"/>
  <c r="M17" i="156"/>
  <c r="M18" i="156"/>
  <c r="M21" i="156"/>
  <c r="M24" i="156"/>
  <c r="M27" i="156"/>
  <c r="M28" i="156"/>
  <c r="M30" i="156"/>
  <c r="M13" i="156"/>
  <c r="K14" i="156"/>
  <c r="K15" i="156"/>
  <c r="K16" i="156"/>
  <c r="K17" i="156"/>
  <c r="K18" i="156"/>
  <c r="K19" i="156"/>
  <c r="K20" i="156"/>
  <c r="K21" i="156"/>
  <c r="K22" i="156"/>
  <c r="K23" i="156"/>
  <c r="K24" i="156"/>
  <c r="K26" i="156"/>
  <c r="K27" i="156"/>
  <c r="K28" i="156"/>
  <c r="K30" i="156"/>
  <c r="K13" i="156"/>
  <c r="H22" i="156"/>
  <c r="H20" i="156"/>
  <c r="M20" i="156" s="1"/>
  <c r="Q30" i="156" l="1"/>
  <c r="P30" i="156"/>
  <c r="M22" i="156"/>
  <c r="Q22" i="156"/>
  <c r="P22" i="156"/>
  <c r="H19" i="156"/>
  <c r="H16" i="156"/>
  <c r="H26" i="156"/>
  <c r="H23" i="156"/>
  <c r="M26" i="156" l="1"/>
  <c r="Q26" i="156"/>
  <c r="P26" i="156"/>
  <c r="M19" i="156"/>
  <c r="Q19" i="156"/>
  <c r="P19" i="156"/>
  <c r="M16" i="156"/>
  <c r="Q16" i="156"/>
  <c r="P16" i="156"/>
  <c r="M23" i="156"/>
  <c r="Q23" i="156"/>
  <c r="P23" i="156"/>
  <c r="D10" i="147"/>
  <c r="E10" i="147"/>
  <c r="F10" i="147"/>
  <c r="G10" i="147"/>
  <c r="H10" i="147"/>
  <c r="I10" i="147"/>
  <c r="J10" i="147"/>
  <c r="K10" i="147"/>
  <c r="L10" i="147"/>
  <c r="M10" i="147"/>
  <c r="N10" i="147"/>
  <c r="C10" i="147"/>
  <c r="D12" i="125" l="1"/>
  <c r="H12" i="125"/>
  <c r="L12" i="125"/>
  <c r="I12" i="125"/>
  <c r="F11" i="125"/>
  <c r="G12" i="125"/>
  <c r="J11" i="125"/>
  <c r="D11" i="125"/>
  <c r="E12" i="125"/>
  <c r="M12" i="125"/>
  <c r="N11" i="125"/>
  <c r="K12" i="125"/>
  <c r="H11" i="125"/>
  <c r="F12" i="125"/>
  <c r="J12" i="125"/>
  <c r="N12" i="125"/>
  <c r="L11" i="125"/>
  <c r="C12" i="125"/>
  <c r="I11" i="125"/>
  <c r="G11" i="125"/>
  <c r="M11" i="125"/>
  <c r="E11" i="125"/>
  <c r="K11" i="125"/>
  <c r="E7" i="147"/>
  <c r="E8" i="147" s="1"/>
  <c r="F7" i="147"/>
  <c r="F8" i="147" s="1"/>
  <c r="G7" i="147"/>
  <c r="G8" i="147" s="1"/>
  <c r="H7" i="147"/>
  <c r="H8" i="147" s="1"/>
  <c r="I7" i="147"/>
  <c r="I8" i="147" s="1"/>
  <c r="J7" i="147"/>
  <c r="J8" i="147" s="1"/>
  <c r="K7" i="147"/>
  <c r="K8" i="147" s="1"/>
  <c r="L7" i="147"/>
  <c r="L8" i="147" s="1"/>
  <c r="M7" i="147"/>
  <c r="M8" i="147" s="1"/>
  <c r="N7" i="147"/>
  <c r="N8" i="147" s="1"/>
  <c r="D7" i="147"/>
  <c r="D8" i="147" s="1"/>
  <c r="C7" i="147"/>
  <c r="C8" i="147" s="1"/>
  <c r="N53" i="125" l="1"/>
  <c r="N48" i="125"/>
  <c r="N45" i="125"/>
  <c r="D47" i="125"/>
  <c r="D51" i="125"/>
  <c r="D49" i="125"/>
  <c r="D50" i="125"/>
  <c r="I53" i="125"/>
  <c r="I48" i="125"/>
  <c r="I45" i="125"/>
  <c r="K47" i="125"/>
  <c r="K51" i="125"/>
  <c r="K50" i="125"/>
  <c r="K49" i="125"/>
  <c r="I49" i="125"/>
  <c r="I47" i="125"/>
  <c r="I50" i="125"/>
  <c r="I51" i="125"/>
  <c r="J53" i="125"/>
  <c r="J48" i="125"/>
  <c r="J45" i="125"/>
  <c r="N50" i="125"/>
  <c r="N49" i="125"/>
  <c r="N51" i="125"/>
  <c r="N47" i="125"/>
  <c r="J50" i="125"/>
  <c r="J49" i="125"/>
  <c r="J47" i="125"/>
  <c r="J51" i="125"/>
  <c r="L48" i="125"/>
  <c r="L45" i="125"/>
  <c r="L53" i="125"/>
  <c r="G47" i="125"/>
  <c r="G51" i="125"/>
  <c r="G50" i="125"/>
  <c r="G49" i="125"/>
  <c r="E49" i="125"/>
  <c r="E47" i="125"/>
  <c r="E51" i="125"/>
  <c r="E50" i="125"/>
  <c r="C45" i="125"/>
  <c r="C48" i="125"/>
  <c r="C53" i="125"/>
  <c r="F53" i="125"/>
  <c r="F48" i="125"/>
  <c r="F45" i="125"/>
  <c r="M53" i="125"/>
  <c r="M48" i="125"/>
  <c r="M45" i="125"/>
  <c r="G45" i="125"/>
  <c r="G53" i="125"/>
  <c r="G48" i="125"/>
  <c r="H48" i="125"/>
  <c r="H45" i="125"/>
  <c r="H53" i="125"/>
  <c r="K45" i="125"/>
  <c r="K53" i="125"/>
  <c r="K48" i="125"/>
  <c r="M49" i="125"/>
  <c r="M51" i="125"/>
  <c r="M47" i="125"/>
  <c r="M50" i="125"/>
  <c r="L47" i="125"/>
  <c r="L51" i="125"/>
  <c r="L49" i="125"/>
  <c r="L50" i="125"/>
  <c r="H47" i="125"/>
  <c r="H51" i="125"/>
  <c r="H50" i="125"/>
  <c r="H49" i="125"/>
  <c r="E53" i="125"/>
  <c r="E48" i="125"/>
  <c r="E45" i="125"/>
  <c r="F50" i="125"/>
  <c r="F49" i="125"/>
  <c r="F47" i="125"/>
  <c r="F51" i="125"/>
  <c r="D48" i="125"/>
  <c r="D45" i="125"/>
  <c r="D53" i="125"/>
  <c r="C21" i="115"/>
  <c r="D11" i="147" s="1"/>
  <c r="D21" i="115"/>
  <c r="E11" i="147" s="1"/>
  <c r="E21" i="115"/>
  <c r="F11" i="147" s="1"/>
  <c r="F21" i="115"/>
  <c r="G11" i="147" s="1"/>
  <c r="G21" i="115"/>
  <c r="H11" i="147" s="1"/>
  <c r="H21" i="115"/>
  <c r="I11" i="147" s="1"/>
  <c r="I21" i="115"/>
  <c r="J11" i="147" s="1"/>
  <c r="J21" i="115"/>
  <c r="K11" i="147" s="1"/>
  <c r="K21" i="115"/>
  <c r="L11" i="147" s="1"/>
  <c r="L21" i="115"/>
  <c r="M11" i="147" s="1"/>
  <c r="M21" i="115"/>
  <c r="N11" i="147" s="1"/>
  <c r="B21" i="115"/>
  <c r="C11" i="147" s="1"/>
  <c r="J56" i="125" l="1"/>
  <c r="J57" i="125" s="1"/>
  <c r="H56" i="125"/>
  <c r="H57" i="125" s="1"/>
  <c r="L56" i="125"/>
  <c r="L57" i="125" s="1"/>
  <c r="F56" i="125"/>
  <c r="F57" i="125" s="1"/>
  <c r="I56" i="125"/>
  <c r="I57" i="125" s="1"/>
  <c r="D56" i="125"/>
  <c r="D57" i="125" s="1"/>
  <c r="K56" i="125"/>
  <c r="K57" i="125" s="1"/>
  <c r="E56" i="125"/>
  <c r="E57" i="125" s="1"/>
  <c r="M56" i="125"/>
  <c r="M57" i="125" s="1"/>
  <c r="G56" i="125"/>
  <c r="G57" i="125" s="1"/>
  <c r="N56" i="125"/>
  <c r="N57" i="125" s="1"/>
  <c r="B36" i="115"/>
  <c r="C2" i="147" s="1"/>
  <c r="D122" i="120" l="1"/>
  <c r="D123" i="120"/>
  <c r="D124" i="120"/>
  <c r="D125" i="120"/>
  <c r="D126" i="120"/>
  <c r="D127" i="120"/>
  <c r="D128" i="120"/>
  <c r="D129" i="120"/>
  <c r="D130" i="120"/>
  <c r="D131" i="120"/>
  <c r="D132" i="120"/>
  <c r="D133" i="120"/>
  <c r="D134" i="120"/>
  <c r="D135" i="120"/>
  <c r="D136" i="120"/>
  <c r="C136" i="120"/>
  <c r="B136" i="120"/>
  <c r="C135" i="120"/>
  <c r="B135" i="120"/>
  <c r="C134" i="120"/>
  <c r="B134" i="120"/>
  <c r="G133" i="120"/>
  <c r="C133" i="120"/>
  <c r="B133" i="120"/>
  <c r="G132" i="120"/>
  <c r="C132" i="120"/>
  <c r="B132" i="120"/>
  <c r="G131" i="120"/>
  <c r="C131" i="120"/>
  <c r="B131" i="120"/>
  <c r="G130" i="120"/>
  <c r="C130" i="120"/>
  <c r="B130" i="120"/>
  <c r="G129" i="120"/>
  <c r="C129" i="120"/>
  <c r="B129" i="120"/>
  <c r="G128" i="120"/>
  <c r="C128" i="120"/>
  <c r="B128" i="120"/>
  <c r="G127" i="120"/>
  <c r="C127" i="120"/>
  <c r="B127" i="120"/>
  <c r="G126" i="120"/>
  <c r="C126" i="120"/>
  <c r="B126" i="120"/>
  <c r="G125" i="120"/>
  <c r="C125" i="120"/>
  <c r="B125" i="120"/>
  <c r="G124" i="120"/>
  <c r="C124" i="120"/>
  <c r="B124" i="120"/>
  <c r="G123" i="120"/>
  <c r="C123" i="120"/>
  <c r="B123" i="120"/>
  <c r="G122" i="120"/>
  <c r="C122" i="120"/>
  <c r="B122" i="120"/>
  <c r="D36" i="125"/>
  <c r="E36" i="125"/>
  <c r="F36" i="125"/>
  <c r="G36" i="125"/>
  <c r="H36" i="125"/>
  <c r="I36" i="125"/>
  <c r="J36" i="125"/>
  <c r="K36" i="125"/>
  <c r="L36" i="125"/>
  <c r="M36" i="125"/>
  <c r="N36" i="125"/>
  <c r="C36" i="125"/>
  <c r="E135" i="120" l="1"/>
  <c r="E132" i="120"/>
  <c r="E127" i="120"/>
  <c r="E122" i="120"/>
  <c r="E136" i="120"/>
  <c r="E123" i="120"/>
  <c r="E128" i="120"/>
  <c r="E133" i="120"/>
  <c r="E130" i="120"/>
  <c r="E129" i="120"/>
  <c r="E131" i="120"/>
  <c r="E125" i="120"/>
  <c r="E134" i="120"/>
  <c r="E126" i="120"/>
  <c r="E124" i="120"/>
  <c r="F113" i="145"/>
  <c r="F112" i="145"/>
  <c r="F111" i="145"/>
  <c r="F110" i="145"/>
  <c r="F109" i="145"/>
  <c r="F108" i="145"/>
  <c r="F107" i="145"/>
  <c r="F106" i="145"/>
  <c r="F105" i="145"/>
  <c r="F104" i="145"/>
  <c r="F103" i="145"/>
  <c r="F102" i="145"/>
  <c r="F101" i="145"/>
  <c r="F100" i="145"/>
  <c r="F99" i="145"/>
  <c r="F98" i="145"/>
  <c r="F97" i="145"/>
  <c r="F96" i="145"/>
  <c r="F95" i="145"/>
  <c r="F94" i="145"/>
  <c r="F93" i="145"/>
  <c r="F92" i="145"/>
  <c r="F91" i="145"/>
  <c r="F90" i="145"/>
  <c r="F89" i="145"/>
  <c r="F88" i="145"/>
  <c r="F87" i="145"/>
  <c r="F86" i="145"/>
  <c r="F85" i="145"/>
  <c r="Z84" i="145"/>
  <c r="F84" i="145"/>
  <c r="Z83" i="145"/>
  <c r="F83" i="145"/>
  <c r="Z82" i="145"/>
  <c r="F82" i="145"/>
  <c r="Z81" i="145"/>
  <c r="F81" i="145"/>
  <c r="Z80" i="145"/>
  <c r="F80" i="145"/>
  <c r="Z79" i="145"/>
  <c r="F79" i="145"/>
  <c r="Z78" i="145"/>
  <c r="F78" i="145"/>
  <c r="Z77" i="145"/>
  <c r="F77" i="145"/>
  <c r="AO76" i="145"/>
  <c r="Z76" i="145"/>
  <c r="F76" i="145"/>
  <c r="AO75" i="145"/>
  <c r="Z75" i="145"/>
  <c r="F75" i="145"/>
  <c r="AO74" i="145"/>
  <c r="Z74" i="145"/>
  <c r="F74" i="145"/>
  <c r="AO73" i="145"/>
  <c r="Z73" i="145"/>
  <c r="F73" i="145"/>
  <c r="AO72" i="145"/>
  <c r="Z72" i="145"/>
  <c r="F72" i="145"/>
  <c r="AO71" i="145"/>
  <c r="Z71" i="145"/>
  <c r="F71" i="145"/>
  <c r="AO70" i="145"/>
  <c r="Z70" i="145"/>
  <c r="F70" i="145"/>
  <c r="AO69" i="145"/>
  <c r="Z69" i="145"/>
  <c r="F69" i="145"/>
  <c r="AO68" i="145"/>
  <c r="Z68" i="145"/>
  <c r="F68" i="145"/>
  <c r="AO67" i="145"/>
  <c r="Z67" i="145"/>
  <c r="F67" i="145"/>
  <c r="AO66" i="145"/>
  <c r="Z66" i="145"/>
  <c r="F66" i="145"/>
  <c r="AO65" i="145"/>
  <c r="Z65" i="145"/>
  <c r="F65" i="145"/>
  <c r="AO64" i="145"/>
  <c r="Z64" i="145"/>
  <c r="F64" i="145"/>
  <c r="AO63" i="145"/>
  <c r="Z63" i="145"/>
  <c r="F63" i="145"/>
  <c r="AO62" i="145"/>
  <c r="Z62" i="145"/>
  <c r="F62" i="145"/>
  <c r="AO61" i="145"/>
  <c r="Z61" i="145"/>
  <c r="F61" i="145"/>
  <c r="AO60" i="145"/>
  <c r="Z60" i="145"/>
  <c r="F60" i="145"/>
  <c r="AT59" i="145"/>
  <c r="AO59" i="145"/>
  <c r="Z59" i="145"/>
  <c r="F59" i="145"/>
  <c r="AO58" i="145"/>
  <c r="AE58" i="145"/>
  <c r="Z58" i="145"/>
  <c r="F58" i="145"/>
  <c r="AO57" i="145"/>
  <c r="Z57" i="145"/>
  <c r="F57" i="145"/>
  <c r="AO56" i="145"/>
  <c r="Z56" i="145"/>
  <c r="F56" i="145"/>
  <c r="AO55" i="145"/>
  <c r="Z55" i="145"/>
  <c r="K55" i="145"/>
  <c r="F55" i="145"/>
  <c r="AO54" i="145"/>
  <c r="Z54" i="145"/>
  <c r="F54" i="145"/>
  <c r="AO53" i="145"/>
  <c r="Z53" i="145"/>
  <c r="F53" i="145"/>
  <c r="AO52" i="145"/>
  <c r="Z52" i="145"/>
  <c r="F52" i="145"/>
  <c r="AO51" i="145"/>
  <c r="Z51" i="145"/>
  <c r="F51" i="145"/>
  <c r="AO50" i="145"/>
  <c r="Z50" i="145"/>
  <c r="F50" i="145"/>
  <c r="AO49" i="145"/>
  <c r="Z49" i="145"/>
  <c r="F49" i="145"/>
  <c r="AO48" i="145"/>
  <c r="Z48" i="145"/>
  <c r="F48" i="145"/>
  <c r="AO47" i="145"/>
  <c r="Z47" i="145"/>
  <c r="F47" i="145"/>
  <c r="AO46" i="145"/>
  <c r="Z46" i="145"/>
  <c r="F46" i="145"/>
  <c r="AO45" i="145"/>
  <c r="Z45" i="145"/>
  <c r="F45" i="145"/>
  <c r="AO44" i="145"/>
  <c r="Z44" i="145"/>
  <c r="F44" i="145"/>
  <c r="AO43" i="145"/>
  <c r="Z43" i="145"/>
  <c r="F43" i="145"/>
  <c r="AO42" i="145"/>
  <c r="Z42" i="145"/>
  <c r="F42" i="145"/>
  <c r="AO41" i="145"/>
  <c r="Z41" i="145"/>
  <c r="F41" i="145"/>
  <c r="AO40" i="145"/>
  <c r="Z40" i="145"/>
  <c r="F40" i="145"/>
  <c r="AO39" i="145"/>
  <c r="Z39" i="145"/>
  <c r="F39" i="145"/>
  <c r="AO38" i="145"/>
  <c r="Z38" i="145"/>
  <c r="F38" i="145"/>
  <c r="AO37" i="145"/>
  <c r="Z37" i="145"/>
  <c r="F37" i="145"/>
  <c r="Z36" i="145"/>
  <c r="F36" i="145"/>
  <c r="F35" i="145"/>
  <c r="G45" i="145"/>
  <c r="G80" i="145"/>
  <c r="G53" i="145"/>
  <c r="AA65" i="145"/>
  <c r="G87" i="145"/>
  <c r="G49" i="145"/>
  <c r="AA55" i="145"/>
  <c r="AA41" i="145"/>
  <c r="G68" i="145"/>
  <c r="AA81" i="145"/>
  <c r="N34" i="145"/>
  <c r="AA75" i="145"/>
  <c r="AA82" i="145"/>
  <c r="AA78" i="145"/>
  <c r="G108" i="145"/>
  <c r="G50" i="145"/>
  <c r="AP57" i="145"/>
  <c r="G90" i="145"/>
  <c r="AP56" i="145"/>
  <c r="AW36" i="145"/>
  <c r="AP66" i="145"/>
  <c r="AP48" i="145"/>
  <c r="G36" i="145"/>
  <c r="AP37" i="145"/>
  <c r="AP59" i="145"/>
  <c r="G73" i="145"/>
  <c r="G77" i="145"/>
  <c r="AT38" i="145"/>
  <c r="G74" i="145"/>
  <c r="AP65" i="145"/>
  <c r="AA61" i="145"/>
  <c r="AP45" i="145"/>
  <c r="G76" i="145"/>
  <c r="AP52" i="145"/>
  <c r="AP58" i="145"/>
  <c r="AW38" i="145"/>
  <c r="AA84" i="145"/>
  <c r="AA60" i="145"/>
  <c r="AA58" i="145"/>
  <c r="AP62" i="145"/>
  <c r="AA38" i="145"/>
  <c r="P34" i="145"/>
  <c r="G111" i="145"/>
  <c r="G104" i="145"/>
  <c r="G89" i="145"/>
  <c r="G83" i="145"/>
  <c r="AP39" i="145"/>
  <c r="G99" i="145"/>
  <c r="AP42" i="145"/>
  <c r="AP46" i="145"/>
  <c r="G79" i="145"/>
  <c r="G94" i="145"/>
  <c r="G65" i="145"/>
  <c r="G97" i="145"/>
  <c r="AP70" i="145"/>
  <c r="AA54" i="145"/>
  <c r="AP55" i="145"/>
  <c r="G95" i="145"/>
  <c r="G106" i="145"/>
  <c r="G102" i="145"/>
  <c r="AG38" i="145"/>
  <c r="AA62" i="145"/>
  <c r="G64" i="145"/>
  <c r="G37" i="145"/>
  <c r="AA51" i="145"/>
  <c r="G98" i="145"/>
  <c r="G84" i="145"/>
  <c r="AA52" i="145"/>
  <c r="G107" i="145"/>
  <c r="G51" i="145"/>
  <c r="G103" i="145"/>
  <c r="AA71" i="145"/>
  <c r="G41" i="145"/>
  <c r="G67" i="145"/>
  <c r="AA36" i="145"/>
  <c r="G59" i="145"/>
  <c r="AP47" i="145"/>
  <c r="AA43" i="145"/>
  <c r="AA56" i="145"/>
  <c r="AA49" i="145"/>
  <c r="AP63" i="145"/>
  <c r="G85" i="145"/>
  <c r="AA42" i="145"/>
  <c r="G60" i="145"/>
  <c r="AP76" i="145"/>
  <c r="G75" i="145"/>
  <c r="AA83" i="145"/>
  <c r="AP54" i="145"/>
  <c r="AP75" i="145"/>
  <c r="AA64" i="145"/>
  <c r="AP61" i="145"/>
  <c r="G43" i="145"/>
  <c r="G86" i="145"/>
  <c r="AA68" i="145"/>
  <c r="AA37" i="145"/>
  <c r="G72" i="145"/>
  <c r="G61" i="145"/>
  <c r="AP40" i="145"/>
  <c r="G54" i="145"/>
  <c r="G91" i="145"/>
  <c r="G39" i="145"/>
  <c r="G58" i="145"/>
  <c r="AA44" i="145"/>
  <c r="AP60" i="145"/>
  <c r="AP49" i="145"/>
  <c r="AP69" i="145"/>
  <c r="G48" i="145"/>
  <c r="G38" i="145"/>
  <c r="AP53" i="145"/>
  <c r="AP71" i="145"/>
  <c r="G93" i="145"/>
  <c r="AA74" i="145"/>
  <c r="AA59" i="145"/>
  <c r="G88" i="145"/>
  <c r="AA77" i="145"/>
  <c r="AP44" i="145"/>
  <c r="G81" i="145"/>
  <c r="G82" i="145"/>
  <c r="K36" i="145"/>
  <c r="G92" i="145"/>
  <c r="AP50" i="145"/>
  <c r="AP38" i="145"/>
  <c r="G57" i="145"/>
  <c r="AA79" i="145"/>
  <c r="AP72" i="145"/>
  <c r="AP51" i="145"/>
  <c r="AA40" i="145"/>
  <c r="G105" i="145"/>
  <c r="AG35" i="145"/>
  <c r="AA67" i="145"/>
  <c r="G110" i="145"/>
  <c r="G56" i="145"/>
  <c r="G46" i="145"/>
  <c r="G47" i="145"/>
  <c r="J66" i="145"/>
  <c r="G40" i="145"/>
  <c r="AA57" i="145"/>
  <c r="G52" i="145"/>
  <c r="AA66" i="145"/>
  <c r="G63" i="145"/>
  <c r="G42" i="145"/>
  <c r="AA47" i="145"/>
  <c r="G55" i="145"/>
  <c r="G71" i="145"/>
  <c r="AA46" i="145"/>
  <c r="AA50" i="145"/>
  <c r="G69" i="145"/>
  <c r="AA70" i="145"/>
  <c r="AP43" i="145"/>
  <c r="G112" i="145"/>
  <c r="AP68" i="145"/>
  <c r="G62" i="145"/>
  <c r="G100" i="145"/>
  <c r="AA73" i="145"/>
  <c r="G78" i="145"/>
  <c r="G96" i="145"/>
  <c r="AA63" i="145"/>
  <c r="AA72" i="145"/>
  <c r="G109" i="145"/>
  <c r="AA53" i="145"/>
  <c r="AA48" i="145"/>
  <c r="AP67" i="145"/>
  <c r="AP41" i="145"/>
  <c r="AA80" i="145"/>
  <c r="AP74" i="145"/>
  <c r="AA45" i="145"/>
  <c r="AS72" i="145"/>
  <c r="G66" i="145"/>
  <c r="AA39" i="145"/>
  <c r="J67" i="145"/>
  <c r="AP64" i="145"/>
  <c r="AA76" i="145"/>
  <c r="G101" i="145"/>
  <c r="G35" i="145"/>
  <c r="G44" i="145"/>
  <c r="AA69" i="145"/>
  <c r="AP73" i="145"/>
  <c r="G70" i="145"/>
  <c r="G113" i="145"/>
  <c r="C7" i="115" l="1"/>
  <c r="D3" i="147" s="1"/>
  <c r="D7" i="115"/>
  <c r="E3" i="147" s="1"/>
  <c r="E7" i="115"/>
  <c r="F3" i="147" s="1"/>
  <c r="F7" i="115"/>
  <c r="G3" i="147" s="1"/>
  <c r="G7" i="115"/>
  <c r="H3" i="147" s="1"/>
  <c r="H7" i="115"/>
  <c r="I3" i="147" s="1"/>
  <c r="I7" i="115"/>
  <c r="J3" i="147" s="1"/>
  <c r="J7" i="115"/>
  <c r="K3" i="147" s="1"/>
  <c r="K7" i="115"/>
  <c r="L3" i="147" s="1"/>
  <c r="L7" i="115"/>
  <c r="M3" i="147" s="1"/>
  <c r="M7" i="115"/>
  <c r="N3" i="147" s="1"/>
  <c r="B7" i="115"/>
  <c r="C3" i="147" s="1"/>
  <c r="C25" i="115"/>
  <c r="D25" i="115"/>
  <c r="E25" i="115"/>
  <c r="F25" i="115"/>
  <c r="G25" i="115"/>
  <c r="H25" i="115"/>
  <c r="I25" i="115"/>
  <c r="J25" i="115"/>
  <c r="K25" i="115"/>
  <c r="L25" i="115"/>
  <c r="M25" i="115"/>
  <c r="B25" i="115"/>
  <c r="AE36" i="145"/>
  <c r="AE38" i="145"/>
  <c r="K35" i="145"/>
  <c r="K37" i="145"/>
  <c r="AT36" i="145"/>
  <c r="AE35" i="145"/>
  <c r="AT37" i="145"/>
  <c r="K34" i="145"/>
  <c r="AE37" i="145"/>
  <c r="AT39" i="145"/>
  <c r="AE43" i="145" l="1"/>
  <c r="K42" i="145"/>
  <c r="AT44" i="145"/>
  <c r="K5" i="125"/>
  <c r="J35" i="115"/>
  <c r="K44" i="125" s="1"/>
  <c r="J5" i="125"/>
  <c r="I35" i="115"/>
  <c r="J44" i="125" s="1"/>
  <c r="I5" i="125"/>
  <c r="H35" i="115"/>
  <c r="I44" i="125" s="1"/>
  <c r="H5" i="125"/>
  <c r="G35" i="115"/>
  <c r="H44" i="125" s="1"/>
  <c r="C5" i="125"/>
  <c r="B35" i="115"/>
  <c r="C44" i="125" s="1"/>
  <c r="G5" i="125"/>
  <c r="F35" i="115"/>
  <c r="G44" i="125" s="1"/>
  <c r="N5" i="125"/>
  <c r="M35" i="115"/>
  <c r="N44" i="125" s="1"/>
  <c r="F5" i="125"/>
  <c r="E35" i="115"/>
  <c r="F44" i="125" s="1"/>
  <c r="M5" i="125"/>
  <c r="L35" i="115"/>
  <c r="M44" i="125" s="1"/>
  <c r="E5" i="125"/>
  <c r="D35" i="115"/>
  <c r="E44" i="125" s="1"/>
  <c r="L5" i="125"/>
  <c r="K35" i="115"/>
  <c r="L44" i="125" s="1"/>
  <c r="D5" i="125"/>
  <c r="C35" i="115"/>
  <c r="D44" i="125" s="1"/>
  <c r="E23" i="125"/>
  <c r="F23" i="125"/>
  <c r="M23" i="125"/>
  <c r="K23" i="125"/>
  <c r="N23" i="125"/>
  <c r="L23" i="125"/>
  <c r="J23" i="125"/>
  <c r="G23" i="125"/>
  <c r="I23" i="125"/>
  <c r="H23" i="125"/>
  <c r="D23" i="125"/>
  <c r="C23" i="125"/>
  <c r="M2" i="139" l="1"/>
  <c r="L2" i="139"/>
  <c r="K2" i="139"/>
  <c r="J2" i="139"/>
  <c r="I2" i="139"/>
  <c r="H2" i="139"/>
  <c r="G2" i="139"/>
  <c r="F2" i="139"/>
  <c r="E2" i="139"/>
  <c r="D2" i="139"/>
  <c r="C2" i="139"/>
  <c r="B2" i="139"/>
  <c r="C2" i="134" l="1"/>
  <c r="D2" i="134"/>
  <c r="E2" i="134"/>
  <c r="F2" i="134"/>
  <c r="G2" i="134"/>
  <c r="H2" i="134"/>
  <c r="I2" i="134"/>
  <c r="J2" i="134"/>
  <c r="K2" i="134"/>
  <c r="L2" i="134"/>
  <c r="M2" i="134"/>
  <c r="B2" i="134"/>
  <c r="O63" i="129" l="1"/>
  <c r="O45" i="129"/>
  <c r="O26" i="129"/>
  <c r="AT59" i="128"/>
  <c r="AE58" i="128"/>
  <c r="K55" i="128"/>
  <c r="E49" i="127"/>
  <c r="E48" i="127"/>
  <c r="E47" i="127"/>
  <c r="E46" i="127"/>
  <c r="E45" i="127"/>
  <c r="K42" i="127"/>
  <c r="K41" i="127"/>
  <c r="I21" i="127" s="1"/>
  <c r="H41" i="127"/>
  <c r="F41" i="127"/>
  <c r="B41" i="127"/>
  <c r="E41" i="127" s="1"/>
  <c r="K40" i="127"/>
  <c r="H40" i="127"/>
  <c r="G40" i="127"/>
  <c r="F40" i="127"/>
  <c r="B40" i="127"/>
  <c r="E40" i="127" s="1"/>
  <c r="K39" i="127"/>
  <c r="I18" i="127" s="1"/>
  <c r="I38" i="127"/>
  <c r="K38" i="127" s="1"/>
  <c r="I17" i="127" s="1"/>
  <c r="H38" i="127"/>
  <c r="F38" i="127"/>
  <c r="B38" i="127"/>
  <c r="E38" i="127" s="1"/>
  <c r="K37" i="127"/>
  <c r="I16" i="127" s="1"/>
  <c r="H37" i="127"/>
  <c r="G37" i="127"/>
  <c r="F37" i="127"/>
  <c r="B37" i="127"/>
  <c r="K36" i="127"/>
  <c r="I15" i="127" s="1"/>
  <c r="H36" i="127"/>
  <c r="G36" i="127"/>
  <c r="F36" i="127"/>
  <c r="B36" i="127"/>
  <c r="K35" i="127"/>
  <c r="I14" i="127" s="1"/>
  <c r="H35" i="127"/>
  <c r="G35" i="127"/>
  <c r="F35" i="127"/>
  <c r="B35" i="127"/>
  <c r="A35" i="127"/>
  <c r="K34" i="127"/>
  <c r="I13" i="127" s="1"/>
  <c r="H34" i="127"/>
  <c r="G34" i="127"/>
  <c r="F34" i="127"/>
  <c r="B34" i="127"/>
  <c r="E34" i="127" s="1"/>
  <c r="K33" i="127"/>
  <c r="I11" i="127" s="1"/>
  <c r="I32" i="127"/>
  <c r="K32" i="127" s="1"/>
  <c r="I10" i="127" s="1"/>
  <c r="H32" i="127"/>
  <c r="F32" i="127"/>
  <c r="B32" i="127"/>
  <c r="E32" i="127" s="1"/>
  <c r="K31" i="127"/>
  <c r="I9" i="127" s="1"/>
  <c r="H31" i="127"/>
  <c r="G31" i="127"/>
  <c r="F31" i="127"/>
  <c r="B31" i="127"/>
  <c r="E31" i="127" s="1"/>
  <c r="K30" i="127"/>
  <c r="I8" i="127" s="1"/>
  <c r="H30" i="127"/>
  <c r="G30" i="127"/>
  <c r="F30" i="127"/>
  <c r="B30" i="127"/>
  <c r="K29" i="127"/>
  <c r="I7" i="127" s="1"/>
  <c r="H29" i="127"/>
  <c r="G29" i="127"/>
  <c r="F29" i="127"/>
  <c r="B29" i="127"/>
  <c r="A29" i="127"/>
  <c r="K28" i="127"/>
  <c r="I6" i="127" s="1"/>
  <c r="H28" i="127"/>
  <c r="G28" i="127"/>
  <c r="F28" i="127"/>
  <c r="B28" i="127"/>
  <c r="E28" i="127" s="1"/>
  <c r="N22" i="127"/>
  <c r="I22" i="127"/>
  <c r="H22" i="127"/>
  <c r="N21" i="127"/>
  <c r="H21" i="127"/>
  <c r="G21" i="127"/>
  <c r="S20" i="127"/>
  <c r="R20" i="127"/>
  <c r="N20" i="127"/>
  <c r="I20" i="127"/>
  <c r="H20" i="127"/>
  <c r="G20" i="127"/>
  <c r="S19" i="127"/>
  <c r="R19" i="127"/>
  <c r="S18" i="127"/>
  <c r="R18" i="127"/>
  <c r="N18" i="127"/>
  <c r="H18" i="127"/>
  <c r="S17" i="127"/>
  <c r="R17" i="127"/>
  <c r="N17" i="127"/>
  <c r="H17" i="127"/>
  <c r="G17" i="127"/>
  <c r="S16" i="127"/>
  <c r="R16" i="127"/>
  <c r="N16" i="127"/>
  <c r="H16" i="127"/>
  <c r="G16" i="127"/>
  <c r="N15" i="127"/>
  <c r="H15" i="127"/>
  <c r="G15" i="127"/>
  <c r="N14" i="127"/>
  <c r="H14" i="127"/>
  <c r="G14" i="127"/>
  <c r="N13" i="127"/>
  <c r="H13" i="127"/>
  <c r="G13" i="127"/>
  <c r="S11" i="127"/>
  <c r="R11" i="127"/>
  <c r="N11" i="127"/>
  <c r="H11" i="127"/>
  <c r="G11" i="127"/>
  <c r="S10" i="127"/>
  <c r="R10" i="127"/>
  <c r="N10" i="127"/>
  <c r="H10" i="127"/>
  <c r="G10" i="127"/>
  <c r="S9" i="127"/>
  <c r="R9" i="127"/>
  <c r="N9" i="127"/>
  <c r="H9" i="127"/>
  <c r="G9" i="127"/>
  <c r="S8" i="127"/>
  <c r="R8" i="127"/>
  <c r="N8" i="127"/>
  <c r="H8" i="127"/>
  <c r="G8" i="127"/>
  <c r="S7" i="127"/>
  <c r="R7" i="127"/>
  <c r="N7" i="127"/>
  <c r="H7" i="127"/>
  <c r="G7" i="127"/>
  <c r="N6" i="127"/>
  <c r="H6" i="127"/>
  <c r="G6" i="127"/>
  <c r="L32" i="126"/>
  <c r="K32" i="126"/>
  <c r="J32" i="126"/>
  <c r="I32" i="126"/>
  <c r="H32" i="126"/>
  <c r="G32" i="126"/>
  <c r="F32" i="126"/>
  <c r="E32" i="126"/>
  <c r="D32" i="126"/>
  <c r="C32" i="126"/>
  <c r="B32" i="126"/>
  <c r="L31" i="126"/>
  <c r="K31" i="126"/>
  <c r="J31" i="126"/>
  <c r="I31" i="126"/>
  <c r="H31" i="126"/>
  <c r="G31" i="126"/>
  <c r="F31" i="126"/>
  <c r="E31" i="126"/>
  <c r="D31" i="126"/>
  <c r="C31" i="126"/>
  <c r="B31" i="126"/>
  <c r="L30" i="126"/>
  <c r="K30" i="126"/>
  <c r="J30" i="126"/>
  <c r="I30" i="126"/>
  <c r="H30" i="126"/>
  <c r="G30" i="126"/>
  <c r="F30" i="126"/>
  <c r="E30" i="126"/>
  <c r="D30" i="126"/>
  <c r="C30" i="126"/>
  <c r="B30" i="126"/>
  <c r="L29" i="126"/>
  <c r="K29" i="126"/>
  <c r="J29" i="126"/>
  <c r="I29" i="126"/>
  <c r="H29" i="126"/>
  <c r="G29" i="126"/>
  <c r="F29" i="126"/>
  <c r="E29" i="126"/>
  <c r="D29" i="126"/>
  <c r="C29" i="126"/>
  <c r="B29" i="126"/>
  <c r="L28" i="126"/>
  <c r="K28" i="126"/>
  <c r="J28" i="126"/>
  <c r="I28" i="126"/>
  <c r="H28" i="126"/>
  <c r="G28" i="126"/>
  <c r="F28" i="126"/>
  <c r="E28" i="126"/>
  <c r="D28" i="126"/>
  <c r="C28" i="126"/>
  <c r="B28" i="126"/>
  <c r="L27" i="126"/>
  <c r="K27" i="126"/>
  <c r="J27" i="126"/>
  <c r="I27" i="126"/>
  <c r="H27" i="126"/>
  <c r="G27" i="126"/>
  <c r="F27" i="126"/>
  <c r="E27" i="126"/>
  <c r="D27" i="126"/>
  <c r="C27" i="126"/>
  <c r="B27" i="126"/>
  <c r="L26" i="126"/>
  <c r="K26" i="126"/>
  <c r="J26" i="126"/>
  <c r="I26" i="126"/>
  <c r="H26" i="126"/>
  <c r="G26" i="126"/>
  <c r="F26" i="126"/>
  <c r="E26" i="126"/>
  <c r="D26" i="126"/>
  <c r="C26" i="126"/>
  <c r="B26" i="126"/>
  <c r="L25" i="126"/>
  <c r="K25" i="126"/>
  <c r="J25" i="126"/>
  <c r="I25" i="126"/>
  <c r="H25" i="126"/>
  <c r="G25" i="126"/>
  <c r="F25" i="126"/>
  <c r="E25" i="126"/>
  <c r="D25" i="126"/>
  <c r="C25" i="126"/>
  <c r="B25" i="126"/>
  <c r="L24" i="126"/>
  <c r="K24" i="126"/>
  <c r="J24" i="126"/>
  <c r="I24" i="126"/>
  <c r="H24" i="126"/>
  <c r="G24" i="126"/>
  <c r="F24" i="126"/>
  <c r="E24" i="126"/>
  <c r="D24" i="126"/>
  <c r="C24" i="126"/>
  <c r="B24" i="126"/>
  <c r="L23" i="126"/>
  <c r="K23" i="126"/>
  <c r="J23" i="126"/>
  <c r="I23" i="126"/>
  <c r="H23" i="126"/>
  <c r="G23" i="126"/>
  <c r="F23" i="126"/>
  <c r="E23" i="126"/>
  <c r="D23" i="126"/>
  <c r="C23" i="126"/>
  <c r="B23" i="126"/>
  <c r="L22" i="126"/>
  <c r="K22" i="126"/>
  <c r="J22" i="126"/>
  <c r="I22" i="126"/>
  <c r="H22" i="126"/>
  <c r="G22" i="126"/>
  <c r="F22" i="126"/>
  <c r="E22" i="126"/>
  <c r="D22" i="126"/>
  <c r="C22" i="126"/>
  <c r="B22" i="126"/>
  <c r="L21" i="126"/>
  <c r="K21" i="126"/>
  <c r="J21" i="126"/>
  <c r="I21" i="126"/>
  <c r="H21" i="126"/>
  <c r="G21" i="126"/>
  <c r="F21" i="126"/>
  <c r="E21" i="126"/>
  <c r="D21" i="126"/>
  <c r="C21" i="126"/>
  <c r="B21" i="126"/>
  <c r="AP44" i="128"/>
  <c r="AA72" i="128"/>
  <c r="AP58" i="128"/>
  <c r="G95" i="128"/>
  <c r="G84" i="128"/>
  <c r="AA38" i="128"/>
  <c r="G61" i="128"/>
  <c r="AA73" i="128"/>
  <c r="G109" i="128"/>
  <c r="AP65" i="128"/>
  <c r="G72" i="128"/>
  <c r="G87" i="128"/>
  <c r="AA54" i="128"/>
  <c r="AP74" i="128"/>
  <c r="AA36" i="128"/>
  <c r="AA46" i="128"/>
  <c r="G45" i="128"/>
  <c r="G46" i="128"/>
  <c r="G81" i="128"/>
  <c r="AA53" i="128"/>
  <c r="AP66" i="128"/>
  <c r="AP40" i="128"/>
  <c r="AP68" i="128"/>
  <c r="AA70" i="128"/>
  <c r="G63" i="128"/>
  <c r="AP61" i="128"/>
  <c r="G93" i="128"/>
  <c r="AA50" i="128"/>
  <c r="AP70" i="128"/>
  <c r="G110" i="128"/>
  <c r="AA71" i="128"/>
  <c r="AP71" i="128"/>
  <c r="G47" i="128"/>
  <c r="G68" i="128"/>
  <c r="AA37" i="128"/>
  <c r="G67" i="128"/>
  <c r="AA55" i="128"/>
  <c r="AP54" i="128"/>
  <c r="G111" i="128"/>
  <c r="AA81" i="128"/>
  <c r="G98" i="128"/>
  <c r="AP76" i="128"/>
  <c r="G71" i="128"/>
  <c r="AA57" i="128"/>
  <c r="G55" i="128"/>
  <c r="AP47" i="128"/>
  <c r="G59" i="128"/>
  <c r="AP41" i="128"/>
  <c r="AA83" i="128"/>
  <c r="AA51" i="128"/>
  <c r="G79" i="128"/>
  <c r="G38" i="128"/>
  <c r="AP59" i="128"/>
  <c r="AP72" i="128"/>
  <c r="G44" i="128"/>
  <c r="AA49" i="128"/>
  <c r="G53" i="128"/>
  <c r="AA48" i="128"/>
  <c r="AP53" i="128"/>
  <c r="AA77" i="128"/>
  <c r="G100" i="128"/>
  <c r="G94" i="128"/>
  <c r="G92" i="128"/>
  <c r="G106" i="128"/>
  <c r="G90" i="128"/>
  <c r="G41" i="128"/>
  <c r="AP69" i="128"/>
  <c r="G89" i="128"/>
  <c r="AP75" i="128"/>
  <c r="AP43" i="128"/>
  <c r="AP55" i="128"/>
  <c r="G91" i="128"/>
  <c r="G88" i="128"/>
  <c r="G42" i="128"/>
  <c r="G40" i="128"/>
  <c r="AA60" i="128"/>
  <c r="AP48" i="128"/>
  <c r="AA42" i="128"/>
  <c r="G69" i="128"/>
  <c r="AA65" i="128"/>
  <c r="G54" i="128"/>
  <c r="G74" i="128"/>
  <c r="AA69" i="128"/>
  <c r="AA41" i="128"/>
  <c r="AP42" i="128"/>
  <c r="G112" i="128"/>
  <c r="G50" i="128"/>
  <c r="AA78" i="128"/>
  <c r="G108" i="128"/>
  <c r="G76" i="128"/>
  <c r="G83" i="128"/>
  <c r="AP60" i="128"/>
  <c r="AA64" i="128"/>
  <c r="G105" i="128"/>
  <c r="D58" i="129"/>
  <c r="G103" i="128"/>
  <c r="AA63" i="128"/>
  <c r="AA76" i="128"/>
  <c r="AP62" i="128"/>
  <c r="G39" i="128"/>
  <c r="AA58" i="128"/>
  <c r="G58" i="128"/>
  <c r="AA52" i="128"/>
  <c r="G102" i="128"/>
  <c r="D39" i="129"/>
  <c r="AA45" i="128"/>
  <c r="AP46" i="128"/>
  <c r="AA44" i="128"/>
  <c r="AA59" i="128"/>
  <c r="AP38" i="128"/>
  <c r="AP45" i="128"/>
  <c r="G66" i="128"/>
  <c r="G77" i="128"/>
  <c r="G107" i="128"/>
  <c r="AA61" i="128"/>
  <c r="AA67" i="128"/>
  <c r="G49" i="128"/>
  <c r="AP49" i="128"/>
  <c r="AA74" i="128"/>
  <c r="D42" i="129"/>
  <c r="G101" i="128"/>
  <c r="G65" i="128"/>
  <c r="G60" i="128"/>
  <c r="AP73" i="128"/>
  <c r="G104" i="128"/>
  <c r="AA62" i="128"/>
  <c r="AA75" i="128"/>
  <c r="G37" i="128"/>
  <c r="G99" i="128"/>
  <c r="AP39" i="128"/>
  <c r="AP57" i="128"/>
  <c r="G97" i="128"/>
  <c r="AP56" i="128"/>
  <c r="AA47" i="128"/>
  <c r="G64" i="128"/>
  <c r="G86" i="128"/>
  <c r="G52" i="128"/>
  <c r="G36" i="128"/>
  <c r="G75" i="128"/>
  <c r="D18" i="129"/>
  <c r="AA79" i="128"/>
  <c r="G48" i="128"/>
  <c r="G113" i="128"/>
  <c r="AA56" i="128"/>
  <c r="G85" i="128"/>
  <c r="AA82" i="128"/>
  <c r="AP37" i="128"/>
  <c r="G80" i="128"/>
  <c r="G56" i="128"/>
  <c r="AA40" i="128"/>
  <c r="AP67" i="128"/>
  <c r="AA39" i="128"/>
  <c r="G62" i="128"/>
  <c r="G73" i="128"/>
  <c r="AP51" i="128"/>
  <c r="AA84" i="128"/>
  <c r="AA80" i="128"/>
  <c r="AA68" i="128"/>
  <c r="AA43" i="128"/>
  <c r="G35" i="128"/>
  <c r="AP52" i="128"/>
  <c r="AP64" i="128"/>
  <c r="AP63" i="128"/>
  <c r="G70" i="128"/>
  <c r="AP50" i="128"/>
  <c r="G43" i="128"/>
  <c r="AA66" i="128"/>
  <c r="G78" i="128"/>
  <c r="G57" i="128"/>
  <c r="G82" i="128"/>
  <c r="G51" i="128"/>
  <c r="G96" i="128"/>
  <c r="C32" i="127" l="1"/>
  <c r="C31" i="127"/>
  <c r="C28" i="127"/>
  <c r="E35" i="127"/>
  <c r="E29" i="127"/>
  <c r="A30" i="127"/>
  <c r="D28" i="127"/>
  <c r="C29" i="127"/>
  <c r="D29" i="127"/>
  <c r="C34" i="127"/>
  <c r="A36" i="127"/>
  <c r="D31" i="127"/>
  <c r="D34" i="127"/>
  <c r="C35" i="127"/>
  <c r="D35" i="127"/>
  <c r="C38" i="127"/>
  <c r="C40" i="127"/>
  <c r="C41" i="127"/>
  <c r="D40" i="127"/>
  <c r="K36" i="129"/>
  <c r="K20" i="129"/>
  <c r="K56" i="129"/>
  <c r="AG38" i="128"/>
  <c r="K37" i="129"/>
  <c r="AW36" i="128"/>
  <c r="K57" i="129"/>
  <c r="P34" i="128"/>
  <c r="AG35" i="128"/>
  <c r="D61" i="129"/>
  <c r="D21" i="129"/>
  <c r="N34" i="128"/>
  <c r="K55" i="129"/>
  <c r="K39" i="129"/>
  <c r="K17" i="129"/>
  <c r="K18" i="129"/>
  <c r="K19" i="129"/>
  <c r="K38" i="129"/>
  <c r="K54" i="129"/>
  <c r="K26" i="129" l="1"/>
  <c r="K63" i="129"/>
  <c r="K45" i="129"/>
  <c r="E36" i="127"/>
  <c r="D36" i="127"/>
  <c r="C36" i="127"/>
  <c r="A37" i="127"/>
  <c r="E30" i="127"/>
  <c r="D30" i="127"/>
  <c r="C30" i="127"/>
  <c r="C115" i="120"/>
  <c r="C114" i="120"/>
  <c r="C113" i="120"/>
  <c r="C112" i="120"/>
  <c r="C111" i="120"/>
  <c r="C110" i="120"/>
  <c r="G109" i="120"/>
  <c r="C109" i="120"/>
  <c r="G108" i="120"/>
  <c r="C108" i="120"/>
  <c r="G107" i="120"/>
  <c r="C107" i="120"/>
  <c r="G106" i="120"/>
  <c r="C106" i="120"/>
  <c r="E105" i="120" s="1"/>
  <c r="G105" i="120"/>
  <c r="C105" i="120"/>
  <c r="G104" i="120"/>
  <c r="C104" i="120"/>
  <c r="G103" i="120"/>
  <c r="C103" i="120"/>
  <c r="G102" i="120"/>
  <c r="C102" i="120"/>
  <c r="G101" i="120"/>
  <c r="G100" i="120"/>
  <c r="C100" i="120"/>
  <c r="G99" i="120"/>
  <c r="C99" i="120"/>
  <c r="G98" i="120"/>
  <c r="C98" i="120"/>
  <c r="G93" i="120"/>
  <c r="G92" i="120"/>
  <c r="G91" i="120"/>
  <c r="G90" i="120"/>
  <c r="G89" i="120"/>
  <c r="G88" i="120"/>
  <c r="C88" i="120"/>
  <c r="B88" i="120"/>
  <c r="G87" i="120"/>
  <c r="C87" i="120"/>
  <c r="B87" i="120"/>
  <c r="G86" i="120"/>
  <c r="C86" i="120"/>
  <c r="B86" i="120"/>
  <c r="G85" i="120"/>
  <c r="C85" i="120"/>
  <c r="B85" i="120"/>
  <c r="G84" i="120"/>
  <c r="C84" i="120"/>
  <c r="B84" i="120"/>
  <c r="G83" i="120"/>
  <c r="C83" i="120"/>
  <c r="B83" i="120"/>
  <c r="G82" i="120"/>
  <c r="C82" i="120"/>
  <c r="B82" i="120"/>
  <c r="G75" i="120"/>
  <c r="G74" i="120"/>
  <c r="G73" i="120"/>
  <c r="G72" i="120"/>
  <c r="C72" i="120"/>
  <c r="B72" i="120"/>
  <c r="G71" i="120"/>
  <c r="C71" i="120"/>
  <c r="B71" i="120"/>
  <c r="G70" i="120"/>
  <c r="C70" i="120"/>
  <c r="B70" i="120"/>
  <c r="G69" i="120"/>
  <c r="C69" i="120"/>
  <c r="B69" i="120"/>
  <c r="G68" i="120"/>
  <c r="C68" i="120"/>
  <c r="B68" i="120"/>
  <c r="G67" i="120"/>
  <c r="C67" i="120"/>
  <c r="B67" i="120"/>
  <c r="G66" i="120"/>
  <c r="C66" i="120"/>
  <c r="B66" i="120"/>
  <c r="G65" i="120"/>
  <c r="C65" i="120"/>
  <c r="B65" i="120"/>
  <c r="G64" i="120"/>
  <c r="C64" i="120"/>
  <c r="B64" i="120"/>
  <c r="G58" i="120"/>
  <c r="G57" i="120"/>
  <c r="G56" i="120"/>
  <c r="G55" i="120"/>
  <c r="G54" i="120"/>
  <c r="G53" i="120"/>
  <c r="C53" i="120"/>
  <c r="B53" i="120"/>
  <c r="G52" i="120"/>
  <c r="C52" i="120"/>
  <c r="B52" i="120"/>
  <c r="G51" i="120"/>
  <c r="C51" i="120"/>
  <c r="B51" i="120"/>
  <c r="G50" i="120"/>
  <c r="C50" i="120"/>
  <c r="B50" i="120"/>
  <c r="G49" i="120"/>
  <c r="C49" i="120"/>
  <c r="B49" i="120"/>
  <c r="G48" i="120"/>
  <c r="C48" i="120"/>
  <c r="B48" i="120"/>
  <c r="G47" i="120"/>
  <c r="C47" i="120"/>
  <c r="B47" i="120"/>
  <c r="C40" i="120"/>
  <c r="B40" i="120"/>
  <c r="C39" i="120"/>
  <c r="B39" i="120"/>
  <c r="G38" i="120"/>
  <c r="C38" i="120"/>
  <c r="B38" i="120"/>
  <c r="G37" i="120"/>
  <c r="C37" i="120"/>
  <c r="B37" i="120"/>
  <c r="G36" i="120"/>
  <c r="C36" i="120"/>
  <c r="B36" i="120"/>
  <c r="G35" i="120"/>
  <c r="C35" i="120"/>
  <c r="B35" i="120"/>
  <c r="G34" i="120"/>
  <c r="C34" i="120"/>
  <c r="B34" i="120"/>
  <c r="G33" i="120"/>
  <c r="C33" i="120"/>
  <c r="B33" i="120"/>
  <c r="G32" i="120"/>
  <c r="C32" i="120"/>
  <c r="B32" i="120"/>
  <c r="G31" i="120"/>
  <c r="C31" i="120"/>
  <c r="B31" i="120"/>
  <c r="G30" i="120"/>
  <c r="C30" i="120"/>
  <c r="B30" i="120"/>
  <c r="G29" i="120"/>
  <c r="C29" i="120"/>
  <c r="B29" i="120"/>
  <c r="G28" i="120"/>
  <c r="C28" i="120"/>
  <c r="B28" i="120"/>
  <c r="G27" i="120"/>
  <c r="C27" i="120"/>
  <c r="B27" i="120"/>
  <c r="E19" i="120"/>
  <c r="E18" i="120"/>
  <c r="E17" i="120"/>
  <c r="E16" i="120"/>
  <c r="E15" i="120"/>
  <c r="E14" i="120"/>
  <c r="E13" i="120"/>
  <c r="E12" i="120"/>
  <c r="E11" i="120"/>
  <c r="E10" i="120"/>
  <c r="E9" i="120"/>
  <c r="E8" i="120"/>
  <c r="E7" i="120"/>
  <c r="E6" i="120"/>
  <c r="E5" i="120"/>
  <c r="E4" i="120"/>
  <c r="E3" i="120"/>
  <c r="E2" i="120"/>
  <c r="D3" i="120" s="1"/>
  <c r="K35" i="128"/>
  <c r="K37" i="128"/>
  <c r="AT39" i="128"/>
  <c r="AT36" i="128"/>
  <c r="AE37" i="128"/>
  <c r="AW38" i="128"/>
  <c r="AT38" i="128"/>
  <c r="AE35" i="128"/>
  <c r="K36" i="128"/>
  <c r="AT37" i="128"/>
  <c r="AE36" i="128"/>
  <c r="AE38" i="128"/>
  <c r="K34" i="128"/>
  <c r="E35" i="120" l="1"/>
  <c r="E53" i="120"/>
  <c r="E67" i="120"/>
  <c r="E84" i="120"/>
  <c r="E86" i="120"/>
  <c r="AT44" i="128"/>
  <c r="K42" i="128"/>
  <c r="E31" i="120"/>
  <c r="E38" i="120"/>
  <c r="E50" i="120"/>
  <c r="E82" i="120"/>
  <c r="D83" i="120" s="1"/>
  <c r="E99" i="120"/>
  <c r="E115" i="120"/>
  <c r="E68" i="120"/>
  <c r="E32" i="120"/>
  <c r="E40" i="120"/>
  <c r="E71" i="120"/>
  <c r="E88" i="120"/>
  <c r="E109" i="120"/>
  <c r="E113" i="120"/>
  <c r="AE43" i="128"/>
  <c r="E69" i="120"/>
  <c r="E107" i="120"/>
  <c r="D4" i="120"/>
  <c r="D5" i="120" s="1"/>
  <c r="D6" i="120" s="1"/>
  <c r="D7" i="120" s="1"/>
  <c r="D8" i="120" s="1"/>
  <c r="D9" i="120" s="1"/>
  <c r="D10" i="120" s="1"/>
  <c r="D11" i="120" s="1"/>
  <c r="D12" i="120" s="1"/>
  <c r="D13" i="120" s="1"/>
  <c r="D14" i="120" s="1"/>
  <c r="D15" i="120" s="1"/>
  <c r="D16" i="120" s="1"/>
  <c r="D17" i="120" s="1"/>
  <c r="D18" i="120" s="1"/>
  <c r="D19" i="120" s="1"/>
  <c r="E34" i="120"/>
  <c r="E36" i="120"/>
  <c r="E48" i="120"/>
  <c r="E51" i="120"/>
  <c r="E83" i="120"/>
  <c r="D84" i="120" s="1"/>
  <c r="E100" i="120"/>
  <c r="E111" i="120"/>
  <c r="E29" i="120"/>
  <c r="E47" i="120"/>
  <c r="D48" i="120" s="1"/>
  <c r="E85" i="120"/>
  <c r="E104" i="120"/>
  <c r="E108" i="120"/>
  <c r="E28" i="120"/>
  <c r="E64" i="120"/>
  <c r="D65" i="120" s="1"/>
  <c r="E72" i="120"/>
  <c r="E37" i="120"/>
  <c r="E49" i="120"/>
  <c r="E65" i="120"/>
  <c r="E70" i="120"/>
  <c r="E98" i="120"/>
  <c r="D99" i="120" s="1"/>
  <c r="D100" i="120" s="1"/>
  <c r="E27" i="120"/>
  <c r="D28" i="120" s="1"/>
  <c r="E33" i="120"/>
  <c r="E101" i="120"/>
  <c r="E106" i="120"/>
  <c r="E37" i="127"/>
  <c r="D37" i="127"/>
  <c r="C37" i="127"/>
  <c r="E103" i="120"/>
  <c r="E87" i="120"/>
  <c r="E102" i="120"/>
  <c r="E112" i="120"/>
  <c r="E66" i="120"/>
  <c r="E39" i="120"/>
  <c r="E52" i="120"/>
  <c r="E110" i="120"/>
  <c r="E30" i="120"/>
  <c r="E114" i="120"/>
  <c r="C36" i="115"/>
  <c r="D36" i="115"/>
  <c r="E36" i="115"/>
  <c r="F36" i="115"/>
  <c r="G36" i="115"/>
  <c r="H36" i="115"/>
  <c r="I36" i="115"/>
  <c r="J36" i="115"/>
  <c r="K36" i="115"/>
  <c r="L36" i="115"/>
  <c r="M36" i="115"/>
  <c r="C2" i="125"/>
  <c r="C11" i="125"/>
  <c r="C30" i="115"/>
  <c r="D30" i="115"/>
  <c r="E30" i="115"/>
  <c r="F30" i="115"/>
  <c r="G30" i="115"/>
  <c r="H30" i="115"/>
  <c r="I30" i="115"/>
  <c r="J30" i="115"/>
  <c r="K30" i="115"/>
  <c r="L30" i="115"/>
  <c r="M30" i="115"/>
  <c r="B30" i="115"/>
  <c r="C18" i="115"/>
  <c r="D6" i="147" s="1"/>
  <c r="D18" i="115"/>
  <c r="E6" i="147" s="1"/>
  <c r="E18" i="115"/>
  <c r="F6" i="147" s="1"/>
  <c r="F18" i="115"/>
  <c r="G6" i="147" s="1"/>
  <c r="G18" i="115"/>
  <c r="H6" i="147" s="1"/>
  <c r="H18" i="115"/>
  <c r="I6" i="147" s="1"/>
  <c r="I18" i="115"/>
  <c r="J6" i="147" s="1"/>
  <c r="J18" i="115"/>
  <c r="K6" i="147" s="1"/>
  <c r="K18" i="115"/>
  <c r="L6" i="147" s="1"/>
  <c r="L18" i="115"/>
  <c r="M6" i="147" s="1"/>
  <c r="M18" i="115"/>
  <c r="N6" i="147" s="1"/>
  <c r="B18" i="115"/>
  <c r="C6" i="147" s="1"/>
  <c r="D49" i="120" l="1"/>
  <c r="D29" i="120"/>
  <c r="D30" i="120" s="1"/>
  <c r="D31" i="120" s="1"/>
  <c r="D32" i="120" s="1"/>
  <c r="D33" i="120" s="1"/>
  <c r="D34" i="120" s="1"/>
  <c r="D35" i="120" s="1"/>
  <c r="D36" i="120" s="1"/>
  <c r="D37" i="120" s="1"/>
  <c r="D38" i="120" s="1"/>
  <c r="D39" i="120" s="1"/>
  <c r="D40" i="120" s="1"/>
  <c r="D85" i="120"/>
  <c r="D86" i="120" s="1"/>
  <c r="D87" i="120" s="1"/>
  <c r="D88" i="120" s="1"/>
  <c r="N2" i="125"/>
  <c r="N2" i="147"/>
  <c r="H19" i="125"/>
  <c r="H20" i="125" s="1"/>
  <c r="H21" i="125" s="1"/>
  <c r="H4" i="147"/>
  <c r="M2" i="125"/>
  <c r="M2" i="147"/>
  <c r="E2" i="125"/>
  <c r="E2" i="147"/>
  <c r="C19" i="125"/>
  <c r="C20" i="125" s="1"/>
  <c r="C21" i="125" s="1"/>
  <c r="C4" i="147"/>
  <c r="K19" i="125"/>
  <c r="K20" i="125" s="1"/>
  <c r="K4" i="147"/>
  <c r="G19" i="125"/>
  <c r="G20" i="125" s="1"/>
  <c r="G21" i="125" s="1"/>
  <c r="G4" i="147"/>
  <c r="L2" i="125"/>
  <c r="L2" i="147"/>
  <c r="H2" i="125"/>
  <c r="H2" i="147"/>
  <c r="D2" i="125"/>
  <c r="D2" i="147"/>
  <c r="M19" i="125"/>
  <c r="M20" i="125" s="1"/>
  <c r="M4" i="147"/>
  <c r="I19" i="125"/>
  <c r="I20" i="125" s="1"/>
  <c r="I4" i="147"/>
  <c r="E19" i="125"/>
  <c r="E20" i="125" s="1"/>
  <c r="E4" i="147"/>
  <c r="J2" i="125"/>
  <c r="J2" i="147"/>
  <c r="F2" i="125"/>
  <c r="F2" i="147"/>
  <c r="L19" i="125"/>
  <c r="L20" i="125" s="1"/>
  <c r="L4" i="147"/>
  <c r="D19" i="125"/>
  <c r="D20" i="125" s="1"/>
  <c r="D4" i="147"/>
  <c r="I2" i="125"/>
  <c r="I2" i="147"/>
  <c r="N19" i="125"/>
  <c r="N20" i="125" s="1"/>
  <c r="N4" i="147"/>
  <c r="J19" i="125"/>
  <c r="J20" i="125" s="1"/>
  <c r="J4" i="147"/>
  <c r="F19" i="125"/>
  <c r="F20" i="125" s="1"/>
  <c r="F4" i="147"/>
  <c r="K2" i="125"/>
  <c r="K2" i="147"/>
  <c r="G2" i="125"/>
  <c r="G2" i="147"/>
  <c r="C51" i="125"/>
  <c r="C47" i="125"/>
  <c r="C56" i="125" s="1"/>
  <c r="C57" i="125" s="1"/>
  <c r="C50" i="125"/>
  <c r="C49" i="125"/>
  <c r="D66" i="120"/>
  <c r="D67" i="120" s="1"/>
  <c r="D68" i="120" s="1"/>
  <c r="D69" i="120" s="1"/>
  <c r="D70" i="120" s="1"/>
  <c r="D71" i="120" s="1"/>
  <c r="D72" i="120" s="1"/>
  <c r="D50" i="120"/>
  <c r="D51" i="120" s="1"/>
  <c r="D52" i="120" s="1"/>
  <c r="D101" i="120"/>
  <c r="D102" i="120" s="1"/>
  <c r="D103" i="120" s="1"/>
  <c r="D104" i="120" s="1"/>
  <c r="D105" i="120" s="1"/>
  <c r="D106" i="120" s="1"/>
  <c r="D107" i="120" s="1"/>
  <c r="D108" i="120" s="1"/>
  <c r="D109" i="120" s="1"/>
  <c r="D110" i="120" s="1"/>
  <c r="D111" i="120" s="1"/>
  <c r="D112" i="120" s="1"/>
  <c r="D113" i="120" s="1"/>
  <c r="D114" i="120" s="1"/>
  <c r="D115" i="120" s="1"/>
  <c r="C40" i="125"/>
  <c r="M36" i="139"/>
  <c r="M36" i="134"/>
  <c r="L36" i="139"/>
  <c r="L36" i="134"/>
  <c r="K36" i="139"/>
  <c r="K36" i="134"/>
  <c r="J36" i="134"/>
  <c r="J36" i="139"/>
  <c r="I36" i="134"/>
  <c r="I36" i="139"/>
  <c r="H36" i="134"/>
  <c r="H36" i="139"/>
  <c r="G36" i="134"/>
  <c r="G36" i="139"/>
  <c r="F36" i="134"/>
  <c r="F36" i="139"/>
  <c r="E36" i="139"/>
  <c r="E36" i="134"/>
  <c r="D36" i="139"/>
  <c r="D36" i="134"/>
  <c r="C36" i="134"/>
  <c r="C36" i="139"/>
  <c r="B36" i="134"/>
  <c r="B36" i="139"/>
  <c r="M30" i="134"/>
  <c r="M30" i="139"/>
  <c r="L30" i="139"/>
  <c r="L30" i="134"/>
  <c r="K30" i="134"/>
  <c r="K30" i="139"/>
  <c r="J30" i="134"/>
  <c r="J30" i="139"/>
  <c r="I30" i="139"/>
  <c r="I30" i="134"/>
  <c r="H30" i="139"/>
  <c r="H30" i="134"/>
  <c r="G30" i="134"/>
  <c r="G30" i="139"/>
  <c r="F30" i="139"/>
  <c r="F30" i="134"/>
  <c r="E30" i="139"/>
  <c r="E30" i="134"/>
  <c r="D30" i="139"/>
  <c r="D30" i="134"/>
  <c r="C30" i="134"/>
  <c r="C30" i="139"/>
  <c r="B30" i="134"/>
  <c r="B30" i="139"/>
  <c r="N35" i="125"/>
  <c r="M18" i="139"/>
  <c r="M18" i="134"/>
  <c r="M35" i="125"/>
  <c r="L18" i="139"/>
  <c r="L18" i="134"/>
  <c r="L35" i="125"/>
  <c r="K18" i="139"/>
  <c r="K18" i="134"/>
  <c r="K35" i="125"/>
  <c r="J18" i="139"/>
  <c r="J18" i="134"/>
  <c r="J35" i="125"/>
  <c r="I18" i="134"/>
  <c r="I18" i="139"/>
  <c r="I35" i="125"/>
  <c r="H18" i="139"/>
  <c r="H18" i="134"/>
  <c r="H35" i="125"/>
  <c r="G18" i="134"/>
  <c r="G18" i="139"/>
  <c r="G35" i="125"/>
  <c r="F18" i="134"/>
  <c r="F18" i="139"/>
  <c r="F35" i="125"/>
  <c r="E18" i="139"/>
  <c r="E18" i="134"/>
  <c r="E35" i="125"/>
  <c r="D18" i="134"/>
  <c r="D18" i="139"/>
  <c r="D35" i="125"/>
  <c r="C18" i="134"/>
  <c r="C18" i="139"/>
  <c r="C35" i="125"/>
  <c r="B18" i="139"/>
  <c r="B18" i="134"/>
  <c r="M33" i="139"/>
  <c r="M33" i="134"/>
  <c r="L33" i="134"/>
  <c r="L33" i="139"/>
  <c r="K33" i="134"/>
  <c r="K33" i="139"/>
  <c r="J33" i="134"/>
  <c r="J33" i="139"/>
  <c r="I33" i="134"/>
  <c r="I33" i="139"/>
  <c r="H33" i="139"/>
  <c r="H33" i="134"/>
  <c r="G33" i="139"/>
  <c r="G33" i="134"/>
  <c r="F33" i="134"/>
  <c r="F33" i="139"/>
  <c r="E33" i="139"/>
  <c r="E33" i="134"/>
  <c r="D33" i="139"/>
  <c r="D33" i="134"/>
  <c r="C33" i="134"/>
  <c r="C33" i="139"/>
  <c r="B33" i="139"/>
  <c r="B33" i="134"/>
  <c r="D53" i="120"/>
  <c r="G22" i="125" l="1"/>
  <c r="G24" i="125"/>
  <c r="G18" i="125" s="1"/>
  <c r="H24" i="125"/>
  <c r="H18" i="125" s="1"/>
  <c r="H22" i="125"/>
  <c r="C24" i="125"/>
  <c r="C18" i="125" s="1"/>
  <c r="C22" i="125"/>
  <c r="D22" i="125"/>
  <c r="D21" i="125"/>
  <c r="D24" i="125"/>
  <c r="D18" i="125" s="1"/>
  <c r="F21" i="125"/>
  <c r="F22" i="125"/>
  <c r="F24" i="125"/>
  <c r="F18" i="125" s="1"/>
  <c r="L22" i="125"/>
  <c r="L21" i="125"/>
  <c r="L24" i="125"/>
  <c r="L18" i="125" s="1"/>
  <c r="N22" i="125"/>
  <c r="N21" i="125"/>
  <c r="N24" i="125"/>
  <c r="N18" i="125" s="1"/>
  <c r="E22" i="125"/>
  <c r="E21" i="125"/>
  <c r="E24" i="125"/>
  <c r="E18" i="125" s="1"/>
  <c r="M22" i="125"/>
  <c r="M21" i="125"/>
  <c r="M24" i="125"/>
  <c r="M18" i="125" s="1"/>
  <c r="K22" i="125"/>
  <c r="K21" i="125"/>
  <c r="K24" i="125"/>
  <c r="K18" i="125" s="1"/>
  <c r="I21" i="125"/>
  <c r="I22" i="125"/>
  <c r="I24" i="125"/>
  <c r="I18" i="125" s="1"/>
  <c r="J21" i="125"/>
  <c r="J22" i="125"/>
  <c r="J24" i="125"/>
  <c r="J18" i="125" s="1"/>
  <c r="J42" i="125"/>
  <c r="J8" i="125"/>
  <c r="J7" i="125"/>
  <c r="J9" i="125" s="1"/>
  <c r="E42" i="125"/>
  <c r="E8" i="125"/>
  <c r="E7" i="125"/>
  <c r="E9" i="125" s="1"/>
  <c r="M42" i="125"/>
  <c r="M7" i="125"/>
  <c r="M9" i="125" s="1"/>
  <c r="M8" i="125"/>
  <c r="G42" i="125"/>
  <c r="G8" i="125"/>
  <c r="G7" i="125"/>
  <c r="G9" i="125" s="1"/>
  <c r="H8" i="125"/>
  <c r="H7" i="125"/>
  <c r="H9" i="125" s="1"/>
  <c r="H42" i="125"/>
  <c r="K8" i="125"/>
  <c r="K7" i="125"/>
  <c r="K9" i="125" s="1"/>
  <c r="K42" i="125"/>
  <c r="F8" i="125"/>
  <c r="F42" i="125"/>
  <c r="F7" i="125"/>
  <c r="F9" i="125" s="1"/>
  <c r="N42" i="125"/>
  <c r="N8" i="125"/>
  <c r="N7" i="125"/>
  <c r="N9" i="125" s="1"/>
  <c r="I8" i="125"/>
  <c r="I7" i="125"/>
  <c r="I9" i="125" s="1"/>
  <c r="I42" i="125"/>
  <c r="C42" i="125"/>
  <c r="C8" i="125"/>
  <c r="C7" i="125"/>
  <c r="C9" i="125" s="1"/>
  <c r="D42" i="125"/>
  <c r="D8" i="125"/>
  <c r="D7" i="125"/>
  <c r="D9" i="125" s="1"/>
  <c r="L42" i="125"/>
  <c r="L8" i="125"/>
  <c r="L7" i="125"/>
  <c r="L9" i="125" s="1"/>
  <c r="D6" i="125"/>
  <c r="E6" i="125"/>
  <c r="C6" i="125"/>
  <c r="I6" i="125"/>
  <c r="L6" i="125"/>
  <c r="G6" i="125"/>
  <c r="J6" i="125"/>
  <c r="M6" i="125"/>
  <c r="H6" i="125"/>
  <c r="K6" i="125"/>
  <c r="F6" i="125"/>
  <c r="N6" i="125"/>
  <c r="N4" i="125"/>
  <c r="N3" i="125"/>
  <c r="M3" i="125"/>
  <c r="M4" i="125"/>
  <c r="L3" i="125"/>
  <c r="L4" i="125"/>
  <c r="K4" i="125"/>
  <c r="K3" i="125"/>
  <c r="J3" i="125"/>
  <c r="J4" i="125"/>
  <c r="I4" i="125"/>
  <c r="I3" i="125"/>
  <c r="H4" i="125"/>
  <c r="H3" i="125"/>
  <c r="G3" i="125"/>
  <c r="G4" i="125"/>
  <c r="F4" i="125"/>
  <c r="F3" i="125"/>
  <c r="E4" i="125"/>
  <c r="E3" i="125"/>
  <c r="D3" i="125"/>
  <c r="D4" i="125"/>
  <c r="C3" i="125"/>
  <c r="C4" i="125"/>
  <c r="N13" i="125"/>
  <c r="N40" i="125"/>
  <c r="N41" i="125" s="1"/>
  <c r="M13" i="125"/>
  <c r="M40" i="125"/>
  <c r="M41" i="125" s="1"/>
  <c r="L40" i="125"/>
  <c r="L41" i="125" s="1"/>
  <c r="L13" i="125"/>
  <c r="K40" i="125"/>
  <c r="K41" i="125" s="1"/>
  <c r="K13" i="125"/>
  <c r="J40" i="125"/>
  <c r="J41" i="125" s="1"/>
  <c r="J13" i="125"/>
  <c r="I40" i="125"/>
  <c r="I41" i="125" s="1"/>
  <c r="I13" i="125"/>
  <c r="H40" i="125"/>
  <c r="H41" i="125" s="1"/>
  <c r="H13" i="125"/>
  <c r="G13" i="125"/>
  <c r="G40" i="125"/>
  <c r="G41" i="125" s="1"/>
  <c r="F40" i="125"/>
  <c r="F41" i="125" s="1"/>
  <c r="F13" i="125"/>
  <c r="E40" i="125"/>
  <c r="E41" i="125" s="1"/>
  <c r="E13" i="125"/>
  <c r="D40" i="125"/>
  <c r="D41" i="125" s="1"/>
  <c r="D13" i="125"/>
  <c r="C41" i="125"/>
  <c r="C13" i="125"/>
  <c r="M43" i="125" l="1"/>
  <c r="M10" i="125"/>
  <c r="M39" i="125" s="1"/>
  <c r="N43" i="125"/>
  <c r="N10" i="125"/>
  <c r="N39" i="125" s="1"/>
  <c r="I43" i="125"/>
  <c r="I10" i="125"/>
  <c r="I39" i="125" s="1"/>
  <c r="F10" i="125"/>
  <c r="F39" i="125" s="1"/>
  <c r="F43" i="125"/>
  <c r="J43" i="125"/>
  <c r="J10" i="125"/>
  <c r="J39" i="125" s="1"/>
  <c r="C43" i="125"/>
  <c r="C10" i="125"/>
  <c r="C39" i="125" s="1"/>
  <c r="E43" i="125"/>
  <c r="E10" i="125"/>
  <c r="E39" i="125" s="1"/>
  <c r="K10" i="125"/>
  <c r="K39" i="125" s="1"/>
  <c r="K43" i="125"/>
  <c r="H10" i="125"/>
  <c r="H43" i="125"/>
  <c r="L43" i="125"/>
  <c r="L10" i="125"/>
  <c r="L39" i="125" s="1"/>
  <c r="D43" i="125"/>
  <c r="D10" i="125"/>
  <c r="D39" i="125" s="1"/>
  <c r="G43" i="125"/>
  <c r="G10" i="125"/>
  <c r="N25" i="125" l="1"/>
  <c r="N33" i="125" s="1"/>
  <c r="N46" i="125" s="1"/>
  <c r="I25" i="125"/>
  <c r="H39" i="125"/>
  <c r="H25" i="125"/>
  <c r="N32" i="125"/>
  <c r="C25" i="125"/>
  <c r="E25" i="125"/>
  <c r="G39" i="125"/>
  <c r="G25" i="125"/>
  <c r="J25" i="125"/>
  <c r="D25" i="125"/>
  <c r="F25" i="125"/>
  <c r="N31" i="125"/>
  <c r="M25" i="125"/>
  <c r="L25" i="125"/>
  <c r="K25" i="125"/>
  <c r="N34" i="125" l="1"/>
  <c r="N37" i="125" s="1"/>
  <c r="N38" i="125" s="1"/>
  <c r="N27" i="125"/>
  <c r="N29" i="125"/>
  <c r="N28" i="125"/>
  <c r="N54" i="125" s="1"/>
  <c r="N30" i="125"/>
  <c r="N26" i="125"/>
  <c r="J28" i="125"/>
  <c r="J54" i="125" s="1"/>
  <c r="J27" i="125"/>
  <c r="J30" i="125"/>
  <c r="J32" i="125"/>
  <c r="J31" i="125"/>
  <c r="J29" i="125"/>
  <c r="J26" i="125"/>
  <c r="J33" i="125"/>
  <c r="J46" i="125" s="1"/>
  <c r="J34" i="125"/>
  <c r="J37" i="125" s="1"/>
  <c r="J38" i="125" s="1"/>
  <c r="K28" i="125"/>
  <c r="K54" i="125" s="1"/>
  <c r="K34" i="125"/>
  <c r="K37" i="125" s="1"/>
  <c r="K38" i="125" s="1"/>
  <c r="K32" i="125"/>
  <c r="K31" i="125"/>
  <c r="K29" i="125"/>
  <c r="K30" i="125"/>
  <c r="K27" i="125"/>
  <c r="K33" i="125"/>
  <c r="K46" i="125" s="1"/>
  <c r="K26" i="125"/>
  <c r="E28" i="125"/>
  <c r="E54" i="125" s="1"/>
  <c r="E27" i="125"/>
  <c r="E34" i="125"/>
  <c r="E37" i="125" s="1"/>
  <c r="E38" i="125" s="1"/>
  <c r="E31" i="125"/>
  <c r="E30" i="125"/>
  <c r="E33" i="125"/>
  <c r="E46" i="125" s="1"/>
  <c r="E26" i="125"/>
  <c r="E32" i="125"/>
  <c r="E29" i="125"/>
  <c r="H28" i="125"/>
  <c r="H54" i="125" s="1"/>
  <c r="H34" i="125"/>
  <c r="H37" i="125" s="1"/>
  <c r="H38" i="125" s="1"/>
  <c r="H31" i="125"/>
  <c r="H27" i="125"/>
  <c r="H29" i="125"/>
  <c r="H32" i="125"/>
  <c r="H26" i="125"/>
  <c r="H30" i="125"/>
  <c r="H33" i="125"/>
  <c r="H46" i="125" s="1"/>
  <c r="L28" i="125"/>
  <c r="L54" i="125" s="1"/>
  <c r="L29" i="125"/>
  <c r="L27" i="125"/>
  <c r="L32" i="125"/>
  <c r="L30" i="125"/>
  <c r="L26" i="125"/>
  <c r="L31" i="125"/>
  <c r="L33" i="125"/>
  <c r="L46" i="125" s="1"/>
  <c r="L34" i="125"/>
  <c r="L37" i="125" s="1"/>
  <c r="L38" i="125" s="1"/>
  <c r="F28" i="125"/>
  <c r="F54" i="125" s="1"/>
  <c r="F34" i="125"/>
  <c r="F37" i="125" s="1"/>
  <c r="F38" i="125" s="1"/>
  <c r="F30" i="125"/>
  <c r="F26" i="125"/>
  <c r="F29" i="125"/>
  <c r="F31" i="125"/>
  <c r="F33" i="125"/>
  <c r="F46" i="125" s="1"/>
  <c r="F32" i="125"/>
  <c r="F27" i="125"/>
  <c r="C28" i="125"/>
  <c r="C54" i="125" s="1"/>
  <c r="C34" i="125"/>
  <c r="C37" i="125" s="1"/>
  <c r="C38" i="125" s="1"/>
  <c r="C27" i="125"/>
  <c r="C32" i="125"/>
  <c r="C26" i="125"/>
  <c r="C30" i="125"/>
  <c r="C31" i="125"/>
  <c r="C29" i="125"/>
  <c r="C33" i="125"/>
  <c r="C46" i="125" s="1"/>
  <c r="M28" i="125"/>
  <c r="M54" i="125" s="1"/>
  <c r="M27" i="125"/>
  <c r="M29" i="125"/>
  <c r="M31" i="125"/>
  <c r="M30" i="125"/>
  <c r="M34" i="125"/>
  <c r="M37" i="125" s="1"/>
  <c r="M38" i="125" s="1"/>
  <c r="M26" i="125"/>
  <c r="M32" i="125"/>
  <c r="M33" i="125"/>
  <c r="M46" i="125" s="1"/>
  <c r="D28" i="125"/>
  <c r="D54" i="125" s="1"/>
  <c r="D29" i="125"/>
  <c r="D27" i="125"/>
  <c r="D30" i="125"/>
  <c r="D34" i="125"/>
  <c r="D37" i="125" s="1"/>
  <c r="D38" i="125" s="1"/>
  <c r="D32" i="125"/>
  <c r="D31" i="125"/>
  <c r="D33" i="125"/>
  <c r="D46" i="125" s="1"/>
  <c r="D26" i="125"/>
  <c r="G28" i="125"/>
  <c r="G54" i="125" s="1"/>
  <c r="G29" i="125"/>
  <c r="G30" i="125"/>
  <c r="G34" i="125"/>
  <c r="G37" i="125" s="1"/>
  <c r="G38" i="125" s="1"/>
  <c r="G32" i="125"/>
  <c r="G33" i="125"/>
  <c r="G46" i="125" s="1"/>
  <c r="G27" i="125"/>
  <c r="G31" i="125"/>
  <c r="G26" i="125"/>
  <c r="I28" i="125"/>
  <c r="I54" i="125" s="1"/>
  <c r="I32" i="125"/>
  <c r="I34" i="125"/>
  <c r="I37" i="125" s="1"/>
  <c r="I38" i="125" s="1"/>
  <c r="I30" i="125"/>
  <c r="I26" i="125"/>
  <c r="I33" i="125"/>
  <c r="I46" i="125" s="1"/>
  <c r="I27" i="125"/>
  <c r="I31" i="125"/>
  <c r="I29" i="1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Omar2</author>
  </authors>
  <commentList>
    <comment ref="B3" authorId="0" shapeId="0" xr:uid="{00000000-0006-0000-4D00-000001000000}">
      <text>
        <r>
          <rPr>
            <b/>
            <sz val="9"/>
            <color indexed="81"/>
            <rFont val="Tahoma"/>
            <family val="2"/>
          </rPr>
          <t>Omar:</t>
        </r>
        <r>
          <rPr>
            <sz val="9"/>
            <color indexed="81"/>
            <rFont val="Tahoma"/>
            <family val="2"/>
          </rPr>
          <t xml:space="preserve">
Only considering infow at Corinne Station in Ha-m/month</t>
        </r>
      </text>
    </comment>
    <comment ref="B20" authorId="0" shapeId="0" xr:uid="{00000000-0006-0000-4D00-000002000000}">
      <text>
        <r>
          <rPr>
            <b/>
            <sz val="9"/>
            <color indexed="81"/>
            <rFont val="Tahoma"/>
            <family val="2"/>
          </rPr>
          <t>Omar:</t>
        </r>
        <r>
          <rPr>
            <sz val="9"/>
            <color indexed="81"/>
            <rFont val="Tahoma"/>
            <family val="2"/>
          </rPr>
          <t xml:space="preserve">
Only considering infow at Corinne Station in Ha-m/month</t>
        </r>
      </text>
    </comment>
    <comment ref="A52" authorId="0" shapeId="0" xr:uid="{00000000-0006-0000-4D00-000003000000}">
      <text>
        <r>
          <rPr>
            <b/>
            <sz val="9"/>
            <color indexed="81"/>
            <rFont val="Tahoma"/>
            <family val="2"/>
          </rPr>
          <t>Omar:</t>
        </r>
        <r>
          <rPr>
            <sz val="9"/>
            <color indexed="81"/>
            <rFont val="Tahoma"/>
            <family val="2"/>
          </rPr>
          <t xml:space="preserve">
Outputs from the SWAMPS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Ayman</author>
  </authors>
  <commentList>
    <comment ref="I5" authorId="0" shapeId="0" xr:uid="{00000000-0006-0000-4E00-000001000000}">
      <text>
        <r>
          <rPr>
            <b/>
            <sz val="9"/>
            <color indexed="81"/>
            <rFont val="Tahoma"/>
            <family val="2"/>
          </rPr>
          <t>Ayman:</t>
        </r>
        <r>
          <rPr>
            <sz val="9"/>
            <color indexed="81"/>
            <rFont val="Tahoma"/>
            <family val="2"/>
          </rPr>
          <t xml:space="preserve">
Not needed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0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0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0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$Z$36:$Z$112,$AA$36:$AA$112</t>
        </r>
      </text>
    </comment>
    <comment ref="AT36" authorId="0" shapeId="0" xr:uid="{00000000-0006-0000-50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0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$AO$37:$AO$76,$AP$37:$AP$76</t>
        </r>
      </text>
    </comment>
    <comment ref="AG38" authorId="0" shapeId="0" xr:uid="{00000000-0006-0000-50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0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1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1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1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$Z$36:$Z$84,$AB$36:$AB$84</t>
        </r>
      </text>
    </comment>
    <comment ref="AT36" authorId="0" shapeId="0" xr:uid="{00000000-0006-0000-51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1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 ref="AG38" authorId="0" shapeId="0" xr:uid="{00000000-0006-0000-51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1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 ref="J66" authorId="0" shapeId="0" xr:uid="{00000000-0006-0000-5100-000008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J67)</t>
        </r>
      </text>
    </comment>
    <comment ref="J67" authorId="0" shapeId="0" xr:uid="{00000000-0006-0000-5100-000009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$F$35:$F$113,$H$35:$H$113</t>
        </r>
      </text>
    </comment>
    <comment ref="AS72" authorId="0" shapeId="0" xr:uid="{00000000-0006-0000-5100-00000A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D18" authorId="0" shapeId="0" xr:uid="{00000000-0006-0000-52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$A$3:$A$10,$B$3:$B$10</t>
        </r>
      </text>
    </comment>
    <comment ref="D21" authorId="0" shapeId="0" xr:uid="{00000000-0006-0000-52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D18)</t>
        </r>
      </text>
    </comment>
    <comment ref="D39" authorId="0" shapeId="0" xr:uid="{00000000-0006-0000-52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$A$37:$A$46,$B$37:$B$46</t>
        </r>
      </text>
    </comment>
    <comment ref="D42" authorId="0" shapeId="0" xr:uid="{00000000-0006-0000-5200-000004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D39)</t>
        </r>
      </text>
    </comment>
    <comment ref="D58" authorId="0" shapeId="0" xr:uid="{00000000-0006-0000-52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$A$55:$A$65,$B$55:$B$65</t>
        </r>
      </text>
    </comment>
    <comment ref="D61" authorId="0" shapeId="0" xr:uid="{00000000-0006-0000-52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D58)</t>
        </r>
      </text>
    </comment>
  </commentList>
</comments>
</file>

<file path=xl/sharedStrings.xml><?xml version="1.0" encoding="utf-8"?>
<sst xmlns="http://schemas.openxmlformats.org/spreadsheetml/2006/main" count="9139" uniqueCount="490">
  <si>
    <t>riverine</t>
  </si>
  <si>
    <t>floodplain</t>
  </si>
  <si>
    <t>wetlands</t>
  </si>
  <si>
    <t>trout</t>
  </si>
  <si>
    <t>cottonwood</t>
  </si>
  <si>
    <t>j2</t>
  </si>
  <si>
    <t>j3</t>
  </si>
  <si>
    <t>j6</t>
  </si>
  <si>
    <t>j18</t>
  </si>
  <si>
    <t>j20</t>
  </si>
  <si>
    <t>j29</t>
  </si>
  <si>
    <t>wsi_par1</t>
  </si>
  <si>
    <t>wsi_par2</t>
  </si>
  <si>
    <t>RA_par1</t>
  </si>
  <si>
    <t>RA_par2</t>
  </si>
  <si>
    <t>sf_par1</t>
  </si>
  <si>
    <t>sf_par2</t>
  </si>
  <si>
    <t>wf_par1</t>
  </si>
  <si>
    <t>wf_par2</t>
  </si>
  <si>
    <t>t1</t>
  </si>
  <si>
    <t>t2</t>
  </si>
  <si>
    <t>t3</t>
  </si>
  <si>
    <t>t4</t>
  </si>
  <si>
    <t>t5</t>
  </si>
  <si>
    <t>t6</t>
  </si>
  <si>
    <t>t7</t>
  </si>
  <si>
    <t>t8</t>
  </si>
  <si>
    <t>t9</t>
  </si>
  <si>
    <t>t10</t>
  </si>
  <si>
    <t>t11</t>
  </si>
  <si>
    <t>t12</t>
  </si>
  <si>
    <t>j1</t>
  </si>
  <si>
    <t>j4</t>
  </si>
  <si>
    <t>j5</t>
  </si>
  <si>
    <t>j7</t>
  </si>
  <si>
    <t>j8</t>
  </si>
  <si>
    <t>j9</t>
  </si>
  <si>
    <t>j10</t>
  </si>
  <si>
    <t>j11</t>
  </si>
  <si>
    <t>j12</t>
  </si>
  <si>
    <t>j13</t>
  </si>
  <si>
    <t>j14</t>
  </si>
  <si>
    <t>j15</t>
  </si>
  <si>
    <t>j16</t>
  </si>
  <si>
    <t>j17</t>
  </si>
  <si>
    <t>j19</t>
  </si>
  <si>
    <t>j21</t>
  </si>
  <si>
    <t>j22</t>
  </si>
  <si>
    <t>j23</t>
  </si>
  <si>
    <t>j24</t>
  </si>
  <si>
    <t>j25</t>
  </si>
  <si>
    <t>j26</t>
  </si>
  <si>
    <t>j27</t>
  </si>
  <si>
    <t>j28</t>
  </si>
  <si>
    <t>j30</t>
  </si>
  <si>
    <t>j31</t>
  </si>
  <si>
    <t>j32</t>
  </si>
  <si>
    <t>j33</t>
  </si>
  <si>
    <t>j34</t>
  </si>
  <si>
    <t>j35</t>
  </si>
  <si>
    <t>j36</t>
  </si>
  <si>
    <t>j37</t>
  </si>
  <si>
    <t>j38</t>
  </si>
  <si>
    <t>j39</t>
  </si>
  <si>
    <t>rsi_par1</t>
  </si>
  <si>
    <t>rsi_par2</t>
  </si>
  <si>
    <t>rsi_par3</t>
  </si>
  <si>
    <t>rsi_par4</t>
  </si>
  <si>
    <t>fci_par1</t>
  </si>
  <si>
    <t>fci_par2</t>
  </si>
  <si>
    <t>fci_par3</t>
  </si>
  <si>
    <t>fci_par4</t>
  </si>
  <si>
    <t>Cache M&amp;I</t>
  </si>
  <si>
    <t>BRCC</t>
  </si>
  <si>
    <t>Box Elder M&amp;I</t>
  </si>
  <si>
    <t>Wasatch Front</t>
  </si>
  <si>
    <t>Box Elder Ag</t>
  </si>
  <si>
    <t>South Cache M&amp;I</t>
  </si>
  <si>
    <t>South Cache New</t>
  </si>
  <si>
    <t>Cache Ag</t>
  </si>
  <si>
    <t>RA_par3</t>
  </si>
  <si>
    <t>Bear</t>
  </si>
  <si>
    <t>Blacksmithfork</t>
  </si>
  <si>
    <t>Malad</t>
  </si>
  <si>
    <t>STOR (m3)</t>
  </si>
  <si>
    <t>elevation (m)</t>
  </si>
  <si>
    <t>area (m)</t>
  </si>
  <si>
    <t>At+Ab</t>
  </si>
  <si>
    <t>Old elevation at STOR=0</t>
  </si>
  <si>
    <t>MillCreek</t>
  </si>
  <si>
    <t>WEAP Data</t>
  </si>
  <si>
    <t>Month</t>
  </si>
  <si>
    <t>evap(m)</t>
  </si>
  <si>
    <t>STOR (AF)</t>
  </si>
  <si>
    <t>elevation (ft)</t>
  </si>
  <si>
    <t>evap(ft)</t>
  </si>
  <si>
    <t>Cutler</t>
  </si>
  <si>
    <t>Onida</t>
  </si>
  <si>
    <t>Mainstem</t>
  </si>
  <si>
    <t>Hyrum</t>
  </si>
  <si>
    <t>STOR (Mm3)</t>
  </si>
  <si>
    <t>area (Mm2)</t>
  </si>
  <si>
    <t>WEAP</t>
  </si>
  <si>
    <t>Watershed Area of Suitable Habitat (WASH) Systems Model</t>
  </si>
  <si>
    <t xml:space="preserve">Developed by: </t>
  </si>
  <si>
    <t>Ayman H. Alafifi</t>
  </si>
  <si>
    <t>Dept. of Civil &amp; Env. Engineering and Utah Water Research Lab
Utah State University
ayman.alafifi@gmail.com</t>
  </si>
  <si>
    <t>Version 1.0</t>
  </si>
  <si>
    <t>Updated:</t>
  </si>
  <si>
    <t>March 9,2016</t>
  </si>
  <si>
    <t>Today:</t>
  </si>
  <si>
    <t>Instructions:</t>
  </si>
  <si>
    <t>Introduction</t>
  </si>
  <si>
    <t>WASH is a system optimization model that maximized water allocation to environmental needs while maintaining human and other beneficial uses. WASH receommends allocation of water to improve habitat quality by incorporating habitat quality indexes as objectives to maximize
in a systems optimization model. WASH measures physically-available suitable habitat in three main components of most watersheds, namely
riverine, floodplain and wetland habitats. WASH also highlights promising restoration and conservation sites.
In addition, WASH considers, quantifies, and measures multiple sources of uncertainty in management decisions and proposes and rank
alternatives for managers to restore and protect natural habitat. WASH formulation is generic and adaptable to other regulated
river systems and can accomodate multiple priority species of concern.
The code below desrcibes the WASH optimization model and includes the objecttive function, decision variables and constraints in addition
to all the parameters that are required to run the model. The model reads all the parameters as input data from Excel and writes the results
to an Excel file for fuether processing.</t>
  </si>
  <si>
    <t>Citation:</t>
  </si>
  <si>
    <t>Code on GitHub:</t>
  </si>
  <si>
    <t xml:space="preserve">This workbook provides the input data for the WASH model. The model reads this input data into a GDX file and then load the GDX content to the model as parameters. All values of this input data is for the case of the Lower Bear River in Utah.  </t>
  </si>
  <si>
    <t>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</si>
  <si>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All rights reserved.</t>
  </si>
  <si>
    <t xml:space="preserve">Copyright (c) 2016, Ayman H. Alafifi and David E. Rosenberg                                              </t>
  </si>
  <si>
    <t>Copyright and licenses:</t>
  </si>
  <si>
    <t>Click here</t>
  </si>
  <si>
    <t>The full network for which the data here are dervied can be found here:</t>
  </si>
  <si>
    <t>Lower Bear River Network</t>
  </si>
  <si>
    <t>The Lower Bear River Network</t>
  </si>
  <si>
    <t>The Lower Bear River Map</t>
  </si>
  <si>
    <t>To change any input value:</t>
  </si>
  <si>
    <t>1. Use table (1) below for find the input parameter that you want to edit</t>
  </si>
  <si>
    <t>2. Click on the hyperlink to go directly to the parameter's sheet</t>
  </si>
  <si>
    <t>4. Edit the values of the parameters and then SAVE THE WORKBOOK</t>
  </si>
  <si>
    <t>5. Run the GAMS model to see changes in the model results</t>
  </si>
  <si>
    <t>Table (1) Input data and parameters for the WASH model</t>
  </si>
  <si>
    <t>Type</t>
  </si>
  <si>
    <t>Set</t>
  </si>
  <si>
    <t>Name</t>
  </si>
  <si>
    <t>Description</t>
  </si>
  <si>
    <t>s</t>
  </si>
  <si>
    <t>j</t>
  </si>
  <si>
    <t>dem</t>
  </si>
  <si>
    <t>v</t>
  </si>
  <si>
    <t>y</t>
  </si>
  <si>
    <t>t</t>
  </si>
  <si>
    <t>RA_par_indx</t>
  </si>
  <si>
    <t>sf_par_indx</t>
  </si>
  <si>
    <t>wf_par_indx</t>
  </si>
  <si>
    <t>rsi_indx</t>
  </si>
  <si>
    <t>fci_indx</t>
  </si>
  <si>
    <t>NodeNotDemandSite</t>
  </si>
  <si>
    <t>NodeNotHeadwater</t>
  </si>
  <si>
    <t>Parameter</t>
  </si>
  <si>
    <t>LinkID</t>
  </si>
  <si>
    <t>linkexist</t>
  </si>
  <si>
    <t>envSiteExist</t>
  </si>
  <si>
    <t>returnFlowExist</t>
  </si>
  <si>
    <t>DiversionExist</t>
  </si>
  <si>
    <t>WetlandsExist</t>
  </si>
  <si>
    <t>LinktoReservoir</t>
  </si>
  <si>
    <t>LinkOutReservoir</t>
  </si>
  <si>
    <t>wght</t>
  </si>
  <si>
    <t>reachGain</t>
  </si>
  <si>
    <t>aw</t>
  </si>
  <si>
    <t>lss</t>
  </si>
  <si>
    <t>evap</t>
  </si>
  <si>
    <t>cons</t>
  </si>
  <si>
    <t>lng</t>
  </si>
  <si>
    <t>minstor</t>
  </si>
  <si>
    <t>maxstor</t>
  </si>
  <si>
    <t>dReq</t>
  </si>
  <si>
    <t>dCap</t>
  </si>
  <si>
    <t>instreamReq</t>
  </si>
  <si>
    <t>RA_par</t>
  </si>
  <si>
    <t>sf_par</t>
  </si>
  <si>
    <t>wf_par</t>
  </si>
  <si>
    <t>rsi_par</t>
  </si>
  <si>
    <t>fci_par</t>
  </si>
  <si>
    <t>initSTOR</t>
  </si>
  <si>
    <t>InitD</t>
  </si>
  <si>
    <t>InitC</t>
  </si>
  <si>
    <t>rv</t>
  </si>
  <si>
    <t>Scalar</t>
  </si>
  <si>
    <t>b</t>
  </si>
  <si>
    <t>Total management budget to implement restoration actions [$]</t>
  </si>
  <si>
    <t>Defines management revegetation areas of species n at environmental sites   [Mm2]</t>
  </si>
  <si>
    <t>Defines inital river depth for the first time step [m]</t>
  </si>
  <si>
    <t xml:space="preserve">Defines inital vegetation cover for the first time step [Mm2]            </t>
  </si>
  <si>
    <t xml:space="preserve">Defines inital reservoir storage [Mm3]  </t>
  </si>
  <si>
    <t>Reads the FCI equation parameters as a function of time for monthly flows</t>
  </si>
  <si>
    <t>Reads the RSI equation parameters as a function of time for differnt life stages</t>
  </si>
  <si>
    <t>Reads the wetlands suitability index monthly relationships parameters</t>
  </si>
  <si>
    <t>wsi_par</t>
  </si>
  <si>
    <t xml:space="preserve">Reads the width-flow relationships parameters </t>
  </si>
  <si>
    <t>Reads the stage-flow relationships parameters</t>
  </si>
  <si>
    <t xml:space="preserve">Reads the reservoir area volume curves parameters   </t>
  </si>
  <si>
    <t>cst</t>
  </si>
  <si>
    <t xml:space="preserve">Unit cost of implementing the management objective of Revegetating species n        </t>
  </si>
  <si>
    <t xml:space="preserve">Minimum instream flow requirement as regulated by authories or required for other purposes such as hydropower or endangered species or water rights[m3 per month] </t>
  </si>
  <si>
    <t>Capacity of diversion links [Mm3 per month]</t>
  </si>
  <si>
    <t xml:space="preserve">Demand requirements at demand sites [Mm3 per month]   </t>
  </si>
  <si>
    <t>Reservoir storage capacity [Mm3]</t>
  </si>
  <si>
    <t xml:space="preserve">Inactive reservoir storage [Mm3] </t>
  </si>
  <si>
    <t xml:space="preserve">Length of river links [m] </t>
  </si>
  <si>
    <t xml:space="preserve">Consupmtive use fraction expressed as a [%] of all inflow received at a demand site     </t>
  </si>
  <si>
    <t xml:space="preserve">Evaporation losses in reservoirs [m per month] </t>
  </si>
  <si>
    <t>Net losses on link j entering k  as a [%]. Losses could be due to evaporation or seepage to the groundwater</t>
  </si>
  <si>
    <t xml:space="preserve">Total impounded wetlands area (when filled to maximum depth) [Mm2] </t>
  </si>
  <si>
    <t xml:space="preserve">Defines the flows that feed a node in the network - gain could be headflow or a tributary    </t>
  </si>
  <si>
    <t xml:space="preserve">The model spatial and temporal weights on every sub-indicator as set by stakeholders [0: no important - 1: important] </t>
  </si>
  <si>
    <t xml:space="preserve">Defines if the link leave a reservoir or not and carry reservoir releases (1=yes and 0=no)  </t>
  </si>
  <si>
    <t xml:space="preserve">Defines if the link flows into a reservoir or not (1=yes and 0=no)      </t>
  </si>
  <si>
    <t xml:space="preserve">Defines if the link has impoounded wetlands (1=yes and 0=no)   </t>
  </si>
  <si>
    <t xml:space="preserve">Defines if the link is a diversion from the network to a demand site  (1=yes and 0=no) </t>
  </si>
  <si>
    <t xml:space="preserve">Defines if a return flow exists on a link from a demand site back to the river network  (1=yes and 0=no)  </t>
  </si>
  <si>
    <t xml:space="preserve">Desrcibes if the link is an environmental site or note (1=yes and 0=no). Environmental sites are were sensitive habitat is located and data were collected </t>
  </si>
  <si>
    <t>Describes if the link from node j to node k exists (1=yes and 0=no)</t>
  </si>
  <si>
    <t>A unqie ID to every link in the network to be used for GIS visulaization</t>
  </si>
  <si>
    <t>Lists all the nodes in the network that are not headwater or dummy nodes to show reachgains</t>
  </si>
  <si>
    <t xml:space="preserve">Lists all the nodes in the network that are not demand sites      </t>
  </si>
  <si>
    <t xml:space="preserve">indexes to read the floodplain connectivity indicator equations  </t>
  </si>
  <si>
    <t xml:space="preserve">indexes to read the parameters for riverine suitability indicator equations    </t>
  </si>
  <si>
    <t xml:space="preserve">indexes to read the parameters for wetlands suitability index relationships    </t>
  </si>
  <si>
    <t>wsi_par_indx</t>
  </si>
  <si>
    <t xml:space="preserve">indexes to read the parameters for width-flow relationships               </t>
  </si>
  <si>
    <t xml:space="preserve">indexes to read the parameters for stage-flow relationships </t>
  </si>
  <si>
    <t xml:space="preserve">indexes to read the parameters for the reservoir volume elevation curves    </t>
  </si>
  <si>
    <t xml:space="preserve">timesteps in months (t1 =January -  t12=December)   </t>
  </si>
  <si>
    <t>n</t>
  </si>
  <si>
    <t xml:space="preserve">The type(s) of prioty vegetation species that the model uses as indicator species   </t>
  </si>
  <si>
    <t xml:space="preserve">The type(s) of priorty fish species that the model uses as indicator species  </t>
  </si>
  <si>
    <t xml:space="preserve">reservoirs which are a subset of the model nodes (j) </t>
  </si>
  <si>
    <t>demand sites which are a subset of the model nodes (j)</t>
  </si>
  <si>
    <t xml:space="preserve">river netowrk nodes which lists all nodes in the network             </t>
  </si>
  <si>
    <t xml:space="preserve">sub-indicators. Here s1=riverine habitat s2=floodplain connectivity and s3=impounded wetlands         </t>
  </si>
  <si>
    <t>Flow Rate at Corinne Station (ha-m)</t>
  </si>
  <si>
    <t>January</t>
  </si>
  <si>
    <t>February</t>
  </si>
  <si>
    <t>March</t>
  </si>
  <si>
    <t>April</t>
  </si>
  <si>
    <t>May</t>
  </si>
  <si>
    <t>June</t>
  </si>
  <si>
    <t>July</t>
  </si>
  <si>
    <t>August</t>
  </si>
  <si>
    <t>September</t>
  </si>
  <si>
    <t>October</t>
  </si>
  <si>
    <t>November</t>
  </si>
  <si>
    <t>December</t>
  </si>
  <si>
    <t>Flow Rate at Corinne Station (Mm3/month)</t>
  </si>
  <si>
    <t xml:space="preserve">WSI = WU (Mm2) / AW(Mm2)  </t>
  </si>
  <si>
    <t>Date</t>
  </si>
  <si>
    <t>Flow (ha-m/month)</t>
  </si>
  <si>
    <t>Flow (m3/month)</t>
  </si>
  <si>
    <t>Stage (m)</t>
  </si>
  <si>
    <t>Width (m)</t>
  </si>
  <si>
    <t>Bank Full (m)</t>
  </si>
  <si>
    <t>Stage (ft)</t>
  </si>
  <si>
    <t>Flow (cfs)</t>
  </si>
  <si>
    <t>Width (ft)</t>
  </si>
  <si>
    <t>Flow (Mm3/month)</t>
  </si>
  <si>
    <t>Cub</t>
  </si>
  <si>
    <t>Flow (m3)</t>
  </si>
  <si>
    <t>Confluence</t>
  </si>
  <si>
    <t>Morton</t>
  </si>
  <si>
    <t>Depth+WSL-BM</t>
  </si>
  <si>
    <t>Location</t>
  </si>
  <si>
    <t>Flow (ft^3/s)</t>
  </si>
  <si>
    <t>Processed Flow (ft^3/s)</t>
  </si>
  <si>
    <t>StdDev (Flow-ft^3/s)</t>
  </si>
  <si>
    <t>Processed StdDev (Flow-ft^3/s)</t>
  </si>
  <si>
    <t>StdDev (Stage - ft)</t>
  </si>
  <si>
    <t>Max Depth (ft)</t>
  </si>
  <si>
    <t>Bankfull(ft)</t>
  </si>
  <si>
    <t>(avg, good)</t>
  </si>
  <si>
    <t>(average)</t>
  </si>
  <si>
    <t>Mortin</t>
  </si>
  <si>
    <t>Old Workbook Data:</t>
  </si>
  <si>
    <t>(Old Protocal)</t>
  </si>
  <si>
    <t>Juvenile</t>
  </si>
  <si>
    <t>Fry</t>
  </si>
  <si>
    <t>Spawn/eggs</t>
  </si>
  <si>
    <t>Suitability Index</t>
  </si>
  <si>
    <t>Depth (m)</t>
  </si>
  <si>
    <t>month</t>
  </si>
  <si>
    <t>funcNo</t>
  </si>
  <si>
    <t>Life Stage</t>
  </si>
  <si>
    <t>Fy</t>
  </si>
  <si>
    <t>Boltzmann Model.</t>
  </si>
  <si>
    <t>fit = (A+((B-A)/(1+exp((C-x)/D))))</t>
  </si>
  <si>
    <t>inv = (C-(D*ln((B-y)/(y-A))))</t>
  </si>
  <si>
    <t>res = (y-fit)</t>
  </si>
  <si>
    <t>RSI</t>
  </si>
  <si>
    <t>J</t>
  </si>
  <si>
    <t>F</t>
  </si>
  <si>
    <t>S</t>
  </si>
  <si>
    <t>Model</t>
  </si>
  <si>
    <t>Juvenile Depth (m)</t>
  </si>
  <si>
    <t>A</t>
  </si>
  <si>
    <t>B</t>
  </si>
  <si>
    <t>Fry Depth (m)</t>
  </si>
  <si>
    <t>C</t>
  </si>
  <si>
    <t>Spawn Depth (m)</t>
  </si>
  <si>
    <t>D</t>
  </si>
  <si>
    <t>Depth</t>
  </si>
  <si>
    <t>Copy</t>
  </si>
  <si>
    <t>Site 1</t>
  </si>
  <si>
    <t>E</t>
  </si>
  <si>
    <t>h</t>
  </si>
  <si>
    <t>VegD</t>
  </si>
  <si>
    <t>Boltzmann Model</t>
  </si>
  <si>
    <t>Site2</t>
  </si>
  <si>
    <t>Site3</t>
  </si>
  <si>
    <t>L3</t>
  </si>
  <si>
    <t>L4</t>
  </si>
  <si>
    <t>L5</t>
  </si>
  <si>
    <t>L7</t>
  </si>
  <si>
    <t>L8</t>
  </si>
  <si>
    <t>L9</t>
  </si>
  <si>
    <t>L11</t>
  </si>
  <si>
    <t>L12</t>
  </si>
  <si>
    <t>L13</t>
  </si>
  <si>
    <t>L14</t>
  </si>
  <si>
    <t>L16</t>
  </si>
  <si>
    <t>L17</t>
  </si>
  <si>
    <t>L18</t>
  </si>
  <si>
    <t>L19</t>
  </si>
  <si>
    <t>L20</t>
  </si>
  <si>
    <t>L21</t>
  </si>
  <si>
    <t>L22</t>
  </si>
  <si>
    <t>L23</t>
  </si>
  <si>
    <t>L24</t>
  </si>
  <si>
    <t>L25</t>
  </si>
  <si>
    <t>L26</t>
  </si>
  <si>
    <t>L27</t>
  </si>
  <si>
    <t>L28</t>
  </si>
  <si>
    <t>Annual Temp</t>
  </si>
  <si>
    <t>+3.5</t>
  </si>
  <si>
    <t>Annual Precip</t>
  </si>
  <si>
    <t>+1.6</t>
  </si>
  <si>
    <t>%</t>
  </si>
  <si>
    <t>Hydrology</t>
  </si>
  <si>
    <t>Blacksmith Fork</t>
  </si>
  <si>
    <t>Logan</t>
  </si>
  <si>
    <t>+2.7</t>
  </si>
  <si>
    <t>-3</t>
  </si>
  <si>
    <t>Runoff</t>
  </si>
  <si>
    <t>Summer</t>
  </si>
  <si>
    <t>Winter</t>
  </si>
  <si>
    <t>May - Oct</t>
  </si>
  <si>
    <t>Nov-Feb</t>
  </si>
  <si>
    <t>Mar, Apr</t>
  </si>
  <si>
    <t>Cub River</t>
  </si>
  <si>
    <t>Logan River</t>
  </si>
  <si>
    <t>Value in WEAP</t>
  </si>
  <si>
    <t>Y</t>
  </si>
  <si>
    <t>N</t>
  </si>
  <si>
    <t>Porcupine</t>
  </si>
  <si>
    <t>Area Acres</t>
  </si>
  <si>
    <t>SouthCache Gain To Cutler</t>
  </si>
  <si>
    <t>Malad Reach Gain</t>
  </si>
  <si>
    <t>Corinne, UT</t>
  </si>
  <si>
    <t>s1</t>
  </si>
  <si>
    <t>s2</t>
  </si>
  <si>
    <t>s3</t>
  </si>
  <si>
    <t>s4</t>
  </si>
  <si>
    <t>s5</t>
  </si>
  <si>
    <t>s6</t>
  </si>
  <si>
    <t>s7</t>
  </si>
  <si>
    <t>s8</t>
  </si>
  <si>
    <t>s9</t>
  </si>
  <si>
    <t>s10</t>
  </si>
  <si>
    <t>s11</t>
  </si>
  <si>
    <t>s12</t>
  </si>
  <si>
    <t>s13</t>
  </si>
  <si>
    <t>s14</t>
  </si>
  <si>
    <t>s15</t>
  </si>
  <si>
    <t>s16</t>
  </si>
  <si>
    <t>s17</t>
  </si>
  <si>
    <t>s18</t>
  </si>
  <si>
    <t>s19</t>
  </si>
  <si>
    <t>s20</t>
  </si>
  <si>
    <t>Old</t>
  </si>
  <si>
    <t>Paradise - Little Bear</t>
  </si>
  <si>
    <t>Stateline</t>
  </si>
  <si>
    <t>BLKsmith</t>
  </si>
  <si>
    <t>East Fork</t>
  </si>
  <si>
    <t>Corinne</t>
  </si>
  <si>
    <t>Conrinne</t>
  </si>
  <si>
    <t>Paradise</t>
  </si>
  <si>
    <t>Motron</t>
  </si>
  <si>
    <t>Old Stage (ft)</t>
  </si>
  <si>
    <t>New Stage (ft)</t>
  </si>
  <si>
    <t>Datum = 30</t>
  </si>
  <si>
    <t>Datum = 20</t>
  </si>
  <si>
    <t>Bench Mark</t>
  </si>
  <si>
    <t>Datum</t>
  </si>
  <si>
    <t>(ft)</t>
  </si>
  <si>
    <t>Water Depth at Transducer (ft)</t>
  </si>
  <si>
    <t>Water Depth at Transducer (m)</t>
  </si>
  <si>
    <t>Deepest Channel bottom to Datum</t>
  </si>
  <si>
    <t>WSL to  Datum</t>
  </si>
  <si>
    <t>WSL surveyed</t>
  </si>
  <si>
    <t>Channel bed at transducer to Datum</t>
  </si>
  <si>
    <t>Transducer Channel Bottom Survery</t>
  </si>
  <si>
    <t>Max Water Depth</t>
  </si>
  <si>
    <t>Width/max Depth ratio</t>
  </si>
  <si>
    <t xml:space="preserve">Width/ Stage </t>
  </si>
  <si>
    <t>Temp [C]</t>
  </si>
  <si>
    <t xml:space="preserve">Max Water Depth </t>
  </si>
  <si>
    <t>Max Water Depth (ft)</t>
  </si>
  <si>
    <t>Months</t>
  </si>
  <si>
    <t>Apr-Aug</t>
  </si>
  <si>
    <t>Sep-Mar</t>
  </si>
  <si>
    <t>s21</t>
  </si>
  <si>
    <t>s22</t>
  </si>
  <si>
    <t>s23</t>
  </si>
  <si>
    <t>s24</t>
  </si>
  <si>
    <t>s25</t>
  </si>
  <si>
    <t>s26</t>
  </si>
  <si>
    <t>s27</t>
  </si>
  <si>
    <t>s28</t>
  </si>
  <si>
    <t>s29</t>
  </si>
  <si>
    <t>s30</t>
  </si>
  <si>
    <t>q1</t>
  </si>
  <si>
    <t>q2</t>
  </si>
  <si>
    <t>q3</t>
  </si>
  <si>
    <t>q4</t>
  </si>
  <si>
    <t>q5</t>
  </si>
  <si>
    <t>q6</t>
  </si>
  <si>
    <t>q7</t>
  </si>
  <si>
    <t>q8</t>
  </si>
  <si>
    <t>q9</t>
  </si>
  <si>
    <t>q10</t>
  </si>
  <si>
    <t>Base case</t>
  </si>
  <si>
    <t>Trout</t>
  </si>
  <si>
    <t>Sucker</t>
  </si>
  <si>
    <t>Adul/Juv</t>
  </si>
  <si>
    <t>With Sucker</t>
  </si>
  <si>
    <t>https://github.com/ayman510/WASH</t>
  </si>
  <si>
    <t>3. Do NOT change the index cells unless you want to change the domain of the input value</t>
  </si>
  <si>
    <t>linkevap</t>
  </si>
  <si>
    <t>Evaporative losses on links [m per month]</t>
  </si>
  <si>
    <t>qmax</t>
  </si>
  <si>
    <t>Upper bounds of flow on links [Mm^3 per month] based on headflow received and reservoir capacity upstream of every link</t>
  </si>
  <si>
    <t>CMax</t>
  </si>
  <si>
    <t>Maximum vegetation cover allowed based on site floodplain area and revegetation potentials [Mm2 per month]</t>
  </si>
  <si>
    <t>Dvalue</t>
  </si>
  <si>
    <t>Qloop</t>
  </si>
  <si>
    <t xml:space="preserve">Define flow values for the flow sensivity analysis loop </t>
  </si>
  <si>
    <t>Define parameters to run the model over multiple values of demand requirements to build a tradeoff curve</t>
  </si>
  <si>
    <t>Old values</t>
  </si>
  <si>
    <t>Little Bear - East Fork</t>
  </si>
  <si>
    <t>Little Bear - South Fork</t>
  </si>
  <si>
    <t>Adel</t>
  </si>
  <si>
    <t>Elevation (ft)</t>
  </si>
  <si>
    <t>Area (Acre)</t>
  </si>
  <si>
    <t>Storage (Acre-Feet)</t>
  </si>
  <si>
    <t>Area - Adel</t>
  </si>
  <si>
    <t>j40</t>
  </si>
  <si>
    <t>j41</t>
  </si>
  <si>
    <t>j42</t>
  </si>
  <si>
    <t>j43</t>
  </si>
  <si>
    <t>j44</t>
  </si>
  <si>
    <t>cfs</t>
  </si>
  <si>
    <t>j45</t>
  </si>
  <si>
    <t>Floodplain (m2)</t>
  </si>
  <si>
    <t>0.75 – 0.30</t>
  </si>
  <si>
    <t>0.45 – 0.20</t>
  </si>
  <si>
    <t>Site</t>
  </si>
  <si>
    <r>
      <t>Max Water Temperature recorded in (C</t>
    </r>
    <r>
      <rPr>
        <b/>
        <vertAlign val="superscript"/>
        <sz val="10"/>
        <color rgb="FF000000"/>
        <rFont val="Times New Roman"/>
        <family val="1"/>
      </rPr>
      <t>o</t>
    </r>
    <r>
      <rPr>
        <b/>
        <sz val="10"/>
        <color rgb="FF000000"/>
        <rFont val="Times New Roman"/>
        <family val="1"/>
      </rPr>
      <t>)</t>
    </r>
  </si>
  <si>
    <t xml:space="preserve">Preferred Depth for adult BCT (m) </t>
  </si>
  <si>
    <t>[Sep – Mar]</t>
  </si>
  <si>
    <t>Preferred Depth for fry BCT (m)</t>
  </si>
  <si>
    <t>[ Apr – Aug ]</t>
  </si>
  <si>
    <t>Bear River at Stateline</t>
  </si>
  <si>
    <t>Bear River at Cutler</t>
  </si>
  <si>
    <t>0.45 – 0.25</t>
  </si>
  <si>
    <t>Bear- Cub Confluence</t>
  </si>
  <si>
    <t>Bear River below Cutler at UP L Bridge Station #4901980</t>
  </si>
  <si>
    <t>Little Bear at Paradise</t>
  </si>
  <si>
    <t>0.45 – 0.10</t>
  </si>
  <si>
    <t>Little Bear at Mendon</t>
  </si>
  <si>
    <t xml:space="preserve">Little Bear near Wellsville </t>
  </si>
  <si>
    <t>Brown Trout</t>
  </si>
  <si>
    <t>Adult</t>
  </si>
  <si>
    <t>Mar-Aug</t>
  </si>
  <si>
    <t>Sep - Feb</t>
  </si>
  <si>
    <t>Malad Gain</t>
  </si>
  <si>
    <t>Func_typ</t>
  </si>
  <si>
    <t>WU (Mm2)</t>
  </si>
  <si>
    <t>Old WSI</t>
  </si>
  <si>
    <t>acres</t>
  </si>
  <si>
    <t>Cmax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</si>
</sst>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000"/>
    <numFmt numFmtId="165" formatCode="_(* #,##0_);_(* \(#,##0\);_(* &quot;-&quot;??_);_(@_)"/>
    <numFmt numFmtId="166" formatCode="_(* #,##0.000_);_(* \(#,##0.000\);_(* &quot;-&quot;???_);_(@_)"/>
    <numFmt numFmtId="167" formatCode="_(* #,##0.0000_);_(* \(#,##0.0000\);_(* &quot;-&quot;??_);_(@_)"/>
    <numFmt numFmtId="168" formatCode="0.0"/>
    <numFmt numFmtId="169" formatCode="0.00000"/>
    <numFmt numFmtId="170" formatCode="_(* #,##0.00000_);_(* \(#,##0.00000\);_(* &quot;-&quot;??_);_(@_)"/>
    <numFmt numFmtId="171"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2"/>
      <color rgb="FF333333"/>
      <name val="Consolas"/>
      <family val="3"/>
    </font>
    <font>
      <b/>
      <sz val="12"/>
      <color rgb="FF333333"/>
      <name val="Consolas"/>
      <family val="3"/>
    </font>
    <font>
      <u/>
      <sz val="11"/>
      <color theme="10"/>
      <name val="Calibri"/>
      <family val="2"/>
      <scheme val="minor"/>
    </font>
    <font>
      <b/>
      <sz val="14"/>
      <color theme="1"/>
      <name val="Calibri"/>
      <family val="2"/>
      <scheme val="minor"/>
    </font>
    <font>
      <b/>
      <sz val="12"/>
      <color rgb="FF333333"/>
      <name val="Arial"/>
      <family val="2"/>
    </font>
    <font>
      <b/>
      <sz val="9"/>
      <color indexed="81"/>
      <name val="Tahoma"/>
      <family val="2"/>
    </font>
    <font>
      <sz val="9"/>
      <color indexed="81"/>
      <name val="Tahoma"/>
      <family val="2"/>
    </font>
    <font>
      <sz val="36"/>
      <color theme="1"/>
      <name val="Calibri"/>
      <family val="2"/>
      <scheme val="minor"/>
    </font>
    <font>
      <sz val="10"/>
      <color theme="1"/>
      <name val="Calibri"/>
      <family val="2"/>
      <scheme val="minor"/>
    </font>
    <font>
      <sz val="11"/>
      <color theme="1"/>
      <name val="Calibri"/>
      <family val="2"/>
    </font>
    <font>
      <sz val="11"/>
      <name val="Calibri"/>
      <family val="2"/>
      <scheme val="minor"/>
    </font>
    <font>
      <b/>
      <u/>
      <sz val="11"/>
      <color theme="1"/>
      <name val="Calibri"/>
      <family val="2"/>
      <scheme val="minor"/>
    </font>
    <font>
      <u/>
      <sz val="11"/>
      <color theme="1"/>
      <name val="Calibri"/>
      <family val="2"/>
      <scheme val="minor"/>
    </font>
    <font>
      <b/>
      <i/>
      <sz val="9"/>
      <color indexed="81"/>
      <name val="Tahoma"/>
      <family val="2"/>
    </font>
    <font>
      <sz val="11"/>
      <color rgb="FFFF0000"/>
      <name val="Calibri"/>
      <family val="2"/>
      <scheme val="minor"/>
    </font>
    <font>
      <b/>
      <u/>
      <sz val="11"/>
      <color rgb="FFFF0000"/>
      <name val="Calibri"/>
      <family val="2"/>
      <scheme val="minor"/>
    </font>
    <font>
      <b/>
      <sz val="11"/>
      <color rgb="FFFF0000"/>
      <name val="Calibri"/>
      <family val="2"/>
      <scheme val="minor"/>
    </font>
    <font>
      <sz val="12"/>
      <color theme="1"/>
      <name val="Calibri"/>
      <family val="2"/>
      <scheme val="minor"/>
    </font>
    <font>
      <sz val="12"/>
      <color rgb="FF000000"/>
      <name val="Verdana"/>
      <family val="2"/>
    </font>
    <font>
      <sz val="10"/>
      <color rgb="FF000000"/>
      <name val="Times New Roman"/>
      <family val="1"/>
    </font>
    <font>
      <b/>
      <sz val="10"/>
      <color theme="1"/>
      <name val="Times New Roman"/>
      <family val="1"/>
    </font>
    <font>
      <b/>
      <sz val="10"/>
      <color rgb="FF000000"/>
      <name val="Times New Roman"/>
      <family val="1"/>
    </font>
    <font>
      <b/>
      <vertAlign val="superscript"/>
      <sz val="10"/>
      <color rgb="FF000000"/>
      <name val="Times New Roman"/>
      <family val="1"/>
    </font>
  </fonts>
  <fills count="2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5"/>
        <bgColor indexed="64"/>
      </patternFill>
    </fill>
    <fill>
      <patternFill patternType="solid">
        <fgColor theme="4" tint="0.39997558519241921"/>
        <bgColor indexed="64"/>
      </patternFill>
    </fill>
    <fill>
      <patternFill patternType="solid">
        <fgColor theme="6"/>
        <bgColor indexed="64"/>
      </patternFill>
    </fill>
    <fill>
      <patternFill patternType="solid">
        <fgColor theme="8" tint="0.79998168889431442"/>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bottom/>
      <diagonal/>
    </border>
    <border>
      <left style="thin">
        <color indexed="64"/>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s>
  <cellStyleXfs count="4">
    <xf numFmtId="0" fontId="0" fillId="0" borderId="0"/>
    <xf numFmtId="43" fontId="1" fillId="0" borderId="0" applyFont="0" applyFill="0" applyBorder="0" applyAlignment="0" applyProtection="0"/>
    <xf numFmtId="0" fontId="1" fillId="0" borderId="0"/>
    <xf numFmtId="0" fontId="5" fillId="0" borderId="0" applyNumberFormat="0" applyFill="0" applyBorder="0" applyAlignment="0" applyProtection="0"/>
  </cellStyleXfs>
  <cellXfs count="184">
    <xf numFmtId="0" fontId="0" fillId="0" borderId="0" xfId="0"/>
    <xf numFmtId="0" fontId="0" fillId="0" borderId="0" xfId="0" applyAlignment="1">
      <alignment horizontal="center"/>
    </xf>
    <xf numFmtId="164" fontId="0" fillId="0" borderId="0" xfId="0" applyNumberFormat="1"/>
    <xf numFmtId="0" fontId="0" fillId="0" borderId="0" xfId="1" applyNumberFormat="1" applyFont="1"/>
    <xf numFmtId="0" fontId="0" fillId="0" borderId="0" xfId="0" applyAlignment="1">
      <alignment horizontal="left"/>
    </xf>
    <xf numFmtId="0" fontId="0" fillId="0" borderId="0" xfId="0" quotePrefix="1"/>
    <xf numFmtId="0" fontId="2" fillId="2" borderId="0" xfId="0" applyFont="1" applyFill="1"/>
    <xf numFmtId="0" fontId="2" fillId="3" borderId="0" xfId="0" applyFont="1" applyFill="1"/>
    <xf numFmtId="0" fontId="2" fillId="0" borderId="0" xfId="0" applyFont="1"/>
    <xf numFmtId="165" fontId="0" fillId="0" borderId="0" xfId="1" applyNumberFormat="1" applyFont="1"/>
    <xf numFmtId="0" fontId="0" fillId="0" borderId="0" xfId="0" applyAlignment="1">
      <alignment vertical="top"/>
    </xf>
    <xf numFmtId="0" fontId="2" fillId="0" borderId="0" xfId="0" applyFont="1" applyAlignment="1">
      <alignment vertical="top"/>
    </xf>
    <xf numFmtId="0" fontId="2" fillId="4" borderId="0" xfId="0" applyFont="1" applyFill="1" applyAlignment="1">
      <alignment vertical="top"/>
    </xf>
    <xf numFmtId="0" fontId="0" fillId="4" borderId="0" xfId="0" applyFill="1" applyAlignment="1">
      <alignment vertical="top"/>
    </xf>
    <xf numFmtId="0" fontId="3" fillId="5" borderId="0" xfId="2" applyFont="1" applyFill="1" applyAlignment="1">
      <alignment vertical="top" wrapText="1"/>
    </xf>
    <xf numFmtId="0" fontId="5" fillId="4" borderId="0" xfId="3" applyFill="1" applyAlignment="1">
      <alignment vertical="top"/>
    </xf>
    <xf numFmtId="0" fontId="5" fillId="0" borderId="0" xfId="3"/>
    <xf numFmtId="0" fontId="4" fillId="5" borderId="0" xfId="2" applyFont="1" applyFill="1" applyAlignment="1">
      <alignment vertical="center" wrapText="1"/>
    </xf>
    <xf numFmtId="0" fontId="2" fillId="4" borderId="0" xfId="0" applyFont="1" applyFill="1"/>
    <xf numFmtId="0" fontId="0" fillId="4" borderId="0" xfId="0" applyFill="1"/>
    <xf numFmtId="0" fontId="5" fillId="4" borderId="0" xfId="3" applyFill="1"/>
    <xf numFmtId="0" fontId="0" fillId="0" borderId="1" xfId="0" applyBorder="1"/>
    <xf numFmtId="0" fontId="2" fillId="0" borderId="1" xfId="0" applyFont="1" applyBorder="1"/>
    <xf numFmtId="0" fontId="2" fillId="0" borderId="3" xfId="0" applyFont="1" applyBorder="1" applyAlignment="1">
      <alignment horizontal="center"/>
    </xf>
    <xf numFmtId="0" fontId="2" fillId="0" borderId="4" xfId="0" applyFont="1" applyBorder="1" applyAlignment="1">
      <alignment horizontal="center"/>
    </xf>
    <xf numFmtId="0" fontId="5" fillId="0" borderId="1" xfId="3" applyBorder="1"/>
    <xf numFmtId="0" fontId="5" fillId="0" borderId="1" xfId="3" applyFill="1" applyBorder="1"/>
    <xf numFmtId="14" fontId="0" fillId="4" borderId="0" xfId="0" applyNumberFormat="1" applyFill="1" applyAlignment="1">
      <alignment horizontal="left" vertical="top"/>
    </xf>
    <xf numFmtId="0" fontId="2" fillId="6" borderId="0" xfId="0" applyFont="1" applyFill="1"/>
    <xf numFmtId="0" fontId="0" fillId="6" borderId="0" xfId="0" applyFill="1"/>
    <xf numFmtId="43" fontId="0" fillId="0" borderId="0" xfId="1" applyFont="1"/>
    <xf numFmtId="0" fontId="2" fillId="0" borderId="2" xfId="0" applyFont="1" applyBorder="1"/>
    <xf numFmtId="0" fontId="2" fillId="0" borderId="3" xfId="0" applyFont="1" applyBorder="1"/>
    <xf numFmtId="0" fontId="0" fillId="0" borderId="5" xfId="0" applyBorder="1"/>
    <xf numFmtId="165" fontId="0" fillId="0" borderId="6" xfId="1" applyNumberFormat="1" applyFont="1" applyFill="1" applyBorder="1"/>
    <xf numFmtId="165" fontId="0" fillId="0" borderId="7" xfId="1" applyNumberFormat="1" applyFont="1" applyFill="1" applyBorder="1"/>
    <xf numFmtId="165" fontId="0" fillId="0" borderId="8" xfId="1" applyNumberFormat="1" applyFont="1" applyFill="1" applyBorder="1"/>
    <xf numFmtId="0" fontId="0" fillId="0" borderId="9" xfId="0" applyBorder="1"/>
    <xf numFmtId="165" fontId="0" fillId="0" borderId="10" xfId="1" applyNumberFormat="1" applyFont="1" applyFill="1" applyBorder="1"/>
    <xf numFmtId="165" fontId="0" fillId="0" borderId="0" xfId="1" applyNumberFormat="1" applyFont="1" applyFill="1" applyBorder="1"/>
    <xf numFmtId="165" fontId="0" fillId="0" borderId="11" xfId="1" applyNumberFormat="1" applyFont="1" applyFill="1" applyBorder="1"/>
    <xf numFmtId="165" fontId="0" fillId="0" borderId="12" xfId="1" applyNumberFormat="1" applyFont="1" applyFill="1" applyBorder="1"/>
    <xf numFmtId="165" fontId="0" fillId="0" borderId="13" xfId="1" applyNumberFormat="1" applyFont="1" applyFill="1" applyBorder="1"/>
    <xf numFmtId="165" fontId="0" fillId="0" borderId="14" xfId="1" applyNumberFormat="1" applyFont="1" applyFill="1" applyBorder="1"/>
    <xf numFmtId="166" fontId="0" fillId="0" borderId="0" xfId="0" applyNumberFormat="1"/>
    <xf numFmtId="11" fontId="0" fillId="0" borderId="0" xfId="0" applyNumberFormat="1"/>
    <xf numFmtId="165" fontId="0" fillId="0" borderId="0" xfId="0" applyNumberFormat="1"/>
    <xf numFmtId="43" fontId="0" fillId="0" borderId="6" xfId="1" applyFont="1" applyFill="1" applyBorder="1"/>
    <xf numFmtId="167" fontId="0" fillId="0" borderId="6" xfId="1" applyNumberFormat="1" applyFont="1" applyFill="1" applyBorder="1"/>
    <xf numFmtId="0" fontId="10" fillId="0" borderId="0" xfId="0" applyFont="1"/>
    <xf numFmtId="43" fontId="11" fillId="0" borderId="0" xfId="0" applyNumberFormat="1" applyFont="1"/>
    <xf numFmtId="14" fontId="0" fillId="0" borderId="0" xfId="0" applyNumberFormat="1"/>
    <xf numFmtId="0" fontId="2" fillId="7" borderId="1" xfId="0" applyFont="1" applyFill="1" applyBorder="1" applyAlignment="1">
      <alignment horizontal="center" vertical="center"/>
    </xf>
    <xf numFmtId="14" fontId="0" fillId="8" borderId="1" xfId="0" applyNumberFormat="1" applyFill="1" applyBorder="1" applyAlignment="1">
      <alignment horizontal="center" vertical="center"/>
    </xf>
    <xf numFmtId="43" fontId="0" fillId="8" borderId="1" xfId="1" applyFont="1" applyFill="1" applyBorder="1" applyAlignment="1">
      <alignment horizontal="center" vertical="center"/>
    </xf>
    <xf numFmtId="43" fontId="0" fillId="2" borderId="1" xfId="1" applyFont="1" applyFill="1" applyBorder="1" applyAlignment="1">
      <alignment horizontal="center" vertical="center"/>
    </xf>
    <xf numFmtId="43" fontId="0" fillId="2" borderId="1" xfId="1" applyFont="1" applyFill="1" applyBorder="1"/>
    <xf numFmtId="43" fontId="0" fillId="0" borderId="1" xfId="1" applyFont="1" applyBorder="1"/>
    <xf numFmtId="43" fontId="0" fillId="2" borderId="1" xfId="0" applyNumberFormat="1" applyFill="1" applyBorder="1"/>
    <xf numFmtId="43" fontId="0" fillId="9" borderId="1" xfId="1" applyFont="1" applyFill="1" applyBorder="1" applyAlignment="1">
      <alignment horizontal="center" vertical="center"/>
    </xf>
    <xf numFmtId="43" fontId="0" fillId="9" borderId="1" xfId="1" applyFont="1" applyFill="1" applyBorder="1"/>
    <xf numFmtId="43" fontId="0" fillId="9" borderId="1" xfId="0" applyNumberFormat="1" applyFill="1" applyBorder="1"/>
    <xf numFmtId="14" fontId="12" fillId="8" borderId="1" xfId="0" applyNumberFormat="1" applyFont="1" applyFill="1" applyBorder="1" applyAlignment="1">
      <alignment horizontal="center" vertical="center"/>
    </xf>
    <xf numFmtId="0" fontId="0" fillId="8" borderId="1" xfId="0" applyFill="1" applyBorder="1" applyAlignment="1">
      <alignment horizontal="center" vertical="center"/>
    </xf>
    <xf numFmtId="43" fontId="0" fillId="0" borderId="16" xfId="1" applyFont="1" applyFill="1" applyBorder="1"/>
    <xf numFmtId="14" fontId="13" fillId="8" borderId="1" xfId="0" applyNumberFormat="1" applyFont="1" applyFill="1" applyBorder="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0" fontId="0" fillId="0" borderId="6" xfId="0" applyBorder="1"/>
    <xf numFmtId="14" fontId="0" fillId="0" borderId="18" xfId="0" applyNumberFormat="1" applyBorder="1"/>
    <xf numFmtId="0" fontId="0" fillId="0" borderId="18" xfId="0" applyBorder="1"/>
    <xf numFmtId="0" fontId="0" fillId="0" borderId="8" xfId="0" applyBorder="1"/>
    <xf numFmtId="0" fontId="0" fillId="10" borderId="19" xfId="0" applyFill="1" applyBorder="1"/>
    <xf numFmtId="14" fontId="0" fillId="10" borderId="0" xfId="0" applyNumberFormat="1" applyFill="1"/>
    <xf numFmtId="0" fontId="13" fillId="10" borderId="0" xfId="0" applyFont="1" applyFill="1"/>
    <xf numFmtId="0" fontId="0" fillId="10" borderId="0" xfId="0" applyFill="1"/>
    <xf numFmtId="0" fontId="0" fillId="0" borderId="11" xfId="0" applyBorder="1"/>
    <xf numFmtId="0" fontId="0" fillId="0" borderId="19" xfId="0" applyBorder="1"/>
    <xf numFmtId="0" fontId="12" fillId="0" borderId="19" xfId="0" applyFont="1" applyBorder="1"/>
    <xf numFmtId="14" fontId="12" fillId="0" borderId="0" xfId="0" applyNumberFormat="1" applyFont="1"/>
    <xf numFmtId="0" fontId="12" fillId="0" borderId="0" xfId="0" applyFont="1"/>
    <xf numFmtId="168" fontId="0" fillId="0" borderId="0" xfId="0" applyNumberFormat="1"/>
    <xf numFmtId="169" fontId="0" fillId="0" borderId="11" xfId="0" applyNumberFormat="1" applyBorder="1"/>
    <xf numFmtId="0" fontId="12" fillId="0" borderId="12" xfId="0" applyFont="1" applyBorder="1"/>
    <xf numFmtId="14" fontId="12" fillId="11" borderId="13" xfId="0" applyNumberFormat="1" applyFont="1" applyFill="1" applyBorder="1"/>
    <xf numFmtId="0" fontId="0" fillId="11" borderId="13" xfId="0" applyFill="1" applyBorder="1"/>
    <xf numFmtId="0" fontId="12" fillId="11" borderId="13" xfId="0" applyFont="1" applyFill="1" applyBorder="1"/>
    <xf numFmtId="0" fontId="0" fillId="0" borderId="13" xfId="0" applyBorder="1"/>
    <xf numFmtId="0" fontId="0" fillId="0" borderId="14" xfId="0" applyBorder="1"/>
    <xf numFmtId="0" fontId="13" fillId="10" borderId="19" xfId="0" applyFont="1" applyFill="1" applyBorder="1"/>
    <xf numFmtId="14" fontId="13" fillId="10" borderId="0" xfId="0" applyNumberFormat="1" applyFont="1" applyFill="1"/>
    <xf numFmtId="0" fontId="13" fillId="8" borderId="19" xfId="0" applyFont="1" applyFill="1" applyBorder="1"/>
    <xf numFmtId="14" fontId="13" fillId="8" borderId="0" xfId="0" applyNumberFormat="1" applyFont="1" applyFill="1"/>
    <xf numFmtId="0" fontId="0" fillId="8" borderId="0" xfId="0" applyFill="1"/>
    <xf numFmtId="0" fontId="13" fillId="0" borderId="0" xfId="0" applyFont="1"/>
    <xf numFmtId="0" fontId="13" fillId="8" borderId="12" xfId="0" applyFont="1" applyFill="1" applyBorder="1"/>
    <xf numFmtId="14" fontId="13" fillId="8" borderId="13" xfId="0" applyNumberFormat="1" applyFont="1" applyFill="1" applyBorder="1"/>
    <xf numFmtId="0" fontId="0" fillId="8" borderId="13" xfId="0" applyFill="1" applyBorder="1"/>
    <xf numFmtId="0" fontId="13" fillId="0" borderId="13" xfId="0" applyFont="1" applyBorder="1"/>
    <xf numFmtId="0" fontId="13" fillId="10" borderId="6" xfId="0" applyFont="1" applyFill="1" applyBorder="1"/>
    <xf numFmtId="14" fontId="13" fillId="10" borderId="18" xfId="0" applyNumberFormat="1" applyFont="1" applyFill="1" applyBorder="1"/>
    <xf numFmtId="0" fontId="0" fillId="10" borderId="18" xfId="0" applyFill="1" applyBorder="1"/>
    <xf numFmtId="0" fontId="13" fillId="10" borderId="18" xfId="0" applyFont="1" applyFill="1" applyBorder="1"/>
    <xf numFmtId="0" fontId="0" fillId="0" borderId="12" xfId="0" applyBorder="1"/>
    <xf numFmtId="14" fontId="0" fillId="0" borderId="13" xfId="0" applyNumberFormat="1" applyBorder="1"/>
    <xf numFmtId="0" fontId="15" fillId="0" borderId="0" xfId="0" applyFont="1"/>
    <xf numFmtId="0" fontId="0" fillId="12" borderId="1" xfId="0" applyFill="1" applyBorder="1"/>
    <xf numFmtId="0" fontId="0" fillId="11" borderId="1" xfId="0" applyFill="1" applyBorder="1"/>
    <xf numFmtId="0" fontId="0" fillId="13" borderId="1" xfId="0" applyFill="1" applyBorder="1"/>
    <xf numFmtId="0" fontId="2" fillId="7" borderId="1" xfId="0" applyFont="1" applyFill="1" applyBorder="1"/>
    <xf numFmtId="0" fontId="0" fillId="14" borderId="1" xfId="0" applyFill="1" applyBorder="1"/>
    <xf numFmtId="0" fontId="0" fillId="15" borderId="1" xfId="0" applyFill="1" applyBorder="1"/>
    <xf numFmtId="0" fontId="0" fillId="16" borderId="1" xfId="0" applyFill="1" applyBorder="1"/>
    <xf numFmtId="0" fontId="0" fillId="7" borderId="1" xfId="0" applyFill="1" applyBorder="1"/>
    <xf numFmtId="2" fontId="0" fillId="0" borderId="1" xfId="0" applyNumberFormat="1" applyBorder="1"/>
    <xf numFmtId="0" fontId="2" fillId="9" borderId="1" xfId="0" applyFont="1" applyFill="1" applyBorder="1"/>
    <xf numFmtId="0" fontId="0" fillId="2" borderId="0" xfId="0" applyFill="1"/>
    <xf numFmtId="0" fontId="0" fillId="9" borderId="1" xfId="0" applyFill="1" applyBorder="1"/>
    <xf numFmtId="0" fontId="17" fillId="0" borderId="0" xfId="0" applyFont="1"/>
    <xf numFmtId="169" fontId="0" fillId="0" borderId="0" xfId="1" applyNumberFormat="1" applyFont="1"/>
    <xf numFmtId="170" fontId="0" fillId="0" borderId="0" xfId="1" applyNumberFormat="1" applyFont="1"/>
    <xf numFmtId="0" fontId="18" fillId="0" borderId="0" xfId="0" applyFont="1" applyAlignment="1">
      <alignment horizontal="center" vertical="center"/>
    </xf>
    <xf numFmtId="0" fontId="19" fillId="7" borderId="1" xfId="0" applyFont="1" applyFill="1" applyBorder="1" applyAlignment="1">
      <alignment horizontal="center" vertical="center"/>
    </xf>
    <xf numFmtId="43" fontId="0" fillId="0" borderId="0" xfId="0" applyNumberFormat="1"/>
    <xf numFmtId="0" fontId="2" fillId="0" borderId="0" xfId="0" applyFont="1" applyAlignment="1">
      <alignment horizontal="center" vertical="center"/>
    </xf>
    <xf numFmtId="169" fontId="0" fillId="0" borderId="0" xfId="0" applyNumberFormat="1"/>
    <xf numFmtId="14" fontId="13" fillId="0" borderId="0" xfId="0" applyNumberFormat="1" applyFont="1"/>
    <xf numFmtId="43" fontId="0" fillId="18" borderId="1" xfId="1" applyFont="1" applyFill="1" applyBorder="1"/>
    <xf numFmtId="43" fontId="0" fillId="18" borderId="1" xfId="1" applyFont="1" applyFill="1" applyBorder="1" applyAlignment="1">
      <alignment vertical="center"/>
    </xf>
    <xf numFmtId="43" fontId="0" fillId="19" borderId="1" xfId="1" applyFont="1" applyFill="1" applyBorder="1" applyAlignment="1">
      <alignment horizontal="center" vertical="center"/>
    </xf>
    <xf numFmtId="43" fontId="0" fillId="19" borderId="1" xfId="1" applyFont="1" applyFill="1" applyBorder="1"/>
    <xf numFmtId="0" fontId="2" fillId="17" borderId="20" xfId="0" applyFont="1" applyFill="1" applyBorder="1" applyAlignment="1">
      <alignment horizontal="center" vertical="center"/>
    </xf>
    <xf numFmtId="0" fontId="2" fillId="17" borderId="20" xfId="0" applyFont="1" applyFill="1" applyBorder="1" applyAlignment="1">
      <alignment horizontal="center" vertical="center" wrapText="1"/>
    </xf>
    <xf numFmtId="0" fontId="2" fillId="17" borderId="21" xfId="0" applyFont="1" applyFill="1" applyBorder="1" applyAlignment="1">
      <alignment horizontal="center" vertical="center" wrapText="1"/>
    </xf>
    <xf numFmtId="0" fontId="2" fillId="17" borderId="22" xfId="0" applyFont="1" applyFill="1" applyBorder="1" applyAlignment="1">
      <alignment horizontal="center" vertical="center" wrapText="1"/>
    </xf>
    <xf numFmtId="0" fontId="20" fillId="0" borderId="0" xfId="0" applyFont="1"/>
    <xf numFmtId="14" fontId="0" fillId="0" borderId="1" xfId="0" applyNumberFormat="1" applyBorder="1" applyAlignment="1">
      <alignment horizontal="center"/>
    </xf>
    <xf numFmtId="0" fontId="0" fillId="9" borderId="1" xfId="0" applyFill="1" applyBorder="1" applyAlignment="1">
      <alignment horizontal="center" vertical="center"/>
    </xf>
    <xf numFmtId="0" fontId="0" fillId="19" borderId="1" xfId="0" applyFill="1" applyBorder="1" applyAlignment="1">
      <alignment horizontal="center" vertical="center"/>
    </xf>
    <xf numFmtId="171" fontId="0" fillId="0" borderId="0" xfId="0" applyNumberFormat="1" applyAlignment="1">
      <alignment horizontal="center" vertical="center"/>
    </xf>
    <xf numFmtId="3" fontId="21" fillId="5" borderId="23" xfId="0" applyNumberFormat="1" applyFont="1" applyFill="1" applyBorder="1" applyAlignment="1">
      <alignment horizontal="right" vertical="center" wrapText="1"/>
    </xf>
    <xf numFmtId="0" fontId="21" fillId="5" borderId="23" xfId="0" applyFont="1" applyFill="1" applyBorder="1" applyAlignment="1">
      <alignment horizontal="right" vertical="center" wrapText="1"/>
    </xf>
    <xf numFmtId="0" fontId="2" fillId="0" borderId="3" xfId="0" applyFont="1" applyBorder="1" applyAlignment="1">
      <alignment horizontal="center" vertical="center" wrapText="1"/>
    </xf>
    <xf numFmtId="0" fontId="22" fillId="0" borderId="0" xfId="0" applyFont="1"/>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0" fillId="0" borderId="28" xfId="0" applyBorder="1"/>
    <xf numFmtId="43" fontId="0" fillId="0" borderId="0" xfId="1" applyFont="1" applyFill="1" applyBorder="1"/>
    <xf numFmtId="43" fontId="0" fillId="0" borderId="1" xfId="1" applyFont="1" applyFill="1" applyBorder="1"/>
    <xf numFmtId="165" fontId="0" fillId="0" borderId="1" xfId="1" applyNumberFormat="1" applyFont="1" applyFill="1" applyBorder="1"/>
    <xf numFmtId="0" fontId="2" fillId="0" borderId="1" xfId="1" applyNumberFormat="1" applyFont="1" applyFill="1" applyBorder="1"/>
    <xf numFmtId="0" fontId="0" fillId="0" borderId="1" xfId="0" applyBorder="1" applyAlignment="1">
      <alignment horizontal="left"/>
    </xf>
    <xf numFmtId="0" fontId="0" fillId="0" borderId="1" xfId="0" applyBorder="1" applyAlignment="1">
      <alignment horizontal="left"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6" fillId="4" borderId="0" xfId="0" applyFont="1" applyFill="1" applyAlignment="1">
      <alignment horizontal="center"/>
    </xf>
    <xf numFmtId="0" fontId="0" fillId="4" borderId="0" xfId="0" applyFill="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22" fontId="0" fillId="4" borderId="0" xfId="0" applyNumberFormat="1" applyFill="1" applyAlignment="1">
      <alignment horizontal="left" vertical="top"/>
    </xf>
    <xf numFmtId="0" fontId="5" fillId="4" borderId="0" xfId="3" applyFill="1" applyAlignment="1">
      <alignment horizontal="left" vertical="top"/>
    </xf>
    <xf numFmtId="0" fontId="0" fillId="4" borderId="0" xfId="0" applyFill="1" applyAlignment="1">
      <alignment horizontal="left" vertical="top"/>
    </xf>
    <xf numFmtId="0" fontId="4" fillId="5" borderId="0" xfId="2" applyFont="1" applyFill="1" applyAlignment="1">
      <alignment horizontal="center" vertical="center" wrapText="1"/>
    </xf>
    <xf numFmtId="0" fontId="3" fillId="5" borderId="0" xfId="2" applyFont="1" applyFill="1" applyAlignment="1">
      <alignment horizontal="center" vertical="top" wrapText="1"/>
    </xf>
    <xf numFmtId="0" fontId="7" fillId="5" borderId="0" xfId="2" applyFont="1" applyFill="1" applyAlignment="1">
      <alignment horizontal="center" vertical="center" wrapText="1"/>
    </xf>
    <xf numFmtId="0" fontId="23" fillId="0" borderId="24" xfId="0" applyFont="1" applyBorder="1" applyAlignment="1">
      <alignment vertical="center"/>
    </xf>
    <xf numFmtId="0" fontId="23" fillId="0" borderId="25" xfId="0" applyFont="1" applyBorder="1" applyAlignment="1">
      <alignment vertical="center"/>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2" fillId="0" borderId="24" xfId="0" applyFont="1" applyBorder="1" applyAlignment="1">
      <alignment vertical="center"/>
    </xf>
    <xf numFmtId="0" fontId="22" fillId="0" borderId="25" xfId="0" applyFont="1" applyBorder="1" applyAlignment="1">
      <alignment vertical="center"/>
    </xf>
    <xf numFmtId="3" fontId="22" fillId="0" borderId="24" xfId="0" applyNumberFormat="1" applyFont="1" applyBorder="1" applyAlignment="1">
      <alignment horizontal="center" vertical="center" wrapText="1"/>
    </xf>
    <xf numFmtId="3" fontId="22" fillId="0" borderId="25" xfId="0" applyNumberFormat="1" applyFont="1" applyBorder="1" applyAlignment="1">
      <alignment horizontal="center" vertical="center" wrapText="1"/>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0" fontId="0" fillId="0" borderId="28" xfId="0" applyBorder="1" applyAlignment="1">
      <alignment horizontal="center"/>
    </xf>
    <xf numFmtId="0" fontId="22" fillId="0" borderId="24" xfId="0" applyFont="1" applyBorder="1" applyAlignment="1">
      <alignment vertical="center" wrapText="1"/>
    </xf>
    <xf numFmtId="0" fontId="22" fillId="0" borderId="25" xfId="0" applyFont="1" applyBorder="1" applyAlignment="1">
      <alignment vertical="center" wrapText="1"/>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17" borderId="1" xfId="0" applyFont="1" applyFill="1" applyBorder="1" applyAlignment="1">
      <alignment horizontal="center" vertical="center"/>
    </xf>
  </cellXfs>
  <cellStyles count="4">
    <cellStyle name="Comma" xfId="1" builtinId="3"/>
    <cellStyle name="Hyperlink" xfId="3" builtinId="8"/>
    <cellStyle name="Normal" xfId="0" builtinId="0"/>
    <cellStyle name="Normal 2" xfId="2" xr:uid="{00000000-0005-0000-0000-000003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Hyrum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82B7-4EF2-886C-3B1624AE591D}"/>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5515-468A-8823-9C4CAE178815}"/>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elevation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EvaporationCurve!$C$2:$C$19</c:f>
              <c:numCache>
                <c:formatCode>General</c:formatCode>
                <c:ptCount val="18"/>
                <c:pt idx="0">
                  <c:v>1399.0320000000002</c:v>
                </c:pt>
                <c:pt idx="1">
                  <c:v>1402.0800000000002</c:v>
                </c:pt>
                <c:pt idx="2">
                  <c:v>1405.1280000000002</c:v>
                </c:pt>
                <c:pt idx="3">
                  <c:v>1408.1760000000002</c:v>
                </c:pt>
                <c:pt idx="4">
                  <c:v>1411.2240000000002</c:v>
                </c:pt>
                <c:pt idx="5">
                  <c:v>1414.2720000000002</c:v>
                </c:pt>
                <c:pt idx="6">
                  <c:v>1417.3200000000002</c:v>
                </c:pt>
                <c:pt idx="7">
                  <c:v>1420.3680000000002</c:v>
                </c:pt>
                <c:pt idx="8">
                  <c:v>1423.4160000000002</c:v>
                </c:pt>
                <c:pt idx="9">
                  <c:v>1424.0256000000002</c:v>
                </c:pt>
                <c:pt idx="10">
                  <c:v>1426.4640000000002</c:v>
                </c:pt>
                <c:pt idx="11">
                  <c:v>1429.5120000000002</c:v>
                </c:pt>
                <c:pt idx="12">
                  <c:v>1432.5600000000002</c:v>
                </c:pt>
                <c:pt idx="13">
                  <c:v>1435.6080000000002</c:v>
                </c:pt>
                <c:pt idx="14">
                  <c:v>1438.6560000000002</c:v>
                </c:pt>
                <c:pt idx="15">
                  <c:v>1441.7040000000002</c:v>
                </c:pt>
                <c:pt idx="16">
                  <c:v>1444.7520000000002</c:v>
                </c:pt>
                <c:pt idx="17">
                  <c:v>1447.8000000000002</c:v>
                </c:pt>
              </c:numCache>
            </c:numRef>
          </c:yVal>
          <c:smooth val="0"/>
          <c:extLst>
            <c:ext xmlns:c16="http://schemas.microsoft.com/office/drawing/2014/chart" uri="{C3380CC4-5D6E-409C-BE32-E72D297353CC}">
              <c16:uniqueId val="{00000000-4DBC-4AB7-8B54-011365F7AB90}"/>
            </c:ext>
          </c:extLst>
        </c:ser>
        <c:dLbls>
          <c:showLegendKey val="0"/>
          <c:showVal val="0"/>
          <c:showCatName val="0"/>
          <c:showSerName val="0"/>
          <c:showPercent val="0"/>
          <c:showBubbleSize val="0"/>
        </c:dLbls>
        <c:axId val="482038296"/>
        <c:axId val="482035552"/>
      </c:scatterChart>
      <c:valAx>
        <c:axId val="482038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552"/>
        <c:crosses val="autoZero"/>
        <c:crossBetween val="midCat"/>
      </c:valAx>
      <c:valAx>
        <c:axId val="48203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Elevation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8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EvaporationCurve!$B$2:$B$19</c:f>
              <c:numCache>
                <c:formatCode>General</c:formatCode>
                <c:ptCount val="18"/>
                <c:pt idx="0">
                  <c:v>0</c:v>
                </c:pt>
                <c:pt idx="1">
                  <c:v>160352.64119160001</c:v>
                </c:pt>
                <c:pt idx="2">
                  <c:v>800529.72410267999</c:v>
                </c:pt>
                <c:pt idx="3">
                  <c:v>2145024.9464014801</c:v>
                </c:pt>
                <c:pt idx="4">
                  <c:v>4262913.2919859197</c:v>
                </c:pt>
                <c:pt idx="5">
                  <c:v>7323181.7750348402</c:v>
                </c:pt>
                <c:pt idx="6">
                  <c:v>11392438.41573552</c:v>
                </c:pt>
                <c:pt idx="7">
                  <c:v>16289361.381355921</c:v>
                </c:pt>
                <c:pt idx="8">
                  <c:v>21858531.958125722</c:v>
                </c:pt>
                <c:pt idx="9">
                  <c:v>23046374.984798882</c:v>
                </c:pt>
                <c:pt idx="10">
                  <c:v>27876689.930232</c:v>
                </c:pt>
                <c:pt idx="11">
                  <c:v>34660840.134492002</c:v>
                </c:pt>
                <c:pt idx="12">
                  <c:v>42061731.266411997</c:v>
                </c:pt>
                <c:pt idx="13">
                  <c:v>50202711.511523999</c:v>
                </c:pt>
                <c:pt idx="14">
                  <c:v>59083780.869828001</c:v>
                </c:pt>
                <c:pt idx="15">
                  <c:v>68828287.526856005</c:v>
                </c:pt>
                <c:pt idx="16">
                  <c:v>79559579.668139994</c:v>
                </c:pt>
                <c:pt idx="17">
                  <c:v>91154309.108148009</c:v>
                </c:pt>
              </c:numCache>
            </c:numRef>
          </c:yVal>
          <c:smooth val="0"/>
          <c:extLst>
            <c:ext xmlns:c16="http://schemas.microsoft.com/office/drawing/2014/chart" uri="{C3380CC4-5D6E-409C-BE32-E72D297353CC}">
              <c16:uniqueId val="{00000000-399A-4D4F-9620-14751BEFB31C}"/>
            </c:ext>
          </c:extLst>
        </c:ser>
        <c:dLbls>
          <c:showLegendKey val="0"/>
          <c:showVal val="0"/>
          <c:showCatName val="0"/>
          <c:showSerName val="0"/>
          <c:showPercent val="0"/>
          <c:showBubbleSize val="0"/>
        </c:dLbls>
        <c:axId val="482037120"/>
        <c:axId val="482037512"/>
      </c:scatterChart>
      <c:valAx>
        <c:axId val="4820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512"/>
        <c:crosses val="autoZero"/>
        <c:crossBetween val="midCat"/>
      </c:valAx>
      <c:valAx>
        <c:axId val="482037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0317970645539757"/>
                  <c:y val="0.170396617089530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EvaporationCurve!$D$27:$D$40</c:f>
              <c:numCache>
                <c:formatCode>General</c:formatCode>
                <c:ptCount val="14"/>
                <c:pt idx="0">
                  <c:v>0</c:v>
                </c:pt>
                <c:pt idx="1">
                  <c:v>1.9078008998875132E-2</c:v>
                </c:pt>
                <c:pt idx="2">
                  <c:v>0.14204442974088854</c:v>
                </c:pt>
                <c:pt idx="3">
                  <c:v>0.29784804693194811</c:v>
                </c:pt>
                <c:pt idx="4">
                  <c:v>0.47590930845116547</c:v>
                </c:pt>
                <c:pt idx="5">
                  <c:v>0.69848590204344696</c:v>
                </c:pt>
                <c:pt idx="6">
                  <c:v>0.98581205741960909</c:v>
                </c:pt>
                <c:pt idx="7">
                  <c:v>1.5734144472588079</c:v>
                </c:pt>
                <c:pt idx="8">
                  <c:v>2.1670868124123235</c:v>
                </c:pt>
                <c:pt idx="9">
                  <c:v>2.8388633840942878</c:v>
                </c:pt>
                <c:pt idx="10">
                  <c:v>3.5697238934200781</c:v>
                </c:pt>
                <c:pt idx="11">
                  <c:v>4.3661433200398871</c:v>
                </c:pt>
                <c:pt idx="12">
                  <c:v>5.1819875629905319</c:v>
                </c:pt>
                <c:pt idx="13">
                  <c:v>6.0520595817919611</c:v>
                </c:pt>
              </c:numCache>
            </c:numRef>
          </c:xVal>
          <c:yVal>
            <c:numRef>
              <c:f>EvaporationCurve!$B$27:$B$40</c:f>
              <c:numCache>
                <c:formatCode>General</c:formatCode>
                <c:ptCount val="14"/>
                <c:pt idx="0">
                  <c:v>0</c:v>
                </c:pt>
                <c:pt idx="1">
                  <c:v>4.0704840000000006E-2</c:v>
                </c:pt>
                <c:pt idx="2">
                  <c:v>0.47365632000000002</c:v>
                </c:pt>
                <c:pt idx="3">
                  <c:v>1.3814976000000001</c:v>
                </c:pt>
                <c:pt idx="4">
                  <c:v>2.8320700800000003</c:v>
                </c:pt>
                <c:pt idx="5">
                  <c:v>4.9610565600000003</c:v>
                </c:pt>
                <c:pt idx="6">
                  <c:v>7.96581384</c:v>
                </c:pt>
                <c:pt idx="7">
                  <c:v>12.76158408</c:v>
                </c:pt>
                <c:pt idx="8">
                  <c:v>19.366869480000002</c:v>
                </c:pt>
                <c:pt idx="9">
                  <c:v>28.01973168</c:v>
                </c:pt>
                <c:pt idx="10">
                  <c:v>38.90025876</c:v>
                </c:pt>
                <c:pt idx="11">
                  <c:v>52.208274480000007</c:v>
                </c:pt>
                <c:pt idx="12">
                  <c:v>68.002985879999997</c:v>
                </c:pt>
                <c:pt idx="13">
                  <c:v>86.449679279999998</c:v>
                </c:pt>
              </c:numCache>
            </c:numRef>
          </c:yVal>
          <c:smooth val="0"/>
          <c:extLst>
            <c:ext xmlns:c16="http://schemas.microsoft.com/office/drawing/2014/chart" uri="{C3380CC4-5D6E-409C-BE32-E72D297353CC}">
              <c16:uniqueId val="{00000000-23CC-4A8E-B13A-90DDF15E1D39}"/>
            </c:ext>
          </c:extLst>
        </c:ser>
        <c:dLbls>
          <c:showLegendKey val="0"/>
          <c:showVal val="0"/>
          <c:showCatName val="0"/>
          <c:showSerName val="0"/>
          <c:showPercent val="0"/>
          <c:showBubbleSize val="0"/>
        </c:dLbls>
        <c:axId val="482034376"/>
        <c:axId val="482035944"/>
      </c:scatterChart>
      <c:valAx>
        <c:axId val="482034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944"/>
        <c:crosses val="autoZero"/>
        <c:crossBetween val="midCat"/>
      </c:valAx>
      <c:valAx>
        <c:axId val="482035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4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9604037968829019"/>
                  <c:y val="0.166250000000000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EvaporationCurve!$D$47:$D$53</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EvaporationCurve!$B$47:$B$53</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277F-4971-B4C5-0BB82919420C}"/>
            </c:ext>
          </c:extLst>
        </c:ser>
        <c:dLbls>
          <c:showLegendKey val="0"/>
          <c:showVal val="0"/>
          <c:showCatName val="0"/>
          <c:showSerName val="0"/>
          <c:showPercent val="0"/>
          <c:showBubbleSize val="0"/>
        </c:dLbls>
        <c:axId val="482037904"/>
        <c:axId val="482031240"/>
      </c:scatterChart>
      <c:valAx>
        <c:axId val="48203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1240"/>
        <c:crosses val="autoZero"/>
        <c:crossBetween val="midCat"/>
      </c:valAx>
      <c:valAx>
        <c:axId val="482031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9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1250353273773175"/>
                  <c:y val="7.82870370370370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EvaporationCurve!$D$64:$D$72</c:f>
              <c:numCache>
                <c:formatCode>General</c:formatCode>
                <c:ptCount val="9"/>
                <c:pt idx="0">
                  <c:v>0</c:v>
                </c:pt>
                <c:pt idx="1">
                  <c:v>-9.851791949429744E-4</c:v>
                </c:pt>
                <c:pt idx="2">
                  <c:v>2.2587900167331756</c:v>
                </c:pt>
                <c:pt idx="3">
                  <c:v>3.0500279459344366</c:v>
                </c:pt>
                <c:pt idx="4">
                  <c:v>3.7396104617831321</c:v>
                </c:pt>
                <c:pt idx="5">
                  <c:v>4.4217468745626975</c:v>
                </c:pt>
                <c:pt idx="6">
                  <c:v>5.5189282711665912</c:v>
                </c:pt>
                <c:pt idx="7">
                  <c:v>8.6081308905204121</c:v>
                </c:pt>
                <c:pt idx="8">
                  <c:v>9.9290197698220073</c:v>
                </c:pt>
              </c:numCache>
            </c:numRef>
          </c:xVal>
          <c:yVal>
            <c:numRef>
              <c:f>EvaporationCurve!$B$64:$B$72</c:f>
              <c:numCache>
                <c:formatCode>General</c:formatCode>
                <c:ptCount val="9"/>
                <c:pt idx="0">
                  <c:v>0</c:v>
                </c:pt>
                <c:pt idx="1">
                  <c:v>5.9996467199999994</c:v>
                </c:pt>
                <c:pt idx="2">
                  <c:v>14.60563668</c:v>
                </c:pt>
                <c:pt idx="3">
                  <c:v>26.22625176</c:v>
                </c:pt>
                <c:pt idx="4">
                  <c:v>40.474179240000005</c:v>
                </c:pt>
                <c:pt idx="5">
                  <c:v>57.321049080000002</c:v>
                </c:pt>
                <c:pt idx="6">
                  <c:v>78.348182640000005</c:v>
                </c:pt>
                <c:pt idx="7">
                  <c:v>111.14518235999999</c:v>
                </c:pt>
                <c:pt idx="8">
                  <c:v>148.97478047999999</c:v>
                </c:pt>
              </c:numCache>
            </c:numRef>
          </c:yVal>
          <c:smooth val="0"/>
          <c:extLst>
            <c:ext xmlns:c16="http://schemas.microsoft.com/office/drawing/2014/chart" uri="{C3380CC4-5D6E-409C-BE32-E72D297353CC}">
              <c16:uniqueId val="{00000000-B709-49A5-8AE6-79BE6E549F4A}"/>
            </c:ext>
          </c:extLst>
        </c:ser>
        <c:dLbls>
          <c:showLegendKey val="0"/>
          <c:showVal val="0"/>
          <c:showCatName val="0"/>
          <c:showSerName val="0"/>
          <c:showPercent val="0"/>
          <c:showBubbleSize val="0"/>
        </c:dLbls>
        <c:axId val="482033592"/>
        <c:axId val="482035160"/>
      </c:scatterChart>
      <c:valAx>
        <c:axId val="482033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160"/>
        <c:crosses val="autoZero"/>
        <c:crossBetween val="midCat"/>
      </c:valAx>
      <c:valAx>
        <c:axId val="482035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1903795601661799"/>
                  <c:y val="0.11995370370370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EvaporationCurve!$D$82:$D$88</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EvaporationCurve!$B$82:$B$88</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36E6-4854-B649-0BA932ED9D08}"/>
            </c:ext>
          </c:extLst>
        </c:ser>
        <c:dLbls>
          <c:showLegendKey val="0"/>
          <c:showVal val="0"/>
          <c:showCatName val="0"/>
          <c:showSerName val="0"/>
          <c:showPercent val="0"/>
          <c:showBubbleSize val="0"/>
        </c:dLbls>
        <c:axId val="482033984"/>
        <c:axId val="482032416"/>
      </c:scatterChart>
      <c:valAx>
        <c:axId val="48203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2416"/>
        <c:crosses val="autoZero"/>
        <c:crossBetween val="midCat"/>
      </c:valAx>
      <c:valAx>
        <c:axId val="482032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4920512588383353"/>
                  <c:y val="7.6925774343549913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(EvaporationCurve!$D$123:$D$126,EvaporationCurve!$D$132:$D$136)</c:f>
              <c:numCache>
                <c:formatCode>General</c:formatCode>
                <c:ptCount val="9"/>
                <c:pt idx="0">
                  <c:v>0.10117140000000001</c:v>
                </c:pt>
                <c:pt idx="1">
                  <c:v>0.15378052800000003</c:v>
                </c:pt>
                <c:pt idx="2">
                  <c:v>0.28327992000000002</c:v>
                </c:pt>
                <c:pt idx="3">
                  <c:v>0.41277931200000001</c:v>
                </c:pt>
                <c:pt idx="4">
                  <c:v>0.81746491200000004</c:v>
                </c:pt>
                <c:pt idx="5">
                  <c:v>0.85793347200000003</c:v>
                </c:pt>
                <c:pt idx="6">
                  <c:v>0.89840203200000002</c:v>
                </c:pt>
                <c:pt idx="7">
                  <c:v>0.9429174480000001</c:v>
                </c:pt>
                <c:pt idx="8">
                  <c:v>1.011714</c:v>
                </c:pt>
              </c:numCache>
            </c:numRef>
          </c:xVal>
          <c:yVal>
            <c:numRef>
              <c:f>(EvaporationCurve!$B$123:$B$126,EvaporationCurve!$B$132:$B$136)</c:f>
              <c:numCache>
                <c:formatCode>General</c:formatCode>
                <c:ptCount val="9"/>
                <c:pt idx="0">
                  <c:v>0.30836999999999998</c:v>
                </c:pt>
                <c:pt idx="1">
                  <c:v>1.4801759999999999</c:v>
                </c:pt>
                <c:pt idx="2">
                  <c:v>3.2070479999999999</c:v>
                </c:pt>
                <c:pt idx="3">
                  <c:v>6.9691619999999999</c:v>
                </c:pt>
                <c:pt idx="4">
                  <c:v>15.788544</c:v>
                </c:pt>
                <c:pt idx="5">
                  <c:v>16.281936000000002</c:v>
                </c:pt>
                <c:pt idx="6">
                  <c:v>16.651979999999998</c:v>
                </c:pt>
                <c:pt idx="7">
                  <c:v>17.268719999999998</c:v>
                </c:pt>
                <c:pt idx="8">
                  <c:v>18.502199999999998</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curves-Mm3'!$B$25:$L$25</c:f>
              <c:numCache>
                <c:formatCode>_(* #,##0.00_);_(* \(#,##0.00\);_(* "-"??_);_(@_)</c:formatCode>
                <c:ptCount val="11"/>
                <c:pt idx="0">
                  <c:v>5.4455879277446391</c:v>
                </c:pt>
                <c:pt idx="1">
                  <c:v>202.50306082281597</c:v>
                </c:pt>
                <c:pt idx="2">
                  <c:v>422.22267400772159</c:v>
                </c:pt>
                <c:pt idx="3">
                  <c:v>30.709172032643515</c:v>
                </c:pt>
                <c:pt idx="4">
                  <c:v>444.67245153714242</c:v>
                </c:pt>
                <c:pt idx="5">
                  <c:v>292.22632709749445</c:v>
                </c:pt>
                <c:pt idx="6">
                  <c:v>35.02762208562217</c:v>
                </c:pt>
                <c:pt idx="7">
                  <c:v>107.77410090982079</c:v>
                </c:pt>
                <c:pt idx="8">
                  <c:v>195.29789573735999</c:v>
                </c:pt>
                <c:pt idx="9">
                  <c:v>74.455900677812153</c:v>
                </c:pt>
                <c:pt idx="10">
                  <c:v>402.87760089033605</c:v>
                </c:pt>
              </c:numCache>
            </c:numRef>
          </c:xVal>
          <c:yVal>
            <c:numRef>
              <c:f>'WSI curves-Mm3'!$B$58:$L$58</c:f>
              <c:numCache>
                <c:formatCode>_(* #,##0.0000_);_(* \(#,##0.0000\);_(* "-"??_);_(@_)</c:formatCode>
                <c:ptCount val="11"/>
                <c:pt idx="0">
                  <c:v>5.302911879177364E-2</c:v>
                </c:pt>
                <c:pt idx="1">
                  <c:v>5.2842653231794837E-2</c:v>
                </c:pt>
                <c:pt idx="2">
                  <c:v>5.5052062035886272E-2</c:v>
                </c:pt>
                <c:pt idx="3">
                  <c:v>3.6211825256392764E-2</c:v>
                </c:pt>
                <c:pt idx="4">
                  <c:v>5.4287312772698403E-2</c:v>
                </c:pt>
                <c:pt idx="5">
                  <c:v>5.4143888474872087E-2</c:v>
                </c:pt>
                <c:pt idx="6">
                  <c:v>5.4472949228457843E-2</c:v>
                </c:pt>
                <c:pt idx="7">
                  <c:v>4.7264286886452386E-2</c:v>
                </c:pt>
                <c:pt idx="8">
                  <c:v>3.4913955131649681E-2</c:v>
                </c:pt>
                <c:pt idx="9">
                  <c:v>5.2032428947505212E-2</c:v>
                </c:pt>
                <c:pt idx="10">
                  <c:v>5.3342500031626439E-2</c:v>
                </c:pt>
              </c:numCache>
            </c:numRef>
          </c:yVal>
          <c:smooth val="0"/>
          <c:extLst>
            <c:ext xmlns:c16="http://schemas.microsoft.com/office/drawing/2014/chart" uri="{C3380CC4-5D6E-409C-BE32-E72D297353CC}">
              <c16:uniqueId val="{00000000-F5AD-4375-92A0-72566B2E02BE}"/>
            </c:ext>
          </c:extLst>
        </c:ser>
        <c:dLbls>
          <c:showLegendKey val="0"/>
          <c:showVal val="0"/>
          <c:showCatName val="0"/>
          <c:showSerName val="0"/>
          <c:showPercent val="0"/>
          <c:showBubbleSize val="0"/>
        </c:dLbls>
        <c:axId val="483847408"/>
        <c:axId val="483850544"/>
      </c:scatterChart>
      <c:valAx>
        <c:axId val="48384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544"/>
        <c:crosses val="autoZero"/>
        <c:crossBetween val="midCat"/>
      </c:valAx>
      <c:valAx>
        <c:axId val="48385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August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curves-Mm3'!$B$28:$L$28</c:f>
              <c:numCache>
                <c:formatCode>_(* #,##0.00_);_(* \(#,##0.00\);_(* "-"??_);_(@_)</c:formatCode>
                <c:ptCount val="11"/>
                <c:pt idx="0">
                  <c:v>4.1865801338649602</c:v>
                </c:pt>
                <c:pt idx="1">
                  <c:v>9.9203746650278415</c:v>
                </c:pt>
                <c:pt idx="2">
                  <c:v>119.52989657556481</c:v>
                </c:pt>
                <c:pt idx="3">
                  <c:v>3.54190746832416</c:v>
                </c:pt>
                <c:pt idx="4">
                  <c:v>12.97688153812128</c:v>
                </c:pt>
                <c:pt idx="5">
                  <c:v>11.315901376316161</c:v>
                </c:pt>
                <c:pt idx="6">
                  <c:v>5.7347730787663878</c:v>
                </c:pt>
                <c:pt idx="7">
                  <c:v>6.4846485769104012</c:v>
                </c:pt>
                <c:pt idx="8">
                  <c:v>10.853253933986878</c:v>
                </c:pt>
                <c:pt idx="9">
                  <c:v>8.9268203216649589</c:v>
                </c:pt>
                <c:pt idx="10">
                  <c:v>103.6711936608192</c:v>
                </c:pt>
              </c:numCache>
            </c:numRef>
          </c:xVal>
          <c:yVal>
            <c:numRef>
              <c:f>'WSI curves-Mm3'!$B$61:$L$61</c:f>
              <c:numCache>
                <c:formatCode>_(* #,##0.0000_);_(* \(#,##0.0000\);_(* "-"??_);_(@_)</c:formatCode>
                <c:ptCount val="11"/>
                <c:pt idx="0">
                  <c:v>3.4280963608105564E-2</c:v>
                </c:pt>
                <c:pt idx="1">
                  <c:v>3.9107980785831803E-2</c:v>
                </c:pt>
                <c:pt idx="2">
                  <c:v>5.9755983692303276E-2</c:v>
                </c:pt>
                <c:pt idx="3">
                  <c:v>2.2951539825907235E-2</c:v>
                </c:pt>
                <c:pt idx="4">
                  <c:v>3.8767790003147264E-2</c:v>
                </c:pt>
                <c:pt idx="5">
                  <c:v>6.3143262092221791E-2</c:v>
                </c:pt>
                <c:pt idx="6">
                  <c:v>2.3596399513760073E-2</c:v>
                </c:pt>
                <c:pt idx="7">
                  <c:v>2.9140744830782443E-2</c:v>
                </c:pt>
                <c:pt idx="8">
                  <c:v>5.1812963625192318E-2</c:v>
                </c:pt>
                <c:pt idx="9">
                  <c:v>4.9569370722475935E-2</c:v>
                </c:pt>
                <c:pt idx="10">
                  <c:v>6.3759153909070845E-2</c:v>
                </c:pt>
              </c:numCache>
            </c:numRef>
          </c:yVal>
          <c:smooth val="0"/>
          <c:extLst>
            <c:ext xmlns:c16="http://schemas.microsoft.com/office/drawing/2014/chart" uri="{C3380CC4-5D6E-409C-BE32-E72D297353CC}">
              <c16:uniqueId val="{00000000-0600-4288-BDFD-714D088D1BE4}"/>
            </c:ext>
          </c:extLst>
        </c:ser>
        <c:dLbls>
          <c:showLegendKey val="0"/>
          <c:showVal val="0"/>
          <c:showCatName val="0"/>
          <c:showSerName val="0"/>
          <c:showPercent val="0"/>
          <c:showBubbleSize val="0"/>
        </c:dLbls>
        <c:axId val="483853680"/>
        <c:axId val="483851720"/>
      </c:scatterChart>
      <c:valAx>
        <c:axId val="483853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720"/>
        <c:crosses val="autoZero"/>
        <c:crossBetween val="midCat"/>
      </c:valAx>
      <c:valAx>
        <c:axId val="4838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3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January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curves-Mm3'!$A$4</c:f>
              <c:strCache>
                <c:ptCount val="1"/>
                <c:pt idx="0">
                  <c:v>January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curves-Mm3'!$B$21:$L$21</c:f>
              <c:numCache>
                <c:formatCode>_(* #,##0.00_);_(* \(#,##0.00\);_(* "-"??_);_(@_)</c:formatCode>
                <c:ptCount val="11"/>
                <c:pt idx="0">
                  <c:v>54.531723120451197</c:v>
                </c:pt>
                <c:pt idx="1">
                  <c:v>75.411533099672639</c:v>
                </c:pt>
                <c:pt idx="2">
                  <c:v>209.02563132122873</c:v>
                </c:pt>
                <c:pt idx="3">
                  <c:v>65.938637108373101</c:v>
                </c:pt>
                <c:pt idx="4">
                  <c:v>94.04636532595201</c:v>
                </c:pt>
                <c:pt idx="5">
                  <c:v>137.35319968169281</c:v>
                </c:pt>
                <c:pt idx="6">
                  <c:v>99.04471781045207</c:v>
                </c:pt>
                <c:pt idx="7">
                  <c:v>64.330747636671362</c:v>
                </c:pt>
                <c:pt idx="8">
                  <c:v>78.650065195977604</c:v>
                </c:pt>
                <c:pt idx="9">
                  <c:v>73.864318702374732</c:v>
                </c:pt>
                <c:pt idx="10">
                  <c:v>99.8251768478016</c:v>
                </c:pt>
              </c:numCache>
            </c:numRef>
          </c:xVal>
          <c:yVal>
            <c:numRef>
              <c:f>'WSI curves-Mm3'!$B$54:$L$54</c:f>
              <c:numCache>
                <c:formatCode>_(* #,##0.0000_);_(* \(#,##0.0000\);_(* "-"??_);_(@_)</c:formatCode>
                <c:ptCount val="11"/>
                <c:pt idx="0">
                  <c:v>0.56541623336500579</c:v>
                </c:pt>
                <c:pt idx="1">
                  <c:v>0.62170759505850226</c:v>
                </c:pt>
                <c:pt idx="2">
                  <c:v>0.69678641988757695</c:v>
                </c:pt>
                <c:pt idx="3">
                  <c:v>0.60260227269830191</c:v>
                </c:pt>
                <c:pt idx="4">
                  <c:v>0.64712806804869538</c:v>
                </c:pt>
                <c:pt idx="5">
                  <c:v>0.67562587319073497</c:v>
                </c:pt>
                <c:pt idx="6">
                  <c:v>0.65203638770284544</c:v>
                </c:pt>
                <c:pt idx="7">
                  <c:v>0.59153498317537889</c:v>
                </c:pt>
                <c:pt idx="8">
                  <c:v>0.62712252053593176</c:v>
                </c:pt>
                <c:pt idx="9">
                  <c:v>0.6189355857352935</c:v>
                </c:pt>
                <c:pt idx="10">
                  <c:v>0.65274763445102657</c:v>
                </c:pt>
              </c:numCache>
            </c:numRef>
          </c:yVal>
          <c:smooth val="0"/>
          <c:extLst>
            <c:ext xmlns:c16="http://schemas.microsoft.com/office/drawing/2014/chart" uri="{C3380CC4-5D6E-409C-BE32-E72D297353CC}">
              <c16:uniqueId val="{00000000-3D4E-40FF-ABDB-D590FE50E3FC}"/>
            </c:ext>
          </c:extLst>
        </c:ser>
        <c:dLbls>
          <c:showLegendKey val="0"/>
          <c:showVal val="0"/>
          <c:showCatName val="0"/>
          <c:showSerName val="0"/>
          <c:showPercent val="0"/>
          <c:showBubbleSize val="0"/>
        </c:dLbls>
        <c:axId val="483849368"/>
        <c:axId val="483848976"/>
      </c:scatterChart>
      <c:valAx>
        <c:axId val="483849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976"/>
        <c:crosses val="autoZero"/>
        <c:crossBetween val="midCat"/>
      </c:valAx>
      <c:valAx>
        <c:axId val="48384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Usable Area for</a:t>
                </a:r>
                <a:r>
                  <a:rPr lang="en-US" baseline="0"/>
                  <a:t> Wetlans (Mm2)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9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February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c:f>
              <c:strCache>
                <c:ptCount val="1"/>
                <c:pt idx="0">
                  <c:v>February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514524707456008"/>
                  <c:y val="0.159240973256721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curves-Mm3'!$B$22:$L$22</c:f>
              <c:numCache>
                <c:formatCode>_(* #,##0.00_);_(* \(#,##0.00\);_(* "-"??_);_(@_)</c:formatCode>
                <c:ptCount val="11"/>
                <c:pt idx="0">
                  <c:v>55.207467295868156</c:v>
                </c:pt>
                <c:pt idx="1">
                  <c:v>98.851439766643196</c:v>
                </c:pt>
                <c:pt idx="2">
                  <c:v>129.60978796846084</c:v>
                </c:pt>
                <c:pt idx="3">
                  <c:v>70.833256215321597</c:v>
                </c:pt>
                <c:pt idx="4">
                  <c:v>69.600182122598397</c:v>
                </c:pt>
                <c:pt idx="5">
                  <c:v>108.57902427590402</c:v>
                </c:pt>
                <c:pt idx="6">
                  <c:v>102.26685780393983</c:v>
                </c:pt>
                <c:pt idx="7">
                  <c:v>77.067130795200001</c:v>
                </c:pt>
                <c:pt idx="8">
                  <c:v>64.585680812190716</c:v>
                </c:pt>
                <c:pt idx="9">
                  <c:v>67.024427351132161</c:v>
                </c:pt>
                <c:pt idx="10">
                  <c:v>88.213729141324791</c:v>
                </c:pt>
              </c:numCache>
            </c:numRef>
          </c:xVal>
          <c:yVal>
            <c:numRef>
              <c:f>'WSI curves-Mm3'!$B$55:$L$55</c:f>
              <c:numCache>
                <c:formatCode>_(* #,##0.0000_);_(* \(#,##0.0000\);_(* "-"??_);_(@_)</c:formatCode>
                <c:ptCount val="11"/>
                <c:pt idx="0">
                  <c:v>0.65992326128419787</c:v>
                </c:pt>
                <c:pt idx="1">
                  <c:v>0.68773132419996807</c:v>
                </c:pt>
                <c:pt idx="2">
                  <c:v>0.71673556655600079</c:v>
                </c:pt>
                <c:pt idx="3">
                  <c:v>0.67480769397472673</c:v>
                </c:pt>
                <c:pt idx="4">
                  <c:v>0.68452407119989189</c:v>
                </c:pt>
                <c:pt idx="5">
                  <c:v>0.70374671553926116</c:v>
                </c:pt>
                <c:pt idx="6">
                  <c:v>0.69462631081083981</c:v>
                </c:pt>
                <c:pt idx="7">
                  <c:v>0.676783615212872</c:v>
                </c:pt>
                <c:pt idx="8">
                  <c:v>0.67742368047690227</c:v>
                </c:pt>
                <c:pt idx="9">
                  <c:v>0.67649444781202928</c:v>
                </c:pt>
                <c:pt idx="10">
                  <c:v>0.69142134265667177</c:v>
                </c:pt>
              </c:numCache>
            </c:numRef>
          </c:yVal>
          <c:smooth val="0"/>
          <c:extLst>
            <c:ext xmlns:c16="http://schemas.microsoft.com/office/drawing/2014/chart" uri="{C3380CC4-5D6E-409C-BE32-E72D297353CC}">
              <c16:uniqueId val="{00000000-B70E-4859-99A6-FC2006DED6B8}"/>
            </c:ext>
          </c:extLst>
        </c:ser>
        <c:dLbls>
          <c:showLegendKey val="0"/>
          <c:showVal val="0"/>
          <c:showCatName val="0"/>
          <c:showSerName val="0"/>
          <c:showPercent val="0"/>
          <c:showBubbleSize val="0"/>
        </c:dLbls>
        <c:axId val="483847016"/>
        <c:axId val="483848192"/>
      </c:scatterChart>
      <c:valAx>
        <c:axId val="483847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192"/>
        <c:crosses val="autoZero"/>
        <c:crossBetween val="midCat"/>
      </c:valAx>
      <c:valAx>
        <c:axId val="48384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c:f>
              <c:strCache>
                <c:ptCount val="1"/>
                <c:pt idx="0">
                  <c:v>March</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curves-Mm3'!$B$23:$L$23</c:f>
              <c:numCache>
                <c:formatCode>_(* #,##0.00_);_(* \(#,##0.00\);_(* "-"??_);_(@_)</c:formatCode>
                <c:ptCount val="11"/>
                <c:pt idx="0">
                  <c:v>71.1794466600048</c:v>
                </c:pt>
                <c:pt idx="1">
                  <c:v>140.31110955887996</c:v>
                </c:pt>
                <c:pt idx="2">
                  <c:v>202.04799776478717</c:v>
                </c:pt>
                <c:pt idx="3">
                  <c:v>118.4680827734976</c:v>
                </c:pt>
                <c:pt idx="4">
                  <c:v>169.28345758671358</c:v>
                </c:pt>
                <c:pt idx="5">
                  <c:v>189.60960751200003</c:v>
                </c:pt>
                <c:pt idx="6">
                  <c:v>143.12466941460482</c:v>
                </c:pt>
                <c:pt idx="7">
                  <c:v>101.40321809741761</c:v>
                </c:pt>
                <c:pt idx="8">
                  <c:v>145.39264704020158</c:v>
                </c:pt>
                <c:pt idx="9">
                  <c:v>88.509764786601608</c:v>
                </c:pt>
                <c:pt idx="10">
                  <c:v>183.39530553676798</c:v>
                </c:pt>
              </c:numCache>
            </c:numRef>
          </c:xVal>
          <c:yVal>
            <c:numRef>
              <c:f>'WSI curves-Mm3'!$B$56:$L$56</c:f>
              <c:numCache>
                <c:formatCode>_(* #,##0.0000_);_(* \(#,##0.0000\);_(* "-"??_);_(@_)</c:formatCode>
                <c:ptCount val="11"/>
                <c:pt idx="0">
                  <c:v>0.48746238964742417</c:v>
                </c:pt>
                <c:pt idx="1">
                  <c:v>0.50413613445940264</c:v>
                </c:pt>
                <c:pt idx="2">
                  <c:v>0.51062247564820662</c:v>
                </c:pt>
                <c:pt idx="3">
                  <c:v>0.49844843413583984</c:v>
                </c:pt>
                <c:pt idx="4">
                  <c:v>0.50556944864432374</c:v>
                </c:pt>
                <c:pt idx="5">
                  <c:v>0.51091332245393983</c:v>
                </c:pt>
                <c:pt idx="6">
                  <c:v>0.50676566475449114</c:v>
                </c:pt>
                <c:pt idx="7">
                  <c:v>0.49660446186425117</c:v>
                </c:pt>
                <c:pt idx="8">
                  <c:v>0.50169281853406422</c:v>
                </c:pt>
                <c:pt idx="9">
                  <c:v>0.49479755593864372</c:v>
                </c:pt>
                <c:pt idx="10">
                  <c:v>0.50822643705656756</c:v>
                </c:pt>
              </c:numCache>
            </c:numRef>
          </c:yVal>
          <c:smooth val="0"/>
          <c:extLst>
            <c:ext xmlns:c16="http://schemas.microsoft.com/office/drawing/2014/chart" uri="{C3380CC4-5D6E-409C-BE32-E72D297353CC}">
              <c16:uniqueId val="{00000000-A74F-4237-A59D-78884B373BB5}"/>
            </c:ext>
          </c:extLst>
        </c:ser>
        <c:dLbls>
          <c:showLegendKey val="0"/>
          <c:showVal val="0"/>
          <c:showCatName val="0"/>
          <c:showSerName val="0"/>
          <c:showPercent val="0"/>
          <c:showBubbleSize val="0"/>
        </c:dLbls>
        <c:axId val="483852504"/>
        <c:axId val="483848584"/>
      </c:scatterChart>
      <c:valAx>
        <c:axId val="483852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584"/>
        <c:crosses val="autoZero"/>
        <c:crossBetween val="midCat"/>
      </c:valAx>
      <c:valAx>
        <c:axId val="483848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5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curves-Mm3'!$A$7</c:f>
              <c:strCache>
                <c:ptCount val="1"/>
                <c:pt idx="0">
                  <c:v>April</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curves-Mm3'!$B$24:$L$24</c:f>
              <c:numCache>
                <c:formatCode>_(* #,##0.00_);_(* \(#,##0.00\);_(* "-"??_);_(@_)</c:formatCode>
                <c:ptCount val="11"/>
                <c:pt idx="0">
                  <c:v>46.812777163027199</c:v>
                </c:pt>
                <c:pt idx="1">
                  <c:v>204.33799250841597</c:v>
                </c:pt>
                <c:pt idx="2">
                  <c:v>281.91890417558403</c:v>
                </c:pt>
                <c:pt idx="3">
                  <c:v>80.516802364127997</c:v>
                </c:pt>
                <c:pt idx="4">
                  <c:v>228.55909075833603</c:v>
                </c:pt>
                <c:pt idx="5">
                  <c:v>364.63762456243205</c:v>
                </c:pt>
                <c:pt idx="6">
                  <c:v>105.84375125153218</c:v>
                </c:pt>
                <c:pt idx="7">
                  <c:v>98.352338348160004</c:v>
                </c:pt>
                <c:pt idx="8">
                  <c:v>192.15404611603199</c:v>
                </c:pt>
                <c:pt idx="9">
                  <c:v>113.39877817007999</c:v>
                </c:pt>
                <c:pt idx="10">
                  <c:v>284.316548244768</c:v>
                </c:pt>
              </c:numCache>
            </c:numRef>
          </c:xVal>
          <c:yVal>
            <c:numRef>
              <c:f>'WSI curves-Mm3'!$B$57:$L$57</c:f>
              <c:numCache>
                <c:formatCode>_(* #,##0.0000_);_(* \(#,##0.0000\);_(* "-"??_);_(@_)</c:formatCode>
                <c:ptCount val="11"/>
                <c:pt idx="0">
                  <c:v>0.12439542618342538</c:v>
                </c:pt>
                <c:pt idx="1">
                  <c:v>0.12296978365947678</c:v>
                </c:pt>
                <c:pt idx="2">
                  <c:v>0.12889771009369308</c:v>
                </c:pt>
                <c:pt idx="3">
                  <c:v>0.11477162840875765</c:v>
                </c:pt>
                <c:pt idx="4">
                  <c:v>0.11753279708376799</c:v>
                </c:pt>
                <c:pt idx="5">
                  <c:v>0.12436404683425013</c:v>
                </c:pt>
                <c:pt idx="6">
                  <c:v>0.12832290814019581</c:v>
                </c:pt>
                <c:pt idx="7">
                  <c:v>0.125871395504905</c:v>
                </c:pt>
                <c:pt idx="8">
                  <c:v>0.11098781773586086</c:v>
                </c:pt>
                <c:pt idx="9">
                  <c:v>0.1202616919783342</c:v>
                </c:pt>
                <c:pt idx="10">
                  <c:v>0.12839621727534664</c:v>
                </c:pt>
              </c:numCache>
            </c:numRef>
          </c:yVal>
          <c:smooth val="0"/>
          <c:extLst>
            <c:ext xmlns:c16="http://schemas.microsoft.com/office/drawing/2014/chart" uri="{C3380CC4-5D6E-409C-BE32-E72D297353CC}">
              <c16:uniqueId val="{00000000-DE90-444D-8A11-A137DBC3645D}"/>
            </c:ext>
          </c:extLst>
        </c:ser>
        <c:dLbls>
          <c:showLegendKey val="0"/>
          <c:showVal val="0"/>
          <c:showCatName val="0"/>
          <c:showSerName val="0"/>
          <c:showPercent val="0"/>
          <c:showBubbleSize val="0"/>
        </c:dLbls>
        <c:axId val="483851328"/>
        <c:axId val="483850152"/>
      </c:scatterChart>
      <c:valAx>
        <c:axId val="483851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152"/>
        <c:crosses val="autoZero"/>
        <c:crossBetween val="midCat"/>
      </c:valAx>
      <c:valAx>
        <c:axId val="48385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curves-Mm3'!$A$59</c:f>
              <c:strCache>
                <c:ptCount val="1"/>
                <c:pt idx="0">
                  <c:v>June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curves-Mm3'!$B$26:$L$26</c:f>
              <c:numCache>
                <c:formatCode>_(* #,##0.00_);_(* \(#,##0.00\);_(* "-"??_);_(@_)</c:formatCode>
                <c:ptCount val="11"/>
                <c:pt idx="0">
                  <c:v>5.6956279521023996</c:v>
                </c:pt>
                <c:pt idx="1">
                  <c:v>183.05278495545596</c:v>
                </c:pt>
                <c:pt idx="2">
                  <c:v>362.509103807136</c:v>
                </c:pt>
                <c:pt idx="3">
                  <c:v>36.896806334044797</c:v>
                </c:pt>
                <c:pt idx="4">
                  <c:v>237.88054372118401</c:v>
                </c:pt>
                <c:pt idx="5">
                  <c:v>88.150118176223998</c:v>
                </c:pt>
                <c:pt idx="6">
                  <c:v>7.8755266811215874</c:v>
                </c:pt>
                <c:pt idx="7">
                  <c:v>87.342748234559991</c:v>
                </c:pt>
                <c:pt idx="8">
                  <c:v>222.39372029471997</c:v>
                </c:pt>
                <c:pt idx="9">
                  <c:v>118.90357322688</c:v>
                </c:pt>
                <c:pt idx="10">
                  <c:v>401.43412129766403</c:v>
                </c:pt>
              </c:numCache>
            </c:numRef>
          </c:xVal>
          <c:yVal>
            <c:numRef>
              <c:f>'WSI curves-Mm3'!$B$59:$L$59</c:f>
              <c:numCache>
                <c:formatCode>_(* #,##0.0000_);_(* \(#,##0.0000\);_(* "-"??_);_(@_)</c:formatCode>
                <c:ptCount val="11"/>
                <c:pt idx="0">
                  <c:v>5.4640196255055284E-2</c:v>
                </c:pt>
                <c:pt idx="1">
                  <c:v>3.8127810617643865E-2</c:v>
                </c:pt>
                <c:pt idx="2">
                  <c:v>5.5603058590428689E-2</c:v>
                </c:pt>
                <c:pt idx="3">
                  <c:v>2.8578718617031353E-2</c:v>
                </c:pt>
                <c:pt idx="4">
                  <c:v>5.4696917434177247E-2</c:v>
                </c:pt>
                <c:pt idx="5">
                  <c:v>4.943013965929386E-2</c:v>
                </c:pt>
                <c:pt idx="6">
                  <c:v>2.3781770712040511E-2</c:v>
                </c:pt>
                <c:pt idx="7">
                  <c:v>3.7143829533608452E-2</c:v>
                </c:pt>
                <c:pt idx="8">
                  <c:v>3.7308969503989729E-2</c:v>
                </c:pt>
                <c:pt idx="9">
                  <c:v>5.1747955144569042E-2</c:v>
                </c:pt>
                <c:pt idx="10">
                  <c:v>5.604866303992749E-2</c:v>
                </c:pt>
              </c:numCache>
            </c:numRef>
          </c:yVal>
          <c:smooth val="0"/>
          <c:extLst>
            <c:ext xmlns:c16="http://schemas.microsoft.com/office/drawing/2014/chart" uri="{C3380CC4-5D6E-409C-BE32-E72D297353CC}">
              <c16:uniqueId val="{00000000-BC9F-42B3-964E-B9E312F1CAE4}"/>
            </c:ext>
          </c:extLst>
        </c:ser>
        <c:dLbls>
          <c:showLegendKey val="0"/>
          <c:showVal val="0"/>
          <c:showCatName val="0"/>
          <c:showSerName val="0"/>
          <c:showPercent val="0"/>
          <c:showBubbleSize val="0"/>
        </c:dLbls>
        <c:axId val="484180424"/>
        <c:axId val="484185128"/>
      </c:scatterChart>
      <c:valAx>
        <c:axId val="484180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128"/>
        <c:crosses val="autoZero"/>
        <c:crossBetween val="midCat"/>
      </c:valAx>
      <c:valAx>
        <c:axId val="484185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4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curves-Mm3'!$A$60</c:f>
              <c:strCache>
                <c:ptCount val="1"/>
                <c:pt idx="0">
                  <c:v>July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curves-Mm3'!$B$27:$L$27</c:f>
              <c:numCache>
                <c:formatCode>_(* #,##0.00_);_(* \(#,##0.00\);_(* "-"??_);_(@_)</c:formatCode>
                <c:ptCount val="11"/>
                <c:pt idx="0">
                  <c:v>6.1357668990883196</c:v>
                </c:pt>
                <c:pt idx="1">
                  <c:v>19.325011197623041</c:v>
                </c:pt>
                <c:pt idx="2">
                  <c:v>106.7881309507584</c:v>
                </c:pt>
                <c:pt idx="3">
                  <c:v>3.2612852492063999</c:v>
                </c:pt>
                <c:pt idx="4">
                  <c:v>18.490728924570242</c:v>
                </c:pt>
                <c:pt idx="5">
                  <c:v>9.2984551523884793</c:v>
                </c:pt>
                <c:pt idx="6">
                  <c:v>5.8619950071349258</c:v>
                </c:pt>
                <c:pt idx="7">
                  <c:v>6.4618954240089606</c:v>
                </c:pt>
                <c:pt idx="8">
                  <c:v>18.94579198259904</c:v>
                </c:pt>
                <c:pt idx="9">
                  <c:v>9.2301956936841609</c:v>
                </c:pt>
                <c:pt idx="10">
                  <c:v>186.60031954761598</c:v>
                </c:pt>
              </c:numCache>
            </c:numRef>
          </c:xVal>
          <c:yVal>
            <c:numRef>
              <c:f>'WSI curves-Mm3'!$B$60:$L$60</c:f>
              <c:numCache>
                <c:formatCode>_(* #,##0.0000_);_(* \(#,##0.0000\);_(* "-"??_);_(@_)</c:formatCode>
                <c:ptCount val="11"/>
                <c:pt idx="0">
                  <c:v>5.0056456175525774E-2</c:v>
                </c:pt>
                <c:pt idx="1">
                  <c:v>4.0451075198897304E-2</c:v>
                </c:pt>
                <c:pt idx="2">
                  <c:v>6.3002625202840792E-2</c:v>
                </c:pt>
                <c:pt idx="3">
                  <c:v>3.4867887585773409E-2</c:v>
                </c:pt>
                <c:pt idx="4">
                  <c:v>5.8863806076548744E-2</c:v>
                </c:pt>
                <c:pt idx="5">
                  <c:v>6.2773653634326493E-2</c:v>
                </c:pt>
                <c:pt idx="6">
                  <c:v>2.7914298221377355E-2</c:v>
                </c:pt>
                <c:pt idx="7">
                  <c:v>4.1603306883856175E-2</c:v>
                </c:pt>
                <c:pt idx="8">
                  <c:v>4.0797127661204587E-2</c:v>
                </c:pt>
                <c:pt idx="9">
                  <c:v>4.9568729137977295E-2</c:v>
                </c:pt>
                <c:pt idx="10">
                  <c:v>6.4084160780763413E-2</c:v>
                </c:pt>
              </c:numCache>
            </c:numRef>
          </c:yVal>
          <c:smooth val="0"/>
          <c:extLst>
            <c:ext xmlns:c16="http://schemas.microsoft.com/office/drawing/2014/chart" uri="{C3380CC4-5D6E-409C-BE32-E72D297353CC}">
              <c16:uniqueId val="{00000000-FA81-4F5D-AACF-57189CD871C9}"/>
            </c:ext>
          </c:extLst>
        </c:ser>
        <c:dLbls>
          <c:showLegendKey val="0"/>
          <c:showVal val="0"/>
          <c:showCatName val="0"/>
          <c:showSerName val="0"/>
          <c:showPercent val="0"/>
          <c:showBubbleSize val="0"/>
        </c:dLbls>
        <c:axId val="484183952"/>
        <c:axId val="484187480"/>
      </c:scatterChart>
      <c:valAx>
        <c:axId val="484183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7480"/>
        <c:crosses val="autoZero"/>
        <c:crossBetween val="midCat"/>
      </c:valAx>
      <c:valAx>
        <c:axId val="48418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3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October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curves-Mm3'!$A$63</c:f>
              <c:strCache>
                <c:ptCount val="1"/>
                <c:pt idx="0">
                  <c:v>October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curves-Mm3'!$B$30:$L$30</c:f>
              <c:numCache>
                <c:formatCode>_(* #,##0.00_);_(* \(#,##0.00\);_(* "-"??_);_(@_)</c:formatCode>
                <c:ptCount val="11"/>
                <c:pt idx="0">
                  <c:v>7.2506713912588792</c:v>
                </c:pt>
                <c:pt idx="1">
                  <c:v>53.371312322477756</c:v>
                </c:pt>
                <c:pt idx="2">
                  <c:v>186.42416610579838</c:v>
                </c:pt>
                <c:pt idx="3">
                  <c:v>40.955675222592006</c:v>
                </c:pt>
                <c:pt idx="4">
                  <c:v>58.839653403123833</c:v>
                </c:pt>
                <c:pt idx="5">
                  <c:v>84.262509578332796</c:v>
                </c:pt>
                <c:pt idx="6">
                  <c:v>35.526723496914123</c:v>
                </c:pt>
                <c:pt idx="7">
                  <c:v>60.128998734205439</c:v>
                </c:pt>
                <c:pt idx="8">
                  <c:v>72.537051449790695</c:v>
                </c:pt>
                <c:pt idx="9">
                  <c:v>39.264357523584962</c:v>
                </c:pt>
                <c:pt idx="10">
                  <c:v>148.92305560329601</c:v>
                </c:pt>
              </c:numCache>
            </c:numRef>
          </c:xVal>
          <c:yVal>
            <c:numRef>
              <c:f>'WSI curves-Mm3'!$B$63:$L$63</c:f>
              <c:numCache>
                <c:formatCode>_(* #,##0.0000_);_(* \(#,##0.0000\);_(* "-"??_);_(@_)</c:formatCode>
                <c:ptCount val="11"/>
                <c:pt idx="0">
                  <c:v>5.2843083262212709E-2</c:v>
                </c:pt>
                <c:pt idx="1">
                  <c:v>0.10733542929970986</c:v>
                </c:pt>
                <c:pt idx="2">
                  <c:v>0.13879276032099835</c:v>
                </c:pt>
                <c:pt idx="3">
                  <c:v>9.3498567575977035E-2</c:v>
                </c:pt>
                <c:pt idx="4">
                  <c:v>9.8487592597804097E-2</c:v>
                </c:pt>
                <c:pt idx="5">
                  <c:v>0.13758054935538622</c:v>
                </c:pt>
                <c:pt idx="6">
                  <c:v>9.2218184134617506E-2</c:v>
                </c:pt>
                <c:pt idx="7">
                  <c:v>9.838695217808191E-2</c:v>
                </c:pt>
                <c:pt idx="8">
                  <c:v>0.12940953289583176</c:v>
                </c:pt>
                <c:pt idx="9">
                  <c:v>0.11458758047634442</c:v>
                </c:pt>
                <c:pt idx="10">
                  <c:v>0.12786170280652273</c:v>
                </c:pt>
              </c:numCache>
            </c:numRef>
          </c:yVal>
          <c:smooth val="0"/>
          <c:extLst>
            <c:ext xmlns:c16="http://schemas.microsoft.com/office/drawing/2014/chart" uri="{C3380CC4-5D6E-409C-BE32-E72D297353CC}">
              <c16:uniqueId val="{00000000-D98B-4A7C-AD41-D8AE8F18BCD6}"/>
            </c:ext>
          </c:extLst>
        </c:ser>
        <c:dLbls>
          <c:showLegendKey val="0"/>
          <c:showVal val="0"/>
          <c:showCatName val="0"/>
          <c:showSerName val="0"/>
          <c:showPercent val="0"/>
          <c:showBubbleSize val="0"/>
        </c:dLbls>
        <c:axId val="484181600"/>
        <c:axId val="484184736"/>
      </c:scatterChart>
      <c:valAx>
        <c:axId val="484181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4736"/>
        <c:crosses val="autoZero"/>
        <c:crossBetween val="midCat"/>
      </c:valAx>
      <c:valAx>
        <c:axId val="48418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Septmeber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curves-Mm3'!$A$62</c:f>
              <c:strCache>
                <c:ptCount val="1"/>
                <c:pt idx="0">
                  <c:v>September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0.15775259351344578"/>
                  <c:y val="0.274369369369369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curves-Mm3'!$B$29:$L$29</c:f>
              <c:numCache>
                <c:formatCode>_(* #,##0.00_);_(* \(#,##0.00\);_(* "-"??_);_(@_)</c:formatCode>
                <c:ptCount val="11"/>
                <c:pt idx="0">
                  <c:v>4.5653100337727999</c:v>
                </c:pt>
                <c:pt idx="1">
                  <c:v>32.023227777091201</c:v>
                </c:pt>
                <c:pt idx="2">
                  <c:v>136.37212287379199</c:v>
                </c:pt>
                <c:pt idx="3">
                  <c:v>9.6517406662559999</c:v>
                </c:pt>
                <c:pt idx="4">
                  <c:v>21.806328151670396</c:v>
                </c:pt>
                <c:pt idx="5">
                  <c:v>46.981590878102402</c:v>
                </c:pt>
                <c:pt idx="6">
                  <c:v>11.019376257151796</c:v>
                </c:pt>
                <c:pt idx="7">
                  <c:v>14.466601409270396</c:v>
                </c:pt>
                <c:pt idx="8">
                  <c:v>19.0906292569824</c:v>
                </c:pt>
                <c:pt idx="9">
                  <c:v>15.523522060176003</c:v>
                </c:pt>
                <c:pt idx="10">
                  <c:v>102.09559898678401</c:v>
                </c:pt>
              </c:numCache>
            </c:numRef>
          </c:xVal>
          <c:yVal>
            <c:numRef>
              <c:f>'WSI curves-Mm3'!$B$62:$L$62</c:f>
              <c:numCache>
                <c:formatCode>_(* #,##0.0000_);_(* \(#,##0.0000\);_(* "-"??_);_(@_)</c:formatCode>
                <c:ptCount val="11"/>
                <c:pt idx="0">
                  <c:v>3.007449928066501E-2</c:v>
                </c:pt>
                <c:pt idx="1">
                  <c:v>7.4008288128444386E-2</c:v>
                </c:pt>
                <c:pt idx="2">
                  <c:v>8.8566304097152937E-2</c:v>
                </c:pt>
                <c:pt idx="3">
                  <c:v>3.805553212277208E-2</c:v>
                </c:pt>
                <c:pt idx="4">
                  <c:v>6.0149406661967289E-2</c:v>
                </c:pt>
                <c:pt idx="5">
                  <c:v>8.7814850159698019E-2</c:v>
                </c:pt>
                <c:pt idx="6">
                  <c:v>3.5010968537707583E-2</c:v>
                </c:pt>
                <c:pt idx="7">
                  <c:v>4.8498977455258947E-2</c:v>
                </c:pt>
                <c:pt idx="8">
                  <c:v>7.2586941474959685E-2</c:v>
                </c:pt>
                <c:pt idx="9">
                  <c:v>5.16478106168623E-2</c:v>
                </c:pt>
                <c:pt idx="10">
                  <c:v>5.9050534698922796E-2</c:v>
                </c:pt>
              </c:numCache>
            </c:numRef>
          </c:yVal>
          <c:smooth val="0"/>
          <c:extLst>
            <c:ext xmlns:c16="http://schemas.microsoft.com/office/drawing/2014/chart" uri="{C3380CC4-5D6E-409C-BE32-E72D297353CC}">
              <c16:uniqueId val="{00000000-5086-42E0-A959-EF7584A62768}"/>
            </c:ext>
          </c:extLst>
        </c:ser>
        <c:dLbls>
          <c:showLegendKey val="0"/>
          <c:showVal val="0"/>
          <c:showCatName val="0"/>
          <c:showSerName val="0"/>
          <c:showPercent val="0"/>
          <c:showBubbleSize val="0"/>
        </c:dLbls>
        <c:axId val="484180816"/>
        <c:axId val="484185520"/>
      </c:scatterChart>
      <c:valAx>
        <c:axId val="48418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520"/>
        <c:crosses val="autoZero"/>
        <c:crossBetween val="midCat"/>
      </c:valAx>
      <c:valAx>
        <c:axId val="48418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December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curves-Mm3'!$A$15</c:f>
              <c:strCache>
                <c:ptCount val="1"/>
                <c:pt idx="0">
                  <c:v>December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curves-Mm3'!$B$32:$L$32</c:f>
              <c:numCache>
                <c:formatCode>_(* #,##0.00_);_(* \(#,##0.00\);_(* "-"??_);_(@_)</c:formatCode>
                <c:ptCount val="11"/>
                <c:pt idx="0">
                  <c:v>48.479384448668164</c:v>
                </c:pt>
                <c:pt idx="1">
                  <c:v>157.75519344998398</c:v>
                </c:pt>
                <c:pt idx="2">
                  <c:v>180.88756556644799</c:v>
                </c:pt>
                <c:pt idx="3">
                  <c:v>80.091098213068818</c:v>
                </c:pt>
                <c:pt idx="4">
                  <c:v>90.178329332707193</c:v>
                </c:pt>
                <c:pt idx="5">
                  <c:v>107.24319400878721</c:v>
                </c:pt>
                <c:pt idx="6">
                  <c:v>55.351325142496052</c:v>
                </c:pt>
                <c:pt idx="7">
                  <c:v>67.827148799192642</c:v>
                </c:pt>
                <c:pt idx="8">
                  <c:v>73.530605793153597</c:v>
                </c:pt>
                <c:pt idx="9">
                  <c:v>107.62241322381122</c:v>
                </c:pt>
                <c:pt idx="10">
                  <c:v>95.954694278975978</c:v>
                </c:pt>
              </c:numCache>
            </c:numRef>
          </c:xVal>
          <c:yVal>
            <c:numRef>
              <c:f>'WSI curves-Mm3'!$B$65:$L$65</c:f>
              <c:numCache>
                <c:formatCode>_(* #,##0.0000_);_(* \(#,##0.0000\);_(* "-"??_);_(@_)</c:formatCode>
                <c:ptCount val="11"/>
                <c:pt idx="0">
                  <c:v>0.77034221305808426</c:v>
                </c:pt>
                <c:pt idx="1">
                  <c:v>0.84512117310526802</c:v>
                </c:pt>
                <c:pt idx="2">
                  <c:v>0.85488504179927716</c:v>
                </c:pt>
                <c:pt idx="3">
                  <c:v>0.80896815766697849</c:v>
                </c:pt>
                <c:pt idx="4">
                  <c:v>0.82771579063293543</c:v>
                </c:pt>
                <c:pt idx="5">
                  <c:v>0.85488913861264582</c:v>
                </c:pt>
                <c:pt idx="6">
                  <c:v>0.79526625614486879</c:v>
                </c:pt>
                <c:pt idx="7">
                  <c:v>0.81762406776573393</c:v>
                </c:pt>
                <c:pt idx="8">
                  <c:v>0.83763659324919992</c:v>
                </c:pt>
                <c:pt idx="9">
                  <c:v>0.82188255517933406</c:v>
                </c:pt>
                <c:pt idx="10">
                  <c:v>0.85492107702708864</c:v>
                </c:pt>
              </c:numCache>
            </c:numRef>
          </c:yVal>
          <c:smooth val="0"/>
          <c:extLst>
            <c:ext xmlns:c16="http://schemas.microsoft.com/office/drawing/2014/chart" uri="{C3380CC4-5D6E-409C-BE32-E72D297353CC}">
              <c16:uniqueId val="{00000000-53BC-42E8-9D63-957D5C2683D5}"/>
            </c:ext>
          </c:extLst>
        </c:ser>
        <c:dLbls>
          <c:showLegendKey val="0"/>
          <c:showVal val="0"/>
          <c:showCatName val="0"/>
          <c:showSerName val="0"/>
          <c:showPercent val="0"/>
          <c:showBubbleSize val="0"/>
        </c:dLbls>
        <c:axId val="484180032"/>
        <c:axId val="484186304"/>
      </c:scatterChart>
      <c:valAx>
        <c:axId val="48418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6304"/>
        <c:crosses val="autoZero"/>
        <c:crossBetween val="midCat"/>
      </c:valAx>
      <c:valAx>
        <c:axId val="48418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Novemeber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curves-Mm3'!$A$64</c:f>
              <c:strCache>
                <c:ptCount val="1"/>
                <c:pt idx="0">
                  <c:v>November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curves-Mm3'!$B$31:$L$31</c:f>
              <c:numCache>
                <c:formatCode>_(* #,##0.00_);_(* \(#,##0.00\);_(* "-"??_);_(@_)</c:formatCode>
                <c:ptCount val="11"/>
                <c:pt idx="0">
                  <c:v>48.91927873809599</c:v>
                </c:pt>
                <c:pt idx="1">
                  <c:v>80.149816027008001</c:v>
                </c:pt>
                <c:pt idx="2">
                  <c:v>201.84248541599999</c:v>
                </c:pt>
                <c:pt idx="3">
                  <c:v>54.710323137849592</c:v>
                </c:pt>
                <c:pt idx="4">
                  <c:v>63.921680199561578</c:v>
                </c:pt>
                <c:pt idx="5">
                  <c:v>95.196255848928018</c:v>
                </c:pt>
                <c:pt idx="6">
                  <c:v>45.988280529680793</c:v>
                </c:pt>
                <c:pt idx="7">
                  <c:v>65.947444780463996</c:v>
                </c:pt>
                <c:pt idx="8">
                  <c:v>75.966171783839997</c:v>
                </c:pt>
                <c:pt idx="9">
                  <c:v>56.1048712189056</c:v>
                </c:pt>
                <c:pt idx="10">
                  <c:v>162.23242676284798</c:v>
                </c:pt>
              </c:numCache>
            </c:numRef>
          </c:xVal>
          <c:yVal>
            <c:numRef>
              <c:f>'WSI curves-Mm3'!$B$64:$L$64</c:f>
              <c:numCache>
                <c:formatCode>_(* #,##0.0000_);_(* \(#,##0.0000\);_(* "-"??_);_(@_)</c:formatCode>
                <c:ptCount val="11"/>
                <c:pt idx="0">
                  <c:v>0.68184258884894355</c:v>
                </c:pt>
                <c:pt idx="1">
                  <c:v>0.81079819411621978</c:v>
                </c:pt>
                <c:pt idx="2">
                  <c:v>0.85488518806283498</c:v>
                </c:pt>
                <c:pt idx="3">
                  <c:v>0.75972797667463055</c:v>
                </c:pt>
                <c:pt idx="4">
                  <c:v>0.80075469900993868</c:v>
                </c:pt>
                <c:pt idx="5">
                  <c:v>0.85488928487620375</c:v>
                </c:pt>
                <c:pt idx="6">
                  <c:v>0.74875462698859085</c:v>
                </c:pt>
                <c:pt idx="7">
                  <c:v>0.79329715790215727</c:v>
                </c:pt>
                <c:pt idx="8">
                  <c:v>0.82159789061771016</c:v>
                </c:pt>
                <c:pt idx="9">
                  <c:v>0.77533523750611044</c:v>
                </c:pt>
                <c:pt idx="10">
                  <c:v>0.85472274068876397</c:v>
                </c:pt>
              </c:numCache>
            </c:numRef>
          </c:yVal>
          <c:smooth val="0"/>
          <c:extLst>
            <c:ext xmlns:c16="http://schemas.microsoft.com/office/drawing/2014/chart" uri="{C3380CC4-5D6E-409C-BE32-E72D297353CC}">
              <c16:uniqueId val="{00000000-4E59-4CB6-B3E2-06B93E5BB9E7}"/>
            </c:ext>
          </c:extLst>
        </c:ser>
        <c:dLbls>
          <c:showLegendKey val="0"/>
          <c:showVal val="0"/>
          <c:showCatName val="0"/>
          <c:showSerName val="0"/>
          <c:showPercent val="0"/>
          <c:showBubbleSize val="0"/>
        </c:dLbls>
        <c:axId val="484181992"/>
        <c:axId val="484181208"/>
      </c:scatterChart>
      <c:valAx>
        <c:axId val="484181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208"/>
        <c:crosses val="autoZero"/>
        <c:crossBetween val="midCat"/>
      </c:valAx>
      <c:valAx>
        <c:axId val="48418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3	Cub River</a:t>
            </a:r>
            <a:r>
              <a:rPr lang="en-US" baseline="0"/>
              <a:t> Rating Curve</a:t>
            </a:r>
          </a:p>
        </c:rich>
      </c:tx>
      <c:layout>
        <c:manualLayout>
          <c:xMode val="edge"/>
          <c:yMode val="edge"/>
          <c:x val="0.14967867031245805"/>
          <c:y val="2.429887811410093E-2"/>
        </c:manualLayout>
      </c:layout>
      <c:overlay val="0"/>
      <c:spPr>
        <a:noFill/>
        <a:ln>
          <a:noFill/>
        </a:ln>
        <a:effectLst/>
      </c:spPr>
    </c:title>
    <c:autoTitleDeleted val="0"/>
    <c:plotArea>
      <c:layout/>
      <c:scatterChart>
        <c:scatterStyle val="lineMarker"/>
        <c:varyColors val="0"/>
        <c:ser>
          <c:idx val="1"/>
          <c:order val="0"/>
          <c:tx>
            <c:v>Cub Outliers</c:v>
          </c:tx>
          <c:spPr>
            <a:ln w="28575">
              <a:noFill/>
            </a:ln>
          </c:spPr>
          <c:marker>
            <c:symbol val="square"/>
            <c:size val="4"/>
            <c:spPr>
              <a:solidFill>
                <a:srgbClr val="008000"/>
              </a:solidFill>
              <a:ln>
                <a:solidFill>
                  <a:srgbClr val="008000"/>
                </a:solidFill>
              </a:ln>
            </c:spPr>
          </c:marker>
          <c:trendline>
            <c:name>Backflow line</c:name>
            <c:spPr>
              <a:ln w="25400">
                <a:solidFill>
                  <a:srgbClr val="008000"/>
                </a:solidFill>
              </a:ln>
            </c:spPr>
            <c:trendlineType val="linear"/>
            <c:dispRSqr val="1"/>
            <c:dispEq val="1"/>
            <c:trendlineLbl>
              <c:layout>
                <c:manualLayout>
                  <c:x val="-0.58221084584899196"/>
                  <c:y val="-0.64465425877300708"/>
                </c:manualLayout>
              </c:layout>
              <c:numFmt formatCode="General" sourceLinked="0"/>
            </c:trendlineLbl>
          </c:trendline>
          <c:errBars>
            <c:errDir val="y"/>
            <c:errBarType val="both"/>
            <c:errValType val="cust"/>
            <c:noEndCap val="0"/>
            <c:plus>
              <c:numRef>
                <c:f>('Stage-Flow'!$G$28,'Stage-Flow'!$G$31)</c:f>
                <c:numCache>
                  <c:formatCode>General</c:formatCode>
                  <c:ptCount val="2"/>
                  <c:pt idx="0">
                    <c:v>0.67400000000000004</c:v>
                  </c:pt>
                  <c:pt idx="1">
                    <c:v>3.6179999999999999</c:v>
                  </c:pt>
                </c:numCache>
              </c:numRef>
            </c:plus>
            <c:minus>
              <c:numRef>
                <c:f>('Stage-Flow'!$G$28,'Stage-Flow'!$G$31)</c:f>
                <c:numCache>
                  <c:formatCode>General</c:formatCode>
                  <c:ptCount val="2"/>
                  <c:pt idx="0">
                    <c:v>0.67400000000000004</c:v>
                  </c:pt>
                  <c:pt idx="1">
                    <c:v>3.6179999999999999</c:v>
                  </c:pt>
                </c:numCache>
              </c:numRef>
            </c:minus>
          </c:errBars>
          <c:errBars>
            <c:errDir val="x"/>
            <c:errBarType val="both"/>
            <c:errValType val="cust"/>
            <c:noEndCap val="0"/>
            <c:plus>
              <c:numRef>
                <c:f>('Stage-Flow'!$H$28,'Stage-Flow'!$H$31)</c:f>
                <c:numCache>
                  <c:formatCode>General</c:formatCode>
                  <c:ptCount val="2"/>
                  <c:pt idx="0">
                    <c:v>8.8317608663278591E-2</c:v>
                  </c:pt>
                  <c:pt idx="1">
                    <c:v>8.9597867038104032E-2</c:v>
                  </c:pt>
                </c:numCache>
              </c:numRef>
            </c:plus>
            <c:minus>
              <c:numRef>
                <c:f>('Stage-Flow'!$H$28,'Stage-Flow'!$H$31)</c:f>
                <c:numCache>
                  <c:formatCode>General</c:formatCode>
                  <c:ptCount val="2"/>
                  <c:pt idx="0">
                    <c:v>8.8317608663278591E-2</c:v>
                  </c:pt>
                  <c:pt idx="1">
                    <c:v>8.9597867038104032E-2</c:v>
                  </c:pt>
                </c:numCache>
              </c:numRef>
            </c:minus>
          </c:errBars>
          <c:xVal>
            <c:numRef>
              <c:f>('Stage-Flow'!$E$28,'Stage-Flow'!$E$31)</c:f>
              <c:numCache>
                <c:formatCode>General</c:formatCode>
                <c:ptCount val="2"/>
                <c:pt idx="0">
                  <c:v>0</c:v>
                </c:pt>
                <c:pt idx="1">
                  <c:v>0</c:v>
                </c:pt>
              </c:numCache>
            </c:numRef>
          </c:xVal>
          <c:yVal>
            <c:numRef>
              <c:f>('Stage-Flow'!$D$28,'Stage-Flow'!$D$31)</c:f>
              <c:numCache>
                <c:formatCode>General</c:formatCode>
                <c:ptCount val="2"/>
                <c:pt idx="0">
                  <c:v>0</c:v>
                </c:pt>
                <c:pt idx="1">
                  <c:v>0</c:v>
                </c:pt>
              </c:numCache>
            </c:numRef>
          </c:yVal>
          <c:smooth val="0"/>
          <c:extLst>
            <c:ext xmlns:c16="http://schemas.microsoft.com/office/drawing/2014/chart" uri="{C3380CC4-5D6E-409C-BE32-E72D297353CC}">
              <c16:uniqueId val="{00000000-6E27-4A52-9F75-432D8FACB06D}"/>
            </c:ext>
          </c:extLst>
        </c:ser>
        <c:ser>
          <c:idx val="0"/>
          <c:order val="1"/>
          <c:tx>
            <c:v>Cub</c:v>
          </c:tx>
          <c:spPr>
            <a:ln w="25400" cap="rnd">
              <a:noFill/>
            </a:ln>
            <a:effectLst>
              <a:glow>
                <a:schemeClr val="accent1">
                  <a:satMod val="175000"/>
                </a:schemeClr>
              </a:glow>
            </a:effectLst>
          </c:spPr>
          <c:marker>
            <c:spPr>
              <a:solidFill>
                <a:srgbClr val="00FF00"/>
              </a:solidFill>
            </c:spPr>
          </c:marker>
          <c:trendline>
            <c:name>Cub</c:name>
            <c:spPr>
              <a:ln w="25400">
                <a:solidFill>
                  <a:srgbClr val="00FF00"/>
                </a:solidFill>
              </a:ln>
            </c:spPr>
            <c:trendlineType val="linear"/>
            <c:dispRSqr val="1"/>
            <c:dispEq val="1"/>
            <c:trendlineLbl>
              <c:layout>
                <c:manualLayout>
                  <c:x val="-9.1491649265930133E-2"/>
                  <c:y val="0.12922658903626835"/>
                </c:manualLayout>
              </c:layout>
              <c:numFmt formatCode="General" sourceLinked="0"/>
              <c:txPr>
                <a:bodyPr/>
                <a:lstStyle/>
                <a:p>
                  <a:pPr>
                    <a:defRPr sz="1200"/>
                  </a:pPr>
                  <a:endParaRPr lang="en-US"/>
                </a:p>
              </c:txPr>
            </c:trendlineLbl>
          </c:trendline>
          <c:errBars>
            <c:errDir val="x"/>
            <c:errBarType val="both"/>
            <c:errValType val="cust"/>
            <c:noEndCap val="0"/>
            <c:plus>
              <c:numRef>
                <c:f>('Stage-Flow'!$H$29:$H$30,'Stage-Flow'!$H$32)</c:f>
                <c:numCache>
                  <c:formatCode>General</c:formatCode>
                  <c:ptCount val="3"/>
                  <c:pt idx="0">
                    <c:v>1.8929694486000511E-2</c:v>
                  </c:pt>
                  <c:pt idx="1">
                    <c:v>6.4549722436789372E-2</c:v>
                  </c:pt>
                  <c:pt idx="2">
                    <c:v>3.7416573867739562E-2</c:v>
                  </c:pt>
                </c:numCache>
              </c:numRef>
            </c:plus>
            <c:minus>
              <c:numRef>
                <c:f>('Stage-Flow'!$H$29:$H$30,'Stage-Flow'!$H$32)</c:f>
                <c:numCache>
                  <c:formatCode>General</c:formatCode>
                  <c:ptCount val="3"/>
                  <c:pt idx="0">
                    <c:v>1.8929694486000511E-2</c:v>
                  </c:pt>
                  <c:pt idx="1">
                    <c:v>6.4549722436789372E-2</c:v>
                  </c:pt>
                  <c:pt idx="2">
                    <c:v>3.7416573867739562E-2</c:v>
                  </c:pt>
                </c:numCache>
              </c:numRef>
            </c:minus>
            <c:spPr>
              <a:noFill/>
              <a:ln w="9525">
                <a:solidFill>
                  <a:schemeClr val="lt1">
                    <a:lumMod val="50000"/>
                  </a:schemeClr>
                </a:solidFill>
                <a:round/>
              </a:ln>
              <a:effectLst/>
            </c:spPr>
          </c:errBars>
          <c:errBars>
            <c:errDir val="y"/>
            <c:errBarType val="both"/>
            <c:errValType val="cust"/>
            <c:noEndCap val="0"/>
            <c:plus>
              <c:numRef>
                <c:f>'Stage-Flow'!$F$28:$F$30</c:f>
                <c:numCache>
                  <c:formatCode>General</c:formatCode>
                  <c:ptCount val="3"/>
                  <c:pt idx="0">
                    <c:v>1.2760834285683185</c:v>
                  </c:pt>
                  <c:pt idx="1">
                    <c:v>2.0213978190492692</c:v>
                  </c:pt>
                  <c:pt idx="2">
                    <c:v>2.9512402336418919</c:v>
                  </c:pt>
                </c:numCache>
              </c:numRef>
            </c:plus>
            <c:minus>
              <c:numRef>
                <c:f>'Stage-Flow'!$F$28:$F$30</c:f>
                <c:numCache>
                  <c:formatCode>General</c:formatCode>
                  <c:ptCount val="3"/>
                  <c:pt idx="0">
                    <c:v>1.2760834285683185</c:v>
                  </c:pt>
                  <c:pt idx="1">
                    <c:v>2.0213978190492692</c:v>
                  </c:pt>
                  <c:pt idx="2">
                    <c:v>2.9512402336418919</c:v>
                  </c:pt>
                </c:numCache>
              </c:numRef>
            </c:minus>
            <c:spPr>
              <a:noFill/>
              <a:ln w="9525">
                <a:solidFill>
                  <a:schemeClr val="lt1">
                    <a:lumMod val="50000"/>
                  </a:schemeClr>
                </a:solidFill>
                <a:round/>
              </a:ln>
              <a:effectLst/>
            </c:spPr>
          </c:errBars>
          <c:xVal>
            <c:numRef>
              <c:f>('Stage-Flow'!$E$29:$E$30,'Stage-Flow'!$E$32)</c:f>
              <c:numCache>
                <c:formatCode>General</c:formatCode>
                <c:ptCount val="3"/>
                <c:pt idx="0">
                  <c:v>0</c:v>
                </c:pt>
                <c:pt idx="1">
                  <c:v>0</c:v>
                </c:pt>
                <c:pt idx="2">
                  <c:v>0</c:v>
                </c:pt>
              </c:numCache>
            </c:numRef>
          </c:xVal>
          <c:yVal>
            <c:numRef>
              <c:f>('Stage-Flow'!$D$29:$D$30,'Stage-Flow'!$C$32)</c:f>
              <c:numCache>
                <c:formatCode>General</c:formatCode>
                <c:ptCount val="3"/>
                <c:pt idx="0">
                  <c:v>0</c:v>
                </c:pt>
                <c:pt idx="1">
                  <c:v>0</c:v>
                </c:pt>
                <c:pt idx="2">
                  <c:v>0</c:v>
                </c:pt>
              </c:numCache>
            </c:numRef>
          </c:yVal>
          <c:smooth val="0"/>
          <c:extLst>
            <c:ext xmlns:c16="http://schemas.microsoft.com/office/drawing/2014/chart" uri="{C3380CC4-5D6E-409C-BE32-E72D297353CC}">
              <c16:uniqueId val="{00000001-6E27-4A52-9F75-432D8FACB06D}"/>
            </c:ext>
          </c:extLst>
        </c:ser>
        <c:dLbls>
          <c:showLegendKey val="0"/>
          <c:showVal val="0"/>
          <c:showCatName val="0"/>
          <c:showSerName val="0"/>
          <c:showPercent val="0"/>
          <c:showBubbleSize val="0"/>
        </c:dLbls>
        <c:axId val="484182384"/>
        <c:axId val="484182776"/>
      </c:scatterChart>
      <c:valAx>
        <c:axId val="48418238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776"/>
        <c:crosses val="autoZero"/>
        <c:crossBetween val="midCat"/>
      </c:valAx>
      <c:valAx>
        <c:axId val="484182776"/>
        <c:scaling>
          <c:orientation val="minMax"/>
          <c:min val="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layout>
            <c:manualLayout>
              <c:xMode val="edge"/>
              <c:yMode val="edge"/>
              <c:x val="2.2546178141857606E-2"/>
              <c:y val="0.36813709159170327"/>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384"/>
        <c:crosses val="autoZero"/>
        <c:crossBetween val="midCat"/>
      </c:valAx>
      <c:spPr>
        <a:noFill/>
        <a:ln>
          <a:noFill/>
        </a:ln>
        <a:effectLst/>
      </c:spPr>
    </c:plotArea>
    <c:legend>
      <c:legendPos val="t"/>
      <c:legendEntry>
        <c:idx val="1"/>
        <c:delete val="1"/>
      </c:legendEntry>
      <c:legendEntry>
        <c:idx val="3"/>
        <c:delete val="1"/>
      </c:legendEntry>
      <c:layout>
        <c:manualLayout>
          <c:xMode val="edge"/>
          <c:yMode val="edge"/>
          <c:x val="0.1491508298435068"/>
          <c:y val="0.11838121639322857"/>
          <c:w val="0.65753966658808449"/>
          <c:h val="5.4924313538756112E-2"/>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Fig. 2</a:t>
            </a:r>
            <a:r>
              <a:rPr lang="en-US" baseline="0"/>
              <a:t> 	</a:t>
            </a:r>
            <a:r>
              <a:rPr lang="en-US"/>
              <a:t>Confluence &amp;</a:t>
            </a:r>
            <a:r>
              <a:rPr lang="en-US" baseline="0"/>
              <a:t> Morton </a:t>
            </a:r>
            <a:r>
              <a:rPr lang="en-US"/>
              <a:t>Rating</a:t>
            </a:r>
            <a:r>
              <a:rPr lang="en-US" baseline="0"/>
              <a:t> Curves</a:t>
            </a:r>
            <a:endParaRPr lang="en-US"/>
          </a:p>
        </c:rich>
      </c:tx>
      <c:layout>
        <c:manualLayout>
          <c:xMode val="edge"/>
          <c:yMode val="edge"/>
          <c:x val="7.8180951221741943E-2"/>
          <c:y val="3.5239762071057244E-2"/>
        </c:manualLayout>
      </c:layout>
      <c:overlay val="0"/>
      <c:spPr>
        <a:noFill/>
        <a:ln>
          <a:noFill/>
        </a:ln>
        <a:effectLst/>
      </c:spPr>
    </c:title>
    <c:autoTitleDeleted val="0"/>
    <c:plotArea>
      <c:layout>
        <c:manualLayout>
          <c:layoutTarget val="inner"/>
          <c:xMode val="edge"/>
          <c:yMode val="edge"/>
          <c:x val="0.11019941699096669"/>
          <c:y val="0.24062518439295558"/>
          <c:w val="0.84088176020886729"/>
          <c:h val="0.6143391862589197"/>
        </c:manualLayout>
      </c:layout>
      <c:scatterChart>
        <c:scatterStyle val="lineMarker"/>
        <c:varyColors val="0"/>
        <c:ser>
          <c:idx val="0"/>
          <c:order val="0"/>
          <c:tx>
            <c:v>Confluence</c:v>
          </c:tx>
          <c:spPr>
            <a:ln w="25400" cap="rnd">
              <a:noFill/>
            </a:ln>
            <a:effectLst>
              <a:glow>
                <a:schemeClr val="accent1">
                  <a:satMod val="175000"/>
                </a:schemeClr>
              </a:glow>
            </a:effectLst>
          </c:spPr>
          <c:marker>
            <c:spPr>
              <a:solidFill>
                <a:schemeClr val="tx2">
                  <a:lumMod val="60000"/>
                  <a:lumOff val="40000"/>
                </a:schemeClr>
              </a:solidFill>
            </c:spPr>
          </c:marker>
          <c:trendline>
            <c:name>Confluence</c:name>
            <c:spPr>
              <a:ln w="25400" cap="rnd">
                <a:solidFill>
                  <a:schemeClr val="accent1"/>
                </a:solidFill>
              </a:ln>
              <a:effectLst/>
            </c:spPr>
            <c:trendlineType val="linear"/>
            <c:dispRSqr val="1"/>
            <c:dispEq val="1"/>
            <c:trendlineLbl>
              <c:layout>
                <c:manualLayout>
                  <c:x val="-0.22163608561344447"/>
                  <c:y val="-0.18192384901145625"/>
                </c:manualLayout>
              </c:layout>
              <c:numFmt formatCode="General" sourceLinked="0"/>
              <c:spPr>
                <a:noFill/>
                <a:ln>
                  <a:noFill/>
                </a:ln>
                <a:effectLst/>
              </c:spPr>
              <c:txPr>
                <a:bodyPr rot="0" vert="horz"/>
                <a:lstStyle/>
                <a:p>
                  <a:pPr>
                    <a:defRPr sz="1200"/>
                  </a:pPr>
                  <a:endParaRPr lang="en-US"/>
                </a:p>
              </c:txPr>
            </c:trendlineLbl>
          </c:trendline>
          <c:errBars>
            <c:errDir val="x"/>
            <c:errBarType val="both"/>
            <c:errValType val="cust"/>
            <c:noEndCap val="0"/>
            <c:pl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plus>
            <c:min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minus>
            <c:spPr>
              <a:noFill/>
              <a:ln w="9525">
                <a:solidFill>
                  <a:schemeClr val="lt1">
                    <a:lumMod val="50000"/>
                  </a:schemeClr>
                </a:solidFill>
                <a:round/>
              </a:ln>
              <a:effectLst/>
            </c:spPr>
          </c:errBars>
          <c:errBars>
            <c:errDir val="y"/>
            <c:errBarType val="both"/>
            <c:errValType val="cust"/>
            <c:noEndCap val="0"/>
            <c:plus>
              <c:numRef>
                <c:f>('Stage-Flow'!$G$34:$G$37,'Stage-Flow'!$F$38)</c:f>
                <c:numCache>
                  <c:formatCode>General</c:formatCode>
                  <c:ptCount val="5"/>
                  <c:pt idx="0">
                    <c:v>21.808</c:v>
                  </c:pt>
                  <c:pt idx="1">
                    <c:v>15.044</c:v>
                  </c:pt>
                  <c:pt idx="2">
                    <c:v>11.33</c:v>
                  </c:pt>
                  <c:pt idx="3">
                    <c:v>25.393999999999998</c:v>
                  </c:pt>
                  <c:pt idx="4">
                    <c:v>7.4830437180118556</c:v>
                  </c:pt>
                </c:numCache>
              </c:numRef>
            </c:plus>
            <c:minus>
              <c:numRef>
                <c:f>('Stage-Flow'!$G$34:$G$37,'Stage-Flow'!$F$38)</c:f>
                <c:numCache>
                  <c:formatCode>General</c:formatCode>
                  <c:ptCount val="5"/>
                  <c:pt idx="0">
                    <c:v>21.808</c:v>
                  </c:pt>
                  <c:pt idx="1">
                    <c:v>15.044</c:v>
                  </c:pt>
                  <c:pt idx="2">
                    <c:v>11.33</c:v>
                  </c:pt>
                  <c:pt idx="3">
                    <c:v>25.393999999999998</c:v>
                  </c:pt>
                  <c:pt idx="4">
                    <c:v>7.4830437180118556</c:v>
                  </c:pt>
                </c:numCache>
              </c:numRef>
            </c:minus>
            <c:spPr>
              <a:noFill/>
              <a:ln w="9525">
                <a:solidFill>
                  <a:schemeClr val="lt1">
                    <a:lumMod val="50000"/>
                  </a:schemeClr>
                </a:solidFill>
                <a:round/>
              </a:ln>
              <a:effectLst/>
            </c:spPr>
          </c:errBars>
          <c:xVal>
            <c:numRef>
              <c:f>'Stage-Flow'!$E$34:$E$38</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8288-4B9D-A0C7-9DA2705B2044}"/>
            </c:ext>
          </c:extLst>
        </c:ser>
        <c:ser>
          <c:idx val="1"/>
          <c:order val="1"/>
          <c:tx>
            <c:v>Morton</c:v>
          </c:tx>
          <c:spPr>
            <a:ln w="28575">
              <a:noFill/>
            </a:ln>
            <a:effectLst>
              <a:glow>
                <a:schemeClr val="accent1"/>
              </a:glow>
              <a:softEdge rad="0"/>
            </a:effectLst>
          </c:spPr>
          <c:marker>
            <c:spPr>
              <a:solidFill>
                <a:srgbClr val="FF0000"/>
              </a:solidFill>
              <a:effectLst>
                <a:glow>
                  <a:schemeClr val="accent1"/>
                </a:glow>
                <a:softEdge rad="0"/>
              </a:effectLst>
            </c:spPr>
          </c:marker>
          <c:trendline>
            <c:name>Morton</c:name>
            <c:spPr>
              <a:ln w="25400">
                <a:solidFill>
                  <a:srgbClr val="FF0000"/>
                </a:solidFill>
              </a:ln>
            </c:spPr>
            <c:trendlineType val="linear"/>
            <c:dispRSqr val="1"/>
            <c:dispEq val="1"/>
            <c:trendlineLbl>
              <c:layout>
                <c:manualLayout>
                  <c:x val="0.16710770765139027"/>
                  <c:y val="-0.18586958051358698"/>
                </c:manualLayout>
              </c:layout>
              <c:numFmt formatCode="General" sourceLinked="0"/>
              <c:txPr>
                <a:bodyPr/>
                <a:lstStyle/>
                <a:p>
                  <a:pPr>
                    <a:defRPr sz="1200"/>
                  </a:pPr>
                  <a:endParaRPr lang="en-US"/>
                </a:p>
              </c:txPr>
            </c:trendlineLbl>
          </c:trendline>
          <c:errBars>
            <c:errDir val="y"/>
            <c:errBarType val="both"/>
            <c:errValType val="cust"/>
            <c:noEndCap val="0"/>
            <c:plus>
              <c:numRef>
                <c:f>('Stage-Flow'!$G$40,'Stage-Flow'!$F$41)</c:f>
                <c:numCache>
                  <c:formatCode>General</c:formatCode>
                  <c:ptCount val="2"/>
                  <c:pt idx="0">
                    <c:v>26.074000000000002</c:v>
                  </c:pt>
                  <c:pt idx="1">
                    <c:v>9.3905587905113297</c:v>
                  </c:pt>
                </c:numCache>
              </c:numRef>
            </c:plus>
            <c:minus>
              <c:numRef>
                <c:f>('Stage-Flow'!$G$40,'Stage-Flow'!$F$41)</c:f>
                <c:numCache>
                  <c:formatCode>General</c:formatCode>
                  <c:ptCount val="2"/>
                  <c:pt idx="0">
                    <c:v>26.074000000000002</c:v>
                  </c:pt>
                  <c:pt idx="1">
                    <c:v>9.3905587905113297</c:v>
                  </c:pt>
                </c:numCache>
              </c:numRef>
            </c:minus>
          </c:errBars>
          <c:errBars>
            <c:errDir val="x"/>
            <c:errBarType val="both"/>
            <c:errValType val="cust"/>
            <c:noEndCap val="0"/>
            <c:plus>
              <c:numRef>
                <c:f>'Stage-Flow'!$H$40:$H$41</c:f>
                <c:numCache>
                  <c:formatCode>General</c:formatCode>
                  <c:ptCount val="2"/>
                  <c:pt idx="0">
                    <c:v>2.1380899352993494E-2</c:v>
                  </c:pt>
                  <c:pt idx="1">
                    <c:v>3.7980258029666002E-2</c:v>
                  </c:pt>
                </c:numCache>
              </c:numRef>
            </c:plus>
            <c:minus>
              <c:numRef>
                <c:f>'Stage-Flow'!$H$40:$H$41</c:f>
                <c:numCache>
                  <c:formatCode>General</c:formatCode>
                  <c:ptCount val="2"/>
                  <c:pt idx="0">
                    <c:v>2.1380899352993494E-2</c:v>
                  </c:pt>
                  <c:pt idx="1">
                    <c:v>3.7980258029666002E-2</c:v>
                  </c:pt>
                </c:numCache>
              </c:numRef>
            </c:minus>
          </c:errBars>
          <c:xVal>
            <c:numRef>
              <c:f>'Stage-Flow'!$E$40:$E$41</c:f>
              <c:numCache>
                <c:formatCode>General</c:formatCode>
                <c:ptCount val="2"/>
                <c:pt idx="0">
                  <c:v>0</c:v>
                </c:pt>
                <c:pt idx="1">
                  <c:v>0</c:v>
                </c:pt>
              </c:numCache>
            </c:numRef>
          </c:xVal>
          <c:yVal>
            <c:numRef>
              <c:f>('Stage-Flow'!$D$40,'Stage-Flow'!$C$41)</c:f>
              <c:numCache>
                <c:formatCode>General</c:formatCode>
                <c:ptCount val="2"/>
                <c:pt idx="0">
                  <c:v>0</c:v>
                </c:pt>
                <c:pt idx="1">
                  <c:v>0</c:v>
                </c:pt>
              </c:numCache>
            </c:numRef>
          </c:yVal>
          <c:smooth val="0"/>
          <c:extLst>
            <c:ext xmlns:c16="http://schemas.microsoft.com/office/drawing/2014/chart" uri="{C3380CC4-5D6E-409C-BE32-E72D297353CC}">
              <c16:uniqueId val="{00000001-8288-4B9D-A0C7-9DA2705B2044}"/>
            </c:ext>
          </c:extLst>
        </c:ser>
        <c:dLbls>
          <c:showLegendKey val="0"/>
          <c:showVal val="0"/>
          <c:showCatName val="0"/>
          <c:showSerName val="0"/>
          <c:showPercent val="0"/>
          <c:showBubbleSize val="0"/>
        </c:dLbls>
        <c:axId val="483895448"/>
        <c:axId val="483889960"/>
      </c:scatterChart>
      <c:valAx>
        <c:axId val="48389544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89960"/>
        <c:crosses val="autoZero"/>
        <c:crossBetween val="midCat"/>
      </c:valAx>
      <c:valAx>
        <c:axId val="483889960"/>
        <c:scaling>
          <c:orientation val="minMax"/>
          <c:min val="30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5448"/>
        <c:crosses val="autoZero"/>
        <c:crossBetween val="midCat"/>
      </c:valAx>
      <c:spPr>
        <a:noFill/>
        <a:ln>
          <a:noFill/>
        </a:ln>
        <a:effectLst/>
      </c:spPr>
    </c:plotArea>
    <c:legend>
      <c:legendPos val="r"/>
      <c:legendEntry>
        <c:idx val="0"/>
        <c:delete val="1"/>
      </c:legendEntry>
      <c:legendEntry>
        <c:idx val="1"/>
        <c:delete val="1"/>
      </c:legendEntry>
      <c:layout>
        <c:manualLayout>
          <c:xMode val="edge"/>
          <c:yMode val="edge"/>
          <c:x val="0.23739748064988825"/>
          <c:y val="0.11874350844214217"/>
          <c:w val="0.51791328634571998"/>
          <c:h val="0.11705159891992328"/>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5	Backwater Effect</a:t>
            </a:r>
            <a:r>
              <a:rPr lang="en-US" baseline="0"/>
              <a:t> at Cub River Site</a:t>
            </a:r>
            <a:endParaRPr lang="en-US"/>
          </a:p>
        </c:rich>
      </c:tx>
      <c:layout>
        <c:manualLayout>
          <c:xMode val="edge"/>
          <c:yMode val="edge"/>
          <c:x val="8.7981412737741502E-2"/>
          <c:y val="2.3574233453376468E-2"/>
        </c:manualLayout>
      </c:layout>
      <c:overlay val="0"/>
      <c:spPr>
        <a:noFill/>
        <a:ln>
          <a:noFill/>
        </a:ln>
        <a:effectLst/>
      </c:spPr>
    </c:title>
    <c:autoTitleDeleted val="0"/>
    <c:plotArea>
      <c:layout>
        <c:manualLayout>
          <c:layoutTarget val="inner"/>
          <c:xMode val="edge"/>
          <c:yMode val="edge"/>
          <c:x val="0.12470103676132666"/>
          <c:y val="0.21369661641132068"/>
          <c:w val="0.83045812062173696"/>
          <c:h val="0.65967211947343785"/>
        </c:manualLayout>
      </c:layout>
      <c:scatterChart>
        <c:scatterStyle val="lineMarker"/>
        <c:varyColors val="0"/>
        <c:ser>
          <c:idx val="0"/>
          <c:order val="0"/>
          <c:tx>
            <c:v>Confluence</c:v>
          </c:tx>
          <c:spPr>
            <a:ln w="25400" cap="rnd">
              <a:noFill/>
            </a:ln>
            <a:effectLst>
              <a:glow rad="139700">
                <a:schemeClr val="accent1">
                  <a:satMod val="175000"/>
                  <a:alpha val="14000"/>
                </a:schemeClr>
              </a:glow>
            </a:effectLst>
          </c:spPr>
          <c:marker>
            <c:spPr>
              <a:solidFill>
                <a:schemeClr val="accent1">
                  <a:lumMod val="75000"/>
                </a:schemeClr>
              </a:solidFill>
            </c:spPr>
          </c:marker>
          <c:trendline>
            <c:name>Confluence Flow</c:name>
            <c:spPr>
              <a:ln w="25400" cap="rnd">
                <a:solidFill>
                  <a:srgbClr val="0070C0"/>
                </a:solidFill>
              </a:ln>
              <a:effectLst/>
            </c:spPr>
            <c:trendlineType val="linear"/>
            <c:dispRSqr val="1"/>
            <c:dispEq val="1"/>
            <c:trendlineLbl>
              <c:layout>
                <c:manualLayout>
                  <c:x val="4.5823258300328372E-2"/>
                  <c:y val="-0.129717288245946"/>
                </c:manualLayout>
              </c:layout>
              <c:numFmt formatCode="General" sourceLinked="0"/>
              <c:spPr>
                <a:noFill/>
                <a:ln>
                  <a:noFill/>
                </a:ln>
                <a:effectLst/>
              </c:spPr>
              <c:txPr>
                <a:bodyPr rot="0" vert="horz"/>
                <a:lstStyle/>
                <a:p>
                  <a:pPr>
                    <a:defRPr/>
                  </a:pPr>
                  <a:endParaRPr lang="en-US"/>
                </a:p>
              </c:txPr>
            </c:trendlineLbl>
          </c:trendline>
          <c:errBars>
            <c:errDir val="x"/>
            <c:errBarType val="both"/>
            <c:errValType val="cust"/>
            <c:noEndCap val="0"/>
            <c:plus>
              <c:numRef>
                <c:f>'Stage-Flow'!$H$34:$H$36</c:f>
                <c:numCache>
                  <c:formatCode>General</c:formatCode>
                  <c:ptCount val="3"/>
                  <c:pt idx="0">
                    <c:v>6.4355781921026589E-2</c:v>
                  </c:pt>
                  <c:pt idx="1">
                    <c:v>5.6199051000291392E-2</c:v>
                  </c:pt>
                  <c:pt idx="2">
                    <c:v>2.2173557826083445E-2</c:v>
                  </c:pt>
                </c:numCache>
              </c:numRef>
            </c:plus>
            <c:minus>
              <c:numRef>
                <c:f>'Stage-Flow'!$H$34:$H$36</c:f>
                <c:numCache>
                  <c:formatCode>General</c:formatCode>
                  <c:ptCount val="3"/>
                  <c:pt idx="0">
                    <c:v>6.4355781921026589E-2</c:v>
                  </c:pt>
                  <c:pt idx="1">
                    <c:v>5.6199051000291392E-2</c:v>
                  </c:pt>
                  <c:pt idx="2">
                    <c:v>2.2173557826083445E-2</c:v>
                  </c:pt>
                </c:numCache>
              </c:numRef>
            </c:minus>
            <c:spPr>
              <a:noFill/>
              <a:ln w="9525">
                <a:solidFill>
                  <a:schemeClr val="lt1">
                    <a:lumMod val="50000"/>
                  </a:schemeClr>
                </a:solidFill>
                <a:round/>
              </a:ln>
              <a:effectLst/>
            </c:spPr>
          </c:errBars>
          <c:errBars>
            <c:errDir val="y"/>
            <c:errBarType val="both"/>
            <c:errValType val="cust"/>
            <c:noEndCap val="0"/>
            <c:plus>
              <c:numRef>
                <c:f>'Stage-Flow'!$F$34:$F$36</c:f>
                <c:numCache>
                  <c:formatCode>General</c:formatCode>
                  <c:ptCount val="3"/>
                  <c:pt idx="0">
                    <c:v>20.85580516307153</c:v>
                  </c:pt>
                  <c:pt idx="1">
                    <c:v>12.270428036543775</c:v>
                  </c:pt>
                  <c:pt idx="2">
                    <c:v>10.415672085852176</c:v>
                  </c:pt>
                </c:numCache>
              </c:numRef>
            </c:plus>
            <c:minus>
              <c:numRef>
                <c:f>'Stage-Flow'!$F$34:$F$36</c:f>
                <c:numCache>
                  <c:formatCode>General</c:formatCode>
                  <c:ptCount val="3"/>
                  <c:pt idx="0">
                    <c:v>20.85580516307153</c:v>
                  </c:pt>
                  <c:pt idx="1">
                    <c:v>12.270428036543775</c:v>
                  </c:pt>
                  <c:pt idx="2">
                    <c:v>10.415672085852176</c:v>
                  </c:pt>
                </c:numCache>
              </c:numRef>
            </c:minus>
            <c:spPr>
              <a:noFill/>
              <a:ln w="9525">
                <a:solidFill>
                  <a:schemeClr val="lt1">
                    <a:lumMod val="50000"/>
                  </a:schemeClr>
                </a:solidFill>
                <a:round/>
              </a:ln>
              <a:effectLst/>
            </c:spPr>
          </c:errBars>
          <c:xVal>
            <c:numRef>
              <c:f>'Stage-Flow'!$E$28:$E$32</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7DE1-44AC-9183-E9A73B4DC236}"/>
            </c:ext>
          </c:extLst>
        </c:ser>
        <c:ser>
          <c:idx val="1"/>
          <c:order val="1"/>
          <c:tx>
            <c:v>Cub Flow</c:v>
          </c:tx>
          <c:spPr>
            <a:ln w="28575">
              <a:noFill/>
            </a:ln>
          </c:spPr>
          <c:marker>
            <c:spPr>
              <a:solidFill>
                <a:srgbClr val="00FF00"/>
              </a:solidFill>
            </c:spPr>
          </c:marker>
          <c:xVal>
            <c:numRef>
              <c:f>'Stage-Flow'!$E$28:$E$32</c:f>
              <c:numCache>
                <c:formatCode>General</c:formatCode>
                <c:ptCount val="5"/>
                <c:pt idx="0">
                  <c:v>0</c:v>
                </c:pt>
                <c:pt idx="1">
                  <c:v>0</c:v>
                </c:pt>
                <c:pt idx="2">
                  <c:v>0</c:v>
                </c:pt>
                <c:pt idx="3">
                  <c:v>0</c:v>
                </c:pt>
                <c:pt idx="4">
                  <c:v>0</c:v>
                </c:pt>
              </c:numCache>
            </c:numRef>
          </c:xVal>
          <c:yVal>
            <c:numRef>
              <c:f>('Stage-Flow'!$D$28:$D$31,'Stage-Flow'!$C$32)</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7DE1-44AC-9183-E9A73B4DC236}"/>
            </c:ext>
          </c:extLst>
        </c:ser>
        <c:dLbls>
          <c:showLegendKey val="0"/>
          <c:showVal val="0"/>
          <c:showCatName val="0"/>
          <c:showSerName val="0"/>
          <c:showPercent val="0"/>
          <c:showBubbleSize val="0"/>
        </c:dLbls>
        <c:axId val="483893096"/>
        <c:axId val="483890744"/>
      </c:scatterChart>
      <c:valAx>
        <c:axId val="48389309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Cub</a:t>
                </a:r>
                <a:r>
                  <a:rPr lang="en-US" sz="1600" baseline="0"/>
                  <a:t> River Stage</a:t>
                </a:r>
                <a:r>
                  <a:rPr lang="en-US" sz="1600"/>
                  <a:t> (ft)</a:t>
                </a:r>
              </a:p>
            </c:rich>
          </c:tx>
          <c:layout>
            <c:manualLayout>
              <c:xMode val="edge"/>
              <c:yMode val="edge"/>
              <c:x val="0.41577260560168872"/>
              <c:y val="0.93150827076847953"/>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0744"/>
        <c:crosses val="autoZero"/>
        <c:crossBetween val="midCat"/>
      </c:valAx>
      <c:valAx>
        <c:axId val="4838907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(ft^3/s)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3096"/>
        <c:crosses val="autoZero"/>
        <c:crossBetween val="midCat"/>
      </c:valAx>
      <c:spPr>
        <a:noFill/>
        <a:ln>
          <a:noFill/>
        </a:ln>
        <a:effectLst/>
      </c:spPr>
    </c:plotArea>
    <c:legend>
      <c:legendPos val="t"/>
      <c:legendEntry>
        <c:idx val="0"/>
        <c:delete val="1"/>
      </c:legendEntry>
      <c:layout>
        <c:manualLayout>
          <c:xMode val="edge"/>
          <c:yMode val="edge"/>
          <c:x val="0.14837924515358777"/>
          <c:y val="0.12265839589818714"/>
          <c:w val="0.64024819147011536"/>
          <c:h val="5.8407342977476649E-2"/>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('Stage-Flow'!$F$7,'Stage-Flow'!$F$8,'Stage-Flow'!$F$10,'Stage-Flow'!$F$11)</c:f>
              <c:numCache>
                <c:formatCode>_(* #,##0.00_);_(* \(#,##0.00\);_(* "-"??_);_(@_)</c:formatCode>
                <c:ptCount val="4"/>
                <c:pt idx="0">
                  <c:v>1807737.8929175998</c:v>
                </c:pt>
                <c:pt idx="1">
                  <c:v>10887234.754330399</c:v>
                </c:pt>
                <c:pt idx="2">
                  <c:v>2195397.8071059827</c:v>
                </c:pt>
                <c:pt idx="3">
                  <c:v>20358274.120313998</c:v>
                </c:pt>
              </c:numCache>
            </c:numRef>
          </c:xVal>
          <c:yVal>
            <c:numRef>
              <c:f>('Stage-Flow'!$G$7,'Stage-Flow'!$G$8,'Stage-Flow'!$G$10,'Stage-Flow'!$G$11)</c:f>
              <c:numCache>
                <c:formatCode>_(* #,##0.00_);_(* \(#,##0.00\);_(* "-"??_);_(@_)</c:formatCode>
                <c:ptCount val="4"/>
                <c:pt idx="0">
                  <c:v>3.8366700000000002</c:v>
                </c:pt>
                <c:pt idx="1">
                  <c:v>4.006596</c:v>
                </c:pt>
                <c:pt idx="2">
                  <c:v>3.7901880000000006</c:v>
                </c:pt>
                <c:pt idx="3">
                  <c:v>7.2702197397084269</c:v>
                </c:pt>
              </c:numCache>
            </c:numRef>
          </c:yVal>
          <c:smooth val="0"/>
          <c:extLst>
            <c:ext xmlns:c16="http://schemas.microsoft.com/office/drawing/2014/chart" uri="{C3380CC4-5D6E-409C-BE32-E72D297353CC}">
              <c16:uniqueId val="{00000000-235E-440E-8C7B-54B14467C575}"/>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'Stage-Flow'!$F$13:$F$17</c:f>
              <c:numCache>
                <c:formatCode>_(* #,##0.00_);_(* \(#,##0.00\);_(* "-"??_);_(@_)</c:formatCode>
                <c:ptCount val="5"/>
                <c:pt idx="0">
                  <c:v>57440674.212417349</c:v>
                </c:pt>
                <c:pt idx="1">
                  <c:v>33629372.000015043</c:v>
                </c:pt>
                <c:pt idx="2">
                  <c:v>42310065.916728549</c:v>
                </c:pt>
                <c:pt idx="3">
                  <c:v>62645907.138696797</c:v>
                </c:pt>
                <c:pt idx="4">
                  <c:v>28729951.338749684</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1-235E-440E-8C7B-54B14467C575}"/>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'Stage-Flow'!$F$20:$F$21</c:f>
              <c:numCache>
                <c:formatCode>_(* #,##0.00_);_(* \(#,##0.00\);_(* "-"??_);_(@_)</c:formatCode>
                <c:ptCount val="2"/>
                <c:pt idx="0">
                  <c:v>63641760.276629739</c:v>
                </c:pt>
                <c:pt idx="1">
                  <c:v>24027969.371364381</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2-235E-440E-8C7B-54B14467C575}"/>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('Stage-Flow'!$F$6,'Stage-Flow'!$F$9)</c:f>
              <c:numCache>
                <c:formatCode>_(* #,##0.00_);_(* \(#,##0.00\);_(* "-"??_);_(@_)</c:formatCode>
                <c:ptCount val="2"/>
                <c:pt idx="0">
                  <c:v>360601.85971549997</c:v>
                </c:pt>
                <c:pt idx="1">
                  <c:v>225185.34306239997</c:v>
                </c:pt>
              </c:numCache>
            </c:numRef>
          </c:xVal>
          <c:yVal>
            <c:numRef>
              <c:f>('Stage-Flow'!$G$7,'Stage-Flow'!$G$9)</c:f>
              <c:numCache>
                <c:formatCode>_(* #,##0.00_);_(* \(#,##0.00\);_(* "-"??_);_(@_)</c:formatCode>
                <c:ptCount val="2"/>
                <c:pt idx="0">
                  <c:v>3.8366700000000002</c:v>
                </c:pt>
                <c:pt idx="1">
                  <c:v>4.265506666666667</c:v>
                </c:pt>
              </c:numCache>
            </c:numRef>
          </c:yVal>
          <c:smooth val="0"/>
          <c:extLst>
            <c:ext xmlns:c16="http://schemas.microsoft.com/office/drawing/2014/chart" uri="{C3380CC4-5D6E-409C-BE32-E72D297353CC}">
              <c16:uniqueId val="{00000003-235E-440E-8C7B-54B14467C575}"/>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'Stage-Flow'!$F$6:$F$11</c:f>
              <c:numCache>
                <c:formatCode>_(* #,##0.00_);_(* \(#,##0.00\);_(* "-"??_);_(@_)</c:formatCode>
                <c:ptCount val="6"/>
                <c:pt idx="0">
                  <c:v>360601.85971549997</c:v>
                </c:pt>
                <c:pt idx="1">
                  <c:v>1807737.8929175998</c:v>
                </c:pt>
                <c:pt idx="2">
                  <c:v>10887234.754330399</c:v>
                </c:pt>
                <c:pt idx="3">
                  <c:v>225185.34306239997</c:v>
                </c:pt>
                <c:pt idx="4">
                  <c:v>2195397.8071059827</c:v>
                </c:pt>
                <c:pt idx="5">
                  <c:v>20358274.120313998</c:v>
                </c:pt>
              </c:numCache>
            </c:numRef>
          </c:xVal>
          <c:yVal>
            <c:numRef>
              <c:f>'Stage-Flow'!$H$6:$H$11</c:f>
              <c:numCache>
                <c:formatCode>_(* #,##0.00_);_(* \(#,##0.00\);_(* "-"??_);_(@_)</c:formatCode>
                <c:ptCount val="6"/>
                <c:pt idx="0">
                  <c:v>13.444728000000001</c:v>
                </c:pt>
                <c:pt idx="1">
                  <c:v>12.3444</c:v>
                </c:pt>
                <c:pt idx="2">
                  <c:v>14.353032000000002</c:v>
                </c:pt>
                <c:pt idx="3">
                  <c:v>14.426184000000001</c:v>
                </c:pt>
                <c:pt idx="4">
                  <c:v>11.131296000000001</c:v>
                </c:pt>
                <c:pt idx="5">
                  <c:v>17.907</c:v>
                </c:pt>
              </c:numCache>
            </c:numRef>
          </c:yVal>
          <c:smooth val="0"/>
          <c:extLst>
            <c:ext xmlns:c16="http://schemas.microsoft.com/office/drawing/2014/chart" uri="{C3380CC4-5D6E-409C-BE32-E72D297353CC}">
              <c16:uniqueId val="{00000000-9AB0-44B2-AE67-B304782FB0C2}"/>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'Stage-Flow'!$F$13:$F$18</c:f>
              <c:numCache>
                <c:formatCode>_(* #,##0.00_);_(* \(#,##0.00\);_(* "-"??_);_(@_)</c:formatCode>
                <c:ptCount val="6"/>
                <c:pt idx="0">
                  <c:v>57440674.212417349</c:v>
                </c:pt>
                <c:pt idx="1">
                  <c:v>33629372.000015043</c:v>
                </c:pt>
                <c:pt idx="2">
                  <c:v>42310065.916728549</c:v>
                </c:pt>
                <c:pt idx="3">
                  <c:v>62645907.138696797</c:v>
                </c:pt>
                <c:pt idx="4">
                  <c:v>28729951.338749684</c:v>
                </c:pt>
                <c:pt idx="5">
                  <c:v>71800167.916920006</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1-9AB0-44B2-AE67-B304782FB0C2}"/>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'Stage-Flow'!$F$20:$F$22</c:f>
              <c:numCache>
                <c:formatCode>_(* #,##0.00_);_(* \(#,##0.00\);_(* "-"??_);_(@_)</c:formatCode>
                <c:ptCount val="3"/>
                <c:pt idx="0">
                  <c:v>63641760.276629739</c:v>
                </c:pt>
                <c:pt idx="1">
                  <c:v>24027969.371364381</c:v>
                </c:pt>
                <c:pt idx="2">
                  <c:v>51648909.422834001</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2-9AB0-44B2-AE67-B304782FB0C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('Stage-Flow'!$J$7,'Stage-Flow'!$J$8,'Stage-Flow'!$J$10,'Stage-Flow'!$J$11)</c:f>
              <c:numCache>
                <c:formatCode>_(* #,##0.00_);_(* \(#,##0.00\);_(* "-"??_);_(@_)</c:formatCode>
                <c:ptCount val="4"/>
                <c:pt idx="0">
                  <c:v>12.5875</c:v>
                </c:pt>
                <c:pt idx="1">
                  <c:v>13.145</c:v>
                </c:pt>
                <c:pt idx="2">
                  <c:v>12.435</c:v>
                </c:pt>
                <c:pt idx="3">
                  <c:v>23.852426967547331</c:v>
                </c:pt>
              </c:numCache>
            </c:numRef>
          </c:xVal>
          <c:yVal>
            <c:numRef>
              <c:f>('Stage-Flow'!$K$7,'Stage-Flow'!$K$8,'Stage-Flow'!$K$10,'Stage-Flow'!$K$11)</c:f>
              <c:numCache>
                <c:formatCode>_(* #,##0.00_);_(* \(#,##0.00\);_(* "-"??_);_(@_)</c:formatCode>
                <c:ptCount val="4"/>
                <c:pt idx="0">
                  <c:v>24.276</c:v>
                </c:pt>
                <c:pt idx="1">
                  <c:v>146.20399999999998</c:v>
                </c:pt>
                <c:pt idx="2">
                  <c:v>29.481860934656055</c:v>
                </c:pt>
                <c:pt idx="3">
                  <c:v>273.39</c:v>
                </c:pt>
              </c:numCache>
            </c:numRef>
          </c:yVal>
          <c:smooth val="0"/>
          <c:extLst>
            <c:ext xmlns:c16="http://schemas.microsoft.com/office/drawing/2014/chart" uri="{C3380CC4-5D6E-409C-BE32-E72D297353CC}">
              <c16:uniqueId val="{00000000-DE83-41AB-A6A8-AEE6DB9F9DB0}"/>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'Stage-Flow'!$J$13:$J$18</c:f>
              <c:numCache>
                <c:formatCode>_(* #,##0.00_);_(* \(#,##0.00\);_(* "-"??_);_(@_)</c:formatCode>
                <c:ptCount val="6"/>
                <c:pt idx="0">
                  <c:v>13.0425</c:v>
                </c:pt>
                <c:pt idx="1">
                  <c:v>12.022499999999999</c:v>
                </c:pt>
                <c:pt idx="2">
                  <c:v>12.572499999999998</c:v>
                </c:pt>
                <c:pt idx="3">
                  <c:v>13.456</c:v>
                </c:pt>
                <c:pt idx="4">
                  <c:v>11.852499999999999</c:v>
                </c:pt>
              </c:numCache>
            </c:numRef>
          </c:xVal>
          <c:yVal>
            <c:numRef>
              <c:f>'Stage-Flow'!$K$13:$K$18</c:f>
              <c:numCache>
                <c:formatCode>_(* #,##0.00_);_(* \(#,##0.00\);_(* "-"??_);_(@_)</c:formatCode>
                <c:ptCount val="6"/>
                <c:pt idx="0">
                  <c:v>771.36725000000001</c:v>
                </c:pt>
                <c:pt idx="1">
                  <c:v>451.60674999999998</c:v>
                </c:pt>
                <c:pt idx="2">
                  <c:v>568.17925000000002</c:v>
                </c:pt>
                <c:pt idx="3">
                  <c:v>841.26800000000003</c:v>
                </c:pt>
                <c:pt idx="4">
                  <c:v>385.8127339322628</c:v>
                </c:pt>
                <c:pt idx="5">
                  <c:v>964.2</c:v>
                </c:pt>
              </c:numCache>
            </c:numRef>
          </c:yVal>
          <c:smooth val="0"/>
          <c:extLst>
            <c:ext xmlns:c16="http://schemas.microsoft.com/office/drawing/2014/chart" uri="{C3380CC4-5D6E-409C-BE32-E72D297353CC}">
              <c16:uniqueId val="{00000001-DE83-41AB-A6A8-AEE6DB9F9DB0}"/>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'Stage-Flow'!$J$20:$J$22</c:f>
              <c:numCache>
                <c:formatCode>_(* #,##0.00_);_(* \(#,##0.00\);_(* "-"??_);_(@_)</c:formatCode>
                <c:ptCount val="3"/>
                <c:pt idx="0">
                  <c:v>14.895</c:v>
                </c:pt>
                <c:pt idx="1">
                  <c:v>13.340999999999999</c:v>
                </c:pt>
              </c:numCache>
            </c:numRef>
          </c:xVal>
          <c:yVal>
            <c:numRef>
              <c:f>'Stage-Flow'!$K$20:$K$22</c:f>
              <c:numCache>
                <c:formatCode>_(* #,##0.00_);_(* \(#,##0.00\);_(* "-"??_);_(@_)</c:formatCode>
                <c:ptCount val="3"/>
                <c:pt idx="0">
                  <c:v>854.6412499999999</c:v>
                </c:pt>
                <c:pt idx="1">
                  <c:v>322.6701098342412</c:v>
                </c:pt>
                <c:pt idx="2">
                  <c:v>693.59</c:v>
                </c:pt>
              </c:numCache>
            </c:numRef>
          </c:yVal>
          <c:smooth val="0"/>
          <c:extLst>
            <c:ext xmlns:c16="http://schemas.microsoft.com/office/drawing/2014/chart" uri="{C3380CC4-5D6E-409C-BE32-E72D297353CC}">
              <c16:uniqueId val="{00000002-DE83-41AB-A6A8-AEE6DB9F9DB0}"/>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('Stage-Flow'!$J$6,'Stage-Flow'!$J$9)</c:f>
              <c:numCache>
                <c:formatCode>_(* #,##0.00_);_(* \(#,##0.00\);_(* "-"??_);_(@_)</c:formatCode>
                <c:ptCount val="2"/>
                <c:pt idx="0">
                  <c:v>13.65</c:v>
                </c:pt>
                <c:pt idx="1">
                  <c:v>13.994444444444444</c:v>
                </c:pt>
              </c:numCache>
            </c:numRef>
          </c:xVal>
          <c:yVal>
            <c:numRef>
              <c:f>('Stage-Flow'!$K$6,'Stage-Flow'!$K$9)</c:f>
              <c:numCache>
                <c:formatCode>_(* #,##0.00_);_(* \(#,##0.00\);_(* "-"??_);_(@_)</c:formatCode>
                <c:ptCount val="2"/>
                <c:pt idx="0">
                  <c:v>4.8425000000000002</c:v>
                </c:pt>
                <c:pt idx="1">
                  <c:v>3.024</c:v>
                </c:pt>
              </c:numCache>
            </c:numRef>
          </c:yVal>
          <c:smooth val="0"/>
          <c:extLst>
            <c:ext xmlns:c16="http://schemas.microsoft.com/office/drawing/2014/chart" uri="{C3380CC4-5D6E-409C-BE32-E72D297353CC}">
              <c16:uniqueId val="{00000003-DE83-41AB-A6A8-AEE6DB9F9DB0}"/>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'Stage-Flow'!$N$13:$N$17</c:f>
              <c:numCache>
                <c:formatCode>_(* #,##0.00_);_(* \(#,##0.00\);_(* "-"??_);_(@_)</c:formatCode>
                <c:ptCount val="5"/>
                <c:pt idx="0">
                  <c:v>57.440674212417349</c:v>
                </c:pt>
                <c:pt idx="1">
                  <c:v>33.629372000015046</c:v>
                </c:pt>
                <c:pt idx="2">
                  <c:v>42.310065916728547</c:v>
                </c:pt>
                <c:pt idx="3">
                  <c:v>62.645907138696799</c:v>
                </c:pt>
                <c:pt idx="4">
                  <c:v>28.729951338749686</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0-C1F0-49C4-AAD9-A57BB03C7A81}"/>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'Stage-Flow'!$N$20:$N$21</c:f>
              <c:numCache>
                <c:formatCode>_(* #,##0.00_);_(* \(#,##0.00\);_(* "-"??_);_(@_)</c:formatCode>
                <c:ptCount val="2"/>
                <c:pt idx="0">
                  <c:v>63.641760276629739</c:v>
                </c:pt>
                <c:pt idx="1">
                  <c:v>24.027969371364382</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1-C1F0-49C4-AAD9-A57BB03C7A81}"/>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('Stage-Flow'!$G$8,'Stage-Flow'!$G$10,'Stage-Flow'!$G$11)</c:f>
              <c:numCache>
                <c:formatCode>_(* #,##0.00_);_(* \(#,##0.00\);_(* "-"??_);_(@_)</c:formatCode>
                <c:ptCount val="3"/>
                <c:pt idx="0">
                  <c:v>4.006596</c:v>
                </c:pt>
                <c:pt idx="1">
                  <c:v>3.7901880000000006</c:v>
                </c:pt>
                <c:pt idx="2">
                  <c:v>7.2702197397084269</c:v>
                </c:pt>
              </c:numCache>
            </c:numRef>
          </c:yVal>
          <c:smooth val="0"/>
          <c:extLst>
            <c:ext xmlns:c16="http://schemas.microsoft.com/office/drawing/2014/chart" uri="{C3380CC4-5D6E-409C-BE32-E72D297353CC}">
              <c16:uniqueId val="{00000002-C1F0-49C4-AAD9-A57BB03C7A81}"/>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'Stage-Flow'!$N$13:$N$18</c:f>
              <c:numCache>
                <c:formatCode>_(* #,##0.00_);_(* \(#,##0.00\);_(* "-"??_);_(@_)</c:formatCode>
                <c:ptCount val="6"/>
                <c:pt idx="0">
                  <c:v>57.440674212417349</c:v>
                </c:pt>
                <c:pt idx="1">
                  <c:v>33.629372000015046</c:v>
                </c:pt>
                <c:pt idx="2">
                  <c:v>42.310065916728547</c:v>
                </c:pt>
                <c:pt idx="3">
                  <c:v>62.645907138696799</c:v>
                </c:pt>
                <c:pt idx="4">
                  <c:v>28.729951338749686</c:v>
                </c:pt>
                <c:pt idx="5">
                  <c:v>71.800167916920003</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0-9882-4A1F-A2DA-00EC1BDEC6F2}"/>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1"/>
            <c:dispEq val="1"/>
            <c:trendlineLbl>
              <c:layout>
                <c:manualLayout>
                  <c:x val="-0.19089966854749438"/>
                  <c:y val="-0.1452340240976088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'Stage-Flow'!$N$20:$N$22</c:f>
              <c:numCache>
                <c:formatCode>_(* #,##0.00_);_(* \(#,##0.00\);_(* "-"??_);_(@_)</c:formatCode>
                <c:ptCount val="3"/>
                <c:pt idx="0">
                  <c:v>63.641760276629739</c:v>
                </c:pt>
                <c:pt idx="1">
                  <c:v>24.027969371364382</c:v>
                </c:pt>
                <c:pt idx="2">
                  <c:v>51.648909422834002</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1-9882-4A1F-A2DA-00EC1BDEC6F2}"/>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0080475272812883E-2"/>
                  <c:y val="-5.144276050277022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('Stage-Flow'!$H$8,'Stage-Flow'!$H$10,'Stage-Flow'!$H$11)</c:f>
              <c:numCache>
                <c:formatCode>_(* #,##0.00_);_(* \(#,##0.00\);_(* "-"??_);_(@_)</c:formatCode>
                <c:ptCount val="3"/>
                <c:pt idx="0">
                  <c:v>14.353032000000002</c:v>
                </c:pt>
                <c:pt idx="1">
                  <c:v>11.131296000000001</c:v>
                </c:pt>
                <c:pt idx="2">
                  <c:v>17.907</c:v>
                </c:pt>
              </c:numCache>
            </c:numRef>
          </c:yVal>
          <c:smooth val="0"/>
          <c:extLst>
            <c:ext xmlns:c16="http://schemas.microsoft.com/office/drawing/2014/chart" uri="{C3380CC4-5D6E-409C-BE32-E72D297353CC}">
              <c16:uniqueId val="{00000002-9882-4A1F-A2DA-00EC1BDEC6F2}"/>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('Stage-Flow-Width'!$F$14,'Stage-Flow-Width'!$F$15,'Stage-Flow-Width'!$F$17,'Stage-Flow-Width'!$F$18)</c:f>
              <c:numCache>
                <c:formatCode>_(* #,##0.00_);_(* \(#,##0.00\);_(* "-"??_);_(@_)</c:formatCode>
                <c:ptCount val="4"/>
                <c:pt idx="0">
                  <c:v>22.587499999999999</c:v>
                </c:pt>
                <c:pt idx="1">
                  <c:v>23.145</c:v>
                </c:pt>
                <c:pt idx="2">
                  <c:v>22.434999999999999</c:v>
                </c:pt>
                <c:pt idx="3">
                  <c:v>23.852426967547331</c:v>
                </c:pt>
              </c:numCache>
            </c:numRef>
          </c:xVal>
          <c:yVal>
            <c:numRef>
              <c:f>('Stage-Flow-Width'!$H$14,'Stage-Flow-Width'!$H$15,'Stage-Flow-Width'!$H$17,'Stage-Flow-Width'!$H$18)</c:f>
              <c:numCache>
                <c:formatCode>_(* #,##0.00_);_(* \(#,##0.00\);_(* "-"??_);_(@_)</c:formatCode>
                <c:ptCount val="4"/>
                <c:pt idx="0">
                  <c:v>31.1</c:v>
                </c:pt>
                <c:pt idx="1">
                  <c:v>38.9</c:v>
                </c:pt>
              </c:numCache>
            </c:numRef>
          </c:yVal>
          <c:smooth val="0"/>
          <c:extLst>
            <c:ext xmlns:c16="http://schemas.microsoft.com/office/drawing/2014/chart" uri="{C3380CC4-5D6E-409C-BE32-E72D297353CC}">
              <c16:uniqueId val="{00000000-6DF7-4B39-A114-CF2E8F222A93}"/>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'Stage-Flow-Width'!$F$21:$F$24</c:f>
              <c:numCache>
                <c:formatCode>_(* #,##0.00_);_(* \(#,##0.00\);_(* "-"??_);_(@_)</c:formatCode>
                <c:ptCount val="4"/>
                <c:pt idx="0">
                  <c:v>22.022500000000001</c:v>
                </c:pt>
                <c:pt idx="1">
                  <c:v>22.752500000000001</c:v>
                </c:pt>
                <c:pt idx="2">
                  <c:v>23.46</c:v>
                </c:pt>
                <c:pt idx="3">
                  <c:v>21.852499999999999</c:v>
                </c:pt>
              </c:numCache>
            </c:numRef>
          </c:xVal>
          <c:yVal>
            <c:numRef>
              <c:f>'Stage-Flow-Width'!$H$20:$H$24</c:f>
              <c:numCache>
                <c:formatCode>_(* #,##0.00_);_(* \(#,##0.00\);_(* "-"??_);_(@_)</c:formatCode>
                <c:ptCount val="5"/>
                <c:pt idx="0">
                  <c:v>106</c:v>
                </c:pt>
                <c:pt idx="1">
                  <c:v>105.4</c:v>
                </c:pt>
                <c:pt idx="2">
                  <c:v>118.2</c:v>
                </c:pt>
                <c:pt idx="3">
                  <c:v>120</c:v>
                </c:pt>
                <c:pt idx="4">
                  <c:v>108.3</c:v>
                </c:pt>
              </c:numCache>
            </c:numRef>
          </c:yVal>
          <c:smooth val="0"/>
          <c:extLst>
            <c:ext xmlns:c16="http://schemas.microsoft.com/office/drawing/2014/chart" uri="{C3380CC4-5D6E-409C-BE32-E72D297353CC}">
              <c16:uniqueId val="{00000001-6DF7-4B39-A114-CF2E8F222A93}"/>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'Stage-Flow-Width'!$F$27:$F$28</c:f>
              <c:numCache>
                <c:formatCode>_(* #,##0.00_);_(* \(#,##0.00\);_(* "-"??_);_(@_)</c:formatCode>
                <c:ptCount val="2"/>
                <c:pt idx="0">
                  <c:v>24.885000000000002</c:v>
                </c:pt>
                <c:pt idx="1">
                  <c:v>23.3475</c:v>
                </c:pt>
              </c:numCache>
            </c:numRef>
          </c:xVal>
          <c:yVal>
            <c:numRef>
              <c:f>'Stage-Flow-Width'!$H$27:$H$28</c:f>
              <c:numCache>
                <c:formatCode>_(* #,##0.00_);_(* \(#,##0.00\);_(* "-"??_);_(@_)</c:formatCode>
                <c:ptCount val="2"/>
                <c:pt idx="0">
                  <c:v>123</c:v>
                </c:pt>
                <c:pt idx="1">
                  <c:v>111</c:v>
                </c:pt>
              </c:numCache>
            </c:numRef>
          </c:yVal>
          <c:smooth val="0"/>
          <c:extLst>
            <c:ext xmlns:c16="http://schemas.microsoft.com/office/drawing/2014/chart" uri="{C3380CC4-5D6E-409C-BE32-E72D297353CC}">
              <c16:uniqueId val="{00000002-6DF7-4B39-A114-CF2E8F222A93}"/>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('Stage-Flow-Width'!$F$13,'Stage-Flow-Width'!$F$16)</c:f>
              <c:numCache>
                <c:formatCode>_(* #,##0.00_);_(* \(#,##0.00\);_(* "-"??_);_(@_)</c:formatCode>
                <c:ptCount val="2"/>
                <c:pt idx="0">
                  <c:v>23.65</c:v>
                </c:pt>
                <c:pt idx="1">
                  <c:v>24.07</c:v>
                </c:pt>
              </c:numCache>
            </c:numRef>
          </c:xVal>
          <c:yVal>
            <c:numRef>
              <c:f>('Stage-Flow-Width'!$H$14,'Stage-Flow-Width'!$H$16)</c:f>
              <c:numCache>
                <c:formatCode>_(* #,##0.00_);_(* \(#,##0.00\);_(* "-"??_);_(@_)</c:formatCode>
                <c:ptCount val="2"/>
                <c:pt idx="0">
                  <c:v>31.1</c:v>
                </c:pt>
                <c:pt idx="1">
                  <c:v>56</c:v>
                </c:pt>
              </c:numCache>
            </c:numRef>
          </c:yVal>
          <c:smooth val="0"/>
          <c:extLst>
            <c:ext xmlns:c16="http://schemas.microsoft.com/office/drawing/2014/chart" uri="{C3380CC4-5D6E-409C-BE32-E72D297353CC}">
              <c16:uniqueId val="{00000003-6DF7-4B39-A114-CF2E8F222A93}"/>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'Stage-Flow-Width'!$F$13:$F$18</c:f>
              <c:numCache>
                <c:formatCode>_(* #,##0.00_);_(* \(#,##0.00\);_(* "-"??_);_(@_)</c:formatCode>
                <c:ptCount val="6"/>
                <c:pt idx="0">
                  <c:v>23.65</c:v>
                </c:pt>
                <c:pt idx="1">
                  <c:v>22.587499999999999</c:v>
                </c:pt>
                <c:pt idx="2">
                  <c:v>23.145</c:v>
                </c:pt>
                <c:pt idx="3">
                  <c:v>24.07</c:v>
                </c:pt>
                <c:pt idx="4">
                  <c:v>22.434999999999999</c:v>
                </c:pt>
                <c:pt idx="5">
                  <c:v>23.852426967547331</c:v>
                </c:pt>
              </c:numCache>
            </c:numRef>
          </c:xVal>
          <c:yVal>
            <c:numRef>
              <c:f>'Stage-Flow-Width'!$K$13:$K$18</c:f>
              <c:numCache>
                <c:formatCode>_(* #,##0.00_);_(* \(#,##0.00\);_(* "-"??_);_(@_)</c:formatCode>
                <c:ptCount val="6"/>
                <c:pt idx="0">
                  <c:v>0.36060216252138327</c:v>
                </c:pt>
                <c:pt idx="1">
                  <c:v>1.8077394109177283</c:v>
                </c:pt>
                <c:pt idx="2">
                  <c:v>10.887243896598102</c:v>
                </c:pt>
                <c:pt idx="3">
                  <c:v>0.16233613098536201</c:v>
                </c:pt>
                <c:pt idx="4">
                  <c:v>2.1953996506332807</c:v>
                </c:pt>
                <c:pt idx="5">
                  <c:v>20.358291215636751</c:v>
                </c:pt>
              </c:numCache>
            </c:numRef>
          </c:yVal>
          <c:smooth val="0"/>
          <c:extLst>
            <c:ext xmlns:c16="http://schemas.microsoft.com/office/drawing/2014/chart" uri="{C3380CC4-5D6E-409C-BE32-E72D297353CC}">
              <c16:uniqueId val="{00000000-1AD2-40A6-B19E-308208FD1112}"/>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'Stage-Flow-Width'!$F$21:$F$25</c:f>
              <c:numCache>
                <c:formatCode>_(* #,##0.00_);_(* \(#,##0.00\);_(* "-"??_);_(@_)</c:formatCode>
                <c:ptCount val="5"/>
                <c:pt idx="0">
                  <c:v>22.022500000000001</c:v>
                </c:pt>
                <c:pt idx="1">
                  <c:v>22.752500000000001</c:v>
                </c:pt>
                <c:pt idx="2">
                  <c:v>23.46</c:v>
                </c:pt>
                <c:pt idx="3">
                  <c:v>21.852499999999999</c:v>
                </c:pt>
              </c:numCache>
            </c:numRef>
          </c:xVal>
          <c:yVal>
            <c:numRef>
              <c:f>'Stage-Flow-Width'!$K$20:$K$25</c:f>
              <c:numCache>
                <c:formatCode>_(* #,##0.00_);_(* \(#,##0.00\);_(* "-"??_);_(@_)</c:formatCode>
                <c:ptCount val="6"/>
                <c:pt idx="0">
                  <c:v>0</c:v>
                </c:pt>
                <c:pt idx="1">
                  <c:v>33.554934124260669</c:v>
                </c:pt>
                <c:pt idx="2">
                  <c:v>42.310101445488414</c:v>
                </c:pt>
                <c:pt idx="3">
                  <c:v>62.64595974394198</c:v>
                </c:pt>
                <c:pt idx="4">
                  <c:v>28.729975469011293</c:v>
                </c:pt>
              </c:numCache>
            </c:numRef>
          </c:yVal>
          <c:smooth val="0"/>
          <c:extLst>
            <c:ext xmlns:c16="http://schemas.microsoft.com/office/drawing/2014/chart" uri="{C3380CC4-5D6E-409C-BE32-E72D297353CC}">
              <c16:uniqueId val="{00000001-1AD2-40A6-B19E-308208FD1112}"/>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'Stage-Flow-Width'!$F$27:$F$29</c:f>
              <c:numCache>
                <c:formatCode>_(* #,##0.00_);_(* \(#,##0.00\);_(* "-"??_);_(@_)</c:formatCode>
                <c:ptCount val="3"/>
                <c:pt idx="0">
                  <c:v>24.885000000000002</c:v>
                </c:pt>
                <c:pt idx="1">
                  <c:v>23.3475</c:v>
                </c:pt>
              </c:numCache>
            </c:numRef>
          </c:xVal>
          <c:yVal>
            <c:numRef>
              <c:f>'Stage-Flow-Width'!$K$27:$K$29</c:f>
              <c:numCache>
                <c:formatCode>_(* #,##0.00_);_(* \(#,##0.00\);_(* "-"??_);_(@_)</c:formatCode>
                <c:ptCount val="3"/>
                <c:pt idx="0">
                  <c:v>63.794190006202889</c:v>
                </c:pt>
                <c:pt idx="1">
                  <c:v>24.027989560560169</c:v>
                </c:pt>
              </c:numCache>
            </c:numRef>
          </c:yVal>
          <c:smooth val="0"/>
          <c:extLst>
            <c:ext xmlns:c16="http://schemas.microsoft.com/office/drawing/2014/chart" uri="{C3380CC4-5D6E-409C-BE32-E72D297353CC}">
              <c16:uniqueId val="{00000002-1AD2-40A6-B19E-308208FD111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('Stage-Flow-Width'!$M$14,'Stage-Flow-Width'!$M$15,'Stage-Flow-Width'!$M$17,'Stage-Flow-Width'!$M$18)</c:f>
              <c:numCache>
                <c:formatCode>_(* #,##0.00_);_(* \(#,##0.00\);_(* "-"??_);_(@_)</c:formatCode>
                <c:ptCount val="4"/>
                <c:pt idx="0">
                  <c:v>9.479280000000001</c:v>
                </c:pt>
                <c:pt idx="1">
                  <c:v>11.856720000000001</c:v>
                </c:pt>
                <c:pt idx="2">
                  <c:v>0</c:v>
                </c:pt>
                <c:pt idx="3">
                  <c:v>0</c:v>
                </c:pt>
              </c:numCache>
            </c:numRef>
          </c:xVal>
          <c:yVal>
            <c:numRef>
              <c:f>('Stage-Flow-Width'!$O$14,'Stage-Flow-Width'!$O$15,'Stage-Flow-Width'!$O$17,'Stage-Flow-Width'!$O$18)</c:f>
              <c:numCache>
                <c:formatCode>_(* #,##0.00_);_(* \(#,##0.00\);_(* "-"??_);_(@_)</c:formatCode>
                <c:ptCount val="4"/>
                <c:pt idx="0">
                  <c:v>0.70027799999999929</c:v>
                </c:pt>
                <c:pt idx="1">
                  <c:v>0.87020399999999964</c:v>
                </c:pt>
                <c:pt idx="2">
                  <c:v>0.65379599999999938</c:v>
                </c:pt>
                <c:pt idx="3">
                  <c:v>1.0858277397084262</c:v>
                </c:pt>
              </c:numCache>
            </c:numRef>
          </c:yVal>
          <c:smooth val="0"/>
          <c:extLst>
            <c:ext xmlns:c16="http://schemas.microsoft.com/office/drawing/2014/chart" uri="{C3380CC4-5D6E-409C-BE32-E72D297353CC}">
              <c16:uniqueId val="{00000000-5EDA-45D3-9664-928E00A040F6}"/>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'Stage-Flow-Width'!$M$20:$M$25</c:f>
              <c:numCache>
                <c:formatCode>_(* #,##0.00_);_(* \(#,##0.00\);_(* "-"??_);_(@_)</c:formatCode>
                <c:ptCount val="6"/>
                <c:pt idx="0">
                  <c:v>32.308800000000005</c:v>
                </c:pt>
                <c:pt idx="1">
                  <c:v>32.125920000000001</c:v>
                </c:pt>
                <c:pt idx="2">
                  <c:v>36.027360000000002</c:v>
                </c:pt>
                <c:pt idx="3">
                  <c:v>36.576000000000001</c:v>
                </c:pt>
                <c:pt idx="4">
                  <c:v>33.009840000000004</c:v>
                </c:pt>
              </c:numCache>
            </c:numRef>
          </c:xVal>
          <c:yVal>
            <c:numRef>
              <c:f>'Stage-Flow-Width'!$O$20:$O$25</c:f>
              <c:numCache>
                <c:formatCode>_(* #,##0.00_);_(* \(#,##0.00\);_(* "-"??_);_(@_)</c:formatCode>
                <c:ptCount val="6"/>
                <c:pt idx="1">
                  <c:v>0.29337000000000013</c:v>
                </c:pt>
                <c:pt idx="2">
                  <c:v>0.51587400000000028</c:v>
                </c:pt>
                <c:pt idx="3">
                  <c:v>0.73152000000000017</c:v>
                </c:pt>
                <c:pt idx="4">
                  <c:v>0.2415539999999996</c:v>
                </c:pt>
              </c:numCache>
            </c:numRef>
          </c:yVal>
          <c:smooth val="0"/>
          <c:extLst>
            <c:ext xmlns:c16="http://schemas.microsoft.com/office/drawing/2014/chart" uri="{C3380CC4-5D6E-409C-BE32-E72D297353CC}">
              <c16:uniqueId val="{00000001-5EDA-45D3-9664-928E00A040F6}"/>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'Stage-Flow-Width'!$M$27:$M$29</c:f>
              <c:numCache>
                <c:formatCode>_(* #,##0.00_);_(* \(#,##0.00\);_(* "-"??_);_(@_)</c:formatCode>
                <c:ptCount val="3"/>
                <c:pt idx="0">
                  <c:v>37.490400000000001</c:v>
                </c:pt>
                <c:pt idx="1">
                  <c:v>33.832799999999999</c:v>
                </c:pt>
              </c:numCache>
            </c:numRef>
          </c:xVal>
          <c:yVal>
            <c:numRef>
              <c:f>'Stage-Flow-Width'!$O$27:$O$29</c:f>
              <c:numCache>
                <c:formatCode>_(* #,##0.00_);_(* \(#,##0.00\);_(* "-"??_);_(@_)</c:formatCode>
                <c:ptCount val="3"/>
                <c:pt idx="0">
                  <c:v>0.93116399999999999</c:v>
                </c:pt>
                <c:pt idx="1">
                  <c:v>0.4625339999999995</c:v>
                </c:pt>
              </c:numCache>
            </c:numRef>
          </c:yVal>
          <c:smooth val="0"/>
          <c:extLst>
            <c:ext xmlns:c16="http://schemas.microsoft.com/office/drawing/2014/chart" uri="{C3380CC4-5D6E-409C-BE32-E72D297353CC}">
              <c16:uniqueId val="{00000002-5EDA-45D3-9664-928E00A040F6}"/>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('Stage-Flow-Width'!$M$13,'Stage-Flow-Width'!$M$16)</c:f>
              <c:numCache>
                <c:formatCode>_(* #,##0.00_);_(* \(#,##0.00\);_(* "-"??_);_(@_)</c:formatCode>
                <c:ptCount val="2"/>
                <c:pt idx="0">
                  <c:v>0</c:v>
                </c:pt>
                <c:pt idx="1">
                  <c:v>17.0688</c:v>
                </c:pt>
              </c:numCache>
            </c:numRef>
          </c:xVal>
          <c:yVal>
            <c:numRef>
              <c:f>('Stage-Flow-Width'!$O$13,'Stage-Flow-Width'!$O$16)</c:f>
              <c:numCache>
                <c:formatCode>_(* #,##0.00_);_(* \(#,##0.00\);_(* "-"??_);_(@_)</c:formatCode>
                <c:ptCount val="2"/>
                <c:pt idx="0">
                  <c:v>1.0241279999999993</c:v>
                </c:pt>
                <c:pt idx="1">
                  <c:v>1.1521439999999998</c:v>
                </c:pt>
              </c:numCache>
            </c:numRef>
          </c:yVal>
          <c:smooth val="0"/>
          <c:extLst>
            <c:ext xmlns:c16="http://schemas.microsoft.com/office/drawing/2014/chart" uri="{C3380CC4-5D6E-409C-BE32-E72D297353CC}">
              <c16:uniqueId val="{00000003-5EDA-45D3-9664-928E00A040F6}"/>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8.2756512942412361E-2"/>
                  <c:y val="7.1347089649783091E-2"/>
                </c:manualLayout>
              </c:layout>
              <c:tx>
                <c:rich>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r>
                      <a:rPr lang="en-US" baseline="0"/>
                      <a:t>Confluence:</a:t>
                    </a:r>
                  </a:p>
                  <a:p>
                    <a:pPr>
                      <a:defRPr>
                        <a:solidFill>
                          <a:schemeClr val="accent2"/>
                        </a:solidFill>
                      </a:defRPr>
                    </a:pPr>
                    <a:r>
                      <a:rPr lang="en-US" baseline="0"/>
                      <a:t>y = 0.0142x + 6.2803</a:t>
                    </a:r>
                    <a:br>
                      <a:rPr lang="en-US" baseline="0"/>
                    </a:br>
                    <a:r>
                      <a:rPr lang="en-US" baseline="0"/>
                      <a:t>R² = 0.9552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('Stage-Flow-Width'!$L$21:$L$24,'Stage-Flow-Width'!$L$26)</c:f>
              <c:numCache>
                <c:formatCode>_(* #,##0.00_);_(* \(#,##0.00\);_(* "-"??_);_(@_)</c:formatCode>
                <c:ptCount val="5"/>
                <c:pt idx="0">
                  <c:v>3.6644580000000007</c:v>
                </c:pt>
                <c:pt idx="1">
                  <c:v>3.8869620000000005</c:v>
                </c:pt>
                <c:pt idx="2">
                  <c:v>4.102608</c:v>
                </c:pt>
                <c:pt idx="3">
                  <c:v>3.6126420000000001</c:v>
                </c:pt>
                <c:pt idx="4">
                  <c:v>3.7124640000000002</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0.21211308886738747"/>
                  <c:y val="0.15732608234156872"/>
                </c:manualLayout>
              </c:layout>
              <c:tx>
                <c:rich>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r>
                      <a:rPr lang="en-US" baseline="0">
                        <a:solidFill>
                          <a:schemeClr val="bg2">
                            <a:lumMod val="50000"/>
                          </a:schemeClr>
                        </a:solidFill>
                      </a:rPr>
                      <a:t>Morton</a:t>
                    </a:r>
                    <a:br>
                      <a:rPr lang="en-US" baseline="0">
                        <a:solidFill>
                          <a:schemeClr val="bg2">
                            <a:lumMod val="50000"/>
                          </a:schemeClr>
                        </a:solidFill>
                      </a:rPr>
                    </a:br>
                    <a:r>
                      <a:rPr lang="en-US" baseline="0">
                        <a:solidFill>
                          <a:schemeClr val="bg2">
                            <a:lumMod val="50000"/>
                          </a:schemeClr>
                        </a:solidFill>
                      </a:rPr>
                      <a:t>y = 0.0157x + 6.5723</a:t>
                    </a:r>
                    <a:br>
                      <a:rPr lang="en-US" baseline="0">
                        <a:solidFill>
                          <a:schemeClr val="bg2">
                            <a:lumMod val="50000"/>
                          </a:schemeClr>
                        </a:solidFill>
                      </a:rPr>
                    </a:br>
                    <a:r>
                      <a:rPr lang="en-US" baseline="0">
                        <a:solidFill>
                          <a:schemeClr val="bg2">
                            <a:lumMod val="50000"/>
                          </a:schemeClr>
                        </a:solidFill>
                      </a:rPr>
                      <a:t>R² = 0.6194</a:t>
                    </a:r>
                    <a:endParaRPr lang="en-US">
                      <a:solidFill>
                        <a:schemeClr val="bg2">
                          <a:lumMod val="50000"/>
                        </a:schemeClr>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endParaRPr lang="en-US"/>
                </a:p>
              </c:txPr>
            </c:trendlineLbl>
          </c:trendline>
          <c:xVal>
            <c:numRef>
              <c:f>('Stage-Flow-Width'!$K$26:$K$28,'Stage-Flow-Width'!$K$30)</c:f>
              <c:numCache>
                <c:formatCode>_(* #,##0.00_);_(* \(#,##0.00\);_(* "-"??_);_(@_)</c:formatCode>
                <c:ptCount val="4"/>
                <c:pt idx="0">
                  <c:v>31.390632337567414</c:v>
                </c:pt>
                <c:pt idx="1">
                  <c:v>63.794190006202889</c:v>
                </c:pt>
                <c:pt idx="2">
                  <c:v>24.027989560560169</c:v>
                </c:pt>
                <c:pt idx="3">
                  <c:v>37.890034866192366</c:v>
                </c:pt>
              </c:numCache>
            </c:numRef>
          </c:xVal>
          <c:yVal>
            <c:numRef>
              <c:f>('Stage-Flow-Width'!$L$26:$L$28,'Stage-Flow-Width'!$L$30)</c:f>
              <c:numCache>
                <c:formatCode>_(* #,##0.00_);_(* \(#,##0.00\);_(* "-"??_);_(@_)</c:formatCode>
                <c:ptCount val="4"/>
                <c:pt idx="0">
                  <c:v>3.7124640000000002</c:v>
                </c:pt>
                <c:pt idx="1">
                  <c:v>4.5369480000000006</c:v>
                </c:pt>
                <c:pt idx="2">
                  <c:v>4.0683180000000005</c:v>
                </c:pt>
                <c:pt idx="3">
                  <c:v>4.2397680000000006</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0473851553576519E-3"/>
                  <c:y val="-8.0496985657756218E-2"/>
                </c:manualLayout>
              </c:layout>
              <c:tx>
                <c:rich>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r>
                      <a:rPr lang="en-US" baseline="0"/>
                      <a:t>Cub:</a:t>
                    </a:r>
                  </a:p>
                  <a:p>
                    <a:pPr>
                      <a:defRPr>
                        <a:solidFill>
                          <a:schemeClr val="accent1">
                            <a:lumMod val="75000"/>
                          </a:schemeClr>
                        </a:solidFill>
                      </a:defRPr>
                    </a:pPr>
                    <a:r>
                      <a:rPr lang="en-US" baseline="0"/>
                      <a:t>y = 0.1749x + 3.1848</a:t>
                    </a:r>
                    <a:br>
                      <a:rPr lang="en-US" baseline="0"/>
                    </a:br>
                    <a:r>
                      <a:rPr lang="en-US" baseline="0"/>
                      <a:t>R² = 0.8142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('Stage-Flow-Width'!$L$14:$L$15,'Stage-Flow-Width'!$L$17:$L$18)</c:f>
              <c:numCache>
                <c:formatCode>_(* #,##0.00_);_(* \(#,##0.00\);_(* "-"??_);_(@_)</c:formatCode>
                <c:ptCount val="4"/>
                <c:pt idx="0">
                  <c:v>3.8366699999999998</c:v>
                </c:pt>
                <c:pt idx="1">
                  <c:v>4.006596</c:v>
                </c:pt>
                <c:pt idx="2">
                  <c:v>3.7901879999999997</c:v>
                </c:pt>
                <c:pt idx="3">
                  <c:v>4.2222197397084269</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3.8331543380502119E-2"/>
                  <c:y val="0.115778813877555"/>
                </c:manualLayout>
              </c:layout>
              <c:tx>
                <c:rich>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r>
                      <a:rPr lang="en-US" baseline="0">
                        <a:solidFill>
                          <a:srgbClr val="FF0000"/>
                        </a:solidFill>
                      </a:rPr>
                      <a:t>Confluence </a:t>
                    </a:r>
                  </a:p>
                  <a:p>
                    <a:pPr>
                      <a:defRPr>
                        <a:solidFill>
                          <a:srgbClr val="FF0000"/>
                        </a:solidFill>
                      </a:defRPr>
                    </a:pPr>
                    <a:r>
                      <a:rPr lang="en-US" baseline="0">
                        <a:solidFill>
                          <a:srgbClr val="FF0000"/>
                        </a:solidFill>
                      </a:rPr>
                      <a:t>y = 0.1234x + 29.276</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endParaRPr lang="en-US"/>
                </a:p>
              </c:txPr>
            </c:trendlineLbl>
          </c:trendline>
          <c:xVal>
            <c:numRef>
              <c:f>'Stage-Flow-Width'!$K$21:$K$24</c:f>
              <c:numCache>
                <c:formatCode>_(* #,##0.00_);_(* \(#,##0.00\);_(* "-"??_);_(@_)</c:formatCode>
                <c:ptCount val="4"/>
                <c:pt idx="0">
                  <c:v>33.554934124260669</c:v>
                </c:pt>
                <c:pt idx="1">
                  <c:v>42.310101445488414</c:v>
                </c:pt>
                <c:pt idx="2">
                  <c:v>62.64595974394198</c:v>
                </c:pt>
                <c:pt idx="3">
                  <c:v>28.729975469011293</c:v>
                </c:pt>
              </c:numCache>
            </c:numRef>
          </c:xVal>
          <c:yVal>
            <c:numRef>
              <c:f>'Stage-Flow-Width'!$M$21:$M$24</c:f>
              <c:numCache>
                <c:formatCode>_(* #,##0.00_);_(* \(#,##0.00\);_(* "-"??_);_(@_)</c:formatCode>
                <c:ptCount val="4"/>
                <c:pt idx="0">
                  <c:v>32.125920000000001</c:v>
                </c:pt>
                <c:pt idx="1">
                  <c:v>36.027360000000002</c:v>
                </c:pt>
                <c:pt idx="2">
                  <c:v>36.576000000000001</c:v>
                </c:pt>
                <c:pt idx="3">
                  <c:v>33.009840000000004</c:v>
                </c:pt>
              </c:numCache>
            </c:numRef>
          </c:yVal>
          <c:smooth val="0"/>
          <c:extLst>
            <c:ext xmlns:c16="http://schemas.microsoft.com/office/drawing/2014/chart" uri="{C3380CC4-5D6E-409C-BE32-E72D297353CC}">
              <c16:uniqueId val="{00000000-D1A2-4345-A24F-0C9A48253449}"/>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45636601880119015"/>
                  <c:y val="-7.4458392376390188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('Stage-Flow-Width'!$M$27:$M$28,'Stage-Flow-Width'!$M$30)</c:f>
              <c:numCache>
                <c:formatCode>_(* #,##0.00_);_(* \(#,##0.00\);_(* "-"??_);_(@_)</c:formatCode>
                <c:ptCount val="3"/>
                <c:pt idx="0">
                  <c:v>37.490400000000001</c:v>
                </c:pt>
                <c:pt idx="1">
                  <c:v>33.832799999999999</c:v>
                </c:pt>
                <c:pt idx="2">
                  <c:v>37.094159999999995</c:v>
                </c:pt>
              </c:numCache>
            </c:numRef>
          </c:yVal>
          <c:smooth val="0"/>
          <c:extLst>
            <c:ext xmlns:c16="http://schemas.microsoft.com/office/drawing/2014/chart" uri="{C3380CC4-5D6E-409C-BE32-E72D297353CC}">
              <c16:uniqueId val="{00000001-D1A2-4345-A24F-0C9A48253449}"/>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2282118473197052E-2"/>
                  <c:y val="-6.20424406051409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trendlineLbl>
          </c:trendline>
          <c:xVal>
            <c:numRef>
              <c:f>'Stage-Flow-Width'!$K$14:$K$15</c:f>
              <c:numCache>
                <c:formatCode>_(* #,##0.00_);_(* \(#,##0.00\);_(* "-"??_);_(@_)</c:formatCode>
                <c:ptCount val="2"/>
                <c:pt idx="0">
                  <c:v>1.8077394109177283</c:v>
                </c:pt>
                <c:pt idx="1">
                  <c:v>10.887243896598102</c:v>
                </c:pt>
              </c:numCache>
            </c:numRef>
          </c:xVal>
          <c:yVal>
            <c:numRef>
              <c:f>'Stage-Flow-Width'!$M$14:$M$15</c:f>
              <c:numCache>
                <c:formatCode>_(* #,##0.00_);_(* \(#,##0.00\);_(* "-"??_);_(@_)</c:formatCode>
                <c:ptCount val="2"/>
                <c:pt idx="0">
                  <c:v>9.479280000000001</c:v>
                </c:pt>
                <c:pt idx="1">
                  <c:v>11.856720000000001</c:v>
                </c:pt>
              </c:numCache>
            </c:numRef>
          </c:yVal>
          <c:smooth val="0"/>
          <c:extLst>
            <c:ext xmlns:c16="http://schemas.microsoft.com/office/drawing/2014/chart" uri="{C3380CC4-5D6E-409C-BE32-E72D297353CC}">
              <c16:uniqueId val="{00000002-D1A2-4345-A24F-0C9A48253449}"/>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6333633521382268"/>
                  <c:y val="1.630287994708876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('Stage-Flow-Width'!$N$21:$N$24,'Stage-Flow-Width'!$N$26)</c:f>
              <c:numCache>
                <c:formatCode>_(* #,##0.00_);_(* \(#,##0.00\);_(* "-"??_);_(@_)</c:formatCode>
                <c:ptCount val="5"/>
                <c:pt idx="0">
                  <c:v>1.6131540000000002</c:v>
                </c:pt>
                <c:pt idx="1">
                  <c:v>1.8356580000000005</c:v>
                </c:pt>
                <c:pt idx="2">
                  <c:v>2.051304</c:v>
                </c:pt>
                <c:pt idx="3">
                  <c:v>1.5613379999999997</c:v>
                </c:pt>
                <c:pt idx="4">
                  <c:v>1.66116</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squar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7828160009009533"/>
                  <c:y val="0.18143772060073227"/>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('Stage-Flow-Width'!$N$27:$N$28,'Stage-Flow-Width'!$N$30)</c:f>
              <c:numCache>
                <c:formatCode>_(* #,##0.00_);_(* \(#,##0.00\);_(* "-"??_);_(@_)</c:formatCode>
                <c:ptCount val="3"/>
                <c:pt idx="0">
                  <c:v>1.6559784000000006</c:v>
                </c:pt>
                <c:pt idx="1">
                  <c:v>1.1873484000000001</c:v>
                </c:pt>
                <c:pt idx="2">
                  <c:v>1.3587984000000002</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1.6878474181470746E-2"/>
                  <c:y val="0.1614798458160904"/>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('Stage-Flow-Width'!$N$14:$N$15,'Stage-Flow-Width'!$N$17:$N$18)</c:f>
              <c:numCache>
                <c:formatCode>_(* #,##0.00_);_(* \(#,##0.00\);_(* "-"??_);_(@_)</c:formatCode>
                <c:ptCount val="4"/>
                <c:pt idx="0">
                  <c:v>1.6634459999999998</c:v>
                </c:pt>
                <c:pt idx="1">
                  <c:v>1.833372</c:v>
                </c:pt>
                <c:pt idx="2">
                  <c:v>1.6169639999999996</c:v>
                </c:pt>
                <c:pt idx="3">
                  <c:v>2.0489957397084266</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 Water Depth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drawing10.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_rels/drawing11.x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13</xdr:col>
      <xdr:colOff>346363</xdr:colOff>
      <xdr:row>3</xdr:row>
      <xdr:rowOff>69272</xdr:rowOff>
    </xdr:from>
    <xdr:to>
      <xdr:col>22</xdr:col>
      <xdr:colOff>538826</xdr:colOff>
      <xdr:row>19</xdr:row>
      <xdr:rowOff>162155</xdr:rowOff>
    </xdr:to>
    <xdr:grpSp>
      <xdr:nvGrpSpPr>
        <xdr:cNvPr id="29" name="Group 28">
          <a:extLst>
            <a:ext uri="{FF2B5EF4-FFF2-40B4-BE49-F238E27FC236}">
              <a16:creationId xmlns:a16="http://schemas.microsoft.com/office/drawing/2014/main" id="{00000000-0008-0000-0200-00001D000000}"/>
            </a:ext>
          </a:extLst>
        </xdr:cNvPr>
        <xdr:cNvGrpSpPr/>
      </xdr:nvGrpSpPr>
      <xdr:grpSpPr>
        <a:xfrm>
          <a:off x="9131134" y="659006"/>
          <a:ext cx="5676958" cy="3224158"/>
          <a:chOff x="0" y="0"/>
          <a:chExt cx="5647999" cy="3314319"/>
        </a:xfrm>
      </xdr:grpSpPr>
      <xdr:grpSp>
        <xdr:nvGrpSpPr>
          <xdr:cNvPr id="30" name="Group 29">
            <a:extLst>
              <a:ext uri="{FF2B5EF4-FFF2-40B4-BE49-F238E27FC236}">
                <a16:creationId xmlns:a16="http://schemas.microsoft.com/office/drawing/2014/main" id="{00000000-0008-0000-0200-00001E000000}"/>
              </a:ext>
            </a:extLst>
          </xdr:cNvPr>
          <xdr:cNvGrpSpPr/>
        </xdr:nvGrpSpPr>
        <xdr:grpSpPr>
          <a:xfrm>
            <a:off x="0" y="336500"/>
            <a:ext cx="3568700" cy="2800985"/>
            <a:chOff x="0" y="-53374"/>
            <a:chExt cx="5744388" cy="4494292"/>
          </a:xfrm>
        </xdr:grpSpPr>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1"/>
            <a:stretch>
              <a:fillRect/>
            </a:stretch>
          </xdr:blipFill>
          <xdr:spPr>
            <a:xfrm>
              <a:off x="0" y="0"/>
              <a:ext cx="5659733" cy="4440918"/>
            </a:xfrm>
            <a:prstGeom prst="rect">
              <a:avLst/>
            </a:prstGeom>
            <a:ln w="9525">
              <a:solidFill>
                <a:srgbClr val="FF0000"/>
              </a:solidFill>
              <a:prstDash val="solid"/>
            </a:ln>
          </xdr:spPr>
        </xdr:pic>
        <xdr:sp macro="" textlink="">
          <xdr:nvSpPr>
            <xdr:cNvPr id="44" name="Oval 43">
              <a:extLst>
                <a:ext uri="{FF2B5EF4-FFF2-40B4-BE49-F238E27FC236}">
                  <a16:creationId xmlns:a16="http://schemas.microsoft.com/office/drawing/2014/main" id="{00000000-0008-0000-0200-00002C000000}"/>
                </a:ext>
              </a:extLst>
            </xdr:cNvPr>
            <xdr:cNvSpPr/>
          </xdr:nvSpPr>
          <xdr:spPr>
            <a:xfrm>
              <a:off x="2901371" y="992731"/>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5" name="Oval 44">
              <a:extLst>
                <a:ext uri="{FF2B5EF4-FFF2-40B4-BE49-F238E27FC236}">
                  <a16:creationId xmlns:a16="http://schemas.microsoft.com/office/drawing/2014/main" id="{00000000-0008-0000-0200-00002D000000}"/>
                </a:ext>
              </a:extLst>
            </xdr:cNvPr>
            <xdr:cNvSpPr/>
          </xdr:nvSpPr>
          <xdr:spPr>
            <a:xfrm>
              <a:off x="2956088" y="61173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6" name="Oval 45">
              <a:extLst>
                <a:ext uri="{FF2B5EF4-FFF2-40B4-BE49-F238E27FC236}">
                  <a16:creationId xmlns:a16="http://schemas.microsoft.com/office/drawing/2014/main" id="{00000000-0008-0000-0200-00002E000000}"/>
                </a:ext>
              </a:extLst>
            </xdr:cNvPr>
            <xdr:cNvSpPr/>
          </xdr:nvSpPr>
          <xdr:spPr>
            <a:xfrm>
              <a:off x="3227215" y="11451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7" name="Oval 46">
              <a:extLst>
                <a:ext uri="{FF2B5EF4-FFF2-40B4-BE49-F238E27FC236}">
                  <a16:creationId xmlns:a16="http://schemas.microsoft.com/office/drawing/2014/main" id="{00000000-0008-0000-0200-00002F000000}"/>
                </a:ext>
              </a:extLst>
            </xdr:cNvPr>
            <xdr:cNvSpPr/>
          </xdr:nvSpPr>
          <xdr:spPr>
            <a:xfrm>
              <a:off x="3162586" y="12975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pic>
          <xdr:nvPicPr>
            <xdr:cNvPr id="48" name="Picture 47">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2"/>
            <a:stretch>
              <a:fillRect/>
            </a:stretch>
          </xdr:blipFill>
          <xdr:spPr>
            <a:xfrm>
              <a:off x="60488" y="4237913"/>
              <a:ext cx="990600" cy="180975"/>
            </a:xfrm>
            <a:prstGeom prst="rect">
              <a:avLst/>
            </a:prstGeom>
            <a:ln w="9525">
              <a:solidFill>
                <a:schemeClr val="tx1"/>
              </a:solidFill>
              <a:prstDash val="solid"/>
            </a:ln>
          </xdr:spPr>
        </xdr:pic>
        <xdr:sp macro="" textlink="">
          <xdr:nvSpPr>
            <xdr:cNvPr id="49" name="Oval 48">
              <a:extLst>
                <a:ext uri="{FF2B5EF4-FFF2-40B4-BE49-F238E27FC236}">
                  <a16:creationId xmlns:a16="http://schemas.microsoft.com/office/drawing/2014/main" id="{00000000-0008-0000-0200-000031000000}"/>
                </a:ext>
              </a:extLst>
            </xdr:cNvPr>
            <xdr:cNvSpPr/>
          </xdr:nvSpPr>
          <xdr:spPr>
            <a:xfrm>
              <a:off x="2670432" y="152359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0" name="Oval 49">
              <a:extLst>
                <a:ext uri="{FF2B5EF4-FFF2-40B4-BE49-F238E27FC236}">
                  <a16:creationId xmlns:a16="http://schemas.microsoft.com/office/drawing/2014/main" id="{00000000-0008-0000-0200-000032000000}"/>
                </a:ext>
              </a:extLst>
            </xdr:cNvPr>
            <xdr:cNvSpPr/>
          </xdr:nvSpPr>
          <xdr:spPr>
            <a:xfrm>
              <a:off x="2346488" y="297800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1" name="Oval 50">
              <a:extLst>
                <a:ext uri="{FF2B5EF4-FFF2-40B4-BE49-F238E27FC236}">
                  <a16:creationId xmlns:a16="http://schemas.microsoft.com/office/drawing/2014/main" id="{00000000-0008-0000-0200-000033000000}"/>
                </a:ext>
              </a:extLst>
            </xdr:cNvPr>
            <xdr:cNvSpPr/>
          </xdr:nvSpPr>
          <xdr:spPr>
            <a:xfrm>
              <a:off x="1965488" y="1224979"/>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2" name="Oval 51">
              <a:extLst>
                <a:ext uri="{FF2B5EF4-FFF2-40B4-BE49-F238E27FC236}">
                  <a16:creationId xmlns:a16="http://schemas.microsoft.com/office/drawing/2014/main" id="{00000000-0008-0000-0200-000034000000}"/>
                </a:ext>
              </a:extLst>
            </xdr:cNvPr>
            <xdr:cNvSpPr/>
          </xdr:nvSpPr>
          <xdr:spPr>
            <a:xfrm>
              <a:off x="2945918" y="234083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3" name="Oval 52">
              <a:extLst>
                <a:ext uri="{FF2B5EF4-FFF2-40B4-BE49-F238E27FC236}">
                  <a16:creationId xmlns:a16="http://schemas.microsoft.com/office/drawing/2014/main" id="{00000000-0008-0000-0200-000035000000}"/>
                </a:ext>
              </a:extLst>
            </xdr:cNvPr>
            <xdr:cNvSpPr/>
          </xdr:nvSpPr>
          <xdr:spPr>
            <a:xfrm>
              <a:off x="3228044" y="2858482"/>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4" name="Oval 53">
              <a:extLst>
                <a:ext uri="{FF2B5EF4-FFF2-40B4-BE49-F238E27FC236}">
                  <a16:creationId xmlns:a16="http://schemas.microsoft.com/office/drawing/2014/main" id="{00000000-0008-0000-0200-000036000000}"/>
                </a:ext>
              </a:extLst>
            </xdr:cNvPr>
            <xdr:cNvSpPr/>
          </xdr:nvSpPr>
          <xdr:spPr>
            <a:xfrm>
              <a:off x="3565688" y="254871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5" name="Oval 54">
              <a:extLst>
                <a:ext uri="{FF2B5EF4-FFF2-40B4-BE49-F238E27FC236}">
                  <a16:creationId xmlns:a16="http://schemas.microsoft.com/office/drawing/2014/main" id="{00000000-0008-0000-0200-000037000000}"/>
                </a:ext>
              </a:extLst>
            </xdr:cNvPr>
            <xdr:cNvSpPr/>
          </xdr:nvSpPr>
          <xdr:spPr>
            <a:xfrm>
              <a:off x="4175288" y="3250738"/>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6" name="Rectangle 55">
              <a:extLst>
                <a:ext uri="{FF2B5EF4-FFF2-40B4-BE49-F238E27FC236}">
                  <a16:creationId xmlns:a16="http://schemas.microsoft.com/office/drawing/2014/main" id="{00000000-0008-0000-0200-000038000000}"/>
                </a:ext>
              </a:extLst>
            </xdr:cNvPr>
            <xdr:cNvSpPr/>
          </xdr:nvSpPr>
          <xdr:spPr>
            <a:xfrm>
              <a:off x="3430158" y="3902984"/>
              <a:ext cx="2175180" cy="469013"/>
            </a:xfrm>
            <a:prstGeom prst="rect">
              <a:avLst/>
            </a:prstGeom>
            <a:solidFill>
              <a:schemeClr val="bg1"/>
            </a:solidFill>
            <a:ln w="9525">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7" name="Oval 56">
              <a:extLst>
                <a:ext uri="{FF2B5EF4-FFF2-40B4-BE49-F238E27FC236}">
                  <a16:creationId xmlns:a16="http://schemas.microsoft.com/office/drawing/2014/main" id="{00000000-0008-0000-0200-000039000000}"/>
                </a:ext>
              </a:extLst>
            </xdr:cNvPr>
            <xdr:cNvSpPr/>
          </xdr:nvSpPr>
          <xdr:spPr>
            <a:xfrm>
              <a:off x="3476714" y="3931460"/>
              <a:ext cx="181298"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8" name="Oval 57">
              <a:extLst>
                <a:ext uri="{FF2B5EF4-FFF2-40B4-BE49-F238E27FC236}">
                  <a16:creationId xmlns:a16="http://schemas.microsoft.com/office/drawing/2014/main" id="{00000000-0008-0000-0200-00003A000000}"/>
                </a:ext>
              </a:extLst>
            </xdr:cNvPr>
            <xdr:cNvSpPr/>
          </xdr:nvSpPr>
          <xdr:spPr>
            <a:xfrm>
              <a:off x="3484129" y="415097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9" name="TextBox 34">
              <a:extLst>
                <a:ext uri="{FF2B5EF4-FFF2-40B4-BE49-F238E27FC236}">
                  <a16:creationId xmlns:a16="http://schemas.microsoft.com/office/drawing/2014/main" id="{00000000-0008-0000-0200-00003B000000}"/>
                </a:ext>
              </a:extLst>
            </xdr:cNvPr>
            <xdr:cNvSpPr txBox="1"/>
          </xdr:nvSpPr>
          <xdr:spPr>
            <a:xfrm>
              <a:off x="3640014" y="3884753"/>
              <a:ext cx="2104374" cy="37737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Established hydro-ecologic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0" name="TextBox 35">
              <a:extLst>
                <a:ext uri="{FF2B5EF4-FFF2-40B4-BE49-F238E27FC236}">
                  <a16:creationId xmlns:a16="http://schemas.microsoft.com/office/drawing/2014/main" id="{00000000-0008-0000-0200-00003C000000}"/>
                </a:ext>
              </a:extLst>
            </xdr:cNvPr>
            <xdr:cNvSpPr txBox="1"/>
          </xdr:nvSpPr>
          <xdr:spPr>
            <a:xfrm>
              <a:off x="3636840" y="4085593"/>
              <a:ext cx="1995432" cy="33133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Existing hydrologic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1" name="Oval 60">
              <a:extLst>
                <a:ext uri="{FF2B5EF4-FFF2-40B4-BE49-F238E27FC236}">
                  <a16:creationId xmlns:a16="http://schemas.microsoft.com/office/drawing/2014/main" id="{00000000-0008-0000-0200-00003D000000}"/>
                </a:ext>
              </a:extLst>
            </xdr:cNvPr>
            <xdr:cNvSpPr/>
          </xdr:nvSpPr>
          <xdr:spPr>
            <a:xfrm>
              <a:off x="2075094" y="3221271"/>
              <a:ext cx="181299"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62" name="TextBox 34">
              <a:extLst>
                <a:ext uri="{FF2B5EF4-FFF2-40B4-BE49-F238E27FC236}">
                  <a16:creationId xmlns:a16="http://schemas.microsoft.com/office/drawing/2014/main" id="{00000000-0008-0000-0200-00003E000000}"/>
                </a:ext>
              </a:extLst>
            </xdr:cNvPr>
            <xdr:cNvSpPr txBox="1"/>
          </xdr:nvSpPr>
          <xdr:spPr>
            <a:xfrm rot="18346057">
              <a:off x="2388170" y="194691"/>
              <a:ext cx="874744"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3" name="TextBox 34">
              <a:extLst>
                <a:ext uri="{FF2B5EF4-FFF2-40B4-BE49-F238E27FC236}">
                  <a16:creationId xmlns:a16="http://schemas.microsoft.com/office/drawing/2014/main" id="{00000000-0008-0000-0200-00003F000000}"/>
                </a:ext>
              </a:extLst>
            </xdr:cNvPr>
            <xdr:cNvSpPr txBox="1"/>
          </xdr:nvSpPr>
          <xdr:spPr>
            <a:xfrm rot="18346057">
              <a:off x="1476443" y="1615994"/>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Malad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4" name="TextBox 34">
              <a:extLst>
                <a:ext uri="{FF2B5EF4-FFF2-40B4-BE49-F238E27FC236}">
                  <a16:creationId xmlns:a16="http://schemas.microsoft.com/office/drawing/2014/main" id="{00000000-0008-0000-0200-000040000000}"/>
                </a:ext>
              </a:extLst>
            </xdr:cNvPr>
            <xdr:cNvSpPr txBox="1"/>
          </xdr:nvSpPr>
          <xdr:spPr>
            <a:xfrm rot="18346057">
              <a:off x="3142822" y="911450"/>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Cub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5" name="TextBox 34">
              <a:extLst>
                <a:ext uri="{FF2B5EF4-FFF2-40B4-BE49-F238E27FC236}">
                  <a16:creationId xmlns:a16="http://schemas.microsoft.com/office/drawing/2014/main" id="{00000000-0008-0000-0200-000041000000}"/>
                </a:ext>
              </a:extLst>
            </xdr:cNvPr>
            <xdr:cNvSpPr txBox="1"/>
          </xdr:nvSpPr>
          <xdr:spPr>
            <a:xfrm rot="18346057">
              <a:off x="3597037" y="1937563"/>
              <a:ext cx="1616112"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Blacksmith Fork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6" name="TextBox 34">
              <a:extLst>
                <a:ext uri="{FF2B5EF4-FFF2-40B4-BE49-F238E27FC236}">
                  <a16:creationId xmlns:a16="http://schemas.microsoft.com/office/drawing/2014/main" id="{00000000-0008-0000-0200-000042000000}"/>
                </a:ext>
              </a:extLst>
            </xdr:cNvPr>
            <xdr:cNvSpPr txBox="1"/>
          </xdr:nvSpPr>
          <xdr:spPr>
            <a:xfrm rot="18346057">
              <a:off x="3959880" y="2628414"/>
              <a:ext cx="1826310" cy="35639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East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7" name="TextBox 34">
              <a:extLst>
                <a:ext uri="{FF2B5EF4-FFF2-40B4-BE49-F238E27FC236}">
                  <a16:creationId xmlns:a16="http://schemas.microsoft.com/office/drawing/2014/main" id="{00000000-0008-0000-0200-000043000000}"/>
                </a:ext>
              </a:extLst>
            </xdr:cNvPr>
            <xdr:cNvSpPr txBox="1"/>
          </xdr:nvSpPr>
          <xdr:spPr>
            <a:xfrm rot="18346057">
              <a:off x="2421483" y="3179081"/>
              <a:ext cx="1199711" cy="536597"/>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South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8" name="TextBox 34">
              <a:extLst>
                <a:ext uri="{FF2B5EF4-FFF2-40B4-BE49-F238E27FC236}">
                  <a16:creationId xmlns:a16="http://schemas.microsoft.com/office/drawing/2014/main" id="{00000000-0008-0000-0200-000044000000}"/>
                </a:ext>
              </a:extLst>
            </xdr:cNvPr>
            <xdr:cNvSpPr txBox="1"/>
          </xdr:nvSpPr>
          <xdr:spPr>
            <a:xfrm>
              <a:off x="0" y="3687774"/>
              <a:ext cx="961632"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Great Salt Lake</a:t>
              </a:r>
              <a:endParaRPr lang="en-US" sz="1200">
                <a:effectLst/>
                <a:latin typeface="Times New Roman" panose="02020603050405020304" pitchFamily="18" charset="0"/>
                <a:ea typeface="Times New Roman" panose="02020603050405020304" pitchFamily="18" charset="0"/>
              </a:endParaRPr>
            </a:p>
          </xdr:txBody>
        </xdr:sp>
        <xdr:sp macro="" textlink="">
          <xdr:nvSpPr>
            <xdr:cNvPr id="69" name="TextBox 34">
              <a:extLst>
                <a:ext uri="{FF2B5EF4-FFF2-40B4-BE49-F238E27FC236}">
                  <a16:creationId xmlns:a16="http://schemas.microsoft.com/office/drawing/2014/main" id="{00000000-0008-0000-0200-000045000000}"/>
                </a:ext>
              </a:extLst>
            </xdr:cNvPr>
            <xdr:cNvSpPr txBox="1"/>
          </xdr:nvSpPr>
          <xdr:spPr>
            <a:xfrm>
              <a:off x="1012821" y="2874282"/>
              <a:ext cx="1391537"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Migratory Bird Refuge</a:t>
              </a:r>
              <a:endParaRPr lang="en-US" sz="1200">
                <a:effectLst/>
                <a:latin typeface="Times New Roman" panose="02020603050405020304" pitchFamily="18" charset="0"/>
                <a:ea typeface="Times New Roman" panose="02020603050405020304" pitchFamily="18" charset="0"/>
              </a:endParaRPr>
            </a:p>
          </xdr:txBody>
        </xdr:sp>
      </xdr:grpSp>
      <xdr:grpSp>
        <xdr:nvGrpSpPr>
          <xdr:cNvPr id="31" name="Group 30">
            <a:extLst>
              <a:ext uri="{FF2B5EF4-FFF2-40B4-BE49-F238E27FC236}">
                <a16:creationId xmlns:a16="http://schemas.microsoft.com/office/drawing/2014/main" id="{00000000-0008-0000-0200-00001F000000}"/>
              </a:ext>
            </a:extLst>
          </xdr:cNvPr>
          <xdr:cNvGrpSpPr/>
        </xdr:nvGrpSpPr>
        <xdr:grpSpPr>
          <a:xfrm>
            <a:off x="3781958" y="0"/>
            <a:ext cx="1866041" cy="2519783"/>
            <a:chOff x="0" y="1920358"/>
            <a:chExt cx="2590800" cy="3311750"/>
          </a:xfrm>
        </xdr:grpSpPr>
        <xdr:pic>
          <xdr:nvPicPr>
            <xdr:cNvPr id="40" name="Picture 39">
              <a:extLst>
                <a:ext uri="{FF2B5EF4-FFF2-40B4-BE49-F238E27FC236}">
                  <a16:creationId xmlns:a16="http://schemas.microsoft.com/office/drawing/2014/main" id="{00000000-0008-0000-0200-000028000000}"/>
                </a:ext>
              </a:extLst>
            </xdr:cNvPr>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bwMode="auto">
            <a:xfrm>
              <a:off x="0" y="1920358"/>
              <a:ext cx="2590800" cy="3288998"/>
            </a:xfrm>
            <a:prstGeom prst="rect">
              <a:avLst/>
            </a:prstGeom>
            <a:ln>
              <a:noFill/>
            </a:ln>
            <a:extLst>
              <a:ext uri="{53640926-AAD7-44D8-BBD7-CCE9431645EC}">
                <a14:shadowObscured xmlns:a14="http://schemas.microsoft.com/office/drawing/2010/main"/>
              </a:ext>
            </a:extLst>
          </xdr:spPr>
        </xdr:pic>
        <xdr:sp macro="" textlink="">
          <xdr:nvSpPr>
            <xdr:cNvPr id="41" name="Rectangle 40">
              <a:extLst>
                <a:ext uri="{FF2B5EF4-FFF2-40B4-BE49-F238E27FC236}">
                  <a16:creationId xmlns:a16="http://schemas.microsoft.com/office/drawing/2014/main" id="{00000000-0008-0000-0200-000029000000}"/>
                </a:ext>
              </a:extLst>
            </xdr:cNvPr>
            <xdr:cNvSpPr/>
          </xdr:nvSpPr>
          <xdr:spPr>
            <a:xfrm>
              <a:off x="685649" y="2916321"/>
              <a:ext cx="1240150" cy="990601"/>
            </a:xfrm>
            <a:prstGeom prst="rect">
              <a:avLst/>
            </a:prstGeom>
            <a:noFill/>
            <a:ln w="952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2" name="Rectangle 41">
              <a:extLst>
                <a:ext uri="{FF2B5EF4-FFF2-40B4-BE49-F238E27FC236}">
                  <a16:creationId xmlns:a16="http://schemas.microsoft.com/office/drawing/2014/main" id="{00000000-0008-0000-0200-00002A000000}"/>
                </a:ext>
              </a:extLst>
            </xdr:cNvPr>
            <xdr:cNvSpPr/>
          </xdr:nvSpPr>
          <xdr:spPr>
            <a:xfrm>
              <a:off x="1765311" y="4935510"/>
              <a:ext cx="762000" cy="29659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grpSp>
        <xdr:nvGrpSpPr>
          <xdr:cNvPr id="32" name="Group 31">
            <a:extLst>
              <a:ext uri="{FF2B5EF4-FFF2-40B4-BE49-F238E27FC236}">
                <a16:creationId xmlns:a16="http://schemas.microsoft.com/office/drawing/2014/main" id="{00000000-0008-0000-0200-000020000000}"/>
              </a:ext>
            </a:extLst>
          </xdr:cNvPr>
          <xdr:cNvGrpSpPr/>
        </xdr:nvGrpSpPr>
        <xdr:grpSpPr>
          <a:xfrm>
            <a:off x="4345229" y="2340864"/>
            <a:ext cx="918210" cy="973455"/>
            <a:chOff x="474770" y="0"/>
            <a:chExt cx="1524000" cy="1558810"/>
          </a:xfrm>
        </xdr:grpSpPr>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31251" t="72222" r="42931" b="6701"/>
            <a:stretch/>
          </xdr:blipFill>
          <xdr:spPr>
            <a:xfrm>
              <a:off x="543069" y="0"/>
              <a:ext cx="1455701" cy="1482610"/>
            </a:xfrm>
            <a:prstGeom prst="rect">
              <a:avLst/>
            </a:prstGeom>
          </xdr:spPr>
        </xdr:pic>
        <xdr:sp macro="" textlink="">
          <xdr:nvSpPr>
            <xdr:cNvPr id="36" name="Rectangle 35">
              <a:extLst>
                <a:ext uri="{FF2B5EF4-FFF2-40B4-BE49-F238E27FC236}">
                  <a16:creationId xmlns:a16="http://schemas.microsoft.com/office/drawing/2014/main" id="{00000000-0008-0000-0200-000024000000}"/>
                </a:ext>
              </a:extLst>
            </xdr:cNvPr>
            <xdr:cNvSpPr/>
          </xdr:nvSpPr>
          <xdr:spPr>
            <a:xfrm>
              <a:off x="474770" y="1330210"/>
              <a:ext cx="414019" cy="2286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37" name="Rectangle 36">
              <a:extLst>
                <a:ext uri="{FF2B5EF4-FFF2-40B4-BE49-F238E27FC236}">
                  <a16:creationId xmlns:a16="http://schemas.microsoft.com/office/drawing/2014/main" id="{00000000-0008-0000-0200-000025000000}"/>
                </a:ext>
              </a:extLst>
            </xdr:cNvPr>
            <xdr:cNvSpPr/>
          </xdr:nvSpPr>
          <xdr:spPr>
            <a:xfrm>
              <a:off x="1270608" y="582628"/>
              <a:ext cx="540363" cy="4221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WY</a:t>
              </a:r>
              <a:endParaRPr lang="en-US" sz="1200">
                <a:effectLst/>
                <a:latin typeface="Times New Roman" panose="02020603050405020304" pitchFamily="18" charset="0"/>
                <a:ea typeface="Times New Roman" panose="02020603050405020304" pitchFamily="18" charset="0"/>
              </a:endParaRPr>
            </a:p>
          </xdr:txBody>
        </xdr:sp>
        <xdr:sp macro="" textlink="">
          <xdr:nvSpPr>
            <xdr:cNvPr id="38" name="Rectangle 37">
              <a:extLst>
                <a:ext uri="{FF2B5EF4-FFF2-40B4-BE49-F238E27FC236}">
                  <a16:creationId xmlns:a16="http://schemas.microsoft.com/office/drawing/2014/main" id="{00000000-0008-0000-0200-000026000000}"/>
                </a:ext>
              </a:extLst>
            </xdr:cNvPr>
            <xdr:cNvSpPr/>
          </xdr:nvSpPr>
          <xdr:spPr>
            <a:xfrm>
              <a:off x="599333" y="594568"/>
              <a:ext cx="663298" cy="3338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ID</a:t>
              </a:r>
              <a:endParaRPr lang="en-US" sz="1200">
                <a:effectLst/>
                <a:latin typeface="Times New Roman" panose="02020603050405020304" pitchFamily="18" charset="0"/>
                <a:ea typeface="Times New Roman" panose="02020603050405020304" pitchFamily="18" charset="0"/>
              </a:endParaRPr>
            </a:p>
          </xdr:txBody>
        </xdr:sp>
        <xdr:sp macro="" textlink="">
          <xdr:nvSpPr>
            <xdr:cNvPr id="39" name="Rectangle 38">
              <a:extLst>
                <a:ext uri="{FF2B5EF4-FFF2-40B4-BE49-F238E27FC236}">
                  <a16:creationId xmlns:a16="http://schemas.microsoft.com/office/drawing/2014/main" id="{00000000-0008-0000-0200-000027000000}"/>
                </a:ext>
              </a:extLst>
            </xdr:cNvPr>
            <xdr:cNvSpPr/>
          </xdr:nvSpPr>
          <xdr:spPr>
            <a:xfrm>
              <a:off x="859779" y="1037663"/>
              <a:ext cx="564889" cy="3603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UT</a:t>
              </a:r>
              <a:endParaRPr lang="en-US" sz="1200">
                <a:effectLst/>
                <a:latin typeface="Times New Roman" panose="02020603050405020304" pitchFamily="18" charset="0"/>
                <a:ea typeface="Times New Roman" panose="02020603050405020304" pitchFamily="18" charset="0"/>
              </a:endParaRPr>
            </a:p>
          </xdr:txBody>
        </xdr:sp>
      </xdr:grpSp>
      <xdr:cxnSp macro="">
        <xdr:nvCxnSpPr>
          <xdr:cNvPr id="33" name="Straight Connector 32">
            <a:extLst>
              <a:ext uri="{FF2B5EF4-FFF2-40B4-BE49-F238E27FC236}">
                <a16:creationId xmlns:a16="http://schemas.microsoft.com/office/drawing/2014/main" id="{00000000-0008-0000-0200-000021000000}"/>
              </a:ext>
            </a:extLst>
          </xdr:cNvPr>
          <xdr:cNvCxnSpPr/>
        </xdr:nvCxnSpPr>
        <xdr:spPr>
          <a:xfrm flipH="1" flipV="1">
            <a:off x="3518611" y="380391"/>
            <a:ext cx="1645274" cy="377165"/>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00000000-0008-0000-0200-000022000000}"/>
              </a:ext>
            </a:extLst>
          </xdr:cNvPr>
          <xdr:cNvCxnSpPr/>
        </xdr:nvCxnSpPr>
        <xdr:spPr>
          <a:xfrm flipH="1">
            <a:off x="3525927" y="1514247"/>
            <a:ext cx="1635480" cy="1625513"/>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468630</xdr:colOff>
      <xdr:row>3</xdr:row>
      <xdr:rowOff>30480</xdr:rowOff>
    </xdr:from>
    <xdr:to>
      <xdr:col>10</xdr:col>
      <xdr:colOff>647700</xdr:colOff>
      <xdr:row>53</xdr:row>
      <xdr:rowOff>49530</xdr:rowOff>
    </xdr:to>
    <xdr:sp macro="" textlink="">
      <xdr:nvSpPr>
        <xdr:cNvPr id="54281" name="Object 9" hidden="1">
          <a:extLst>
            <a:ext uri="{63B3BB69-23CF-44E3-9099-C40C66FF867C}">
              <a14:compatExt xmlns:a14="http://schemas.microsoft.com/office/drawing/2010/main" spid="_x0000_s54281"/>
            </a:ext>
            <a:ext uri="{FF2B5EF4-FFF2-40B4-BE49-F238E27FC236}">
              <a16:creationId xmlns:a16="http://schemas.microsoft.com/office/drawing/2014/main" id="{00000000-0008-0000-0200-000009D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xdr:col>
      <xdr:colOff>1171575</xdr:colOff>
      <xdr:row>3</xdr:row>
      <xdr:rowOff>76200</xdr:rowOff>
    </xdr:from>
    <xdr:to>
      <xdr:col>10</xdr:col>
      <xdr:colOff>1619250</xdr:colOff>
      <xdr:row>53</xdr:row>
      <xdr:rowOff>123825</xdr:rowOff>
    </xdr:to>
    <xdr:pic>
      <xdr:nvPicPr>
        <xdr:cNvPr id="2" name="Picture 9">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676275"/>
          <a:ext cx="6343650" cy="9667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190500</xdr:colOff>
      <xdr:row>2</xdr:row>
      <xdr:rowOff>85725</xdr:rowOff>
    </xdr:from>
    <xdr:to>
      <xdr:col>16</xdr:col>
      <xdr:colOff>552450</xdr:colOff>
      <xdr:row>16</xdr:row>
      <xdr:rowOff>161925</xdr:rowOff>
    </xdr:to>
    <xdr:graphicFrame macro="">
      <xdr:nvGraphicFramePr>
        <xdr:cNvPr id="4" name="Chart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19</xdr:row>
      <xdr:rowOff>28575</xdr:rowOff>
    </xdr:from>
    <xdr:to>
      <xdr:col>17</xdr:col>
      <xdr:colOff>610342</xdr:colOff>
      <xdr:row>41</xdr:row>
      <xdr:rowOff>115166</xdr:rowOff>
    </xdr:to>
    <xdr:graphicFrame macro="">
      <xdr:nvGraphicFramePr>
        <xdr:cNvPr id="5" name="Chart 4">
          <a:extLst>
            <a:ext uri="{FF2B5EF4-FFF2-40B4-BE49-F238E27FC236}">
              <a16:creationId xmlns:a16="http://schemas.microsoft.com/office/drawing/2014/main" id="{00000000-0008-0000-2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381000</xdr:colOff>
      <xdr:row>3</xdr:row>
      <xdr:rowOff>71437</xdr:rowOff>
    </xdr:from>
    <xdr:to>
      <xdr:col>14</xdr:col>
      <xdr:colOff>76200</xdr:colOff>
      <xdr:row>17</xdr:row>
      <xdr:rowOff>147637</xdr:rowOff>
    </xdr:to>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2</xdr:row>
      <xdr:rowOff>123825</xdr:rowOff>
    </xdr:from>
    <xdr:to>
      <xdr:col>22</xdr:col>
      <xdr:colOff>152400</xdr:colOff>
      <xdr:row>17</xdr:row>
      <xdr:rowOff>9525</xdr:rowOff>
    </xdr:to>
    <xdr:graphicFrame macro="">
      <xdr:nvGraphicFramePr>
        <xdr:cNvPr id="3" name="Chart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25</xdr:row>
      <xdr:rowOff>142875</xdr:rowOff>
    </xdr:from>
    <xdr:to>
      <xdr:col>22</xdr:col>
      <xdr:colOff>0</xdr:colOff>
      <xdr:row>40</xdr:row>
      <xdr:rowOff>28575</xdr:rowOff>
    </xdr:to>
    <xdr:graphicFrame macro="">
      <xdr:nvGraphicFramePr>
        <xdr:cNvPr id="4" name="Chart 3">
          <a:extLst>
            <a:ext uri="{FF2B5EF4-FFF2-40B4-BE49-F238E27FC236}">
              <a16:creationId xmlns:a16="http://schemas.microsoft.com/office/drawing/2014/main" id="{00000000-0008-0000-2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361950</xdr:colOff>
      <xdr:row>45</xdr:row>
      <xdr:rowOff>19050</xdr:rowOff>
    </xdr:from>
    <xdr:to>
      <xdr:col>22</xdr:col>
      <xdr:colOff>57150</xdr:colOff>
      <xdr:row>59</xdr:row>
      <xdr:rowOff>95250</xdr:rowOff>
    </xdr:to>
    <xdr:graphicFrame macro="">
      <xdr:nvGraphicFramePr>
        <xdr:cNvPr id="5" name="Chart 4">
          <a:extLst>
            <a:ext uri="{FF2B5EF4-FFF2-40B4-BE49-F238E27FC236}">
              <a16:creationId xmlns:a16="http://schemas.microsoft.com/office/drawing/2014/main" id="{00000000-0008-0000-2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38929</xdr:colOff>
      <xdr:row>61</xdr:row>
      <xdr:rowOff>166480</xdr:rowOff>
    </xdr:from>
    <xdr:to>
      <xdr:col>21</xdr:col>
      <xdr:colOff>347042</xdr:colOff>
      <xdr:row>76</xdr:row>
      <xdr:rowOff>52180</xdr:rowOff>
    </xdr:to>
    <xdr:graphicFrame macro="">
      <xdr:nvGraphicFramePr>
        <xdr:cNvPr id="6" name="Chart 5">
          <a:extLst>
            <a:ext uri="{FF2B5EF4-FFF2-40B4-BE49-F238E27FC236}">
              <a16:creationId xmlns:a16="http://schemas.microsoft.com/office/drawing/2014/main" id="{00000000-0008-0000-2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80</xdr:row>
      <xdr:rowOff>0</xdr:rowOff>
    </xdr:from>
    <xdr:to>
      <xdr:col>22</xdr:col>
      <xdr:colOff>304800</xdr:colOff>
      <xdr:row>94</xdr:row>
      <xdr:rowOff>76200</xdr:rowOff>
    </xdr:to>
    <xdr:graphicFrame macro="">
      <xdr:nvGraphicFramePr>
        <xdr:cNvPr id="7" name="Chart 6">
          <a:extLst>
            <a:ext uri="{FF2B5EF4-FFF2-40B4-BE49-F238E27FC236}">
              <a16:creationId xmlns:a16="http://schemas.microsoft.com/office/drawing/2014/main" id="{00000000-0008-0000-2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461843</xdr:colOff>
      <xdr:row>100</xdr:row>
      <xdr:rowOff>186498</xdr:rowOff>
    </xdr:from>
    <xdr:to>
      <xdr:col>28</xdr:col>
      <xdr:colOff>72679</xdr:colOff>
      <xdr:row>115</xdr:row>
      <xdr:rowOff>72198</xdr:rowOff>
    </xdr:to>
    <xdr:graphicFrame macro="">
      <xdr:nvGraphicFramePr>
        <xdr:cNvPr id="8" name="Chart 7">
          <a:extLst>
            <a:ext uri="{FF2B5EF4-FFF2-40B4-BE49-F238E27FC236}">
              <a16:creationId xmlns:a16="http://schemas.microsoft.com/office/drawing/2014/main" id="{00000000-0008-0000-2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259773</xdr:colOff>
      <xdr:row>119</xdr:row>
      <xdr:rowOff>190499</xdr:rowOff>
    </xdr:from>
    <xdr:to>
      <xdr:col>24</xdr:col>
      <xdr:colOff>225136</xdr:colOff>
      <xdr:row>142</xdr:row>
      <xdr:rowOff>86590</xdr:rowOff>
    </xdr:to>
    <xdr:graphicFrame macro="">
      <xdr:nvGraphicFramePr>
        <xdr:cNvPr id="9" name="Chart 8">
          <a:extLst>
            <a:ext uri="{FF2B5EF4-FFF2-40B4-BE49-F238E27FC236}">
              <a16:creationId xmlns:a16="http://schemas.microsoft.com/office/drawing/2014/main" id="{00000000-0008-0000-2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672524</xdr:colOff>
      <xdr:row>139</xdr:row>
      <xdr:rowOff>179915</xdr:rowOff>
    </xdr:from>
    <xdr:to>
      <xdr:col>13</xdr:col>
      <xdr:colOff>203970</xdr:colOff>
      <xdr:row>162</xdr:row>
      <xdr:rowOff>76006</xdr:rowOff>
    </xdr:to>
    <xdr:graphicFrame macro="">
      <xdr:nvGraphicFramePr>
        <xdr:cNvPr id="10" name="Chart 9">
          <a:extLst>
            <a:ext uri="{FF2B5EF4-FFF2-40B4-BE49-F238E27FC236}">
              <a16:creationId xmlns:a16="http://schemas.microsoft.com/office/drawing/2014/main" id="{00000000-0008-0000-2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201146</xdr:colOff>
      <xdr:row>0</xdr:row>
      <xdr:rowOff>0</xdr:rowOff>
    </xdr:from>
    <xdr:to>
      <xdr:col>39</xdr:col>
      <xdr:colOff>467847</xdr:colOff>
      <xdr:row>11</xdr:row>
      <xdr:rowOff>9525</xdr:rowOff>
    </xdr:to>
    <xdr:pic>
      <xdr:nvPicPr>
        <xdr:cNvPr id="2" name="Picture 1">
          <a:extLst>
            <a:ext uri="{FF2B5EF4-FFF2-40B4-BE49-F238E27FC236}">
              <a16:creationId xmlns:a16="http://schemas.microsoft.com/office/drawing/2014/main" id="{00000000-0008-0000-3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32734" y="0"/>
          <a:ext cx="11158818"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461479</xdr:colOff>
      <xdr:row>12</xdr:row>
      <xdr:rowOff>0</xdr:rowOff>
    </xdr:from>
    <xdr:to>
      <xdr:col>43</xdr:col>
      <xdr:colOff>528153</xdr:colOff>
      <xdr:row>31</xdr:row>
      <xdr:rowOff>9525</xdr:rowOff>
    </xdr:to>
    <xdr:pic>
      <xdr:nvPicPr>
        <xdr:cNvPr id="3" name="Picture 2">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33888" y="2667000"/>
          <a:ext cx="11583265" cy="362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536863</xdr:colOff>
      <xdr:row>0</xdr:row>
      <xdr:rowOff>0</xdr:rowOff>
    </xdr:from>
    <xdr:to>
      <xdr:col>40</xdr:col>
      <xdr:colOff>578797</xdr:colOff>
      <xdr:row>11</xdr:row>
      <xdr:rowOff>57150</xdr:rowOff>
    </xdr:to>
    <xdr:pic>
      <xdr:nvPicPr>
        <xdr:cNvPr id="4" name="Picture 3">
          <a:extLst>
            <a:ext uri="{FF2B5EF4-FFF2-40B4-BE49-F238E27FC236}">
              <a16:creationId xmlns:a16="http://schemas.microsoft.com/office/drawing/2014/main" id="{00000000-0008-0000-3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60681" y="0"/>
          <a:ext cx="10952389"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536863</xdr:colOff>
      <xdr:row>17</xdr:row>
      <xdr:rowOff>0</xdr:rowOff>
    </xdr:from>
    <xdr:to>
      <xdr:col>41</xdr:col>
      <xdr:colOff>194457</xdr:colOff>
      <xdr:row>35</xdr:row>
      <xdr:rowOff>142875</xdr:rowOff>
    </xdr:to>
    <xdr:pic>
      <xdr:nvPicPr>
        <xdr:cNvPr id="5" name="Picture 4">
          <a:extLst>
            <a:ext uri="{FF2B5EF4-FFF2-40B4-BE49-F238E27FC236}">
              <a16:creationId xmlns:a16="http://schemas.microsoft.com/office/drawing/2014/main" id="{00000000-0008-0000-3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60681" y="3619500"/>
          <a:ext cx="11174185"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158834</xdr:colOff>
      <xdr:row>51</xdr:row>
      <xdr:rowOff>109602</xdr:rowOff>
    </xdr:from>
    <xdr:to>
      <xdr:col>20</xdr:col>
      <xdr:colOff>457448</xdr:colOff>
      <xdr:row>66</xdr:row>
      <xdr:rowOff>71502</xdr:rowOff>
    </xdr:to>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37112</xdr:colOff>
      <xdr:row>66</xdr:row>
      <xdr:rowOff>173428</xdr:rowOff>
    </xdr:from>
    <xdr:to>
      <xdr:col>27</xdr:col>
      <xdr:colOff>554182</xdr:colOff>
      <xdr:row>81</xdr:row>
      <xdr:rowOff>51955</xdr:rowOff>
    </xdr:to>
    <xdr:graphicFrame macro="">
      <xdr:nvGraphicFramePr>
        <xdr:cNvPr id="3" name="Chart 2">
          <a:extLst>
            <a:ext uri="{FF2B5EF4-FFF2-40B4-BE49-F238E27FC236}">
              <a16:creationId xmlns:a16="http://schemas.microsoft.com/office/drawing/2014/main" id="{00000000-0008-0000-4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155865</xdr:colOff>
      <xdr:row>1</xdr:row>
      <xdr:rowOff>138545</xdr:rowOff>
    </xdr:from>
    <xdr:to>
      <xdr:col>20</xdr:col>
      <xdr:colOff>454479</xdr:colOff>
      <xdr:row>16</xdr:row>
      <xdr:rowOff>100445</xdr:rowOff>
    </xdr:to>
    <xdr:graphicFrame macro="">
      <xdr:nvGraphicFramePr>
        <xdr:cNvPr id="4" name="Chart 3">
          <a:extLst>
            <a:ext uri="{FF2B5EF4-FFF2-40B4-BE49-F238E27FC236}">
              <a16:creationId xmlns:a16="http://schemas.microsoft.com/office/drawing/2014/main" id="{00000000-0008-0000-4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17319</xdr:colOff>
      <xdr:row>1</xdr:row>
      <xdr:rowOff>155863</xdr:rowOff>
    </xdr:from>
    <xdr:to>
      <xdr:col>27</xdr:col>
      <xdr:colOff>575706</xdr:colOff>
      <xdr:row>16</xdr:row>
      <xdr:rowOff>117763</xdr:rowOff>
    </xdr:to>
    <xdr:graphicFrame macro="">
      <xdr:nvGraphicFramePr>
        <xdr:cNvPr id="5" name="Chart 4">
          <a:extLst>
            <a:ext uri="{FF2B5EF4-FFF2-40B4-BE49-F238E27FC236}">
              <a16:creationId xmlns:a16="http://schemas.microsoft.com/office/drawing/2014/main" id="{00000000-0008-0000-4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121228</xdr:colOff>
      <xdr:row>17</xdr:row>
      <xdr:rowOff>51955</xdr:rowOff>
    </xdr:from>
    <xdr:to>
      <xdr:col>20</xdr:col>
      <xdr:colOff>419842</xdr:colOff>
      <xdr:row>35</xdr:row>
      <xdr:rowOff>108857</xdr:rowOff>
    </xdr:to>
    <xdr:graphicFrame macro="">
      <xdr:nvGraphicFramePr>
        <xdr:cNvPr id="6" name="Chart 5">
          <a:extLst>
            <a:ext uri="{FF2B5EF4-FFF2-40B4-BE49-F238E27FC236}">
              <a16:creationId xmlns:a16="http://schemas.microsoft.com/office/drawing/2014/main" id="{00000000-0008-0000-4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588818</xdr:colOff>
      <xdr:row>17</xdr:row>
      <xdr:rowOff>69274</xdr:rowOff>
    </xdr:from>
    <xdr:to>
      <xdr:col>27</xdr:col>
      <xdr:colOff>541069</xdr:colOff>
      <xdr:row>35</xdr:row>
      <xdr:rowOff>149680</xdr:rowOff>
    </xdr:to>
    <xdr:graphicFrame macro="">
      <xdr:nvGraphicFramePr>
        <xdr:cNvPr id="7" name="Chart 6">
          <a:extLst>
            <a:ext uri="{FF2B5EF4-FFF2-40B4-BE49-F238E27FC236}">
              <a16:creationId xmlns:a16="http://schemas.microsoft.com/office/drawing/2014/main" id="{00000000-0008-0000-4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34637</xdr:colOff>
      <xdr:row>51</xdr:row>
      <xdr:rowOff>103909</xdr:rowOff>
    </xdr:from>
    <xdr:to>
      <xdr:col>27</xdr:col>
      <xdr:colOff>593024</xdr:colOff>
      <xdr:row>66</xdr:row>
      <xdr:rowOff>65809</xdr:rowOff>
    </xdr:to>
    <xdr:graphicFrame macro="">
      <xdr:nvGraphicFramePr>
        <xdr:cNvPr id="8" name="Chart 7">
          <a:extLst>
            <a:ext uri="{FF2B5EF4-FFF2-40B4-BE49-F238E27FC236}">
              <a16:creationId xmlns:a16="http://schemas.microsoft.com/office/drawing/2014/main" id="{00000000-0008-0000-4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155864</xdr:colOff>
      <xdr:row>67</xdr:row>
      <xdr:rowOff>17318</xdr:rowOff>
    </xdr:from>
    <xdr:to>
      <xdr:col>20</xdr:col>
      <xdr:colOff>454478</xdr:colOff>
      <xdr:row>81</xdr:row>
      <xdr:rowOff>169718</xdr:rowOff>
    </xdr:to>
    <xdr:graphicFrame macro="">
      <xdr:nvGraphicFramePr>
        <xdr:cNvPr id="9" name="Chart 8">
          <a:extLst>
            <a:ext uri="{FF2B5EF4-FFF2-40B4-BE49-F238E27FC236}">
              <a16:creationId xmlns:a16="http://schemas.microsoft.com/office/drawing/2014/main" id="{00000000-0008-0000-4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106384</xdr:colOff>
      <xdr:row>82</xdr:row>
      <xdr:rowOff>69272</xdr:rowOff>
    </xdr:from>
    <xdr:to>
      <xdr:col>28</xdr:col>
      <xdr:colOff>17318</xdr:colOff>
      <xdr:row>96</xdr:row>
      <xdr:rowOff>138299</xdr:rowOff>
    </xdr:to>
    <xdr:graphicFrame macro="">
      <xdr:nvGraphicFramePr>
        <xdr:cNvPr id="10" name="Chart 9">
          <a:extLst>
            <a:ext uri="{FF2B5EF4-FFF2-40B4-BE49-F238E27FC236}">
              <a16:creationId xmlns:a16="http://schemas.microsoft.com/office/drawing/2014/main" id="{00000000-0008-0000-4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225136</xdr:colOff>
      <xdr:row>82</xdr:row>
      <xdr:rowOff>103662</xdr:rowOff>
    </xdr:from>
    <xdr:to>
      <xdr:col>20</xdr:col>
      <xdr:colOff>523750</xdr:colOff>
      <xdr:row>97</xdr:row>
      <xdr:rowOff>65562</xdr:rowOff>
    </xdr:to>
    <xdr:graphicFrame macro="">
      <xdr:nvGraphicFramePr>
        <xdr:cNvPr id="11" name="Chart 10">
          <a:extLst>
            <a:ext uri="{FF2B5EF4-FFF2-40B4-BE49-F238E27FC236}">
              <a16:creationId xmlns:a16="http://schemas.microsoft.com/office/drawing/2014/main" id="{00000000-0008-0000-4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123702</xdr:colOff>
      <xdr:row>97</xdr:row>
      <xdr:rowOff>173182</xdr:rowOff>
    </xdr:from>
    <xdr:to>
      <xdr:col>28</xdr:col>
      <xdr:colOff>34636</xdr:colOff>
      <xdr:row>112</xdr:row>
      <xdr:rowOff>51709</xdr:rowOff>
    </xdr:to>
    <xdr:graphicFrame macro="">
      <xdr:nvGraphicFramePr>
        <xdr:cNvPr id="12" name="Chart 11">
          <a:extLst>
            <a:ext uri="{FF2B5EF4-FFF2-40B4-BE49-F238E27FC236}">
              <a16:creationId xmlns:a16="http://schemas.microsoft.com/office/drawing/2014/main" id="{00000000-0008-0000-4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242454</xdr:colOff>
      <xdr:row>98</xdr:row>
      <xdr:rowOff>17072</xdr:rowOff>
    </xdr:from>
    <xdr:to>
      <xdr:col>20</xdr:col>
      <xdr:colOff>541068</xdr:colOff>
      <xdr:row>112</xdr:row>
      <xdr:rowOff>169472</xdr:rowOff>
    </xdr:to>
    <xdr:graphicFrame macro="">
      <xdr:nvGraphicFramePr>
        <xdr:cNvPr id="13" name="Chart 12">
          <a:extLst>
            <a:ext uri="{FF2B5EF4-FFF2-40B4-BE49-F238E27FC236}">
              <a16:creationId xmlns:a16="http://schemas.microsoft.com/office/drawing/2014/main" id="{00000000-0008-0000-4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49</xdr:col>
      <xdr:colOff>26140</xdr:colOff>
      <xdr:row>1</xdr:row>
      <xdr:rowOff>152400</xdr:rowOff>
    </xdr:from>
    <xdr:to>
      <xdr:col>58</xdr:col>
      <xdr:colOff>405871</xdr:colOff>
      <xdr:row>34</xdr:row>
      <xdr:rowOff>163830</xdr:rowOff>
    </xdr:to>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67006</xdr:colOff>
      <xdr:row>35</xdr:row>
      <xdr:rowOff>36828</xdr:rowOff>
    </xdr:from>
    <xdr:to>
      <xdr:col>58</xdr:col>
      <xdr:colOff>427039</xdr:colOff>
      <xdr:row>57</xdr:row>
      <xdr:rowOff>86781</xdr:rowOff>
    </xdr:to>
    <xdr:graphicFrame macro="">
      <xdr:nvGraphicFramePr>
        <xdr:cNvPr id="3" name="Chart 2">
          <a:extLst>
            <a:ext uri="{FF2B5EF4-FFF2-40B4-BE49-F238E27FC236}">
              <a16:creationId xmlns:a16="http://schemas.microsoft.com/office/drawing/2014/main" id="{00000000-0008-0000-4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73554</xdr:colOff>
      <xdr:row>57</xdr:row>
      <xdr:rowOff>93979</xdr:rowOff>
    </xdr:from>
    <xdr:to>
      <xdr:col>58</xdr:col>
      <xdr:colOff>427038</xdr:colOff>
      <xdr:row>78</xdr:row>
      <xdr:rowOff>25399</xdr:rowOff>
    </xdr:to>
    <xdr:graphicFrame macro="">
      <xdr:nvGraphicFramePr>
        <xdr:cNvPr id="4" name="Chart 3">
          <a:extLst>
            <a:ext uri="{FF2B5EF4-FFF2-40B4-BE49-F238E27FC236}">
              <a16:creationId xmlns:a16="http://schemas.microsoft.com/office/drawing/2014/main" id="{00000000-0008-0000-4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245128</xdr:colOff>
      <xdr:row>91</xdr:row>
      <xdr:rowOff>104495</xdr:rowOff>
    </xdr:from>
    <xdr:to>
      <xdr:col>32</xdr:col>
      <xdr:colOff>153800</xdr:colOff>
      <xdr:row>116</xdr:row>
      <xdr:rowOff>33694</xdr:rowOff>
    </xdr:to>
    <xdr:graphicFrame macro="">
      <xdr:nvGraphicFramePr>
        <xdr:cNvPr id="5" name="Chart 4">
          <a:extLst>
            <a:ext uri="{FF2B5EF4-FFF2-40B4-BE49-F238E27FC236}">
              <a16:creationId xmlns:a16="http://schemas.microsoft.com/office/drawing/2014/main" id="{00000000-0008-0000-4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95249</xdr:colOff>
      <xdr:row>92</xdr:row>
      <xdr:rowOff>185738</xdr:rowOff>
    </xdr:from>
    <xdr:to>
      <xdr:col>47</xdr:col>
      <xdr:colOff>194421</xdr:colOff>
      <xdr:row>117</xdr:row>
      <xdr:rowOff>114937</xdr:rowOff>
    </xdr:to>
    <xdr:graphicFrame macro="">
      <xdr:nvGraphicFramePr>
        <xdr:cNvPr id="6" name="Chart 5">
          <a:extLst>
            <a:ext uri="{FF2B5EF4-FFF2-40B4-BE49-F238E27FC236}">
              <a16:creationId xmlns:a16="http://schemas.microsoft.com/office/drawing/2014/main" id="{00000000-0008-0000-4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1048615</xdr:colOff>
      <xdr:row>88</xdr:row>
      <xdr:rowOff>145473</xdr:rowOff>
    </xdr:from>
    <xdr:to>
      <xdr:col>13</xdr:col>
      <xdr:colOff>1566887</xdr:colOff>
      <xdr:row>115</xdr:row>
      <xdr:rowOff>79434</xdr:rowOff>
    </xdr:to>
    <xdr:graphicFrame macro="">
      <xdr:nvGraphicFramePr>
        <xdr:cNvPr id="7" name="Chart 6">
          <a:extLst>
            <a:ext uri="{FF2B5EF4-FFF2-40B4-BE49-F238E27FC236}">
              <a16:creationId xmlns:a16="http://schemas.microsoft.com/office/drawing/2014/main" id="{00000000-0008-0000-4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214313</xdr:colOff>
      <xdr:row>4</xdr:row>
      <xdr:rowOff>28575</xdr:rowOff>
    </xdr:from>
    <xdr:to>
      <xdr:col>38</xdr:col>
      <xdr:colOff>142035</xdr:colOff>
      <xdr:row>28</xdr:row>
      <xdr:rowOff>172086</xdr:rowOff>
    </xdr:to>
    <xdr:graphicFrame macro="">
      <xdr:nvGraphicFramePr>
        <xdr:cNvPr id="8" name="Chart 7">
          <a:extLst>
            <a:ext uri="{FF2B5EF4-FFF2-40B4-BE49-F238E27FC236}">
              <a16:creationId xmlns:a16="http://schemas.microsoft.com/office/drawing/2014/main" id="{00000000-0008-0000-4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1528762</xdr:colOff>
      <xdr:row>32</xdr:row>
      <xdr:rowOff>174047</xdr:rowOff>
    </xdr:from>
    <xdr:to>
      <xdr:col>34</xdr:col>
      <xdr:colOff>122464</xdr:colOff>
      <xdr:row>57</xdr:row>
      <xdr:rowOff>117533</xdr:rowOff>
    </xdr:to>
    <xdr:graphicFrame macro="">
      <xdr:nvGraphicFramePr>
        <xdr:cNvPr id="9" name="Chart 8">
          <a:extLst>
            <a:ext uri="{FF2B5EF4-FFF2-40B4-BE49-F238E27FC236}">
              <a16:creationId xmlns:a16="http://schemas.microsoft.com/office/drawing/2014/main" id="{00000000-0008-0000-4E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245128</xdr:colOff>
      <xdr:row>98</xdr:row>
      <xdr:rowOff>104495</xdr:rowOff>
    </xdr:from>
    <xdr:to>
      <xdr:col>36</xdr:col>
      <xdr:colOff>153800</xdr:colOff>
      <xdr:row>123</xdr:row>
      <xdr:rowOff>33694</xdr:rowOff>
    </xdr:to>
    <xdr:graphicFrame macro="">
      <xdr:nvGraphicFramePr>
        <xdr:cNvPr id="5" name="Chart 4">
          <a:extLst>
            <a:ext uri="{FF2B5EF4-FFF2-40B4-BE49-F238E27FC236}">
              <a16:creationId xmlns:a16="http://schemas.microsoft.com/office/drawing/2014/main" id="{00000000-0008-0000-4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95249</xdr:colOff>
      <xdr:row>99</xdr:row>
      <xdr:rowOff>185738</xdr:rowOff>
    </xdr:from>
    <xdr:to>
      <xdr:col>51</xdr:col>
      <xdr:colOff>194421</xdr:colOff>
      <xdr:row>124</xdr:row>
      <xdr:rowOff>114937</xdr:rowOff>
    </xdr:to>
    <xdr:graphicFrame macro="">
      <xdr:nvGraphicFramePr>
        <xdr:cNvPr id="6" name="Chart 5">
          <a:extLst>
            <a:ext uri="{FF2B5EF4-FFF2-40B4-BE49-F238E27FC236}">
              <a16:creationId xmlns:a16="http://schemas.microsoft.com/office/drawing/2014/main" id="{00000000-0008-0000-4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1048615</xdr:colOff>
      <xdr:row>95</xdr:row>
      <xdr:rowOff>145473</xdr:rowOff>
    </xdr:from>
    <xdr:to>
      <xdr:col>17</xdr:col>
      <xdr:colOff>1566887</xdr:colOff>
      <xdr:row>122</xdr:row>
      <xdr:rowOff>79434</xdr:rowOff>
    </xdr:to>
    <xdr:graphicFrame macro="">
      <xdr:nvGraphicFramePr>
        <xdr:cNvPr id="7" name="Chart 6">
          <a:extLst>
            <a:ext uri="{FF2B5EF4-FFF2-40B4-BE49-F238E27FC236}">
              <a16:creationId xmlns:a16="http://schemas.microsoft.com/office/drawing/2014/main" id="{00000000-0008-0000-4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119062</xdr:colOff>
      <xdr:row>10</xdr:row>
      <xdr:rowOff>454751</xdr:rowOff>
    </xdr:from>
    <xdr:to>
      <xdr:col>31</xdr:col>
      <xdr:colOff>505810</xdr:colOff>
      <xdr:row>32</xdr:row>
      <xdr:rowOff>174855</xdr:rowOff>
    </xdr:to>
    <xdr:graphicFrame macro="">
      <xdr:nvGraphicFramePr>
        <xdr:cNvPr id="8" name="Chart 7">
          <a:extLst>
            <a:ext uri="{FF2B5EF4-FFF2-40B4-BE49-F238E27FC236}">
              <a16:creationId xmlns:a16="http://schemas.microsoft.com/office/drawing/2014/main" id="{00000000-0008-0000-4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413384</xdr:colOff>
      <xdr:row>11</xdr:row>
      <xdr:rowOff>54986</xdr:rowOff>
    </xdr:from>
    <xdr:to>
      <xdr:col>47</xdr:col>
      <xdr:colOff>461963</xdr:colOff>
      <xdr:row>34</xdr:row>
      <xdr:rowOff>22284</xdr:rowOff>
    </xdr:to>
    <xdr:graphicFrame macro="">
      <xdr:nvGraphicFramePr>
        <xdr:cNvPr id="9" name="Chart 8">
          <a:extLst>
            <a:ext uri="{FF2B5EF4-FFF2-40B4-BE49-F238E27FC236}">
              <a16:creationId xmlns:a16="http://schemas.microsoft.com/office/drawing/2014/main" id="{00000000-0008-0000-4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166687</xdr:colOff>
      <xdr:row>34</xdr:row>
      <xdr:rowOff>2313</xdr:rowOff>
    </xdr:from>
    <xdr:to>
      <xdr:col>31</xdr:col>
      <xdr:colOff>553435</xdr:colOff>
      <xdr:row>57</xdr:row>
      <xdr:rowOff>174855</xdr:rowOff>
    </xdr:to>
    <xdr:graphicFrame macro="">
      <xdr:nvGraphicFramePr>
        <xdr:cNvPr id="10" name="Chart 9">
          <a:extLst>
            <a:ext uri="{FF2B5EF4-FFF2-40B4-BE49-F238E27FC236}">
              <a16:creationId xmlns:a16="http://schemas.microsoft.com/office/drawing/2014/main" id="{00000000-0008-0000-4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58369" name="XLfitRepository" hidden="1">
          <a:extLst>
            <a:ext uri="{63B3BB69-23CF-44E3-9099-C40C66FF867C}">
              <a14:compatExt xmlns:a14="http://schemas.microsoft.com/office/drawing/2010/main" spid="_x0000_s58369"/>
            </a:ext>
            <a:ext uri="{FF2B5EF4-FFF2-40B4-BE49-F238E27FC236}">
              <a16:creationId xmlns:a16="http://schemas.microsoft.com/office/drawing/2014/main" id="{00000000-0008-0000-5000-000001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12</xdr:col>
      <xdr:colOff>582930</xdr:colOff>
      <xdr:row>34</xdr:row>
      <xdr:rowOff>152400</xdr:rowOff>
    </xdr:from>
    <xdr:to>
      <xdr:col>19</xdr:col>
      <xdr:colOff>125730</xdr:colOff>
      <xdr:row>48</xdr:row>
      <xdr:rowOff>30480</xdr:rowOff>
    </xdr:to>
    <xdr:sp macro="" textlink="">
      <xdr:nvSpPr>
        <xdr:cNvPr id="58370" name="XLfitChart2D P34" hidden="1">
          <a:extLst>
            <a:ext uri="{63B3BB69-23CF-44E3-9099-C40C66FF867C}">
              <a14:compatExt xmlns:a14="http://schemas.microsoft.com/office/drawing/2010/main" spid="_x0000_s58370"/>
            </a:ext>
            <a:ext uri="{FF2B5EF4-FFF2-40B4-BE49-F238E27FC236}">
              <a16:creationId xmlns:a16="http://schemas.microsoft.com/office/drawing/2014/main" id="{00000000-0008-0000-5000-000002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32</xdr:col>
      <xdr:colOff>449580</xdr:colOff>
      <xdr:row>46</xdr:row>
      <xdr:rowOff>87630</xdr:rowOff>
    </xdr:from>
    <xdr:to>
      <xdr:col>38</xdr:col>
      <xdr:colOff>601980</xdr:colOff>
      <xdr:row>59</xdr:row>
      <xdr:rowOff>152400</xdr:rowOff>
    </xdr:to>
    <xdr:sp macro="" textlink="">
      <xdr:nvSpPr>
        <xdr:cNvPr id="58371" name="XLfitChart2D AG38" hidden="1">
          <a:extLst>
            <a:ext uri="{63B3BB69-23CF-44E3-9099-C40C66FF867C}">
              <a14:compatExt xmlns:a14="http://schemas.microsoft.com/office/drawing/2010/main" spid="_x0000_s58371"/>
            </a:ext>
            <a:ext uri="{FF2B5EF4-FFF2-40B4-BE49-F238E27FC236}">
              <a16:creationId xmlns:a16="http://schemas.microsoft.com/office/drawing/2014/main" id="{00000000-0008-0000-5000-000003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58372" name="XLfitChart2D AW38" hidden="1">
          <a:extLst>
            <a:ext uri="{63B3BB69-23CF-44E3-9099-C40C66FF867C}">
              <a14:compatExt xmlns:a14="http://schemas.microsoft.com/office/drawing/2010/main" spid="_x0000_s58372"/>
            </a:ext>
            <a:ext uri="{FF2B5EF4-FFF2-40B4-BE49-F238E27FC236}">
              <a16:creationId xmlns:a16="http://schemas.microsoft.com/office/drawing/2014/main" id="{00000000-0008-0000-5000-000004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12</xdr:col>
      <xdr:colOff>1457325</xdr:colOff>
      <xdr:row>34</xdr:row>
      <xdr:rowOff>381000</xdr:rowOff>
    </xdr:from>
    <xdr:to>
      <xdr:col>19</xdr:col>
      <xdr:colOff>314325</xdr:colOff>
      <xdr:row>48</xdr:row>
      <xdr:rowOff>76200</xdr:rowOff>
    </xdr:to>
    <xdr:pic>
      <xdr:nvPicPr>
        <xdr:cNvPr id="3" name="XLfitChart2D P34">
          <a:extLst>
            <a:ext uri="{FF2B5EF4-FFF2-40B4-BE49-F238E27FC236}">
              <a16:creationId xmlns:a16="http://schemas.microsoft.com/office/drawing/2014/main" id="{00000000-0008-0000-5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0" y="6667500"/>
          <a:ext cx="3971925"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32</xdr:col>
      <xdr:colOff>1123950</xdr:colOff>
      <xdr:row>46</xdr:row>
      <xdr:rowOff>219075</xdr:rowOff>
    </xdr:from>
    <xdr:to>
      <xdr:col>38</xdr:col>
      <xdr:colOff>1504950</xdr:colOff>
      <xdr:row>59</xdr:row>
      <xdr:rowOff>381000</xdr:rowOff>
    </xdr:to>
    <xdr:pic>
      <xdr:nvPicPr>
        <xdr:cNvPr id="4" name="XLfitChart2D AG38">
          <a:extLst>
            <a:ext uri="{FF2B5EF4-FFF2-40B4-BE49-F238E27FC236}">
              <a16:creationId xmlns:a16="http://schemas.microsoft.com/office/drawing/2014/main" id="{00000000-0008-0000-5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17275" y="8953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5" name="XLfitChart2D AW38">
          <a:extLst>
            <a:ext uri="{FF2B5EF4-FFF2-40B4-BE49-F238E27FC236}">
              <a16:creationId xmlns:a16="http://schemas.microsoft.com/office/drawing/2014/main" id="{00000000-0008-0000-5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129025" name="XLfitRepository" hidden="1">
          <a:extLst>
            <a:ext uri="{63B3BB69-23CF-44E3-9099-C40C66FF867C}">
              <a14:compatExt xmlns:a14="http://schemas.microsoft.com/office/drawing/2010/main" spid="_x0000_s129025"/>
            </a:ext>
            <a:ext uri="{FF2B5EF4-FFF2-40B4-BE49-F238E27FC236}">
              <a16:creationId xmlns:a16="http://schemas.microsoft.com/office/drawing/2014/main" id="{00000000-0008-0000-5100-000001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13</xdr:col>
      <xdr:colOff>495300</xdr:colOff>
      <xdr:row>58</xdr:row>
      <xdr:rowOff>68580</xdr:rowOff>
    </xdr:from>
    <xdr:to>
      <xdr:col>20</xdr:col>
      <xdr:colOff>38100</xdr:colOff>
      <xdr:row>71</xdr:row>
      <xdr:rowOff>133350</xdr:rowOff>
    </xdr:to>
    <xdr:sp macro="" textlink="">
      <xdr:nvSpPr>
        <xdr:cNvPr id="129026" name="XLfitChart2D J66" hidden="1">
          <a:extLst>
            <a:ext uri="{63B3BB69-23CF-44E3-9099-C40C66FF867C}">
              <a14:compatExt xmlns:a14="http://schemas.microsoft.com/office/drawing/2010/main" spid="_x0000_s129026"/>
            </a:ext>
            <a:ext uri="{FF2B5EF4-FFF2-40B4-BE49-F238E27FC236}">
              <a16:creationId xmlns:a16="http://schemas.microsoft.com/office/drawing/2014/main" id="{00000000-0008-0000-5100-000002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129027" name="XLfitChart2D AW38" hidden="1">
          <a:extLst>
            <a:ext uri="{63B3BB69-23CF-44E3-9099-C40C66FF867C}">
              <a14:compatExt xmlns:a14="http://schemas.microsoft.com/office/drawing/2010/main" spid="_x0000_s129027"/>
            </a:ext>
            <a:ext uri="{FF2B5EF4-FFF2-40B4-BE49-F238E27FC236}">
              <a16:creationId xmlns:a16="http://schemas.microsoft.com/office/drawing/2014/main" id="{00000000-0008-0000-5100-000003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13</xdr:col>
      <xdr:colOff>1238250</xdr:colOff>
      <xdr:row>58</xdr:row>
      <xdr:rowOff>171450</xdr:rowOff>
    </xdr:from>
    <xdr:to>
      <xdr:col>20</xdr:col>
      <xdr:colOff>95250</xdr:colOff>
      <xdr:row>71</xdr:row>
      <xdr:rowOff>333375</xdr:rowOff>
    </xdr:to>
    <xdr:pic>
      <xdr:nvPicPr>
        <xdr:cNvPr id="3" name="XLfitChart2D J66">
          <a:extLst>
            <a:ext uri="{FF2B5EF4-FFF2-40B4-BE49-F238E27FC236}">
              <a16:creationId xmlns:a16="http://schemas.microsoft.com/office/drawing/2014/main" id="{00000000-0008-0000-5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11220450"/>
          <a:ext cx="3752850" cy="24955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4" name="XLfitChart2D AW38">
          <a:extLst>
            <a:ext uri="{FF2B5EF4-FFF2-40B4-BE49-F238E27FC236}">
              <a16:creationId xmlns:a16="http://schemas.microsoft.com/office/drawing/2014/main" id="{00000000-0008-0000-5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24</xdr:row>
      <xdr:rowOff>0</xdr:rowOff>
    </xdr:from>
    <xdr:to>
      <xdr:col>5</xdr:col>
      <xdr:colOff>392430</xdr:colOff>
      <xdr:row>33</xdr:row>
      <xdr:rowOff>68580</xdr:rowOff>
    </xdr:to>
    <xdr:sp macro="" textlink="">
      <xdr:nvSpPr>
        <xdr:cNvPr id="59393" name="XLfitRepository" hidden="1">
          <a:extLst>
            <a:ext uri="{63B3BB69-23CF-44E3-9099-C40C66FF867C}">
              <a14:compatExt xmlns:a14="http://schemas.microsoft.com/office/drawing/2010/main" spid="_x0000_s59393"/>
            </a:ext>
            <a:ext uri="{FF2B5EF4-FFF2-40B4-BE49-F238E27FC236}">
              <a16:creationId xmlns:a16="http://schemas.microsoft.com/office/drawing/2014/main" id="{00000000-0008-0000-5200-000001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17</xdr:col>
      <xdr:colOff>247650</xdr:colOff>
      <xdr:row>5</xdr:row>
      <xdr:rowOff>152400</xdr:rowOff>
    </xdr:from>
    <xdr:to>
      <xdr:col>23</xdr:col>
      <xdr:colOff>400050</xdr:colOff>
      <xdr:row>19</xdr:row>
      <xdr:rowOff>30480</xdr:rowOff>
    </xdr:to>
    <xdr:sp macro="" textlink="">
      <xdr:nvSpPr>
        <xdr:cNvPr id="59394" name="XLfitChart2D D21" hidden="1">
          <a:extLst>
            <a:ext uri="{63B3BB69-23CF-44E3-9099-C40C66FF867C}">
              <a14:compatExt xmlns:a14="http://schemas.microsoft.com/office/drawing/2010/main" spid="_x0000_s59394"/>
            </a:ext>
            <a:ext uri="{FF2B5EF4-FFF2-40B4-BE49-F238E27FC236}">
              <a16:creationId xmlns:a16="http://schemas.microsoft.com/office/drawing/2014/main" id="{00000000-0008-0000-5200-000002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335280</xdr:colOff>
      <xdr:row>32</xdr:row>
      <xdr:rowOff>133350</xdr:rowOff>
    </xdr:from>
    <xdr:to>
      <xdr:col>23</xdr:col>
      <xdr:colOff>487680</xdr:colOff>
      <xdr:row>46</xdr:row>
      <xdr:rowOff>11430</xdr:rowOff>
    </xdr:to>
    <xdr:sp macro="" textlink="">
      <xdr:nvSpPr>
        <xdr:cNvPr id="59395" name="XLfitChart2D D42" hidden="1">
          <a:extLst>
            <a:ext uri="{63B3BB69-23CF-44E3-9099-C40C66FF867C}">
              <a14:compatExt xmlns:a14="http://schemas.microsoft.com/office/drawing/2010/main" spid="_x0000_s59395"/>
            </a:ext>
            <a:ext uri="{FF2B5EF4-FFF2-40B4-BE49-F238E27FC236}">
              <a16:creationId xmlns:a16="http://schemas.microsoft.com/office/drawing/2014/main" id="{00000000-0008-0000-5200-000003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438150</xdr:colOff>
      <xdr:row>54</xdr:row>
      <xdr:rowOff>87630</xdr:rowOff>
    </xdr:from>
    <xdr:to>
      <xdr:col>23</xdr:col>
      <xdr:colOff>590550</xdr:colOff>
      <xdr:row>67</xdr:row>
      <xdr:rowOff>152400</xdr:rowOff>
    </xdr:to>
    <xdr:sp macro="" textlink="">
      <xdr:nvSpPr>
        <xdr:cNvPr id="59396" name="XLfitChart2D D61" hidden="1">
          <a:extLst>
            <a:ext uri="{63B3BB69-23CF-44E3-9099-C40C66FF867C}">
              <a14:compatExt xmlns:a14="http://schemas.microsoft.com/office/drawing/2010/main" spid="_x0000_s59396"/>
            </a:ext>
            <a:ext uri="{FF2B5EF4-FFF2-40B4-BE49-F238E27FC236}">
              <a16:creationId xmlns:a16="http://schemas.microsoft.com/office/drawing/2014/main" id="{00000000-0008-0000-5200-000004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xdr:col>
      <xdr:colOff>0</xdr:colOff>
      <xdr:row>24</xdr:row>
      <xdr:rowOff>0</xdr:rowOff>
    </xdr:from>
    <xdr:to>
      <xdr:col>5</xdr:col>
      <xdr:colOff>981075</xdr:colOff>
      <xdr:row>33</xdr:row>
      <xdr:rowOff>171450</xdr:rowOff>
    </xdr:to>
    <xdr:pic>
      <xdr:nvPicPr>
        <xdr:cNvPr id="2" name="XLfitRepository" hidden="1">
          <a:extLst>
            <a:ext uri="{FF2B5EF4-FFF2-40B4-BE49-F238E27FC236}">
              <a16:creationId xmlns:a16="http://schemas.microsoft.com/office/drawing/2014/main" id="{00000000-0008-0000-5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5720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17</xdr:col>
      <xdr:colOff>619125</xdr:colOff>
      <xdr:row>5</xdr:row>
      <xdr:rowOff>381000</xdr:rowOff>
    </xdr:from>
    <xdr:to>
      <xdr:col>23</xdr:col>
      <xdr:colOff>1000125</xdr:colOff>
      <xdr:row>19</xdr:row>
      <xdr:rowOff>76200</xdr:rowOff>
    </xdr:to>
    <xdr:pic>
      <xdr:nvPicPr>
        <xdr:cNvPr id="3" name="XLfitChart2D D21">
          <a:extLst>
            <a:ext uri="{FF2B5EF4-FFF2-40B4-BE49-F238E27FC236}">
              <a16:creationId xmlns:a16="http://schemas.microsoft.com/office/drawing/2014/main" id="{00000000-0008-0000-5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01550" y="1143000"/>
          <a:ext cx="3657600"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838200</xdr:colOff>
      <xdr:row>32</xdr:row>
      <xdr:rowOff>333375</xdr:rowOff>
    </xdr:from>
    <xdr:to>
      <xdr:col>23</xdr:col>
      <xdr:colOff>1219200</xdr:colOff>
      <xdr:row>46</xdr:row>
      <xdr:rowOff>28575</xdr:rowOff>
    </xdr:to>
    <xdr:pic>
      <xdr:nvPicPr>
        <xdr:cNvPr id="4" name="XLfitChart2D D42">
          <a:extLst>
            <a:ext uri="{FF2B5EF4-FFF2-40B4-BE49-F238E27FC236}">
              <a16:creationId xmlns:a16="http://schemas.microsoft.com/office/drawing/2014/main" id="{00000000-0008-0000-5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01550" y="6286500"/>
          <a:ext cx="3657600" cy="2505075"/>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1095375</xdr:colOff>
      <xdr:row>54</xdr:row>
      <xdr:rowOff>219075</xdr:rowOff>
    </xdr:from>
    <xdr:to>
      <xdr:col>23</xdr:col>
      <xdr:colOff>1476375</xdr:colOff>
      <xdr:row>67</xdr:row>
      <xdr:rowOff>381000</xdr:rowOff>
    </xdr:to>
    <xdr:pic>
      <xdr:nvPicPr>
        <xdr:cNvPr id="5" name="XLfitChart2D D61">
          <a:extLst>
            <a:ext uri="{FF2B5EF4-FFF2-40B4-BE49-F238E27FC236}">
              <a16:creationId xmlns:a16="http://schemas.microsoft.com/office/drawing/2014/main" id="{00000000-0008-0000-52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401550" y="10477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yman/Desktop/Box%20Sync/USU/Thesis/Clean%20Data/Stage-flow-width_updatedUnits_Feb2016.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XLfit4.xl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Ayman\Thesis\GAMS\GAMSCode\WASH-Data-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verview"/>
      <sheetName val="Table of Transects"/>
      <sheetName val="Table of Stages"/>
      <sheetName val="Transect Cub 8-16"/>
      <sheetName val="Transect 11-17 Cub "/>
      <sheetName val="Transect 5-7-13 Cub"/>
      <sheetName val="Transect Confluence 8-16"/>
      <sheetName val="Transect 11-17 Confluence"/>
      <sheetName val="Transect 5-7-13 Confluence"/>
      <sheetName val="Aug Flow Averaging"/>
      <sheetName val="Aug Data Report"/>
      <sheetName val="ADCP 8-13-13 State Border"/>
      <sheetName val="ADCP 8-14-13 Mortin"/>
      <sheetName val="ADCP 8-15-13 Confluence"/>
      <sheetName val="ADCP 8-15-13  Cub River"/>
      <sheetName val="ADCP 11-16-13 Mortin"/>
      <sheetName val="ADCP 11-16-13 Confluence"/>
      <sheetName val="ADCP 11-16-13 Cub"/>
      <sheetName val="ADCP 5-5-14 Morton"/>
      <sheetName val="ADCP 5-5-14 Confluence"/>
      <sheetName val="ADCP 5-5-14 Cub"/>
    </sheetNames>
    <sheetDataSet>
      <sheetData sheetId="0" refreshError="1"/>
      <sheetData sheetId="1" refreshError="1"/>
      <sheetData sheetId="2">
        <row r="3">
          <cell r="A3" t="str">
            <v>Cub</v>
          </cell>
          <cell r="B3">
            <v>41137</v>
          </cell>
          <cell r="E3">
            <v>6.3719999999999999</v>
          </cell>
          <cell r="G3">
            <v>9.1509999999999998</v>
          </cell>
          <cell r="J3" t="str">
            <v>No</v>
          </cell>
        </row>
        <row r="4">
          <cell r="A4" t="str">
            <v>Cub</v>
          </cell>
          <cell r="B4">
            <v>41137</v>
          </cell>
          <cell r="E4">
            <v>5.8419999999999996</v>
          </cell>
          <cell r="G4">
            <v>4.4640000000000004</v>
          </cell>
          <cell r="J4" t="str">
            <v>Yes</v>
          </cell>
        </row>
        <row r="5">
          <cell r="A5" t="str">
            <v>Cub</v>
          </cell>
          <cell r="B5">
            <v>41137</v>
          </cell>
          <cell r="E5">
            <v>3.802</v>
          </cell>
          <cell r="G5">
            <v>5.1130000000000004</v>
          </cell>
          <cell r="J5" t="str">
            <v>Yes</v>
          </cell>
        </row>
        <row r="6">
          <cell r="A6" t="str">
            <v>Cub</v>
          </cell>
          <cell r="B6">
            <v>41137</v>
          </cell>
          <cell r="E6">
            <v>6.6050000000000004</v>
          </cell>
          <cell r="G6">
            <v>5.6509999999999998</v>
          </cell>
          <cell r="J6" t="str">
            <v>Yes</v>
          </cell>
        </row>
        <row r="7">
          <cell r="A7" t="str">
            <v>Cub</v>
          </cell>
          <cell r="B7">
            <v>41137</v>
          </cell>
          <cell r="E7">
            <v>4.62</v>
          </cell>
          <cell r="G7">
            <v>4.1420000000000003</v>
          </cell>
          <cell r="J7" t="str">
            <v>Yes</v>
          </cell>
        </row>
        <row r="8">
          <cell r="A8" t="str">
            <v>Confluence</v>
          </cell>
          <cell r="B8">
            <v>41137</v>
          </cell>
          <cell r="E8">
            <v>749.31</v>
          </cell>
          <cell r="G8">
            <v>748.57899999999995</v>
          </cell>
          <cell r="J8" t="str">
            <v>Yes</v>
          </cell>
        </row>
        <row r="9">
          <cell r="A9" t="str">
            <v>Confluence</v>
          </cell>
          <cell r="B9">
            <v>41137</v>
          </cell>
          <cell r="E9">
            <v>757.42399999999998</v>
          </cell>
          <cell r="G9">
            <v>759.73900000000003</v>
          </cell>
          <cell r="J9" t="str">
            <v>Yes</v>
          </cell>
        </row>
        <row r="10">
          <cell r="A10" t="str">
            <v>Confluence</v>
          </cell>
          <cell r="B10">
            <v>41137</v>
          </cell>
          <cell r="E10">
            <v>781.56</v>
          </cell>
          <cell r="G10">
            <v>779.08799999999997</v>
          </cell>
          <cell r="J10" t="str">
            <v>Yes</v>
          </cell>
        </row>
        <row r="11">
          <cell r="A11" t="str">
            <v>Confluence</v>
          </cell>
          <cell r="B11">
            <v>41137</v>
          </cell>
          <cell r="E11">
            <v>794.22</v>
          </cell>
          <cell r="G11">
            <v>798.06299999999999</v>
          </cell>
          <cell r="J11" t="str">
            <v>Yes</v>
          </cell>
        </row>
        <row r="12">
          <cell r="A12" t="str">
            <v>Cub</v>
          </cell>
          <cell r="B12">
            <v>41230</v>
          </cell>
          <cell r="E12">
            <v>22.17</v>
          </cell>
          <cell r="G12">
            <v>22.140999999999998</v>
          </cell>
          <cell r="J12" t="str">
            <v>Yes</v>
          </cell>
        </row>
        <row r="13">
          <cell r="A13" t="str">
            <v>Cub</v>
          </cell>
          <cell r="B13">
            <v>41230</v>
          </cell>
          <cell r="E13">
            <v>25.98</v>
          </cell>
          <cell r="G13">
            <v>25.728999999999999</v>
          </cell>
          <cell r="J13" t="str">
            <v>Yes</v>
          </cell>
        </row>
        <row r="14">
          <cell r="A14" t="str">
            <v>Cub</v>
          </cell>
          <cell r="B14">
            <v>41230</v>
          </cell>
          <cell r="E14">
            <v>27.23</v>
          </cell>
          <cell r="G14">
            <v>27.393999999999998</v>
          </cell>
          <cell r="J14" t="str">
            <v>No</v>
          </cell>
        </row>
        <row r="15">
          <cell r="A15" t="str">
            <v>Cub</v>
          </cell>
          <cell r="B15">
            <v>41230</v>
          </cell>
          <cell r="E15">
            <v>26.167999999999999</v>
          </cell>
          <cell r="G15">
            <v>26.562000000000001</v>
          </cell>
          <cell r="J15" t="str">
            <v>Yes</v>
          </cell>
        </row>
        <row r="16">
          <cell r="A16" t="str">
            <v>Cub</v>
          </cell>
          <cell r="B16">
            <v>41230</v>
          </cell>
          <cell r="E16">
            <v>24.08</v>
          </cell>
          <cell r="G16">
            <v>24.670999999999999</v>
          </cell>
          <cell r="J16" t="str">
            <v>Yes</v>
          </cell>
        </row>
        <row r="17">
          <cell r="A17" t="str">
            <v>Cub</v>
          </cell>
          <cell r="B17">
            <v>41230</v>
          </cell>
          <cell r="E17">
            <v>22.23</v>
          </cell>
          <cell r="G17">
            <v>22.152999999999999</v>
          </cell>
          <cell r="J17" t="str">
            <v>Yes</v>
          </cell>
        </row>
        <row r="18">
          <cell r="A18" t="str">
            <v>Cub</v>
          </cell>
          <cell r="B18">
            <v>41230</v>
          </cell>
          <cell r="E18">
            <v>23.34</v>
          </cell>
          <cell r="G18">
            <v>24.4</v>
          </cell>
          <cell r="J18" t="str">
            <v>Yes</v>
          </cell>
        </row>
        <row r="19">
          <cell r="A19" t="str">
            <v>Confluence</v>
          </cell>
          <cell r="B19">
            <v>41230</v>
          </cell>
          <cell r="E19">
            <v>460.65</v>
          </cell>
          <cell r="G19">
            <v>462.56599999999997</v>
          </cell>
          <cell r="J19" t="str">
            <v>Yes</v>
          </cell>
        </row>
        <row r="20">
          <cell r="A20" t="str">
            <v>Confluence</v>
          </cell>
          <cell r="B20">
            <v>41230</v>
          </cell>
          <cell r="E20">
            <v>436.40100000000001</v>
          </cell>
          <cell r="G20">
            <v>435.53699999999998</v>
          </cell>
          <cell r="J20" t="str">
            <v>Yes</v>
          </cell>
        </row>
        <row r="21">
          <cell r="A21" t="str">
            <v>Confluence</v>
          </cell>
          <cell r="B21">
            <v>41230</v>
          </cell>
          <cell r="E21">
            <v>447.04</v>
          </cell>
          <cell r="J21" t="str">
            <v>No</v>
          </cell>
        </row>
        <row r="22">
          <cell r="A22" t="str">
            <v>Confluence</v>
          </cell>
          <cell r="B22">
            <v>41230</v>
          </cell>
          <cell r="E22">
            <v>442.23</v>
          </cell>
          <cell r="G22">
            <v>442.17099999999999</v>
          </cell>
          <cell r="J22" t="str">
            <v>Yes</v>
          </cell>
        </row>
        <row r="23">
          <cell r="A23" t="str">
            <v>Confluence</v>
          </cell>
          <cell r="B23">
            <v>41230</v>
          </cell>
          <cell r="E23">
            <v>465.34</v>
          </cell>
          <cell r="G23">
            <v>466.15300000000002</v>
          </cell>
          <cell r="J23" t="str">
            <v>Yes</v>
          </cell>
        </row>
        <row r="24">
          <cell r="A24" t="str">
            <v>Cub</v>
          </cell>
          <cell r="B24">
            <v>41401</v>
          </cell>
          <cell r="E24">
            <v>146.25800000000001</v>
          </cell>
          <cell r="G24">
            <v>143.37</v>
          </cell>
          <cell r="J24" t="str">
            <v>Yes</v>
          </cell>
        </row>
        <row r="25">
          <cell r="A25" t="str">
            <v>Cub</v>
          </cell>
          <cell r="B25">
            <v>41401</v>
          </cell>
          <cell r="E25">
            <v>147.988</v>
          </cell>
          <cell r="G25">
            <v>149.11699999999999</v>
          </cell>
          <cell r="J25" t="str">
            <v>Yes</v>
          </cell>
        </row>
        <row r="26">
          <cell r="A26" t="str">
            <v>Cub</v>
          </cell>
          <cell r="B26">
            <v>41401</v>
          </cell>
          <cell r="E26">
            <v>149.67599999999999</v>
          </cell>
          <cell r="G26">
            <v>149.54599999999999</v>
          </cell>
          <cell r="J26" t="str">
            <v>Yes</v>
          </cell>
        </row>
        <row r="27">
          <cell r="A27" t="str">
            <v>Cub</v>
          </cell>
          <cell r="B27">
            <v>41401</v>
          </cell>
          <cell r="E27">
            <v>142.773</v>
          </cell>
          <cell r="G27">
            <v>142.78299999999999</v>
          </cell>
          <cell r="J27" t="str">
            <v>Yes</v>
          </cell>
        </row>
        <row r="28">
          <cell r="A28" t="str">
            <v>Confluence</v>
          </cell>
          <cell r="B28">
            <v>41401</v>
          </cell>
          <cell r="E28">
            <v>563.34</v>
          </cell>
          <cell r="G28">
            <v>576.44899999999996</v>
          </cell>
          <cell r="J28" t="str">
            <v>Yes</v>
          </cell>
        </row>
        <row r="29">
          <cell r="A29" t="str">
            <v>Confluence</v>
          </cell>
          <cell r="B29">
            <v>41401</v>
          </cell>
          <cell r="E29">
            <v>555.09</v>
          </cell>
          <cell r="G29">
            <v>555.38400000000001</v>
          </cell>
          <cell r="J29" t="str">
            <v>Yes</v>
          </cell>
        </row>
        <row r="30">
          <cell r="A30" t="str">
            <v>Confluence</v>
          </cell>
          <cell r="B30">
            <v>41401</v>
          </cell>
          <cell r="E30">
            <v>562.74</v>
          </cell>
          <cell r="G30">
            <v>561.99400000000003</v>
          </cell>
          <cell r="J30" t="str">
            <v>Yes</v>
          </cell>
        </row>
        <row r="31">
          <cell r="A31" t="str">
            <v>Confluence</v>
          </cell>
          <cell r="B31">
            <v>41401</v>
          </cell>
          <cell r="E31">
            <v>579.82000000000005</v>
          </cell>
          <cell r="G31">
            <v>578.89</v>
          </cell>
          <cell r="J31" t="str">
            <v>Yes</v>
          </cell>
        </row>
        <row r="32">
          <cell r="A32" t="str">
            <v>Mortin</v>
          </cell>
          <cell r="B32">
            <v>41500</v>
          </cell>
          <cell r="E32">
            <v>851.51</v>
          </cell>
          <cell r="G32" t="str">
            <v>844.797 (time is off?)</v>
          </cell>
          <cell r="J32" t="str">
            <v>No</v>
          </cell>
          <cell r="K32">
            <v>26.074000000000002</v>
          </cell>
        </row>
        <row r="33">
          <cell r="A33" t="str">
            <v>Mortin</v>
          </cell>
          <cell r="B33">
            <v>41500</v>
          </cell>
          <cell r="E33">
            <v>812.44</v>
          </cell>
          <cell r="G33">
            <v>810.40099999999995</v>
          </cell>
          <cell r="J33" t="str">
            <v>No</v>
          </cell>
        </row>
        <row r="34">
          <cell r="A34" t="str">
            <v>Mortin</v>
          </cell>
          <cell r="B34">
            <v>41500</v>
          </cell>
          <cell r="E34">
            <v>864.5</v>
          </cell>
          <cell r="G34">
            <v>863.726</v>
          </cell>
          <cell r="J34" t="str">
            <v>Yes</v>
          </cell>
        </row>
        <row r="35">
          <cell r="A35" t="str">
            <v>Mortin</v>
          </cell>
          <cell r="B35">
            <v>41500</v>
          </cell>
          <cell r="E35">
            <v>797.01</v>
          </cell>
          <cell r="G35">
            <v>793.697</v>
          </cell>
          <cell r="J35" t="str">
            <v>No</v>
          </cell>
        </row>
        <row r="36">
          <cell r="A36" t="str">
            <v>Mortin</v>
          </cell>
          <cell r="B36">
            <v>41500</v>
          </cell>
          <cell r="E36">
            <v>831.2</v>
          </cell>
          <cell r="G36">
            <v>828.05799999999999</v>
          </cell>
          <cell r="J36" t="str">
            <v>No</v>
          </cell>
        </row>
        <row r="37">
          <cell r="A37" t="str">
            <v>Mortin</v>
          </cell>
          <cell r="B37">
            <v>41500</v>
          </cell>
          <cell r="E37">
            <v>873.4</v>
          </cell>
          <cell r="G37">
            <v>870.78899999999999</v>
          </cell>
          <cell r="J37" t="str">
            <v>Yes</v>
          </cell>
        </row>
        <row r="38">
          <cell r="A38" t="str">
            <v>Mortin</v>
          </cell>
          <cell r="B38">
            <v>41500</v>
          </cell>
          <cell r="E38">
            <v>851.59</v>
          </cell>
          <cell r="G38">
            <v>850.05899999999997</v>
          </cell>
          <cell r="J38" t="str">
            <v>Yes</v>
          </cell>
        </row>
        <row r="39">
          <cell r="A39" t="str">
            <v>Mortin</v>
          </cell>
          <cell r="B39">
            <v>41500</v>
          </cell>
          <cell r="E39">
            <v>837.26</v>
          </cell>
          <cell r="G39">
            <v>833.99099999999999</v>
          </cell>
          <cell r="J39" t="str">
            <v>Yes</v>
          </cell>
        </row>
        <row r="40">
          <cell r="A40" t="str">
            <v>Confluence</v>
          </cell>
          <cell r="B40">
            <v>41501</v>
          </cell>
          <cell r="E40">
            <v>880.77</v>
          </cell>
          <cell r="G40" t="str">
            <v>N/A</v>
          </cell>
          <cell r="J40" t="str">
            <v>No</v>
          </cell>
          <cell r="K40">
            <v>25.393999999999998</v>
          </cell>
        </row>
        <row r="41">
          <cell r="A41" t="str">
            <v>Confluence</v>
          </cell>
          <cell r="B41">
            <v>41501</v>
          </cell>
          <cell r="E41">
            <v>893.27</v>
          </cell>
          <cell r="G41">
            <v>891.70600000000002</v>
          </cell>
          <cell r="J41" t="str">
            <v>No</v>
          </cell>
        </row>
        <row r="42">
          <cell r="A42" t="str">
            <v>Confluence</v>
          </cell>
          <cell r="B42">
            <v>41501</v>
          </cell>
          <cell r="E42">
            <v>871.33</v>
          </cell>
          <cell r="G42">
            <v>872.00099999999998</v>
          </cell>
          <cell r="J42" t="str">
            <v>No</v>
          </cell>
        </row>
        <row r="43">
          <cell r="A43" t="str">
            <v>Confluence</v>
          </cell>
          <cell r="B43">
            <v>41501</v>
          </cell>
          <cell r="E43">
            <v>861.39</v>
          </cell>
          <cell r="G43">
            <v>848.17100000000005</v>
          </cell>
          <cell r="J43" t="str">
            <v>Yes</v>
          </cell>
        </row>
        <row r="44">
          <cell r="A44" t="str">
            <v>Confluence</v>
          </cell>
          <cell r="B44">
            <v>41501</v>
          </cell>
          <cell r="E44">
            <v>836.74</v>
          </cell>
          <cell r="G44">
            <v>834.36500000000001</v>
          </cell>
          <cell r="J44" t="str">
            <v>Yes</v>
          </cell>
        </row>
        <row r="45">
          <cell r="A45" t="str">
            <v>Cub</v>
          </cell>
          <cell r="B45">
            <v>41501</v>
          </cell>
          <cell r="E45" t="str">
            <v>N/A</v>
          </cell>
          <cell r="G45" t="str">
            <v>N/A</v>
          </cell>
          <cell r="J45" t="str">
            <v>No</v>
          </cell>
        </row>
        <row r="46">
          <cell r="A46" t="str">
            <v>Cub</v>
          </cell>
          <cell r="B46">
            <v>41501</v>
          </cell>
          <cell r="E46" t="str">
            <v>N/A</v>
          </cell>
          <cell r="G46" t="str">
            <v>N/A</v>
          </cell>
          <cell r="J46" t="str">
            <v>No</v>
          </cell>
        </row>
        <row r="47">
          <cell r="A47" t="str">
            <v>Cub</v>
          </cell>
          <cell r="B47">
            <v>41501</v>
          </cell>
          <cell r="E47">
            <v>0.52400000000000002</v>
          </cell>
          <cell r="G47">
            <v>4.3099999999999996</v>
          </cell>
          <cell r="J47" t="str">
            <v>Yes</v>
          </cell>
          <cell r="K47">
            <v>3.6179999999999999</v>
          </cell>
        </row>
        <row r="48">
          <cell r="A48" t="str">
            <v>Cub</v>
          </cell>
          <cell r="B48">
            <v>41501</v>
          </cell>
          <cell r="E48">
            <v>0.17</v>
          </cell>
          <cell r="G48">
            <v>-0.39700000000000002</v>
          </cell>
          <cell r="J48" t="str">
            <v>Yes</v>
          </cell>
        </row>
        <row r="49">
          <cell r="A49" t="str">
            <v>Cub</v>
          </cell>
          <cell r="B49">
            <v>41501</v>
          </cell>
          <cell r="E49" t="str">
            <v>N/A</v>
          </cell>
          <cell r="G49">
            <v>2.5619999999999998</v>
          </cell>
          <cell r="J49" t="str">
            <v>Yes</v>
          </cell>
        </row>
        <row r="50">
          <cell r="A50" t="str">
            <v>Cub</v>
          </cell>
          <cell r="B50">
            <v>41501</v>
          </cell>
          <cell r="E50">
            <v>5.875</v>
          </cell>
          <cell r="G50">
            <v>5.6210000000000004</v>
          </cell>
          <cell r="J50" t="str">
            <v>Yes</v>
          </cell>
        </row>
        <row r="51">
          <cell r="A51" t="str">
            <v>Cub</v>
          </cell>
          <cell r="B51">
            <v>41501</v>
          </cell>
          <cell r="E51" t="str">
            <v>N/A</v>
          </cell>
          <cell r="G51">
            <v>-2.4340000000000002</v>
          </cell>
          <cell r="J51" t="str">
            <v>No</v>
          </cell>
        </row>
        <row r="52">
          <cell r="A52" t="str">
            <v>Cub</v>
          </cell>
          <cell r="B52">
            <v>41501</v>
          </cell>
          <cell r="E52" t="str">
            <v>N/A</v>
          </cell>
          <cell r="G52" t="str">
            <v>N/A</v>
          </cell>
          <cell r="J52" t="str">
            <v>No</v>
          </cell>
        </row>
        <row r="53">
          <cell r="A53" t="str">
            <v>Cub</v>
          </cell>
          <cell r="B53">
            <v>41501</v>
          </cell>
          <cell r="E53">
            <v>6.0810000000000004</v>
          </cell>
          <cell r="G53">
            <v>6.9880000000000004</v>
          </cell>
          <cell r="J53" t="str">
            <v>No</v>
          </cell>
        </row>
        <row r="54">
          <cell r="A54" t="str">
            <v>Mortin</v>
          </cell>
          <cell r="B54">
            <v>41594</v>
          </cell>
          <cell r="E54">
            <v>349.33268320896514</v>
          </cell>
          <cell r="J54" t="str">
            <v>No</v>
          </cell>
        </row>
        <row r="55">
          <cell r="A55" t="str">
            <v>Mortin</v>
          </cell>
          <cell r="B55">
            <v>41594</v>
          </cell>
          <cell r="E55">
            <v>336.33688585545724</v>
          </cell>
          <cell r="J55" t="str">
            <v>Yes</v>
          </cell>
          <cell r="K55">
            <v>9.3905587905113297</v>
          </cell>
        </row>
        <row r="56">
          <cell r="A56" t="str">
            <v>Mortin</v>
          </cell>
          <cell r="B56">
            <v>41594</v>
          </cell>
          <cell r="E56">
            <v>321.32815249882475</v>
          </cell>
          <cell r="J56" t="str">
            <v>Yes</v>
          </cell>
        </row>
        <row r="57">
          <cell r="A57" t="str">
            <v>Mortin</v>
          </cell>
          <cell r="B57">
            <v>41594</v>
          </cell>
          <cell r="E57">
            <v>316.4194138245378</v>
          </cell>
          <cell r="J57" t="str">
            <v>Yes</v>
          </cell>
        </row>
        <row r="58">
          <cell r="A58" t="str">
            <v>Mortin</v>
          </cell>
          <cell r="B58">
            <v>41594</v>
          </cell>
          <cell r="E58">
            <v>316.59598715814525</v>
          </cell>
          <cell r="J58" t="str">
            <v>Yes</v>
          </cell>
        </row>
        <row r="59">
          <cell r="A59" t="str">
            <v>Confluence</v>
          </cell>
          <cell r="B59">
            <v>41594</v>
          </cell>
          <cell r="E59">
            <v>394.11168061181274</v>
          </cell>
          <cell r="J59" t="str">
            <v>Yes</v>
          </cell>
          <cell r="K59">
            <v>7.4830437180118556</v>
          </cell>
        </row>
        <row r="60">
          <cell r="A60" t="str">
            <v>Confluence</v>
          </cell>
          <cell r="B60">
            <v>41594</v>
          </cell>
          <cell r="E60">
            <v>389.87392060523388</v>
          </cell>
          <cell r="J60" t="str">
            <v>Yes</v>
          </cell>
        </row>
        <row r="61">
          <cell r="A61" t="str">
            <v>Confluence</v>
          </cell>
          <cell r="B61">
            <v>41594</v>
          </cell>
          <cell r="E61">
            <v>377.86693391992787</v>
          </cell>
          <cell r="J61" t="str">
            <v>Yes</v>
          </cell>
        </row>
        <row r="62">
          <cell r="A62" t="str">
            <v>Confluence</v>
          </cell>
          <cell r="B62">
            <v>41594</v>
          </cell>
          <cell r="E62">
            <v>381.39840059207683</v>
          </cell>
          <cell r="J62" t="str">
            <v>Yes</v>
          </cell>
        </row>
        <row r="63">
          <cell r="A63" t="str">
            <v>Cub</v>
          </cell>
          <cell r="B63">
            <v>41594</v>
          </cell>
          <cell r="E63">
            <v>-0.63566400098679454</v>
          </cell>
          <cell r="J63" t="str">
            <v>No</v>
          </cell>
        </row>
        <row r="64">
          <cell r="A64" t="str">
            <v>Cub</v>
          </cell>
          <cell r="B64">
            <v>41594</v>
          </cell>
          <cell r="E64">
            <v>31.85382938278271</v>
          </cell>
          <cell r="J64" t="str">
            <v>No</v>
          </cell>
          <cell r="K64">
            <v>1.5421501586025921</v>
          </cell>
        </row>
        <row r="65">
          <cell r="A65" t="str">
            <v>Cub</v>
          </cell>
          <cell r="B65">
            <v>41594</v>
          </cell>
          <cell r="E65">
            <v>31.606626715732283</v>
          </cell>
          <cell r="J65" t="str">
            <v>Yes</v>
          </cell>
        </row>
        <row r="66">
          <cell r="A66" t="str">
            <v>Cub</v>
          </cell>
          <cell r="B66">
            <v>41594</v>
          </cell>
          <cell r="E66">
            <v>28.463621377519807</v>
          </cell>
          <cell r="J66" t="str">
            <v>Yes</v>
          </cell>
        </row>
        <row r="67">
          <cell r="A67" t="str">
            <v>Cub</v>
          </cell>
          <cell r="B67">
            <v>41594</v>
          </cell>
          <cell r="E67">
            <v>30.829704047859536</v>
          </cell>
          <cell r="J67" t="str">
            <v>Yes</v>
          </cell>
        </row>
        <row r="68">
          <cell r="A68" t="str">
            <v>Cub</v>
          </cell>
          <cell r="B68">
            <v>41594</v>
          </cell>
          <cell r="E68">
            <v>29.311173378835523</v>
          </cell>
          <cell r="J68" t="str">
            <v>Yes</v>
          </cell>
        </row>
        <row r="69">
          <cell r="A69" t="str">
            <v>Cub</v>
          </cell>
          <cell r="B69">
            <v>41594</v>
          </cell>
          <cell r="E69">
            <v>29.311173378835523</v>
          </cell>
          <cell r="J69" t="str">
            <v>Yes</v>
          </cell>
        </row>
        <row r="70">
          <cell r="A70" t="str">
            <v>Cub</v>
          </cell>
          <cell r="B70">
            <v>41594</v>
          </cell>
          <cell r="E70">
            <v>27.368866709153657</v>
          </cell>
          <cell r="J70" t="str">
            <v>Yes</v>
          </cell>
        </row>
      </sheetData>
      <sheetData sheetId="3">
        <row r="3">
          <cell r="A3" t="str">
            <v>Cub</v>
          </cell>
          <cell r="B3">
            <v>41137</v>
          </cell>
          <cell r="H3">
            <v>13.59</v>
          </cell>
        </row>
        <row r="4">
          <cell r="A4" t="str">
            <v>Cub</v>
          </cell>
          <cell r="B4">
            <v>41137</v>
          </cell>
          <cell r="H4">
            <v>13.559999999999999</v>
          </cell>
        </row>
        <row r="5">
          <cell r="A5" t="str">
            <v>Cub</v>
          </cell>
          <cell r="B5">
            <v>41137</v>
          </cell>
          <cell r="H5">
            <v>13.739999999999998</v>
          </cell>
        </row>
        <row r="6">
          <cell r="A6" t="str">
            <v>Cub</v>
          </cell>
          <cell r="B6">
            <v>41137</v>
          </cell>
          <cell r="H6">
            <v>13.71</v>
          </cell>
        </row>
        <row r="7">
          <cell r="A7" t="str">
            <v>Confluence</v>
          </cell>
          <cell r="B7">
            <v>41137</v>
          </cell>
          <cell r="H7">
            <v>13.115</v>
          </cell>
        </row>
        <row r="8">
          <cell r="A8" t="str">
            <v>Confluence</v>
          </cell>
          <cell r="B8">
            <v>41137</v>
          </cell>
          <cell r="H8">
            <v>13.06</v>
          </cell>
        </row>
        <row r="9">
          <cell r="A9" t="str">
            <v>Confluence</v>
          </cell>
          <cell r="B9">
            <v>41137</v>
          </cell>
          <cell r="H9">
            <v>13.035</v>
          </cell>
        </row>
        <row r="10">
          <cell r="A10" t="str">
            <v>Confluence</v>
          </cell>
          <cell r="B10">
            <v>41137</v>
          </cell>
          <cell r="H10">
            <v>12.959999999999999</v>
          </cell>
        </row>
        <row r="11">
          <cell r="A11" t="str">
            <v>Cub</v>
          </cell>
          <cell r="B11">
            <v>41230</v>
          </cell>
          <cell r="H11">
            <v>12.6</v>
          </cell>
        </row>
        <row r="12">
          <cell r="A12" t="str">
            <v>Cub</v>
          </cell>
          <cell r="B12">
            <v>41230</v>
          </cell>
          <cell r="H12">
            <v>12.59</v>
          </cell>
        </row>
        <row r="13">
          <cell r="A13" t="str">
            <v>Cub</v>
          </cell>
          <cell r="B13">
            <v>41230</v>
          </cell>
          <cell r="H13">
            <v>12.6</v>
          </cell>
        </row>
        <row r="14">
          <cell r="A14" t="str">
            <v>Cub</v>
          </cell>
          <cell r="B14">
            <v>41230</v>
          </cell>
          <cell r="H14">
            <v>12.56</v>
          </cell>
        </row>
        <row r="15">
          <cell r="A15" t="str">
            <v>Confluence</v>
          </cell>
          <cell r="B15">
            <v>41230</v>
          </cell>
          <cell r="H15">
            <v>12.08</v>
          </cell>
        </row>
        <row r="16">
          <cell r="A16" t="str">
            <v>Confluence</v>
          </cell>
          <cell r="B16">
            <v>41230</v>
          </cell>
          <cell r="H16">
            <v>12.049999999999999</v>
          </cell>
        </row>
        <row r="17">
          <cell r="A17" t="str">
            <v>Confluence</v>
          </cell>
          <cell r="B17">
            <v>41230</v>
          </cell>
          <cell r="H17">
            <v>11.95</v>
          </cell>
        </row>
        <row r="18">
          <cell r="A18" t="str">
            <v>Confluence</v>
          </cell>
          <cell r="B18">
            <v>41230</v>
          </cell>
          <cell r="H18">
            <v>12.01</v>
          </cell>
        </row>
        <row r="19">
          <cell r="A19" t="str">
            <v>Cub</v>
          </cell>
          <cell r="B19">
            <v>41401</v>
          </cell>
          <cell r="H19">
            <v>13.219999999999999</v>
          </cell>
        </row>
        <row r="20">
          <cell r="A20" t="str">
            <v>Cub</v>
          </cell>
          <cell r="B20">
            <v>41401</v>
          </cell>
          <cell r="H20">
            <v>13.169999999999998</v>
          </cell>
        </row>
        <row r="21">
          <cell r="A21" t="str">
            <v>Cub</v>
          </cell>
          <cell r="B21">
            <v>41401</v>
          </cell>
          <cell r="H21">
            <v>13.07</v>
          </cell>
        </row>
        <row r="22">
          <cell r="A22" t="str">
            <v>Cub</v>
          </cell>
          <cell r="B22">
            <v>41401</v>
          </cell>
          <cell r="H22">
            <v>13.120000000000001</v>
          </cell>
        </row>
        <row r="23">
          <cell r="A23" t="str">
            <v>Confluence</v>
          </cell>
          <cell r="B23">
            <v>41401</v>
          </cell>
          <cell r="H23">
            <v>12.54</v>
          </cell>
        </row>
        <row r="24">
          <cell r="A24" t="str">
            <v>Confluence</v>
          </cell>
          <cell r="B24">
            <v>41401</v>
          </cell>
          <cell r="H24">
            <v>12.579999999999998</v>
          </cell>
        </row>
        <row r="25">
          <cell r="A25" t="str">
            <v>Confluence</v>
          </cell>
          <cell r="B25">
            <v>41401</v>
          </cell>
          <cell r="H25">
            <v>12.59</v>
          </cell>
        </row>
        <row r="26">
          <cell r="A26" t="str">
            <v>Confluence</v>
          </cell>
          <cell r="B26">
            <v>41401</v>
          </cell>
          <cell r="H26">
            <v>12.579999999999998</v>
          </cell>
        </row>
        <row r="27">
          <cell r="A27" t="str">
            <v>Mortin</v>
          </cell>
          <cell r="B27">
            <v>41500</v>
          </cell>
          <cell r="H27">
            <v>14.914999999999999</v>
          </cell>
        </row>
        <row r="28">
          <cell r="A28" t="str">
            <v>Mortin</v>
          </cell>
          <cell r="B28">
            <v>41500</v>
          </cell>
          <cell r="H28">
            <v>14.875</v>
          </cell>
        </row>
        <row r="29">
          <cell r="A29" t="str">
            <v>Mortin</v>
          </cell>
          <cell r="B29">
            <v>41500</v>
          </cell>
          <cell r="H29">
            <v>14.914999999999999</v>
          </cell>
        </row>
        <row r="30">
          <cell r="A30" t="str">
            <v>Mortin</v>
          </cell>
          <cell r="B30">
            <v>41500</v>
          </cell>
          <cell r="H30">
            <v>14.875</v>
          </cell>
        </row>
        <row r="31">
          <cell r="A31" t="str">
            <v>Mortin</v>
          </cell>
          <cell r="B31">
            <v>41500</v>
          </cell>
          <cell r="H31">
            <v>14.914999999999999</v>
          </cell>
        </row>
        <row r="32">
          <cell r="A32" t="str">
            <v>Mortin</v>
          </cell>
          <cell r="B32">
            <v>41500</v>
          </cell>
          <cell r="H32">
            <v>14.875</v>
          </cell>
        </row>
        <row r="33">
          <cell r="A33" t="str">
            <v>Mortin</v>
          </cell>
          <cell r="B33">
            <v>41500</v>
          </cell>
          <cell r="H33">
            <v>14.914999999999999</v>
          </cell>
        </row>
        <row r="34">
          <cell r="A34" t="str">
            <v>Mortin</v>
          </cell>
          <cell r="B34">
            <v>41500</v>
          </cell>
          <cell r="H34">
            <v>14.875</v>
          </cell>
        </row>
        <row r="35">
          <cell r="A35" t="str">
            <v>Confluence</v>
          </cell>
          <cell r="B35">
            <v>41501</v>
          </cell>
          <cell r="H35">
            <v>13.440000000000001</v>
          </cell>
        </row>
        <row r="36">
          <cell r="A36" t="str">
            <v>Confluence</v>
          </cell>
          <cell r="B36">
            <v>41501</v>
          </cell>
          <cell r="H36">
            <v>13.48</v>
          </cell>
        </row>
        <row r="37">
          <cell r="A37" t="str">
            <v>Confluence</v>
          </cell>
          <cell r="B37">
            <v>41501</v>
          </cell>
          <cell r="H37">
            <v>13.440000000000001</v>
          </cell>
        </row>
        <row r="38">
          <cell r="A38" t="str">
            <v>Confluence</v>
          </cell>
          <cell r="B38">
            <v>41501</v>
          </cell>
          <cell r="H38">
            <v>13.48</v>
          </cell>
        </row>
        <row r="39">
          <cell r="A39" t="str">
            <v>Confluence</v>
          </cell>
          <cell r="B39">
            <v>41501</v>
          </cell>
          <cell r="H39">
            <v>13.440000000000001</v>
          </cell>
        </row>
        <row r="40">
          <cell r="A40" t="str">
            <v>Cub</v>
          </cell>
          <cell r="B40">
            <v>41501</v>
          </cell>
          <cell r="H40">
            <v>14.07</v>
          </cell>
        </row>
        <row r="41">
          <cell r="A41" t="str">
            <v>Cub</v>
          </cell>
          <cell r="B41">
            <v>41501</v>
          </cell>
          <cell r="H41">
            <v>13.9</v>
          </cell>
        </row>
        <row r="42">
          <cell r="A42" t="str">
            <v>Cub</v>
          </cell>
          <cell r="B42">
            <v>41501</v>
          </cell>
          <cell r="H42">
            <v>14.07</v>
          </cell>
        </row>
        <row r="43">
          <cell r="A43" t="str">
            <v>Cub</v>
          </cell>
          <cell r="B43">
            <v>41501</v>
          </cell>
          <cell r="H43">
            <v>13.9</v>
          </cell>
        </row>
        <row r="44">
          <cell r="A44" t="str">
            <v>Cub</v>
          </cell>
          <cell r="B44">
            <v>41501</v>
          </cell>
          <cell r="H44">
            <v>14.07</v>
          </cell>
        </row>
        <row r="45">
          <cell r="A45" t="str">
            <v>Cub</v>
          </cell>
          <cell r="B45">
            <v>41501</v>
          </cell>
          <cell r="H45">
            <v>13.9</v>
          </cell>
        </row>
        <row r="46">
          <cell r="A46" t="str">
            <v>Cub</v>
          </cell>
          <cell r="B46">
            <v>41501</v>
          </cell>
          <cell r="H46">
            <v>14.07</v>
          </cell>
        </row>
        <row r="47">
          <cell r="A47" t="str">
            <v>Cub</v>
          </cell>
          <cell r="B47">
            <v>41501</v>
          </cell>
          <cell r="H47">
            <v>13.9</v>
          </cell>
        </row>
        <row r="48">
          <cell r="A48" t="str">
            <v>Cub</v>
          </cell>
          <cell r="B48">
            <v>41501</v>
          </cell>
          <cell r="H48">
            <v>14.07</v>
          </cell>
        </row>
        <row r="49">
          <cell r="A49" t="str">
            <v>Mortin</v>
          </cell>
          <cell r="B49">
            <v>41594</v>
          </cell>
          <cell r="H49">
            <v>13.315</v>
          </cell>
        </row>
        <row r="50">
          <cell r="A50" t="str">
            <v>Mortin</v>
          </cell>
          <cell r="B50">
            <v>41594</v>
          </cell>
          <cell r="H50">
            <v>13.385</v>
          </cell>
        </row>
        <row r="51">
          <cell r="A51" t="str">
            <v>Mortin</v>
          </cell>
          <cell r="B51">
            <v>41594</v>
          </cell>
          <cell r="H51">
            <v>13.309999999999999</v>
          </cell>
        </row>
        <row r="52">
          <cell r="A52" t="str">
            <v>Mortin</v>
          </cell>
          <cell r="B52">
            <v>41594</v>
          </cell>
          <cell r="H52">
            <v>13.379999999999999</v>
          </cell>
        </row>
        <row r="53">
          <cell r="A53" t="str">
            <v>Mortin</v>
          </cell>
          <cell r="B53">
            <v>41594</v>
          </cell>
          <cell r="H53">
            <v>13.315</v>
          </cell>
        </row>
        <row r="54">
          <cell r="A54" t="str">
            <v>Confluence</v>
          </cell>
          <cell r="B54">
            <v>41594</v>
          </cell>
          <cell r="H54">
            <v>11.824999999999999</v>
          </cell>
        </row>
        <row r="55">
          <cell r="A55" t="str">
            <v>Confluence</v>
          </cell>
          <cell r="B55">
            <v>41594</v>
          </cell>
          <cell r="H55">
            <v>11.875</v>
          </cell>
        </row>
        <row r="56">
          <cell r="A56" t="str">
            <v>Confluence</v>
          </cell>
          <cell r="B56">
            <v>41594</v>
          </cell>
          <cell r="H56">
            <v>11.83</v>
          </cell>
        </row>
        <row r="57">
          <cell r="A57" t="str">
            <v>Confluence</v>
          </cell>
          <cell r="B57">
            <v>41594</v>
          </cell>
          <cell r="H57">
            <v>11.879999999999999</v>
          </cell>
        </row>
        <row r="58">
          <cell r="A58" t="str">
            <v>Cub</v>
          </cell>
          <cell r="B58">
            <v>41594</v>
          </cell>
          <cell r="H58">
            <v>12.47</v>
          </cell>
        </row>
        <row r="59">
          <cell r="A59" t="str">
            <v>Cub</v>
          </cell>
          <cell r="B59">
            <v>41594</v>
          </cell>
          <cell r="H59">
            <v>12.4</v>
          </cell>
        </row>
        <row r="60">
          <cell r="A60" t="str">
            <v>Cub</v>
          </cell>
          <cell r="B60">
            <v>41594</v>
          </cell>
          <cell r="H60">
            <v>12.47</v>
          </cell>
        </row>
        <row r="61">
          <cell r="A61" t="str">
            <v>Cub</v>
          </cell>
          <cell r="B61">
            <v>41594</v>
          </cell>
          <cell r="H61">
            <v>12.4</v>
          </cell>
        </row>
        <row r="62">
          <cell r="A62" t="str">
            <v>Cub</v>
          </cell>
          <cell r="B62">
            <v>41594</v>
          </cell>
          <cell r="H62">
            <v>12.47</v>
          </cell>
        </row>
        <row r="63">
          <cell r="A63" t="str">
            <v>Cub</v>
          </cell>
          <cell r="B63">
            <v>41594</v>
          </cell>
          <cell r="H63">
            <v>12.4</v>
          </cell>
        </row>
        <row r="64">
          <cell r="A64" t="str">
            <v>Cub</v>
          </cell>
          <cell r="B64">
            <v>41594</v>
          </cell>
          <cell r="H64">
            <v>12.47</v>
          </cell>
        </row>
        <row r="65">
          <cell r="A65" t="str">
            <v>Cub</v>
          </cell>
          <cell r="B65">
            <v>41594</v>
          </cell>
          <cell r="H65">
            <v>12.4</v>
          </cell>
        </row>
      </sheetData>
      <sheetData sheetId="4">
        <row r="77">
          <cell r="E77">
            <v>0.67400000000000004</v>
          </cell>
        </row>
      </sheetData>
      <sheetData sheetId="5">
        <row r="52">
          <cell r="E52">
            <v>2.0379999999999998</v>
          </cell>
        </row>
      </sheetData>
      <sheetData sheetId="6">
        <row r="48">
          <cell r="E48">
            <v>3.6240000000000001</v>
          </cell>
        </row>
      </sheetData>
      <sheetData sheetId="7">
        <row r="60">
          <cell r="H60">
            <v>21.808</v>
          </cell>
        </row>
      </sheetData>
      <sheetData sheetId="8">
        <row r="47">
          <cell r="F47">
            <v>15.044</v>
          </cell>
        </row>
      </sheetData>
      <sheetData sheetId="9">
        <row r="46">
          <cell r="F46">
            <v>11.33</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Lfit4"/>
    </sheetNames>
    <definedNames>
      <definedName name="xf_Init"/>
      <definedName name="xf_ScaleX"/>
      <definedName name="xf_ScaleY"/>
      <definedName name="xf4_C2DFit"/>
      <definedName name="xf4_C2DFitDetails"/>
      <definedName name="xf4_C2DFitPoints"/>
      <definedName name="xf4_Chart2D"/>
      <definedName name="xf4_FitData"/>
      <definedName name="xf4_ParameterValue"/>
      <definedName name="xf4_SetData"/>
      <definedName name="xf4_SetModel"/>
      <definedName name="xf4_SetParameters"/>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pyright &amp; License"/>
      <sheetName val="BearRiverNetwork"/>
      <sheetName val="SubInd"/>
      <sheetName val="FishSpp"/>
      <sheetName val="VegSpp"/>
      <sheetName val="Month"/>
      <sheetName val="Nodes"/>
      <sheetName val="NodesNotDemand"/>
      <sheetName val="NodeNotHeadwater"/>
      <sheetName val="Reservoirs"/>
      <sheetName val="Wetlands"/>
      <sheetName val="Demand"/>
      <sheetName val="R_indx"/>
      <sheetName val="sf_indx"/>
      <sheetName val="wf_indx"/>
      <sheetName val="wsi_indx"/>
      <sheetName val="EnvSite"/>
      <sheetName val="Connect"/>
      <sheetName val="Diversions"/>
      <sheetName val="ReturnFlow"/>
      <sheetName val="WetlandsSites"/>
      <sheetName val="LinktoReservoir"/>
      <sheetName val="LinkOutReservoir"/>
      <sheetName val="rsiIndex"/>
      <sheetName val="rsiEQ"/>
      <sheetName val="fciIndex"/>
      <sheetName val="fciEQ"/>
      <sheetName val="HeadFlow"/>
      <sheetName val="Length"/>
      <sheetName val="aw"/>
      <sheetName val="lss"/>
      <sheetName val="LinkName"/>
      <sheetName val="Qmin"/>
      <sheetName val="Qmax"/>
      <sheetName val="QSimulation"/>
      <sheetName val="evap"/>
      <sheetName val="Cons"/>
      <sheetName val="ResElevVol"/>
      <sheetName val="inactive"/>
      <sheetName val="capacity"/>
      <sheetName val="demandReq"/>
      <sheetName val="Instream"/>
      <sheetName val="divCap"/>
      <sheetName val="StageFlow"/>
      <sheetName val="WidthFlow"/>
      <sheetName val="wp"/>
      <sheetName val="Revegetate"/>
      <sheetName val="weights"/>
      <sheetName val="Budget"/>
      <sheetName val="InStor"/>
      <sheetName val="InitD"/>
      <sheetName val="InitC"/>
      <sheetName val="UnitCost"/>
      <sheetName val="RiversHeadFlow-WEAP"/>
      <sheetName val="EvaporationCurve"/>
      <sheetName val="WSI curves-Mm3"/>
      <sheetName val="Stage-Flow"/>
      <sheetName val="RSI curves"/>
      <sheetName val="RSI curves-Stage"/>
      <sheetName val="h curves"/>
      <sheetName val="mCur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35">
          <cell r="F35">
            <v>0</v>
          </cell>
        </row>
        <row r="36">
          <cell r="F36">
            <v>0.05</v>
          </cell>
          <cell r="Z36">
            <v>0</v>
          </cell>
        </row>
        <row r="37">
          <cell r="F37">
            <v>0.1</v>
          </cell>
          <cell r="Z37">
            <v>0.05</v>
          </cell>
          <cell r="AO37">
            <v>0</v>
          </cell>
        </row>
        <row r="38">
          <cell r="F38">
            <v>0.15</v>
          </cell>
          <cell r="Z38">
            <v>0.1</v>
          </cell>
          <cell r="AO38">
            <v>0.05</v>
          </cell>
        </row>
        <row r="39">
          <cell r="F39">
            <v>0.2</v>
          </cell>
          <cell r="Z39">
            <v>0.15</v>
          </cell>
          <cell r="AO39">
            <v>0.1</v>
          </cell>
        </row>
        <row r="40">
          <cell r="F40">
            <v>0.25</v>
          </cell>
          <cell r="Z40">
            <v>0.2</v>
          </cell>
          <cell r="AO40">
            <v>0.15</v>
          </cell>
        </row>
        <row r="41">
          <cell r="F41">
            <v>0.3</v>
          </cell>
          <cell r="Z41">
            <v>0.25</v>
          </cell>
          <cell r="AO41">
            <v>0.2</v>
          </cell>
        </row>
        <row r="42">
          <cell r="F42">
            <v>0.35</v>
          </cell>
          <cell r="Z42">
            <v>0.3</v>
          </cell>
          <cell r="AO42">
            <v>0.25</v>
          </cell>
        </row>
        <row r="43">
          <cell r="F43">
            <v>0.4</v>
          </cell>
          <cell r="Z43">
            <v>0.35</v>
          </cell>
          <cell r="AO43">
            <v>0.3</v>
          </cell>
        </row>
        <row r="44">
          <cell r="F44">
            <v>0.45</v>
          </cell>
          <cell r="Z44">
            <v>0.4</v>
          </cell>
          <cell r="AO44">
            <v>0.35</v>
          </cell>
        </row>
        <row r="45">
          <cell r="F45">
            <v>0.5</v>
          </cell>
          <cell r="Z45">
            <v>0.45</v>
          </cell>
          <cell r="AO45">
            <v>0.4</v>
          </cell>
        </row>
        <row r="46">
          <cell r="F46">
            <v>0.55000000000000004</v>
          </cell>
          <cell r="Z46">
            <v>0.5</v>
          </cell>
          <cell r="AO46">
            <v>0.45</v>
          </cell>
        </row>
        <row r="47">
          <cell r="F47">
            <v>0.6</v>
          </cell>
          <cell r="Z47">
            <v>0.55000000000000004</v>
          </cell>
          <cell r="AO47">
            <v>0.5</v>
          </cell>
        </row>
        <row r="48">
          <cell r="F48">
            <v>0.65</v>
          </cell>
          <cell r="Z48">
            <v>0.6</v>
          </cell>
          <cell r="AO48">
            <v>0.55000000000000004</v>
          </cell>
        </row>
        <row r="49">
          <cell r="F49">
            <v>0.7</v>
          </cell>
          <cell r="Z49">
            <v>0.65</v>
          </cell>
          <cell r="AO49">
            <v>0.6</v>
          </cell>
        </row>
        <row r="50">
          <cell r="F50">
            <v>0.75</v>
          </cell>
          <cell r="Z50">
            <v>0.7</v>
          </cell>
          <cell r="AO50">
            <v>0.65</v>
          </cell>
        </row>
        <row r="51">
          <cell r="F51">
            <v>0.8</v>
          </cell>
          <cell r="Z51">
            <v>0.75</v>
          </cell>
          <cell r="AO51">
            <v>0.7</v>
          </cell>
        </row>
        <row r="52">
          <cell r="F52">
            <v>0.85</v>
          </cell>
          <cell r="Z52">
            <v>0.8</v>
          </cell>
          <cell r="AO52">
            <v>0.75</v>
          </cell>
        </row>
        <row r="53">
          <cell r="F53">
            <v>0.9</v>
          </cell>
          <cell r="Z53">
            <v>0.85</v>
          </cell>
          <cell r="AO53">
            <v>0.8</v>
          </cell>
        </row>
        <row r="54">
          <cell r="F54">
            <v>0.95</v>
          </cell>
          <cell r="Z54">
            <v>0.9</v>
          </cell>
          <cell r="AO54">
            <v>0.85</v>
          </cell>
        </row>
        <row r="55">
          <cell r="F55">
            <v>1</v>
          </cell>
          <cell r="Z55">
            <v>0.95</v>
          </cell>
          <cell r="AO55">
            <v>0.9</v>
          </cell>
        </row>
        <row r="56">
          <cell r="F56">
            <v>1.05</v>
          </cell>
          <cell r="Z56">
            <v>1</v>
          </cell>
          <cell r="AO56">
            <v>0.95</v>
          </cell>
        </row>
        <row r="57">
          <cell r="F57">
            <v>1.1000000000000001</v>
          </cell>
          <cell r="Z57">
            <v>1.05</v>
          </cell>
          <cell r="AO57">
            <v>1</v>
          </cell>
        </row>
        <row r="58">
          <cell r="F58">
            <v>1.1499999999999999</v>
          </cell>
          <cell r="Z58">
            <v>1.1000000000000001</v>
          </cell>
          <cell r="AO58">
            <v>1.05</v>
          </cell>
        </row>
        <row r="59">
          <cell r="F59">
            <v>1.2</v>
          </cell>
          <cell r="Z59">
            <v>1.1499999999999999</v>
          </cell>
          <cell r="AO59">
            <v>1.1000000000000001</v>
          </cell>
        </row>
        <row r="60">
          <cell r="F60">
            <v>1.25</v>
          </cell>
          <cell r="Z60">
            <v>1.2</v>
          </cell>
          <cell r="AO60">
            <v>1.1499999999999999</v>
          </cell>
        </row>
        <row r="61">
          <cell r="F61">
            <v>1.3</v>
          </cell>
          <cell r="Z61">
            <v>1.25</v>
          </cell>
          <cell r="AO61">
            <v>1.2</v>
          </cell>
        </row>
        <row r="62">
          <cell r="F62">
            <v>1.35</v>
          </cell>
          <cell r="Z62">
            <v>1.3</v>
          </cell>
          <cell r="AO62">
            <v>1.25</v>
          </cell>
        </row>
        <row r="63">
          <cell r="F63">
            <v>1.4</v>
          </cell>
          <cell r="Z63">
            <v>1.35</v>
          </cell>
          <cell r="AO63">
            <v>1.3</v>
          </cell>
        </row>
        <row r="64">
          <cell r="F64">
            <v>1.45</v>
          </cell>
          <cell r="Z64">
            <v>1.4</v>
          </cell>
          <cell r="AO64">
            <v>1.35</v>
          </cell>
        </row>
        <row r="65">
          <cell r="F65">
            <v>1.5</v>
          </cell>
          <cell r="Z65">
            <v>1.45</v>
          </cell>
          <cell r="AO65">
            <v>1.4</v>
          </cell>
        </row>
        <row r="66">
          <cell r="F66">
            <v>1.55</v>
          </cell>
          <cell r="Z66">
            <v>1.5</v>
          </cell>
          <cell r="AO66">
            <v>1.45</v>
          </cell>
        </row>
        <row r="67">
          <cell r="F67">
            <v>1.6</v>
          </cell>
          <cell r="Z67">
            <v>2.5</v>
          </cell>
          <cell r="AO67">
            <v>1.5</v>
          </cell>
        </row>
        <row r="68">
          <cell r="F68">
            <v>1.65</v>
          </cell>
          <cell r="Z68">
            <v>3.5</v>
          </cell>
          <cell r="AO68">
            <v>2.5</v>
          </cell>
        </row>
        <row r="69">
          <cell r="F69">
            <v>1.7</v>
          </cell>
          <cell r="Z69">
            <v>4.5</v>
          </cell>
          <cell r="AO69">
            <v>3.5</v>
          </cell>
        </row>
        <row r="70">
          <cell r="F70">
            <v>1.75</v>
          </cell>
          <cell r="Z70">
            <v>5.5</v>
          </cell>
          <cell r="AO70">
            <v>4.5</v>
          </cell>
        </row>
        <row r="71">
          <cell r="F71">
            <v>1.8</v>
          </cell>
          <cell r="Z71">
            <v>6.5</v>
          </cell>
          <cell r="AO71">
            <v>5.5</v>
          </cell>
        </row>
        <row r="72">
          <cell r="F72">
            <v>1.85</v>
          </cell>
          <cell r="Z72">
            <v>7.5</v>
          </cell>
          <cell r="AO72">
            <v>6.5</v>
          </cell>
        </row>
        <row r="73">
          <cell r="F73">
            <v>1.9</v>
          </cell>
          <cell r="Z73">
            <v>8.5</v>
          </cell>
          <cell r="AO73">
            <v>7.5</v>
          </cell>
        </row>
        <row r="74">
          <cell r="F74">
            <v>1.95</v>
          </cell>
          <cell r="Z74">
            <v>9.5</v>
          </cell>
          <cell r="AO74">
            <v>8.5</v>
          </cell>
        </row>
        <row r="75">
          <cell r="F75">
            <v>2</v>
          </cell>
          <cell r="Z75">
            <v>10.5</v>
          </cell>
          <cell r="AO75">
            <v>9.5</v>
          </cell>
        </row>
        <row r="76">
          <cell r="F76">
            <v>3</v>
          </cell>
          <cell r="Z76">
            <v>11.5</v>
          </cell>
          <cell r="AO76">
            <v>10.5</v>
          </cell>
        </row>
        <row r="77">
          <cell r="F77">
            <v>4</v>
          </cell>
          <cell r="Z77">
            <v>12.5</v>
          </cell>
        </row>
        <row r="78">
          <cell r="F78">
            <v>5</v>
          </cell>
          <cell r="Z78">
            <v>13.5</v>
          </cell>
        </row>
        <row r="79">
          <cell r="F79">
            <v>6</v>
          </cell>
          <cell r="Z79">
            <v>14.5</v>
          </cell>
        </row>
        <row r="80">
          <cell r="F80">
            <v>7</v>
          </cell>
          <cell r="Z80">
            <v>15.5</v>
          </cell>
        </row>
        <row r="81">
          <cell r="F81">
            <v>8</v>
          </cell>
          <cell r="Z81">
            <v>16.5</v>
          </cell>
        </row>
        <row r="82">
          <cell r="F82">
            <v>9</v>
          </cell>
          <cell r="Z82">
            <v>17.5</v>
          </cell>
        </row>
        <row r="83">
          <cell r="F83">
            <v>10</v>
          </cell>
          <cell r="Z83">
            <v>18.5</v>
          </cell>
        </row>
        <row r="84">
          <cell r="F84">
            <v>11</v>
          </cell>
          <cell r="Z84">
            <v>19.5</v>
          </cell>
        </row>
        <row r="85">
          <cell r="F85">
            <v>12</v>
          </cell>
        </row>
        <row r="86">
          <cell r="F86">
            <v>13</v>
          </cell>
        </row>
        <row r="87">
          <cell r="F87">
            <v>14</v>
          </cell>
        </row>
        <row r="88">
          <cell r="F88">
            <v>15</v>
          </cell>
        </row>
        <row r="89">
          <cell r="F89">
            <v>16</v>
          </cell>
        </row>
        <row r="90">
          <cell r="F90">
            <v>17</v>
          </cell>
        </row>
        <row r="91">
          <cell r="F91">
            <v>18</v>
          </cell>
        </row>
        <row r="92">
          <cell r="F92">
            <v>19</v>
          </cell>
        </row>
        <row r="93">
          <cell r="F93">
            <v>20</v>
          </cell>
        </row>
        <row r="94">
          <cell r="F94">
            <v>21</v>
          </cell>
        </row>
        <row r="95">
          <cell r="F95">
            <v>22</v>
          </cell>
        </row>
        <row r="96">
          <cell r="F96">
            <v>23</v>
          </cell>
        </row>
        <row r="97">
          <cell r="F97">
            <v>24</v>
          </cell>
        </row>
        <row r="98">
          <cell r="F98">
            <v>25</v>
          </cell>
        </row>
        <row r="99">
          <cell r="F99">
            <v>26</v>
          </cell>
        </row>
        <row r="100">
          <cell r="F100">
            <v>27</v>
          </cell>
        </row>
        <row r="101">
          <cell r="F101">
            <v>28</v>
          </cell>
        </row>
        <row r="102">
          <cell r="F102">
            <v>29</v>
          </cell>
        </row>
        <row r="103">
          <cell r="F103">
            <v>30</v>
          </cell>
        </row>
        <row r="104">
          <cell r="F104">
            <v>31</v>
          </cell>
        </row>
        <row r="105">
          <cell r="F105">
            <v>32</v>
          </cell>
        </row>
        <row r="106">
          <cell r="F106">
            <v>33</v>
          </cell>
        </row>
        <row r="107">
          <cell r="F107">
            <v>34</v>
          </cell>
        </row>
        <row r="108">
          <cell r="F108">
            <v>35</v>
          </cell>
        </row>
        <row r="109">
          <cell r="F109">
            <v>36</v>
          </cell>
        </row>
        <row r="110">
          <cell r="F110">
            <v>37</v>
          </cell>
        </row>
        <row r="111">
          <cell r="F111">
            <v>38</v>
          </cell>
        </row>
        <row r="112">
          <cell r="F112">
            <v>39</v>
          </cell>
        </row>
        <row r="113">
          <cell r="F113">
            <v>40</v>
          </cell>
        </row>
      </sheetData>
      <sheetData sheetId="59" refreshError="1"/>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yman510/WAS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3.bin"/><Relationship Id="rId4" Type="http://schemas.openxmlformats.org/officeDocument/2006/relationships/comments" Target="../comments1.xml"/></Relationships>
</file>

<file path=xl/worksheets/_rels/sheet7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24.bin"/><Relationship Id="rId4" Type="http://schemas.openxmlformats.org/officeDocument/2006/relationships/comments" Target="../comments2.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5.bin"/></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26.bin"/><Relationship Id="rId4" Type="http://schemas.openxmlformats.org/officeDocument/2006/relationships/comments" Target="../comments3.xml"/></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27.bin"/><Relationship Id="rId4" Type="http://schemas.openxmlformats.org/officeDocument/2006/relationships/comments" Target="../comments4.xml"/></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28.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95"/>
  <sheetViews>
    <sheetView showGridLines="0" topLeftCell="A61" zoomScaleNormal="100" workbookViewId="0">
      <selection activeCell="B67" sqref="B67"/>
    </sheetView>
  </sheetViews>
  <sheetFormatPr defaultRowHeight="15" x14ac:dyDescent="0.25"/>
  <cols>
    <col min="1" max="1" width="10.85546875" customWidth="1"/>
    <col min="2" max="2" width="21.140625" customWidth="1"/>
    <col min="3" max="3" width="9.140625" customWidth="1"/>
    <col min="5" max="6" width="13.85546875" bestFit="1" customWidth="1"/>
  </cols>
  <sheetData>
    <row r="1" spans="1:16" ht="18.75" x14ac:dyDescent="0.3">
      <c r="A1" s="156" t="s">
        <v>103</v>
      </c>
      <c r="B1" s="156"/>
      <c r="C1" s="156"/>
      <c r="D1" s="156"/>
      <c r="E1" s="156"/>
      <c r="F1" s="156"/>
      <c r="G1" s="156"/>
      <c r="H1" s="156"/>
      <c r="I1" s="156"/>
      <c r="J1" s="156"/>
      <c r="K1" s="156"/>
      <c r="L1" s="156"/>
      <c r="M1" s="156"/>
    </row>
    <row r="2" spans="1:16" x14ac:dyDescent="0.25">
      <c r="A2" s="10"/>
      <c r="B2" s="10"/>
      <c r="C2" s="10"/>
      <c r="D2" s="10"/>
      <c r="E2" s="10"/>
      <c r="F2" s="10"/>
      <c r="G2" s="10"/>
      <c r="H2" s="10"/>
      <c r="I2" s="10"/>
      <c r="J2" s="10"/>
      <c r="K2" s="10"/>
      <c r="L2" s="10"/>
      <c r="M2" s="10"/>
      <c r="N2" s="10"/>
      <c r="O2" s="10"/>
      <c r="P2" s="10"/>
    </row>
    <row r="3" spans="1:16" x14ac:dyDescent="0.25">
      <c r="A3" s="12" t="s">
        <v>104</v>
      </c>
      <c r="B3" s="13"/>
      <c r="C3" s="13"/>
      <c r="D3" s="13"/>
      <c r="E3" s="13"/>
      <c r="F3" s="13"/>
      <c r="G3" s="13"/>
      <c r="H3" s="13"/>
      <c r="I3" s="13"/>
      <c r="J3" s="13"/>
      <c r="K3" s="13"/>
      <c r="L3" s="13"/>
      <c r="M3" s="13"/>
      <c r="N3" s="10"/>
      <c r="O3" s="10"/>
      <c r="P3" s="10"/>
    </row>
    <row r="4" spans="1:16" x14ac:dyDescent="0.25">
      <c r="A4" s="13" t="s">
        <v>105</v>
      </c>
      <c r="B4" s="13"/>
      <c r="C4" s="13"/>
      <c r="D4" s="13"/>
      <c r="E4" s="13"/>
      <c r="F4" s="13"/>
      <c r="G4" s="13"/>
      <c r="H4" s="13"/>
      <c r="I4" s="13"/>
      <c r="J4" s="13"/>
      <c r="K4" s="13"/>
      <c r="L4" s="13"/>
      <c r="M4" s="13"/>
      <c r="N4" s="10"/>
      <c r="O4" s="10"/>
      <c r="P4" s="10"/>
    </row>
    <row r="5" spans="1:16" ht="69" customHeight="1" x14ac:dyDescent="0.25">
      <c r="A5" s="157" t="s">
        <v>106</v>
      </c>
      <c r="B5" s="157"/>
      <c r="C5" s="157"/>
      <c r="D5" s="157"/>
      <c r="E5" s="13"/>
      <c r="F5" s="13"/>
      <c r="G5" s="13"/>
      <c r="H5" s="13"/>
      <c r="I5" s="13"/>
      <c r="J5" s="13"/>
      <c r="K5" s="13"/>
      <c r="L5" s="13"/>
      <c r="M5" s="13"/>
      <c r="N5" s="10"/>
      <c r="O5" s="10"/>
      <c r="P5" s="10"/>
    </row>
    <row r="6" spans="1:16" x14ac:dyDescent="0.25">
      <c r="A6" s="10"/>
      <c r="B6" s="10"/>
      <c r="C6" s="10"/>
      <c r="D6" s="10"/>
      <c r="E6" s="10"/>
      <c r="F6" s="10"/>
      <c r="G6" s="10"/>
      <c r="H6" s="10"/>
      <c r="I6" s="10"/>
      <c r="J6" s="10"/>
      <c r="K6" s="10"/>
      <c r="L6" s="10"/>
      <c r="M6" s="10"/>
      <c r="N6" s="10"/>
      <c r="O6" s="10"/>
      <c r="P6" s="10"/>
    </row>
    <row r="7" spans="1:16" x14ac:dyDescent="0.25">
      <c r="A7" s="12" t="s">
        <v>107</v>
      </c>
      <c r="B7" s="13"/>
      <c r="C7" s="13"/>
      <c r="D7" s="13"/>
      <c r="E7" s="13"/>
      <c r="F7" s="19"/>
      <c r="G7" s="13"/>
      <c r="H7" s="13"/>
      <c r="I7" s="13"/>
      <c r="J7" s="13"/>
      <c r="K7" s="13"/>
      <c r="L7" s="13"/>
      <c r="M7" s="13"/>
      <c r="N7" s="10"/>
      <c r="O7" s="10"/>
      <c r="P7" s="10"/>
    </row>
    <row r="8" spans="1:16" x14ac:dyDescent="0.25">
      <c r="A8" s="12" t="s">
        <v>108</v>
      </c>
      <c r="B8" s="27" t="s">
        <v>109</v>
      </c>
      <c r="C8" s="12" t="s">
        <v>110</v>
      </c>
      <c r="D8" s="161">
        <f ca="1">NOW()</f>
        <v>45960.943793981482</v>
      </c>
      <c r="E8" s="161"/>
      <c r="F8" s="19"/>
      <c r="G8" s="13"/>
      <c r="H8" s="13"/>
      <c r="I8" s="13"/>
      <c r="J8" s="13"/>
      <c r="K8" s="13"/>
      <c r="L8" s="13"/>
      <c r="M8" s="13"/>
      <c r="N8" s="10"/>
      <c r="O8" s="10"/>
      <c r="P8" s="10"/>
    </row>
    <row r="9" spans="1:16" x14ac:dyDescent="0.25">
      <c r="A9" s="12" t="s">
        <v>120</v>
      </c>
      <c r="B9" s="13"/>
      <c r="C9" s="15" t="s">
        <v>121</v>
      </c>
      <c r="D9" s="19"/>
      <c r="E9" s="13"/>
      <c r="F9" s="13"/>
      <c r="G9" s="13"/>
      <c r="H9" s="13"/>
      <c r="I9" s="13"/>
      <c r="J9" s="13"/>
      <c r="K9" s="13"/>
      <c r="L9" s="13"/>
      <c r="M9" s="13"/>
      <c r="N9" s="10"/>
      <c r="O9" s="10"/>
      <c r="P9" s="10"/>
    </row>
    <row r="10" spans="1:16" x14ac:dyDescent="0.25">
      <c r="A10" s="10"/>
      <c r="B10" s="10"/>
      <c r="C10" s="10"/>
      <c r="D10" s="10"/>
      <c r="E10" s="10"/>
      <c r="F10" s="10"/>
      <c r="G10" s="10"/>
      <c r="H10" s="10"/>
      <c r="I10" s="10"/>
      <c r="J10" s="10"/>
      <c r="K10" s="10"/>
      <c r="L10" s="10"/>
      <c r="M10" s="10"/>
      <c r="N10" s="10"/>
      <c r="O10" s="10"/>
      <c r="P10" s="10"/>
    </row>
    <row r="11" spans="1:16" x14ac:dyDescent="0.25">
      <c r="A11" s="11" t="s">
        <v>112</v>
      </c>
      <c r="B11" s="10"/>
      <c r="C11" s="10"/>
      <c r="D11" s="10"/>
      <c r="E11" s="10"/>
      <c r="F11" s="10"/>
      <c r="G11" s="10"/>
      <c r="H11" s="10"/>
      <c r="I11" s="10"/>
      <c r="J11" s="10"/>
      <c r="K11" s="10"/>
      <c r="L11" s="10"/>
      <c r="M11" s="10"/>
      <c r="N11" s="10"/>
      <c r="O11" s="10"/>
      <c r="P11" s="10"/>
    </row>
    <row r="12" spans="1:16" x14ac:dyDescent="0.25">
      <c r="A12" s="157" t="s">
        <v>113</v>
      </c>
      <c r="B12" s="157"/>
      <c r="C12" s="157"/>
      <c r="D12" s="157"/>
      <c r="E12" s="157"/>
      <c r="F12" s="157"/>
      <c r="G12" s="157"/>
      <c r="H12" s="157"/>
      <c r="I12" s="157"/>
      <c r="J12" s="157"/>
      <c r="K12" s="157"/>
      <c r="L12" s="157"/>
      <c r="M12" s="157"/>
      <c r="N12" s="10"/>
      <c r="O12" s="10"/>
      <c r="P12" s="10"/>
    </row>
    <row r="13" spans="1:16" x14ac:dyDescent="0.25">
      <c r="A13" s="157"/>
      <c r="B13" s="157"/>
      <c r="C13" s="157"/>
      <c r="D13" s="157"/>
      <c r="E13" s="157"/>
      <c r="F13" s="157"/>
      <c r="G13" s="157"/>
      <c r="H13" s="157"/>
      <c r="I13" s="157"/>
      <c r="J13" s="157"/>
      <c r="K13" s="157"/>
      <c r="L13" s="157"/>
      <c r="M13" s="157"/>
      <c r="N13" s="10"/>
      <c r="O13" s="10"/>
      <c r="P13" s="10"/>
    </row>
    <row r="14" spans="1:16" x14ac:dyDescent="0.25">
      <c r="A14" s="157"/>
      <c r="B14" s="157"/>
      <c r="C14" s="157"/>
      <c r="D14" s="157"/>
      <c r="E14" s="157"/>
      <c r="F14" s="157"/>
      <c r="G14" s="157"/>
      <c r="H14" s="157"/>
      <c r="I14" s="157"/>
      <c r="J14" s="157"/>
      <c r="K14" s="157"/>
      <c r="L14" s="157"/>
      <c r="M14" s="157"/>
      <c r="N14" s="10"/>
      <c r="O14" s="10"/>
      <c r="P14" s="10"/>
    </row>
    <row r="15" spans="1:16" x14ac:dyDescent="0.25">
      <c r="A15" s="157"/>
      <c r="B15" s="157"/>
      <c r="C15" s="157"/>
      <c r="D15" s="157"/>
      <c r="E15" s="157"/>
      <c r="F15" s="157"/>
      <c r="G15" s="157"/>
      <c r="H15" s="157"/>
      <c r="I15" s="157"/>
      <c r="J15" s="157"/>
      <c r="K15" s="157"/>
      <c r="L15" s="157"/>
      <c r="M15" s="157"/>
      <c r="N15" s="10"/>
      <c r="O15" s="10"/>
      <c r="P15" s="10"/>
    </row>
    <row r="16" spans="1:16" x14ac:dyDescent="0.25">
      <c r="A16" s="157"/>
      <c r="B16" s="157"/>
      <c r="C16" s="157"/>
      <c r="D16" s="157"/>
      <c r="E16" s="157"/>
      <c r="F16" s="157"/>
      <c r="G16" s="157"/>
      <c r="H16" s="157"/>
      <c r="I16" s="157"/>
      <c r="J16" s="157"/>
      <c r="K16" s="157"/>
      <c r="L16" s="157"/>
      <c r="M16" s="157"/>
      <c r="N16" s="10"/>
      <c r="O16" s="10"/>
      <c r="P16" s="10"/>
    </row>
    <row r="17" spans="1:16" x14ac:dyDescent="0.25">
      <c r="A17" s="157"/>
      <c r="B17" s="157"/>
      <c r="C17" s="157"/>
      <c r="D17" s="157"/>
      <c r="E17" s="157"/>
      <c r="F17" s="157"/>
      <c r="G17" s="157"/>
      <c r="H17" s="157"/>
      <c r="I17" s="157"/>
      <c r="J17" s="157"/>
      <c r="K17" s="157"/>
      <c r="L17" s="157"/>
      <c r="M17" s="157"/>
      <c r="N17" s="10"/>
      <c r="O17" s="10"/>
      <c r="P17" s="10"/>
    </row>
    <row r="18" spans="1:16" x14ac:dyDescent="0.25">
      <c r="A18" s="157"/>
      <c r="B18" s="157"/>
      <c r="C18" s="157"/>
      <c r="D18" s="157"/>
      <c r="E18" s="157"/>
      <c r="F18" s="157"/>
      <c r="G18" s="157"/>
      <c r="H18" s="157"/>
      <c r="I18" s="157"/>
      <c r="J18" s="157"/>
      <c r="K18" s="157"/>
      <c r="L18" s="157"/>
      <c r="M18" s="157"/>
      <c r="N18" s="10"/>
      <c r="O18" s="10"/>
      <c r="P18" s="10"/>
    </row>
    <row r="19" spans="1:16" x14ac:dyDescent="0.25">
      <c r="A19" s="157"/>
      <c r="B19" s="157"/>
      <c r="C19" s="157"/>
      <c r="D19" s="157"/>
      <c r="E19" s="157"/>
      <c r="F19" s="157"/>
      <c r="G19" s="157"/>
      <c r="H19" s="157"/>
      <c r="I19" s="157"/>
      <c r="J19" s="157"/>
      <c r="K19" s="157"/>
      <c r="L19" s="157"/>
      <c r="M19" s="157"/>
      <c r="N19" s="10"/>
      <c r="O19" s="10"/>
      <c r="P19" s="10"/>
    </row>
    <row r="20" spans="1:16" x14ac:dyDescent="0.25">
      <c r="A20" s="157"/>
      <c r="B20" s="157"/>
      <c r="C20" s="157"/>
      <c r="D20" s="157"/>
      <c r="E20" s="157"/>
      <c r="F20" s="157"/>
      <c r="G20" s="157"/>
      <c r="H20" s="157"/>
      <c r="I20" s="157"/>
      <c r="J20" s="157"/>
      <c r="K20" s="157"/>
      <c r="L20" s="157"/>
      <c r="M20" s="157"/>
      <c r="N20" s="10"/>
      <c r="O20" s="10"/>
      <c r="P20" s="10"/>
    </row>
    <row r="21" spans="1:16" x14ac:dyDescent="0.25">
      <c r="A21" s="157"/>
      <c r="B21" s="157"/>
      <c r="C21" s="157"/>
      <c r="D21" s="157"/>
      <c r="E21" s="157"/>
      <c r="F21" s="157"/>
      <c r="G21" s="157"/>
      <c r="H21" s="157"/>
      <c r="I21" s="157"/>
      <c r="J21" s="157"/>
      <c r="K21" s="157"/>
      <c r="L21" s="157"/>
      <c r="M21" s="157"/>
      <c r="N21" s="10"/>
      <c r="O21" s="10"/>
      <c r="P21" s="10"/>
    </row>
    <row r="22" spans="1:16" x14ac:dyDescent="0.25">
      <c r="A22" s="157"/>
      <c r="B22" s="157"/>
      <c r="C22" s="157"/>
      <c r="D22" s="157"/>
      <c r="E22" s="157"/>
      <c r="F22" s="157"/>
      <c r="G22" s="157"/>
      <c r="H22" s="157"/>
      <c r="I22" s="157"/>
      <c r="J22" s="157"/>
      <c r="K22" s="157"/>
      <c r="L22" s="157"/>
      <c r="M22" s="157"/>
      <c r="N22" s="10"/>
      <c r="O22" s="10"/>
      <c r="P22" s="10"/>
    </row>
    <row r="23" spans="1:16" x14ac:dyDescent="0.25">
      <c r="A23" s="157"/>
      <c r="B23" s="157"/>
      <c r="C23" s="157"/>
      <c r="D23" s="157"/>
      <c r="E23" s="157"/>
      <c r="F23" s="157"/>
      <c r="G23" s="157"/>
      <c r="H23" s="157"/>
      <c r="I23" s="157"/>
      <c r="J23" s="157"/>
      <c r="K23" s="157"/>
      <c r="L23" s="157"/>
      <c r="M23" s="157"/>
      <c r="N23" s="10"/>
      <c r="O23" s="10"/>
      <c r="P23" s="10"/>
    </row>
    <row r="24" spans="1:16" x14ac:dyDescent="0.25">
      <c r="A24" s="10"/>
      <c r="B24" s="10"/>
      <c r="C24" s="10"/>
      <c r="D24" s="10"/>
      <c r="E24" s="10"/>
      <c r="F24" s="10"/>
      <c r="G24" s="10"/>
      <c r="H24" s="10"/>
      <c r="I24" s="10"/>
      <c r="J24" s="10"/>
      <c r="K24" s="10"/>
      <c r="L24" s="10"/>
      <c r="M24" s="10"/>
      <c r="N24" s="10"/>
      <c r="O24" s="10"/>
      <c r="P24" s="10"/>
    </row>
    <row r="25" spans="1:16" x14ac:dyDescent="0.25">
      <c r="A25" s="12" t="s">
        <v>114</v>
      </c>
      <c r="B25" s="13"/>
      <c r="C25" s="13"/>
      <c r="D25" s="13"/>
      <c r="E25" s="13"/>
      <c r="F25" s="13"/>
      <c r="G25" s="13"/>
      <c r="H25" s="13"/>
      <c r="I25" s="13"/>
      <c r="J25" s="13"/>
      <c r="K25" s="13"/>
      <c r="L25" s="13"/>
      <c r="M25" s="13"/>
      <c r="N25" s="10"/>
      <c r="O25" s="10"/>
      <c r="P25" s="10"/>
    </row>
    <row r="26" spans="1:16" x14ac:dyDescent="0.25">
      <c r="A26" s="13"/>
      <c r="B26" s="13"/>
      <c r="C26" s="13"/>
      <c r="D26" s="13"/>
      <c r="E26" s="13"/>
      <c r="F26" s="13"/>
      <c r="G26" s="13"/>
      <c r="H26" s="13"/>
      <c r="I26" s="13"/>
      <c r="J26" s="13"/>
      <c r="K26" s="13"/>
      <c r="L26" s="13"/>
      <c r="M26" s="13"/>
      <c r="N26" s="10"/>
      <c r="O26" s="10"/>
      <c r="P26" s="10"/>
    </row>
    <row r="27" spans="1:16" x14ac:dyDescent="0.25">
      <c r="A27" s="10"/>
      <c r="B27" s="10"/>
      <c r="C27" s="10"/>
      <c r="D27" s="10"/>
      <c r="E27" s="10"/>
      <c r="F27" s="10"/>
      <c r="G27" s="10"/>
      <c r="H27" s="10"/>
      <c r="I27" s="10"/>
      <c r="J27" s="10"/>
      <c r="K27" s="10"/>
      <c r="L27" s="10"/>
      <c r="M27" s="10"/>
      <c r="N27" s="10"/>
      <c r="O27" s="10"/>
      <c r="P27" s="10"/>
    </row>
    <row r="28" spans="1:16" x14ac:dyDescent="0.25">
      <c r="A28" s="12" t="s">
        <v>115</v>
      </c>
      <c r="B28" s="13"/>
      <c r="C28" s="13"/>
      <c r="D28" s="13"/>
      <c r="E28" s="13"/>
      <c r="F28" s="13"/>
      <c r="G28" s="13"/>
      <c r="H28" s="13"/>
      <c r="I28" s="13"/>
      <c r="J28" s="13"/>
      <c r="K28" s="13"/>
      <c r="L28" s="13"/>
      <c r="M28" s="13"/>
      <c r="N28" s="10"/>
      <c r="O28" s="10"/>
      <c r="P28" s="10"/>
    </row>
    <row r="29" spans="1:16" x14ac:dyDescent="0.25">
      <c r="A29" s="162" t="s">
        <v>435</v>
      </c>
      <c r="B29" s="163"/>
      <c r="C29" s="163"/>
      <c r="D29" s="163"/>
      <c r="E29" s="163"/>
      <c r="F29" s="163"/>
      <c r="G29" s="163"/>
      <c r="H29" s="163"/>
      <c r="I29" s="163"/>
      <c r="J29" s="163"/>
      <c r="K29" s="163"/>
      <c r="L29" s="163"/>
      <c r="M29" s="163"/>
      <c r="N29" s="10"/>
      <c r="O29" s="10"/>
      <c r="P29" s="10"/>
    </row>
    <row r="31" spans="1:16" x14ac:dyDescent="0.25">
      <c r="A31" s="18" t="s">
        <v>111</v>
      </c>
      <c r="B31" s="19"/>
      <c r="C31" s="19"/>
      <c r="D31" s="19"/>
      <c r="E31" s="19"/>
      <c r="F31" s="19"/>
      <c r="G31" s="19"/>
      <c r="H31" s="19"/>
      <c r="I31" s="19"/>
      <c r="J31" s="19"/>
      <c r="K31" s="19"/>
      <c r="L31" s="19"/>
      <c r="M31" s="19"/>
    </row>
    <row r="32" spans="1:16" ht="31.5" customHeight="1" x14ac:dyDescent="0.25">
      <c r="A32" s="157" t="s">
        <v>116</v>
      </c>
      <c r="B32" s="157"/>
      <c r="C32" s="157"/>
      <c r="D32" s="157"/>
      <c r="E32" s="157"/>
      <c r="F32" s="157"/>
      <c r="G32" s="157"/>
      <c r="H32" s="157"/>
      <c r="I32" s="157"/>
      <c r="J32" s="157"/>
      <c r="K32" s="157"/>
      <c r="L32" s="157"/>
      <c r="M32" s="157"/>
    </row>
    <row r="33" spans="1:13" x14ac:dyDescent="0.25">
      <c r="A33" s="19" t="s">
        <v>122</v>
      </c>
      <c r="B33" s="19"/>
      <c r="C33" s="19"/>
      <c r="D33" s="19"/>
      <c r="E33" s="19"/>
      <c r="F33" s="20" t="s">
        <v>123</v>
      </c>
      <c r="G33" s="19"/>
      <c r="H33" s="19"/>
      <c r="I33" s="19"/>
      <c r="J33" s="19"/>
      <c r="K33" s="19"/>
      <c r="L33" s="19"/>
      <c r="M33" s="19"/>
    </row>
    <row r="34" spans="1:13" x14ac:dyDescent="0.25">
      <c r="A34" s="19" t="s">
        <v>126</v>
      </c>
      <c r="B34" s="19"/>
      <c r="C34" s="19"/>
      <c r="D34" s="19"/>
      <c r="E34" s="19"/>
      <c r="F34" s="19"/>
      <c r="G34" s="19"/>
      <c r="H34" s="19"/>
      <c r="I34" s="19"/>
      <c r="J34" s="19"/>
      <c r="K34" s="19"/>
      <c r="L34" s="19"/>
      <c r="M34" s="19"/>
    </row>
    <row r="35" spans="1:13" x14ac:dyDescent="0.25">
      <c r="A35" s="19" t="s">
        <v>127</v>
      </c>
      <c r="B35" s="19"/>
      <c r="C35" s="19"/>
      <c r="D35" s="19"/>
      <c r="E35" s="19"/>
      <c r="F35" s="19"/>
      <c r="G35" s="19"/>
      <c r="H35" s="19"/>
      <c r="I35" s="19"/>
      <c r="J35" s="19"/>
      <c r="K35" s="19"/>
      <c r="L35" s="19"/>
      <c r="M35" s="19"/>
    </row>
    <row r="36" spans="1:13" x14ac:dyDescent="0.25">
      <c r="A36" s="19" t="s">
        <v>128</v>
      </c>
      <c r="B36" s="19"/>
      <c r="C36" s="19"/>
      <c r="D36" s="19"/>
      <c r="E36" s="19"/>
      <c r="F36" s="19"/>
      <c r="G36" s="19"/>
      <c r="H36" s="19"/>
      <c r="I36" s="19"/>
      <c r="J36" s="19"/>
      <c r="K36" s="19"/>
      <c r="L36" s="19"/>
      <c r="M36" s="19"/>
    </row>
    <row r="37" spans="1:13" x14ac:dyDescent="0.25">
      <c r="A37" s="19" t="s">
        <v>436</v>
      </c>
      <c r="B37" s="19"/>
      <c r="C37" s="19"/>
      <c r="D37" s="19"/>
      <c r="E37" s="19"/>
      <c r="F37" s="19"/>
      <c r="G37" s="19"/>
      <c r="H37" s="19"/>
      <c r="I37" s="19"/>
      <c r="J37" s="19"/>
      <c r="K37" s="19"/>
      <c r="L37" s="19"/>
      <c r="M37" s="19"/>
    </row>
    <row r="38" spans="1:13" x14ac:dyDescent="0.25">
      <c r="A38" s="19" t="s">
        <v>129</v>
      </c>
      <c r="B38" s="19"/>
      <c r="C38" s="19"/>
      <c r="D38" s="19"/>
      <c r="E38" s="19"/>
      <c r="F38" s="19"/>
      <c r="G38" s="19"/>
      <c r="H38" s="19"/>
      <c r="I38" s="19"/>
      <c r="J38" s="19"/>
      <c r="K38" s="19"/>
      <c r="L38" s="19"/>
      <c r="M38" s="19"/>
    </row>
    <row r="39" spans="1:13" x14ac:dyDescent="0.25">
      <c r="A39" s="19" t="s">
        <v>130</v>
      </c>
      <c r="B39" s="19"/>
      <c r="C39" s="19"/>
      <c r="D39" s="19"/>
      <c r="E39" s="19"/>
      <c r="F39" s="19"/>
      <c r="G39" s="19"/>
      <c r="H39" s="19"/>
      <c r="I39" s="19"/>
      <c r="J39" s="19"/>
      <c r="K39" s="19"/>
      <c r="L39" s="19"/>
      <c r="M39" s="19"/>
    </row>
    <row r="42" spans="1:13" x14ac:dyDescent="0.25">
      <c r="A42" s="18" t="s">
        <v>131</v>
      </c>
      <c r="B42" s="19"/>
      <c r="C42" s="19"/>
      <c r="D42" s="19"/>
      <c r="E42" s="19"/>
      <c r="F42" s="19"/>
      <c r="G42" s="19"/>
      <c r="H42" s="19"/>
      <c r="I42" s="19"/>
      <c r="J42" s="19"/>
      <c r="K42" s="19"/>
      <c r="L42" s="19"/>
      <c r="M42" s="19"/>
    </row>
    <row r="43" spans="1:13" x14ac:dyDescent="0.25">
      <c r="A43" s="22" t="s">
        <v>132</v>
      </c>
      <c r="B43" s="22" t="s">
        <v>134</v>
      </c>
      <c r="C43" s="158" t="s">
        <v>135</v>
      </c>
      <c r="D43" s="159"/>
      <c r="E43" s="159"/>
      <c r="F43" s="159"/>
      <c r="G43" s="159"/>
      <c r="H43" s="159"/>
      <c r="I43" s="159"/>
      <c r="J43" s="159"/>
      <c r="K43" s="159"/>
      <c r="L43" s="159"/>
      <c r="M43" s="160"/>
    </row>
    <row r="44" spans="1:13" x14ac:dyDescent="0.25">
      <c r="A44" s="21" t="s">
        <v>133</v>
      </c>
      <c r="B44" s="25" t="s">
        <v>136</v>
      </c>
      <c r="C44" s="151" t="s">
        <v>231</v>
      </c>
      <c r="D44" s="151"/>
      <c r="E44" s="151"/>
      <c r="F44" s="151"/>
      <c r="G44" s="151"/>
      <c r="H44" s="151"/>
      <c r="I44" s="151"/>
      <c r="J44" s="151"/>
      <c r="K44" s="151"/>
      <c r="L44" s="151"/>
      <c r="M44" s="151"/>
    </row>
    <row r="45" spans="1:13" x14ac:dyDescent="0.25">
      <c r="A45" s="21" t="s">
        <v>133</v>
      </c>
      <c r="B45" s="25" t="s">
        <v>137</v>
      </c>
      <c r="C45" s="151" t="s">
        <v>230</v>
      </c>
      <c r="D45" s="151"/>
      <c r="E45" s="151"/>
      <c r="F45" s="151"/>
      <c r="G45" s="151"/>
      <c r="H45" s="151"/>
      <c r="I45" s="151"/>
      <c r="J45" s="151"/>
      <c r="K45" s="151"/>
      <c r="L45" s="151"/>
      <c r="M45" s="151"/>
    </row>
    <row r="46" spans="1:13" x14ac:dyDescent="0.25">
      <c r="A46" s="21" t="s">
        <v>133</v>
      </c>
      <c r="B46" s="25" t="s">
        <v>138</v>
      </c>
      <c r="C46" s="151" t="s">
        <v>229</v>
      </c>
      <c r="D46" s="151"/>
      <c r="E46" s="151"/>
      <c r="F46" s="151"/>
      <c r="G46" s="151"/>
      <c r="H46" s="151"/>
      <c r="I46" s="151"/>
      <c r="J46" s="151"/>
      <c r="K46" s="151"/>
      <c r="L46" s="151"/>
      <c r="M46" s="151"/>
    </row>
    <row r="47" spans="1:13" x14ac:dyDescent="0.25">
      <c r="A47" s="21" t="s">
        <v>133</v>
      </c>
      <c r="B47" s="25" t="s">
        <v>139</v>
      </c>
      <c r="C47" s="151" t="s">
        <v>228</v>
      </c>
      <c r="D47" s="151"/>
      <c r="E47" s="151"/>
      <c r="F47" s="151"/>
      <c r="G47" s="151"/>
      <c r="H47" s="151"/>
      <c r="I47" s="151"/>
      <c r="J47" s="151"/>
      <c r="K47" s="151"/>
      <c r="L47" s="151"/>
      <c r="M47" s="151"/>
    </row>
    <row r="48" spans="1:13" x14ac:dyDescent="0.25">
      <c r="A48" s="21" t="s">
        <v>133</v>
      </c>
      <c r="B48" s="25" t="s">
        <v>140</v>
      </c>
      <c r="C48" s="151" t="s">
        <v>227</v>
      </c>
      <c r="D48" s="151"/>
      <c r="E48" s="151"/>
      <c r="F48" s="151"/>
      <c r="G48" s="151"/>
      <c r="H48" s="151"/>
      <c r="I48" s="151"/>
      <c r="J48" s="151"/>
      <c r="K48" s="151"/>
      <c r="L48" s="151"/>
      <c r="M48" s="151"/>
    </row>
    <row r="49" spans="1:13" x14ac:dyDescent="0.25">
      <c r="A49" s="21" t="s">
        <v>133</v>
      </c>
      <c r="B49" s="25" t="s">
        <v>225</v>
      </c>
      <c r="C49" s="151" t="s">
        <v>226</v>
      </c>
      <c r="D49" s="151"/>
      <c r="E49" s="151"/>
      <c r="F49" s="151"/>
      <c r="G49" s="151"/>
      <c r="H49" s="151"/>
      <c r="I49" s="151"/>
      <c r="J49" s="151"/>
      <c r="K49" s="151"/>
      <c r="L49" s="151"/>
      <c r="M49" s="151"/>
    </row>
    <row r="50" spans="1:13" x14ac:dyDescent="0.25">
      <c r="A50" s="21" t="s">
        <v>133</v>
      </c>
      <c r="B50" s="25" t="s">
        <v>141</v>
      </c>
      <c r="C50" s="151" t="s">
        <v>224</v>
      </c>
      <c r="D50" s="151"/>
      <c r="E50" s="151"/>
      <c r="F50" s="151"/>
      <c r="G50" s="151"/>
      <c r="H50" s="151"/>
      <c r="I50" s="151"/>
      <c r="J50" s="151"/>
      <c r="K50" s="151"/>
      <c r="L50" s="151"/>
      <c r="M50" s="151"/>
    </row>
    <row r="51" spans="1:13" x14ac:dyDescent="0.25">
      <c r="A51" s="21" t="s">
        <v>133</v>
      </c>
      <c r="B51" s="25" t="s">
        <v>142</v>
      </c>
      <c r="C51" s="151" t="s">
        <v>223</v>
      </c>
      <c r="D51" s="151"/>
      <c r="E51" s="151"/>
      <c r="F51" s="151"/>
      <c r="G51" s="151"/>
      <c r="H51" s="151"/>
      <c r="I51" s="151"/>
      <c r="J51" s="151"/>
      <c r="K51" s="151"/>
      <c r="L51" s="151"/>
      <c r="M51" s="151"/>
    </row>
    <row r="52" spans="1:13" x14ac:dyDescent="0.25">
      <c r="A52" s="21" t="s">
        <v>133</v>
      </c>
      <c r="B52" s="25" t="s">
        <v>143</v>
      </c>
      <c r="C52" s="151" t="s">
        <v>222</v>
      </c>
      <c r="D52" s="151"/>
      <c r="E52" s="151"/>
      <c r="F52" s="151"/>
      <c r="G52" s="151"/>
      <c r="H52" s="151"/>
      <c r="I52" s="151"/>
      <c r="J52" s="151"/>
      <c r="K52" s="151"/>
      <c r="L52" s="151"/>
      <c r="M52" s="151"/>
    </row>
    <row r="53" spans="1:13" x14ac:dyDescent="0.25">
      <c r="A53" s="21" t="s">
        <v>133</v>
      </c>
      <c r="B53" s="16" t="s">
        <v>144</v>
      </c>
      <c r="C53" s="151" t="s">
        <v>221</v>
      </c>
      <c r="D53" s="151"/>
      <c r="E53" s="151"/>
      <c r="F53" s="151"/>
      <c r="G53" s="151"/>
      <c r="H53" s="151"/>
      <c r="I53" s="151"/>
      <c r="J53" s="151"/>
      <c r="K53" s="151"/>
      <c r="L53" s="151"/>
      <c r="M53" s="151"/>
    </row>
    <row r="54" spans="1:13" x14ac:dyDescent="0.25">
      <c r="A54" s="21" t="s">
        <v>133</v>
      </c>
      <c r="B54" s="25" t="s">
        <v>220</v>
      </c>
      <c r="C54" s="151" t="s">
        <v>219</v>
      </c>
      <c r="D54" s="151"/>
      <c r="E54" s="151"/>
      <c r="F54" s="151"/>
      <c r="G54" s="151"/>
      <c r="H54" s="151"/>
      <c r="I54" s="151"/>
      <c r="J54" s="151"/>
      <c r="K54" s="151"/>
      <c r="L54" s="151"/>
      <c r="M54" s="151"/>
    </row>
    <row r="55" spans="1:13" x14ac:dyDescent="0.25">
      <c r="A55" s="21" t="s">
        <v>133</v>
      </c>
      <c r="B55" s="25" t="s">
        <v>145</v>
      </c>
      <c r="C55" s="151" t="s">
        <v>218</v>
      </c>
      <c r="D55" s="151"/>
      <c r="E55" s="151"/>
      <c r="F55" s="151"/>
      <c r="G55" s="151"/>
      <c r="H55" s="151"/>
      <c r="I55" s="151"/>
      <c r="J55" s="151"/>
      <c r="K55" s="151"/>
      <c r="L55" s="151"/>
      <c r="M55" s="151"/>
    </row>
    <row r="56" spans="1:13" x14ac:dyDescent="0.25">
      <c r="A56" s="21" t="s">
        <v>133</v>
      </c>
      <c r="B56" s="25" t="s">
        <v>146</v>
      </c>
      <c r="C56" s="151" t="s">
        <v>217</v>
      </c>
      <c r="D56" s="151"/>
      <c r="E56" s="151"/>
      <c r="F56" s="151"/>
      <c r="G56" s="151"/>
      <c r="H56" s="151"/>
      <c r="I56" s="151"/>
      <c r="J56" s="151"/>
      <c r="K56" s="151"/>
      <c r="L56" s="151"/>
      <c r="M56" s="151"/>
    </row>
    <row r="57" spans="1:13" x14ac:dyDescent="0.25">
      <c r="A57" s="21" t="s">
        <v>133</v>
      </c>
      <c r="B57" s="25" t="s">
        <v>147</v>
      </c>
      <c r="C57" s="151" t="s">
        <v>216</v>
      </c>
      <c r="D57" s="151"/>
      <c r="E57" s="151"/>
      <c r="F57" s="151"/>
      <c r="G57" s="151"/>
      <c r="H57" s="151"/>
      <c r="I57" s="151"/>
      <c r="J57" s="151"/>
      <c r="K57" s="151"/>
      <c r="L57" s="151"/>
      <c r="M57" s="151"/>
    </row>
    <row r="58" spans="1:13" x14ac:dyDescent="0.25">
      <c r="A58" s="21" t="s">
        <v>133</v>
      </c>
      <c r="B58" s="25" t="s">
        <v>148</v>
      </c>
      <c r="C58" s="151" t="s">
        <v>215</v>
      </c>
      <c r="D58" s="151"/>
      <c r="E58" s="151"/>
      <c r="F58" s="151"/>
      <c r="G58" s="151"/>
      <c r="H58" s="151"/>
      <c r="I58" s="151"/>
      <c r="J58" s="151"/>
      <c r="K58" s="151"/>
      <c r="L58" s="151"/>
      <c r="M58" s="151"/>
    </row>
    <row r="59" spans="1:13" x14ac:dyDescent="0.25">
      <c r="A59" s="21" t="s">
        <v>149</v>
      </c>
      <c r="B59" s="25" t="s">
        <v>150</v>
      </c>
      <c r="C59" s="151" t="s">
        <v>214</v>
      </c>
      <c r="D59" s="151"/>
      <c r="E59" s="151"/>
      <c r="F59" s="151"/>
      <c r="G59" s="151"/>
      <c r="H59" s="151"/>
      <c r="I59" s="151"/>
      <c r="J59" s="151"/>
      <c r="K59" s="151"/>
      <c r="L59" s="151"/>
      <c r="M59" s="151"/>
    </row>
    <row r="60" spans="1:13" x14ac:dyDescent="0.25">
      <c r="A60" s="21" t="s">
        <v>149</v>
      </c>
      <c r="B60" s="25" t="s">
        <v>151</v>
      </c>
      <c r="C60" s="151" t="s">
        <v>213</v>
      </c>
      <c r="D60" s="151"/>
      <c r="E60" s="151"/>
      <c r="F60" s="151"/>
      <c r="G60" s="151"/>
      <c r="H60" s="151"/>
      <c r="I60" s="151"/>
      <c r="J60" s="151"/>
      <c r="K60" s="151"/>
      <c r="L60" s="151"/>
      <c r="M60" s="151"/>
    </row>
    <row r="61" spans="1:13" ht="33" customHeight="1" x14ac:dyDescent="0.25">
      <c r="A61" s="21" t="s">
        <v>149</v>
      </c>
      <c r="B61" s="25" t="s">
        <v>152</v>
      </c>
      <c r="C61" s="152" t="s">
        <v>212</v>
      </c>
      <c r="D61" s="152"/>
      <c r="E61" s="152"/>
      <c r="F61" s="152"/>
      <c r="G61" s="152"/>
      <c r="H61" s="152"/>
      <c r="I61" s="152"/>
      <c r="J61" s="152"/>
      <c r="K61" s="152"/>
      <c r="L61" s="152"/>
      <c r="M61" s="152"/>
    </row>
    <row r="62" spans="1:13" x14ac:dyDescent="0.25">
      <c r="A62" s="21" t="s">
        <v>149</v>
      </c>
      <c r="B62" s="25" t="s">
        <v>153</v>
      </c>
      <c r="C62" s="151" t="s">
        <v>211</v>
      </c>
      <c r="D62" s="151"/>
      <c r="E62" s="151"/>
      <c r="F62" s="151"/>
      <c r="G62" s="151"/>
      <c r="H62" s="151"/>
      <c r="I62" s="151"/>
      <c r="J62" s="151"/>
      <c r="K62" s="151"/>
      <c r="L62" s="151"/>
      <c r="M62" s="151"/>
    </row>
    <row r="63" spans="1:13" x14ac:dyDescent="0.25">
      <c r="A63" s="21" t="s">
        <v>149</v>
      </c>
      <c r="B63" s="25" t="s">
        <v>154</v>
      </c>
      <c r="C63" s="151" t="s">
        <v>210</v>
      </c>
      <c r="D63" s="151"/>
      <c r="E63" s="151"/>
      <c r="F63" s="151"/>
      <c r="G63" s="151"/>
      <c r="H63" s="151"/>
      <c r="I63" s="151"/>
      <c r="J63" s="151"/>
      <c r="K63" s="151"/>
      <c r="L63" s="151"/>
      <c r="M63" s="151"/>
    </row>
    <row r="64" spans="1:13" x14ac:dyDescent="0.25">
      <c r="A64" s="21" t="s">
        <v>149</v>
      </c>
      <c r="B64" s="25" t="s">
        <v>155</v>
      </c>
      <c r="C64" s="151" t="s">
        <v>209</v>
      </c>
      <c r="D64" s="151"/>
      <c r="E64" s="151"/>
      <c r="F64" s="151"/>
      <c r="G64" s="151"/>
      <c r="H64" s="151"/>
      <c r="I64" s="151"/>
      <c r="J64" s="151"/>
      <c r="K64" s="151"/>
      <c r="L64" s="151"/>
      <c r="M64" s="151"/>
    </row>
    <row r="65" spans="1:13" x14ac:dyDescent="0.25">
      <c r="A65" s="21" t="s">
        <v>149</v>
      </c>
      <c r="B65" s="25" t="s">
        <v>156</v>
      </c>
      <c r="C65" s="151" t="s">
        <v>208</v>
      </c>
      <c r="D65" s="151"/>
      <c r="E65" s="151"/>
      <c r="F65" s="151"/>
      <c r="G65" s="151"/>
      <c r="H65" s="151"/>
      <c r="I65" s="151"/>
      <c r="J65" s="151"/>
      <c r="K65" s="151"/>
      <c r="L65" s="151"/>
      <c r="M65" s="151"/>
    </row>
    <row r="66" spans="1:13" x14ac:dyDescent="0.25">
      <c r="A66" s="21" t="s">
        <v>149</v>
      </c>
      <c r="B66" s="25" t="s">
        <v>157</v>
      </c>
      <c r="C66" s="151" t="s">
        <v>207</v>
      </c>
      <c r="D66" s="151"/>
      <c r="E66" s="151"/>
      <c r="F66" s="151"/>
      <c r="G66" s="151"/>
      <c r="H66" s="151"/>
      <c r="I66" s="151"/>
      <c r="J66" s="151"/>
      <c r="K66" s="151"/>
      <c r="L66" s="151"/>
      <c r="M66" s="151"/>
    </row>
    <row r="67" spans="1:13" x14ac:dyDescent="0.25">
      <c r="A67" s="21" t="s">
        <v>149</v>
      </c>
      <c r="B67" s="25" t="s">
        <v>158</v>
      </c>
      <c r="C67" s="151" t="s">
        <v>206</v>
      </c>
      <c r="D67" s="151"/>
      <c r="E67" s="151"/>
      <c r="F67" s="151"/>
      <c r="G67" s="151"/>
      <c r="H67" s="151"/>
      <c r="I67" s="151"/>
      <c r="J67" s="151"/>
      <c r="K67" s="151"/>
      <c r="L67" s="151"/>
      <c r="M67" s="151"/>
    </row>
    <row r="68" spans="1:13" x14ac:dyDescent="0.25">
      <c r="A68" s="21" t="s">
        <v>149</v>
      </c>
      <c r="B68" s="25" t="s">
        <v>159</v>
      </c>
      <c r="C68" s="151" t="s">
        <v>205</v>
      </c>
      <c r="D68" s="151"/>
      <c r="E68" s="151"/>
      <c r="F68" s="151"/>
      <c r="G68" s="151"/>
      <c r="H68" s="151"/>
      <c r="I68" s="151"/>
      <c r="J68" s="151"/>
      <c r="K68" s="151"/>
      <c r="L68" s="151"/>
      <c r="M68" s="151"/>
    </row>
    <row r="69" spans="1:13" x14ac:dyDescent="0.25">
      <c r="A69" s="21" t="s">
        <v>149</v>
      </c>
      <c r="B69" s="25" t="s">
        <v>160</v>
      </c>
      <c r="C69" s="151" t="s">
        <v>204</v>
      </c>
      <c r="D69" s="151"/>
      <c r="E69" s="151"/>
      <c r="F69" s="151"/>
      <c r="G69" s="151"/>
      <c r="H69" s="151"/>
      <c r="I69" s="151"/>
      <c r="J69" s="151"/>
      <c r="K69" s="151"/>
      <c r="L69" s="151"/>
      <c r="M69" s="151"/>
    </row>
    <row r="70" spans="1:13" x14ac:dyDescent="0.25">
      <c r="A70" s="21" t="s">
        <v>149</v>
      </c>
      <c r="B70" s="25" t="s">
        <v>161</v>
      </c>
      <c r="C70" s="151" t="s">
        <v>203</v>
      </c>
      <c r="D70" s="151"/>
      <c r="E70" s="151"/>
      <c r="F70" s="151"/>
      <c r="G70" s="151"/>
      <c r="H70" s="151"/>
      <c r="I70" s="151"/>
      <c r="J70" s="151"/>
      <c r="K70" s="151"/>
      <c r="L70" s="151"/>
      <c r="M70" s="151"/>
    </row>
    <row r="71" spans="1:13" x14ac:dyDescent="0.25">
      <c r="A71" s="21" t="s">
        <v>149</v>
      </c>
      <c r="B71" s="25" t="s">
        <v>162</v>
      </c>
      <c r="C71" s="151" t="s">
        <v>202</v>
      </c>
      <c r="D71" s="151"/>
      <c r="E71" s="151"/>
      <c r="F71" s="151"/>
      <c r="G71" s="151"/>
      <c r="H71" s="151"/>
      <c r="I71" s="151"/>
      <c r="J71" s="151"/>
      <c r="K71" s="151"/>
      <c r="L71" s="151"/>
      <c r="M71" s="151"/>
    </row>
    <row r="72" spans="1:13" x14ac:dyDescent="0.25">
      <c r="A72" s="21" t="s">
        <v>149</v>
      </c>
      <c r="B72" s="25" t="s">
        <v>163</v>
      </c>
      <c r="C72" s="151" t="s">
        <v>201</v>
      </c>
      <c r="D72" s="151"/>
      <c r="E72" s="151"/>
      <c r="F72" s="151"/>
      <c r="G72" s="151"/>
      <c r="H72" s="151"/>
      <c r="I72" s="151"/>
      <c r="J72" s="151"/>
      <c r="K72" s="151"/>
      <c r="L72" s="151"/>
      <c r="M72" s="151"/>
    </row>
    <row r="73" spans="1:13" x14ac:dyDescent="0.25">
      <c r="A73" s="21" t="s">
        <v>149</v>
      </c>
      <c r="B73" s="25" t="s">
        <v>164</v>
      </c>
      <c r="C73" s="151" t="s">
        <v>200</v>
      </c>
      <c r="D73" s="151"/>
      <c r="E73" s="151"/>
      <c r="F73" s="151"/>
      <c r="G73" s="151"/>
      <c r="H73" s="151"/>
      <c r="I73" s="151"/>
      <c r="J73" s="151"/>
      <c r="K73" s="151"/>
      <c r="L73" s="151"/>
      <c r="M73" s="151"/>
    </row>
    <row r="74" spans="1:13" x14ac:dyDescent="0.25">
      <c r="A74" s="21" t="s">
        <v>149</v>
      </c>
      <c r="B74" s="25" t="s">
        <v>165</v>
      </c>
      <c r="C74" s="151" t="s">
        <v>199</v>
      </c>
      <c r="D74" s="151"/>
      <c r="E74" s="151"/>
      <c r="F74" s="151"/>
      <c r="G74" s="151"/>
      <c r="H74" s="151"/>
      <c r="I74" s="151"/>
      <c r="J74" s="151"/>
      <c r="K74" s="151"/>
      <c r="L74" s="151"/>
      <c r="M74" s="151"/>
    </row>
    <row r="75" spans="1:13" x14ac:dyDescent="0.25">
      <c r="A75" s="21" t="s">
        <v>149</v>
      </c>
      <c r="B75" s="25" t="s">
        <v>166</v>
      </c>
      <c r="C75" s="151" t="s">
        <v>198</v>
      </c>
      <c r="D75" s="151"/>
      <c r="E75" s="151"/>
      <c r="F75" s="151"/>
      <c r="G75" s="151"/>
      <c r="H75" s="151"/>
      <c r="I75" s="151"/>
      <c r="J75" s="151"/>
      <c r="K75" s="151"/>
      <c r="L75" s="151"/>
      <c r="M75" s="151"/>
    </row>
    <row r="76" spans="1:13" x14ac:dyDescent="0.25">
      <c r="A76" s="21" t="s">
        <v>149</v>
      </c>
      <c r="B76" s="25" t="s">
        <v>167</v>
      </c>
      <c r="C76" s="151" t="s">
        <v>197</v>
      </c>
      <c r="D76" s="151"/>
      <c r="E76" s="151"/>
      <c r="F76" s="151"/>
      <c r="G76" s="151"/>
      <c r="H76" s="151"/>
      <c r="I76" s="151"/>
      <c r="J76" s="151"/>
      <c r="K76" s="151"/>
      <c r="L76" s="151"/>
      <c r="M76" s="151"/>
    </row>
    <row r="77" spans="1:13" x14ac:dyDescent="0.25">
      <c r="A77" s="21" t="s">
        <v>149</v>
      </c>
      <c r="B77" s="25" t="s">
        <v>437</v>
      </c>
      <c r="C77" s="153" t="s">
        <v>438</v>
      </c>
      <c r="D77" s="154"/>
      <c r="E77" s="154"/>
      <c r="F77" s="154"/>
      <c r="G77" s="154"/>
      <c r="H77" s="154"/>
      <c r="I77" s="154"/>
      <c r="J77" s="154"/>
      <c r="K77" s="154"/>
      <c r="L77" s="154"/>
      <c r="M77" s="155"/>
    </row>
    <row r="78" spans="1:13" x14ac:dyDescent="0.25">
      <c r="A78" s="21" t="s">
        <v>149</v>
      </c>
      <c r="B78" s="25" t="s">
        <v>168</v>
      </c>
      <c r="C78" s="151" t="s">
        <v>196</v>
      </c>
      <c r="D78" s="151"/>
      <c r="E78" s="151"/>
      <c r="F78" s="151"/>
      <c r="G78" s="151"/>
      <c r="H78" s="151"/>
      <c r="I78" s="151"/>
      <c r="J78" s="151"/>
      <c r="K78" s="151"/>
      <c r="L78" s="151"/>
      <c r="M78" s="151"/>
    </row>
    <row r="79" spans="1:13" ht="29.25" customHeight="1" x14ac:dyDescent="0.25">
      <c r="A79" s="21" t="s">
        <v>149</v>
      </c>
      <c r="B79" s="25" t="s">
        <v>169</v>
      </c>
      <c r="C79" s="152" t="s">
        <v>195</v>
      </c>
      <c r="D79" s="152"/>
      <c r="E79" s="152"/>
      <c r="F79" s="152"/>
      <c r="G79" s="152"/>
      <c r="H79" s="152"/>
      <c r="I79" s="152"/>
      <c r="J79" s="152"/>
      <c r="K79" s="152"/>
      <c r="L79" s="152"/>
      <c r="M79" s="152"/>
    </row>
    <row r="80" spans="1:13" x14ac:dyDescent="0.25">
      <c r="A80" s="21" t="s">
        <v>149</v>
      </c>
      <c r="B80" s="25" t="s">
        <v>193</v>
      </c>
      <c r="C80" s="151" t="s">
        <v>194</v>
      </c>
      <c r="D80" s="151"/>
      <c r="E80" s="151"/>
      <c r="F80" s="151"/>
      <c r="G80" s="151"/>
      <c r="H80" s="151"/>
      <c r="I80" s="151"/>
      <c r="J80" s="151"/>
      <c r="K80" s="151"/>
      <c r="L80" s="151"/>
      <c r="M80" s="151"/>
    </row>
    <row r="81" spans="1:13" x14ac:dyDescent="0.25">
      <c r="A81" s="21" t="s">
        <v>149</v>
      </c>
      <c r="B81" s="25" t="s">
        <v>170</v>
      </c>
      <c r="C81" s="151" t="s">
        <v>192</v>
      </c>
      <c r="D81" s="151"/>
      <c r="E81" s="151"/>
      <c r="F81" s="151"/>
      <c r="G81" s="151"/>
      <c r="H81" s="151"/>
      <c r="I81" s="151"/>
      <c r="J81" s="151"/>
      <c r="K81" s="151"/>
      <c r="L81" s="151"/>
      <c r="M81" s="151"/>
    </row>
    <row r="82" spans="1:13" x14ac:dyDescent="0.25">
      <c r="A82" s="21" t="s">
        <v>149</v>
      </c>
      <c r="B82" s="26" t="s">
        <v>171</v>
      </c>
      <c r="C82" s="151" t="s">
        <v>191</v>
      </c>
      <c r="D82" s="151"/>
      <c r="E82" s="151"/>
      <c r="F82" s="151"/>
      <c r="G82" s="151"/>
      <c r="H82" s="151"/>
      <c r="I82" s="151"/>
      <c r="J82" s="151"/>
      <c r="K82" s="151"/>
      <c r="L82" s="151"/>
      <c r="M82" s="151"/>
    </row>
    <row r="83" spans="1:13" x14ac:dyDescent="0.25">
      <c r="A83" s="21" t="s">
        <v>149</v>
      </c>
      <c r="B83" s="26" t="s">
        <v>172</v>
      </c>
      <c r="C83" s="151" t="s">
        <v>190</v>
      </c>
      <c r="D83" s="151"/>
      <c r="E83" s="151"/>
      <c r="F83" s="151"/>
      <c r="G83" s="151"/>
      <c r="H83" s="151"/>
      <c r="I83" s="151"/>
      <c r="J83" s="151"/>
      <c r="K83" s="151"/>
      <c r="L83" s="151"/>
      <c r="M83" s="151"/>
    </row>
    <row r="84" spans="1:13" x14ac:dyDescent="0.25">
      <c r="A84" s="21" t="s">
        <v>149</v>
      </c>
      <c r="B84" s="26" t="s">
        <v>189</v>
      </c>
      <c r="C84" s="151" t="s">
        <v>188</v>
      </c>
      <c r="D84" s="151"/>
      <c r="E84" s="151"/>
      <c r="F84" s="151"/>
      <c r="G84" s="151"/>
      <c r="H84" s="151"/>
      <c r="I84" s="151"/>
      <c r="J84" s="151"/>
      <c r="K84" s="151"/>
      <c r="L84" s="151"/>
      <c r="M84" s="151"/>
    </row>
    <row r="85" spans="1:13" x14ac:dyDescent="0.25">
      <c r="A85" s="21" t="s">
        <v>149</v>
      </c>
      <c r="B85" s="26" t="s">
        <v>173</v>
      </c>
      <c r="C85" s="151" t="s">
        <v>187</v>
      </c>
      <c r="D85" s="151"/>
      <c r="E85" s="151"/>
      <c r="F85" s="151"/>
      <c r="G85" s="151"/>
      <c r="H85" s="151"/>
      <c r="I85" s="151"/>
      <c r="J85" s="151"/>
      <c r="K85" s="151"/>
      <c r="L85" s="151"/>
      <c r="M85" s="151"/>
    </row>
    <row r="86" spans="1:13" x14ac:dyDescent="0.25">
      <c r="A86" s="21" t="s">
        <v>149</v>
      </c>
      <c r="B86" s="26" t="s">
        <v>174</v>
      </c>
      <c r="C86" s="151" t="s">
        <v>186</v>
      </c>
      <c r="D86" s="151"/>
      <c r="E86" s="151"/>
      <c r="F86" s="151"/>
      <c r="G86" s="151"/>
      <c r="H86" s="151"/>
      <c r="I86" s="151"/>
      <c r="J86" s="151"/>
      <c r="K86" s="151"/>
      <c r="L86" s="151"/>
      <c r="M86" s="151"/>
    </row>
    <row r="87" spans="1:13" x14ac:dyDescent="0.25">
      <c r="A87" s="21" t="s">
        <v>149</v>
      </c>
      <c r="B87" s="26" t="s">
        <v>439</v>
      </c>
      <c r="C87" s="151" t="s">
        <v>440</v>
      </c>
      <c r="D87" s="151"/>
      <c r="E87" s="151"/>
      <c r="F87" s="151"/>
      <c r="G87" s="151"/>
      <c r="H87" s="151"/>
      <c r="I87" s="151"/>
      <c r="J87" s="151"/>
      <c r="K87" s="151"/>
      <c r="L87" s="151"/>
      <c r="M87" s="151"/>
    </row>
    <row r="88" spans="1:13" x14ac:dyDescent="0.25">
      <c r="A88" s="21" t="s">
        <v>149</v>
      </c>
      <c r="B88" s="26" t="s">
        <v>441</v>
      </c>
      <c r="C88" s="151" t="s">
        <v>442</v>
      </c>
      <c r="D88" s="151"/>
      <c r="E88" s="151"/>
      <c r="F88" s="151"/>
      <c r="G88" s="151"/>
      <c r="H88" s="151"/>
      <c r="I88" s="151"/>
      <c r="J88" s="151"/>
      <c r="K88" s="151"/>
      <c r="L88" s="151"/>
      <c r="M88" s="151"/>
    </row>
    <row r="89" spans="1:13" x14ac:dyDescent="0.25">
      <c r="A89" s="21" t="s">
        <v>149</v>
      </c>
      <c r="B89" s="26" t="s">
        <v>443</v>
      </c>
      <c r="C89" s="151" t="s">
        <v>446</v>
      </c>
      <c r="D89" s="151"/>
      <c r="E89" s="151"/>
      <c r="F89" s="151"/>
      <c r="G89" s="151"/>
      <c r="H89" s="151"/>
      <c r="I89" s="151"/>
      <c r="J89" s="151"/>
      <c r="K89" s="151"/>
      <c r="L89" s="151"/>
      <c r="M89" s="151"/>
    </row>
    <row r="90" spans="1:13" x14ac:dyDescent="0.25">
      <c r="A90" s="21" t="s">
        <v>149</v>
      </c>
      <c r="B90" s="26" t="s">
        <v>444</v>
      </c>
      <c r="C90" s="151" t="s">
        <v>445</v>
      </c>
      <c r="D90" s="151"/>
      <c r="E90" s="151"/>
      <c r="F90" s="151"/>
      <c r="G90" s="151"/>
      <c r="H90" s="151"/>
      <c r="I90" s="151"/>
      <c r="J90" s="151"/>
      <c r="K90" s="151"/>
      <c r="L90" s="151"/>
      <c r="M90" s="151"/>
    </row>
    <row r="91" spans="1:13" x14ac:dyDescent="0.25">
      <c r="A91" s="21" t="s">
        <v>149</v>
      </c>
      <c r="B91" s="26" t="s">
        <v>175</v>
      </c>
      <c r="C91" s="151" t="s">
        <v>185</v>
      </c>
      <c r="D91" s="151"/>
      <c r="E91" s="151"/>
      <c r="F91" s="151"/>
      <c r="G91" s="151"/>
      <c r="H91" s="151"/>
      <c r="I91" s="151"/>
      <c r="J91" s="151"/>
      <c r="K91" s="151"/>
      <c r="L91" s="151"/>
      <c r="M91" s="151"/>
    </row>
    <row r="92" spans="1:13" x14ac:dyDescent="0.25">
      <c r="A92" s="21" t="s">
        <v>149</v>
      </c>
      <c r="B92" s="26" t="s">
        <v>176</v>
      </c>
      <c r="C92" s="151" t="s">
        <v>183</v>
      </c>
      <c r="D92" s="151"/>
      <c r="E92" s="151"/>
      <c r="F92" s="151"/>
      <c r="G92" s="151"/>
      <c r="H92" s="151"/>
      <c r="I92" s="151"/>
      <c r="J92" s="151"/>
      <c r="K92" s="151"/>
      <c r="L92" s="151"/>
      <c r="M92" s="151"/>
    </row>
    <row r="93" spans="1:13" x14ac:dyDescent="0.25">
      <c r="A93" s="21" t="s">
        <v>149</v>
      </c>
      <c r="B93" s="26" t="s">
        <v>177</v>
      </c>
      <c r="C93" s="151" t="s">
        <v>184</v>
      </c>
      <c r="D93" s="151"/>
      <c r="E93" s="151"/>
      <c r="F93" s="151"/>
      <c r="G93" s="151"/>
      <c r="H93" s="151"/>
      <c r="I93" s="151"/>
      <c r="J93" s="151"/>
      <c r="K93" s="151"/>
      <c r="L93" s="151"/>
      <c r="M93" s="151"/>
    </row>
    <row r="94" spans="1:13" x14ac:dyDescent="0.25">
      <c r="A94" s="21" t="s">
        <v>149</v>
      </c>
      <c r="B94" s="26" t="s">
        <v>178</v>
      </c>
      <c r="C94" s="151" t="s">
        <v>182</v>
      </c>
      <c r="D94" s="151"/>
      <c r="E94" s="151"/>
      <c r="F94" s="151"/>
      <c r="G94" s="151"/>
      <c r="H94" s="151"/>
      <c r="I94" s="151"/>
      <c r="J94" s="151"/>
      <c r="K94" s="151"/>
      <c r="L94" s="151"/>
      <c r="M94" s="151"/>
    </row>
    <row r="95" spans="1:13" x14ac:dyDescent="0.25">
      <c r="A95" s="21" t="s">
        <v>179</v>
      </c>
      <c r="B95" s="26" t="s">
        <v>180</v>
      </c>
      <c r="C95" s="151" t="s">
        <v>181</v>
      </c>
      <c r="D95" s="151"/>
      <c r="E95" s="151"/>
      <c r="F95" s="151"/>
      <c r="G95" s="151"/>
      <c r="H95" s="151"/>
      <c r="I95" s="151"/>
      <c r="J95" s="151"/>
      <c r="K95" s="151"/>
      <c r="L95" s="151"/>
      <c r="M95" s="151"/>
    </row>
  </sheetData>
  <mergeCells count="59">
    <mergeCell ref="C90:M90"/>
    <mergeCell ref="C87:M87"/>
    <mergeCell ref="C88:M88"/>
    <mergeCell ref="C89:M89"/>
    <mergeCell ref="C50:M50"/>
    <mergeCell ref="C59:M59"/>
    <mergeCell ref="C60:M60"/>
    <mergeCell ref="C61:M61"/>
    <mergeCell ref="C62:M62"/>
    <mergeCell ref="C51:M51"/>
    <mergeCell ref="C52:M52"/>
    <mergeCell ref="C53:M53"/>
    <mergeCell ref="C55:M55"/>
    <mergeCell ref="C56:M56"/>
    <mergeCell ref="C57:M57"/>
    <mergeCell ref="C83:M83"/>
    <mergeCell ref="A1:M1"/>
    <mergeCell ref="A5:D5"/>
    <mergeCell ref="A12:M23"/>
    <mergeCell ref="A32:M32"/>
    <mergeCell ref="C44:M44"/>
    <mergeCell ref="C43:M43"/>
    <mergeCell ref="D8:E8"/>
    <mergeCell ref="A29:M29"/>
    <mergeCell ref="C45:M45"/>
    <mergeCell ref="C46:M46"/>
    <mergeCell ref="C47:M47"/>
    <mergeCell ref="C48:M48"/>
    <mergeCell ref="C49:M49"/>
    <mergeCell ref="C85:M85"/>
    <mergeCell ref="C86:M86"/>
    <mergeCell ref="C75:M75"/>
    <mergeCell ref="C76:M76"/>
    <mergeCell ref="C78:M78"/>
    <mergeCell ref="C79:M79"/>
    <mergeCell ref="C80:M80"/>
    <mergeCell ref="C81:M81"/>
    <mergeCell ref="C77:M77"/>
    <mergeCell ref="C70:M70"/>
    <mergeCell ref="C71:M71"/>
    <mergeCell ref="C72:M72"/>
    <mergeCell ref="C73:M73"/>
    <mergeCell ref="C82:M82"/>
    <mergeCell ref="C93:M93"/>
    <mergeCell ref="C94:M94"/>
    <mergeCell ref="C95:M95"/>
    <mergeCell ref="C84:M84"/>
    <mergeCell ref="C54:M54"/>
    <mergeCell ref="C91:M91"/>
    <mergeCell ref="C92:M92"/>
    <mergeCell ref="C74:M74"/>
    <mergeCell ref="C63:M63"/>
    <mergeCell ref="C64:M64"/>
    <mergeCell ref="C65:M65"/>
    <mergeCell ref="C66:M66"/>
    <mergeCell ref="C67:M67"/>
    <mergeCell ref="C68:M68"/>
    <mergeCell ref="C58:M58"/>
    <mergeCell ref="C69:M69"/>
  </mergeCells>
  <hyperlinks>
    <hyperlink ref="C9" location="'Copyright &amp; License'!A1" display="Click here" xr:uid="{00000000-0004-0000-0000-000000000000}"/>
    <hyperlink ref="F33" location="BearRiverNetwork!A1" display="Lower Bear River Network" xr:uid="{00000000-0004-0000-0000-000001000000}"/>
    <hyperlink ref="B44" location="SubInd!A1" display="s" xr:uid="{00000000-0004-0000-0000-000002000000}"/>
    <hyperlink ref="B45" location="Nodes!A1" display="j" xr:uid="{00000000-0004-0000-0000-000003000000}"/>
    <hyperlink ref="B46" location="Demand!A1" display="dem" xr:uid="{00000000-0004-0000-0000-000004000000}"/>
    <hyperlink ref="B47" location="Reservoirs!A1" display="v" xr:uid="{00000000-0004-0000-0000-000005000000}"/>
    <hyperlink ref="B48" location="FishSpp!A1" display="y" xr:uid="{00000000-0004-0000-0000-000006000000}"/>
    <hyperlink ref="B49" location="VegSpp!A1" display="n" xr:uid="{00000000-0004-0000-0000-000007000000}"/>
    <hyperlink ref="B50" location="Month!A1" display="t" xr:uid="{00000000-0004-0000-0000-000008000000}"/>
    <hyperlink ref="B51" location="R_indx!A1" display="RA_par_indx" xr:uid="{00000000-0004-0000-0000-000009000000}"/>
    <hyperlink ref="B52" location="sf_indx!A1" display="sf_par_indx" xr:uid="{00000000-0004-0000-0000-00000A000000}"/>
    <hyperlink ref="B53" location="wf_indx!A1" display="wf_par_indx" xr:uid="{00000000-0004-0000-0000-00000B000000}"/>
    <hyperlink ref="B54" location="wsi_indx!A1" display="wsi_par_indx" xr:uid="{00000000-0004-0000-0000-00000C000000}"/>
    <hyperlink ref="B55" location="rsiIndex!A1" display="rsi_indx" xr:uid="{00000000-0004-0000-0000-00000D000000}"/>
    <hyperlink ref="B56" location="fciIndex!A1" display="fci_indx" xr:uid="{00000000-0004-0000-0000-00000E000000}"/>
    <hyperlink ref="B57" location="NodesNotDemand!A1" display="NodeNotDemandSite" xr:uid="{00000000-0004-0000-0000-00000F000000}"/>
    <hyperlink ref="B58" location="NodeNotHeadwater!A1" display="NodeNotHeadwater" xr:uid="{00000000-0004-0000-0000-000010000000}"/>
    <hyperlink ref="B59" location="LinkName!A1" display="LinkID" xr:uid="{00000000-0004-0000-0000-000011000000}"/>
    <hyperlink ref="B60" location="Connect!A1" display="linkexist" xr:uid="{00000000-0004-0000-0000-000012000000}"/>
    <hyperlink ref="B61" location="EnvSite!A1" display="envSiteExist" xr:uid="{00000000-0004-0000-0000-000013000000}"/>
    <hyperlink ref="B62" location="ReturnFlow!A1" display="returnFlowExist" xr:uid="{00000000-0004-0000-0000-000014000000}"/>
    <hyperlink ref="B63" location="Diversions!A1" display="DiversionExist" xr:uid="{00000000-0004-0000-0000-000015000000}"/>
    <hyperlink ref="B64" location="WetlandsSites!A1" display="WetlandsExist" xr:uid="{00000000-0004-0000-0000-000016000000}"/>
    <hyperlink ref="B65" location="LinktoReservoir!A1" display="LinktoReservoir" xr:uid="{00000000-0004-0000-0000-000017000000}"/>
    <hyperlink ref="B66" location="LinkOutReservoir!A1" display="LinkOutReservoir" xr:uid="{00000000-0004-0000-0000-000018000000}"/>
    <hyperlink ref="B67" location="weights!A1" display="wght" xr:uid="{00000000-0004-0000-0000-000019000000}"/>
    <hyperlink ref="B68" location="HeadFlow!A1" display="reachGain" xr:uid="{00000000-0004-0000-0000-00001A000000}"/>
    <hyperlink ref="B69" location="aw!A1" display="aw" xr:uid="{00000000-0004-0000-0000-00001B000000}"/>
    <hyperlink ref="B71" location="evap!A1" display="evap" xr:uid="{00000000-0004-0000-0000-00001C000000}"/>
    <hyperlink ref="B70" location="lss!A1" display="lss" xr:uid="{00000000-0004-0000-0000-00001D000000}"/>
    <hyperlink ref="B72" location="Cons!A1" display="cons" xr:uid="{00000000-0004-0000-0000-00001E000000}"/>
    <hyperlink ref="B73" location="Length!A1" display="lng" xr:uid="{00000000-0004-0000-0000-00001F000000}"/>
    <hyperlink ref="B74" location="inactive!A1" display="minstor" xr:uid="{00000000-0004-0000-0000-000020000000}"/>
    <hyperlink ref="B75" location="capacity!A1" display="maxstor" xr:uid="{00000000-0004-0000-0000-000021000000}"/>
    <hyperlink ref="B76" location="demandReq!A1" display="dReq" xr:uid="{00000000-0004-0000-0000-000022000000}"/>
    <hyperlink ref="B78" location="divCap!A1" display="dCap" xr:uid="{00000000-0004-0000-0000-000023000000}"/>
    <hyperlink ref="B79" location="Instream!A1" display="instreamReq" xr:uid="{00000000-0004-0000-0000-000024000000}"/>
    <hyperlink ref="B80" location="UnitCost!A1" display="cst" xr:uid="{00000000-0004-0000-0000-000025000000}"/>
    <hyperlink ref="B81" location="ResElevVol!A1" display="RA_par" xr:uid="{00000000-0004-0000-0000-000026000000}"/>
    <hyperlink ref="B82" location="StageFlow!A1" display="sf_par" xr:uid="{00000000-0004-0000-0000-000027000000}"/>
    <hyperlink ref="B83" location="WidthFlow!A1" display="wf_par" xr:uid="{00000000-0004-0000-0000-000028000000}"/>
    <hyperlink ref="B84" location="wp!A1" display="wsi_par" xr:uid="{00000000-0004-0000-0000-000029000000}"/>
    <hyperlink ref="B85" location="rsiEQ!A1" display="rsi_par" xr:uid="{00000000-0004-0000-0000-00002A000000}"/>
    <hyperlink ref="B86" location="fciEQ!A1" display="fci_par" xr:uid="{00000000-0004-0000-0000-00002B000000}"/>
    <hyperlink ref="B91" location="InStor!A1" display="initSTOR" xr:uid="{00000000-0004-0000-0000-00002C000000}"/>
    <hyperlink ref="B92" location="InitD!A1" display="InitD" xr:uid="{00000000-0004-0000-0000-00002D000000}"/>
    <hyperlink ref="B93" location="InitC!A1" display="InitC" xr:uid="{00000000-0004-0000-0000-00002E000000}"/>
    <hyperlink ref="B94" location="Revegetate!A1" display="rv" xr:uid="{00000000-0004-0000-0000-00002F000000}"/>
    <hyperlink ref="B95" location="Budget!A1" display="b" xr:uid="{00000000-0004-0000-0000-000030000000}"/>
    <hyperlink ref="A29" r:id="rId1" xr:uid="{00000000-0004-0000-0000-000031000000}"/>
    <hyperlink ref="B77" location="linkEvap!A1" display="linkevap" xr:uid="{00000000-0004-0000-0000-000032000000}"/>
    <hyperlink ref="B88" location="MaxVegCover!A1" display="CMax" xr:uid="{00000000-0004-0000-0000-000033000000}"/>
    <hyperlink ref="B89" location="DemandRuns!A1" display="Dvalue" xr:uid="{00000000-0004-0000-0000-000034000000}"/>
    <hyperlink ref="B90" location="QRunValues!A1" display="Qloop" xr:uid="{00000000-0004-0000-0000-000035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dimension ref="A1:L35"/>
  <sheetViews>
    <sheetView showGridLines="0" workbookViewId="0">
      <selection sqref="A1:J1"/>
    </sheetView>
  </sheetViews>
  <sheetFormatPr defaultColWidth="9.140625" defaultRowHeight="15" x14ac:dyDescent="0.25"/>
  <cols>
    <col min="10" max="10" width="22" customWidth="1"/>
  </cols>
  <sheetData>
    <row r="1" spans="1:12" ht="15.75" x14ac:dyDescent="0.25">
      <c r="A1" s="164" t="s">
        <v>119</v>
      </c>
      <c r="B1" s="164"/>
      <c r="C1" s="164"/>
      <c r="D1" s="164"/>
      <c r="E1" s="164"/>
      <c r="F1" s="164"/>
      <c r="G1" s="164"/>
      <c r="H1" s="164"/>
      <c r="I1" s="164"/>
      <c r="J1" s="164"/>
    </row>
    <row r="2" spans="1:12" ht="15.75" customHeight="1" x14ac:dyDescent="0.25">
      <c r="A2" s="164" t="s">
        <v>118</v>
      </c>
      <c r="B2" s="164"/>
      <c r="C2" s="164"/>
      <c r="D2" s="164"/>
      <c r="E2" s="164"/>
      <c r="F2" s="164"/>
      <c r="G2" s="164"/>
      <c r="H2" s="164"/>
      <c r="I2" s="164"/>
      <c r="J2" s="164"/>
    </row>
    <row r="3" spans="1:12" ht="15.75" customHeight="1" x14ac:dyDescent="0.25">
      <c r="A3" s="165" t="s">
        <v>117</v>
      </c>
      <c r="B3" s="165"/>
      <c r="C3" s="165"/>
      <c r="D3" s="165"/>
      <c r="E3" s="165"/>
      <c r="F3" s="165"/>
      <c r="G3" s="165"/>
      <c r="H3" s="165"/>
      <c r="I3" s="165"/>
      <c r="J3" s="165"/>
      <c r="K3" s="165"/>
      <c r="L3" s="165"/>
    </row>
    <row r="4" spans="1:12" ht="15.75" customHeight="1" x14ac:dyDescent="0.25">
      <c r="A4" s="165"/>
      <c r="B4" s="165"/>
      <c r="C4" s="165"/>
      <c r="D4" s="165"/>
      <c r="E4" s="165"/>
      <c r="F4" s="165"/>
      <c r="G4" s="165"/>
      <c r="H4" s="165"/>
      <c r="I4" s="165"/>
      <c r="J4" s="165"/>
      <c r="K4" s="165"/>
      <c r="L4" s="165"/>
    </row>
    <row r="5" spans="1:12" ht="15.75" customHeight="1" x14ac:dyDescent="0.25">
      <c r="A5" s="165"/>
      <c r="B5" s="165"/>
      <c r="C5" s="165"/>
      <c r="D5" s="165"/>
      <c r="E5" s="165"/>
      <c r="F5" s="165"/>
      <c r="G5" s="165"/>
      <c r="H5" s="165"/>
      <c r="I5" s="165"/>
      <c r="J5" s="165"/>
      <c r="K5" s="165"/>
      <c r="L5" s="165"/>
    </row>
    <row r="6" spans="1:12" ht="15.75" customHeight="1" x14ac:dyDescent="0.25">
      <c r="A6" s="165"/>
      <c r="B6" s="165"/>
      <c r="C6" s="165"/>
      <c r="D6" s="165"/>
      <c r="E6" s="165"/>
      <c r="F6" s="165"/>
      <c r="G6" s="165"/>
      <c r="H6" s="165"/>
      <c r="I6" s="165"/>
      <c r="J6" s="165"/>
      <c r="K6" s="165"/>
      <c r="L6" s="165"/>
    </row>
    <row r="7" spans="1:12" ht="15.75" customHeight="1" x14ac:dyDescent="0.25">
      <c r="A7" s="165"/>
      <c r="B7" s="165"/>
      <c r="C7" s="165"/>
      <c r="D7" s="165"/>
      <c r="E7" s="165"/>
      <c r="F7" s="165"/>
      <c r="G7" s="165"/>
      <c r="H7" s="165"/>
      <c r="I7" s="165"/>
      <c r="J7" s="165"/>
      <c r="K7" s="165"/>
      <c r="L7" s="165"/>
    </row>
    <row r="8" spans="1:12" ht="15.75" customHeight="1" x14ac:dyDescent="0.25">
      <c r="A8" s="165"/>
      <c r="B8" s="165"/>
      <c r="C8" s="165"/>
      <c r="D8" s="165"/>
      <c r="E8" s="165"/>
      <c r="F8" s="165"/>
      <c r="G8" s="165"/>
      <c r="H8" s="165"/>
      <c r="I8" s="165"/>
      <c r="J8" s="165"/>
      <c r="K8" s="165"/>
      <c r="L8" s="165"/>
    </row>
    <row r="9" spans="1:12" ht="15.75" customHeight="1" x14ac:dyDescent="0.25">
      <c r="A9" s="165"/>
      <c r="B9" s="165"/>
      <c r="C9" s="165"/>
      <c r="D9" s="165"/>
      <c r="E9" s="165"/>
      <c r="F9" s="165"/>
      <c r="G9" s="165"/>
      <c r="H9" s="165"/>
      <c r="I9" s="165"/>
      <c r="J9" s="165"/>
      <c r="K9" s="165"/>
      <c r="L9" s="165"/>
    </row>
    <row r="10" spans="1:12" ht="15.75" customHeight="1" x14ac:dyDescent="0.25">
      <c r="A10" s="165"/>
      <c r="B10" s="165"/>
      <c r="C10" s="165"/>
      <c r="D10" s="165"/>
      <c r="E10" s="165"/>
      <c r="F10" s="165"/>
      <c r="G10" s="165"/>
      <c r="H10" s="165"/>
      <c r="I10" s="165"/>
      <c r="J10" s="165"/>
      <c r="K10" s="165"/>
      <c r="L10" s="165"/>
    </row>
    <row r="11" spans="1:12" ht="15.75" customHeight="1" x14ac:dyDescent="0.25">
      <c r="A11" s="165"/>
      <c r="B11" s="165"/>
      <c r="C11" s="165"/>
      <c r="D11" s="165"/>
      <c r="E11" s="165"/>
      <c r="F11" s="165"/>
      <c r="G11" s="165"/>
      <c r="H11" s="165"/>
      <c r="I11" s="165"/>
      <c r="J11" s="165"/>
      <c r="K11" s="165"/>
      <c r="L11" s="165"/>
    </row>
    <row r="12" spans="1:12" ht="15.75" customHeight="1" x14ac:dyDescent="0.25">
      <c r="A12" s="165"/>
      <c r="B12" s="165"/>
      <c r="C12" s="165"/>
      <c r="D12" s="165"/>
      <c r="E12" s="165"/>
      <c r="F12" s="165"/>
      <c r="G12" s="165"/>
      <c r="H12" s="165"/>
      <c r="I12" s="165"/>
      <c r="J12" s="165"/>
      <c r="K12" s="165"/>
      <c r="L12" s="165"/>
    </row>
    <row r="13" spans="1:12" ht="15.75" customHeight="1" x14ac:dyDescent="0.25">
      <c r="A13" s="165"/>
      <c r="B13" s="165"/>
      <c r="C13" s="165"/>
      <c r="D13" s="165"/>
      <c r="E13" s="165"/>
      <c r="F13" s="165"/>
      <c r="G13" s="165"/>
      <c r="H13" s="165"/>
      <c r="I13" s="165"/>
      <c r="J13" s="165"/>
      <c r="K13" s="165"/>
      <c r="L13" s="165"/>
    </row>
    <row r="14" spans="1:12" ht="15" customHeight="1" x14ac:dyDescent="0.25">
      <c r="A14" s="165"/>
      <c r="B14" s="165"/>
      <c r="C14" s="165"/>
      <c r="D14" s="165"/>
      <c r="E14" s="165"/>
      <c r="F14" s="165"/>
      <c r="G14" s="165"/>
      <c r="H14" s="165"/>
      <c r="I14" s="165"/>
      <c r="J14" s="165"/>
      <c r="K14" s="165"/>
      <c r="L14" s="165"/>
    </row>
    <row r="15" spans="1:12" ht="15" customHeight="1" x14ac:dyDescent="0.25">
      <c r="A15" s="165"/>
      <c r="B15" s="165"/>
      <c r="C15" s="165"/>
      <c r="D15" s="165"/>
      <c r="E15" s="165"/>
      <c r="F15" s="165"/>
      <c r="G15" s="165"/>
      <c r="H15" s="165"/>
      <c r="I15" s="165"/>
      <c r="J15" s="165"/>
      <c r="K15" s="165"/>
      <c r="L15" s="165"/>
    </row>
    <row r="16" spans="1:12" ht="15" customHeight="1" x14ac:dyDescent="0.25">
      <c r="A16" s="165"/>
      <c r="B16" s="165"/>
      <c r="C16" s="165"/>
      <c r="D16" s="165"/>
      <c r="E16" s="165"/>
      <c r="F16" s="165"/>
      <c r="G16" s="165"/>
      <c r="H16" s="165"/>
      <c r="I16" s="165"/>
      <c r="J16" s="165"/>
      <c r="K16" s="165"/>
      <c r="L16" s="165"/>
    </row>
    <row r="17" spans="1:12" ht="15" customHeight="1" x14ac:dyDescent="0.25">
      <c r="A17" s="165"/>
      <c r="B17" s="165"/>
      <c r="C17" s="165"/>
      <c r="D17" s="165"/>
      <c r="E17" s="165"/>
      <c r="F17" s="165"/>
      <c r="G17" s="165"/>
      <c r="H17" s="165"/>
      <c r="I17" s="165"/>
      <c r="J17" s="165"/>
      <c r="K17" s="165"/>
      <c r="L17" s="165"/>
    </row>
    <row r="18" spans="1:12" ht="15" customHeight="1" x14ac:dyDescent="0.25">
      <c r="A18" s="165"/>
      <c r="B18" s="165"/>
      <c r="C18" s="165"/>
      <c r="D18" s="165"/>
      <c r="E18" s="165"/>
      <c r="F18" s="165"/>
      <c r="G18" s="165"/>
      <c r="H18" s="165"/>
      <c r="I18" s="165"/>
      <c r="J18" s="165"/>
      <c r="K18" s="165"/>
      <c r="L18" s="165"/>
    </row>
    <row r="19" spans="1:12" ht="15" customHeight="1" x14ac:dyDescent="0.25">
      <c r="A19" s="165"/>
      <c r="B19" s="165"/>
      <c r="C19" s="165"/>
      <c r="D19" s="165"/>
      <c r="E19" s="165"/>
      <c r="F19" s="165"/>
      <c r="G19" s="165"/>
      <c r="H19" s="165"/>
      <c r="I19" s="165"/>
      <c r="J19" s="165"/>
      <c r="K19" s="165"/>
      <c r="L19" s="165"/>
    </row>
    <row r="20" spans="1:12" ht="15" customHeight="1" x14ac:dyDescent="0.25">
      <c r="A20" s="165"/>
      <c r="B20" s="165"/>
      <c r="C20" s="165"/>
      <c r="D20" s="165"/>
      <c r="E20" s="165"/>
      <c r="F20" s="165"/>
      <c r="G20" s="165"/>
      <c r="H20" s="165"/>
      <c r="I20" s="165"/>
      <c r="J20" s="165"/>
      <c r="K20" s="165"/>
      <c r="L20" s="165"/>
    </row>
    <row r="21" spans="1:12" ht="15" customHeight="1" x14ac:dyDescent="0.25">
      <c r="A21" s="165"/>
      <c r="B21" s="165"/>
      <c r="C21" s="165"/>
      <c r="D21" s="165"/>
      <c r="E21" s="165"/>
      <c r="F21" s="165"/>
      <c r="G21" s="165"/>
      <c r="H21" s="165"/>
      <c r="I21" s="165"/>
      <c r="J21" s="165"/>
      <c r="K21" s="165"/>
      <c r="L21" s="165"/>
    </row>
    <row r="22" spans="1:12" ht="15" customHeight="1" x14ac:dyDescent="0.25">
      <c r="A22" s="165"/>
      <c r="B22" s="165"/>
      <c r="C22" s="165"/>
      <c r="D22" s="165"/>
      <c r="E22" s="165"/>
      <c r="F22" s="165"/>
      <c r="G22" s="165"/>
      <c r="H22" s="165"/>
      <c r="I22" s="165"/>
      <c r="J22" s="165"/>
      <c r="K22" s="165"/>
      <c r="L22" s="165"/>
    </row>
    <row r="23" spans="1:12" ht="15" customHeight="1" x14ac:dyDescent="0.25">
      <c r="A23" s="165"/>
      <c r="B23" s="165"/>
      <c r="C23" s="165"/>
      <c r="D23" s="165"/>
      <c r="E23" s="165"/>
      <c r="F23" s="165"/>
      <c r="G23" s="165"/>
      <c r="H23" s="165"/>
      <c r="I23" s="165"/>
      <c r="J23" s="165"/>
      <c r="K23" s="165"/>
      <c r="L23" s="165"/>
    </row>
    <row r="24" spans="1:12" ht="15" customHeight="1" x14ac:dyDescent="0.25">
      <c r="A24" s="165"/>
      <c r="B24" s="165"/>
      <c r="C24" s="165"/>
      <c r="D24" s="165"/>
      <c r="E24" s="165"/>
      <c r="F24" s="165"/>
      <c r="G24" s="165"/>
      <c r="H24" s="165"/>
      <c r="I24" s="165"/>
      <c r="J24" s="165"/>
      <c r="K24" s="165"/>
      <c r="L24" s="165"/>
    </row>
    <row r="25" spans="1:12" ht="15" customHeight="1" x14ac:dyDescent="0.25">
      <c r="A25" s="165"/>
      <c r="B25" s="165"/>
      <c r="C25" s="165"/>
      <c r="D25" s="165"/>
      <c r="E25" s="165"/>
      <c r="F25" s="165"/>
      <c r="G25" s="165"/>
      <c r="H25" s="165"/>
      <c r="I25" s="165"/>
      <c r="J25" s="165"/>
      <c r="K25" s="165"/>
      <c r="L25" s="165"/>
    </row>
    <row r="26" spans="1:12" ht="15" customHeight="1" x14ac:dyDescent="0.25">
      <c r="A26" s="165"/>
      <c r="B26" s="165"/>
      <c r="C26" s="165"/>
      <c r="D26" s="165"/>
      <c r="E26" s="165"/>
      <c r="F26" s="165"/>
      <c r="G26" s="165"/>
      <c r="H26" s="165"/>
      <c r="I26" s="165"/>
      <c r="J26" s="165"/>
      <c r="K26" s="165"/>
      <c r="L26" s="165"/>
    </row>
    <row r="27" spans="1:12" ht="15" customHeight="1" x14ac:dyDescent="0.25">
      <c r="A27" s="165"/>
      <c r="B27" s="165"/>
      <c r="C27" s="165"/>
      <c r="D27" s="165"/>
      <c r="E27" s="165"/>
      <c r="F27" s="165"/>
      <c r="G27" s="165"/>
      <c r="H27" s="165"/>
      <c r="I27" s="165"/>
      <c r="J27" s="165"/>
      <c r="K27" s="165"/>
      <c r="L27" s="165"/>
    </row>
    <row r="28" spans="1:12" x14ac:dyDescent="0.25">
      <c r="A28" s="165"/>
      <c r="B28" s="165"/>
      <c r="C28" s="165"/>
      <c r="D28" s="165"/>
      <c r="E28" s="165"/>
      <c r="F28" s="165"/>
      <c r="G28" s="165"/>
      <c r="H28" s="165"/>
      <c r="I28" s="165"/>
      <c r="J28" s="165"/>
      <c r="K28" s="165"/>
      <c r="L28" s="165"/>
    </row>
    <row r="29" spans="1:12" x14ac:dyDescent="0.25">
      <c r="A29" s="165"/>
      <c r="B29" s="165"/>
      <c r="C29" s="165"/>
      <c r="D29" s="165"/>
      <c r="E29" s="165"/>
      <c r="F29" s="165"/>
      <c r="G29" s="165"/>
      <c r="H29" s="165"/>
      <c r="I29" s="165"/>
      <c r="J29" s="165"/>
      <c r="K29" s="165"/>
      <c r="L29" s="165"/>
    </row>
    <row r="30" spans="1:12" x14ac:dyDescent="0.25">
      <c r="A30" s="165"/>
      <c r="B30" s="165"/>
      <c r="C30" s="165"/>
      <c r="D30" s="165"/>
      <c r="E30" s="165"/>
      <c r="F30" s="165"/>
      <c r="G30" s="165"/>
      <c r="H30" s="165"/>
      <c r="I30" s="165"/>
      <c r="J30" s="165"/>
      <c r="K30" s="165"/>
      <c r="L30" s="165"/>
    </row>
    <row r="31" spans="1:12" x14ac:dyDescent="0.25">
      <c r="A31" s="165"/>
      <c r="B31" s="165"/>
      <c r="C31" s="165"/>
      <c r="D31" s="165"/>
      <c r="E31" s="165"/>
      <c r="F31" s="165"/>
      <c r="G31" s="165"/>
      <c r="H31" s="165"/>
      <c r="I31" s="165"/>
      <c r="J31" s="165"/>
      <c r="K31" s="165"/>
      <c r="L31" s="165"/>
    </row>
    <row r="32" spans="1:12" x14ac:dyDescent="0.25">
      <c r="A32" s="165"/>
      <c r="B32" s="165"/>
      <c r="C32" s="165"/>
      <c r="D32" s="165"/>
      <c r="E32" s="165"/>
      <c r="F32" s="165"/>
      <c r="G32" s="165"/>
      <c r="H32" s="165"/>
      <c r="I32" s="165"/>
      <c r="J32" s="165"/>
      <c r="K32" s="165"/>
      <c r="L32" s="165"/>
    </row>
    <row r="33" spans="1:12" x14ac:dyDescent="0.25">
      <c r="A33" s="165"/>
      <c r="B33" s="165"/>
      <c r="C33" s="165"/>
      <c r="D33" s="165"/>
      <c r="E33" s="165"/>
      <c r="F33" s="165"/>
      <c r="G33" s="165"/>
      <c r="H33" s="165"/>
      <c r="I33" s="165"/>
      <c r="J33" s="165"/>
      <c r="K33" s="165"/>
      <c r="L33" s="165"/>
    </row>
    <row r="34" spans="1:12" x14ac:dyDescent="0.25">
      <c r="A34" s="165"/>
      <c r="B34" s="165"/>
      <c r="C34" s="165"/>
      <c r="D34" s="165"/>
      <c r="E34" s="165"/>
      <c r="F34" s="165"/>
      <c r="G34" s="165"/>
      <c r="H34" s="165"/>
      <c r="I34" s="165"/>
      <c r="J34" s="165"/>
      <c r="K34" s="165"/>
      <c r="L34" s="165"/>
    </row>
    <row r="35" spans="1:12" x14ac:dyDescent="0.25">
      <c r="A35" s="165"/>
      <c r="B35" s="165"/>
      <c r="C35" s="165"/>
      <c r="D35" s="165"/>
      <c r="E35" s="165"/>
      <c r="F35" s="165"/>
      <c r="G35" s="165"/>
      <c r="H35" s="165"/>
      <c r="I35" s="165"/>
      <c r="J35" s="165"/>
      <c r="K35" s="165"/>
      <c r="L35" s="165"/>
    </row>
  </sheetData>
  <mergeCells count="3">
    <mergeCell ref="A1:J1"/>
    <mergeCell ref="A3:L35"/>
    <mergeCell ref="A2:J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dimension ref="A1:V35"/>
  <sheetViews>
    <sheetView showGridLines="0" zoomScale="70" zoomScaleNormal="70" workbookViewId="0">
      <selection activeCell="M13" sqref="M13"/>
    </sheetView>
  </sheetViews>
  <sheetFormatPr defaultColWidth="9.140625" defaultRowHeight="15" x14ac:dyDescent="0.25"/>
  <cols>
    <col min="10" max="10" width="22" customWidth="1"/>
  </cols>
  <sheetData>
    <row r="1" spans="1:22" ht="15.75" x14ac:dyDescent="0.25">
      <c r="A1" s="164"/>
      <c r="B1" s="164"/>
      <c r="C1" s="164"/>
      <c r="D1" s="164"/>
      <c r="E1" s="164"/>
      <c r="F1" s="164"/>
      <c r="G1" s="164"/>
      <c r="H1" s="164"/>
      <c r="I1" s="164"/>
      <c r="J1" s="164"/>
    </row>
    <row r="2" spans="1:22" ht="15.75" customHeight="1" x14ac:dyDescent="0.25">
      <c r="A2" s="17"/>
      <c r="B2" s="17"/>
      <c r="C2" s="17"/>
      <c r="D2" s="166" t="s">
        <v>124</v>
      </c>
      <c r="E2" s="166"/>
      <c r="F2" s="166"/>
      <c r="G2" s="166"/>
      <c r="H2" s="166"/>
      <c r="I2" s="166"/>
      <c r="J2" s="166"/>
      <c r="P2" s="166" t="s">
        <v>125</v>
      </c>
      <c r="Q2" s="166"/>
      <c r="R2" s="166"/>
      <c r="S2" s="166"/>
      <c r="T2" s="166"/>
      <c r="U2" s="166"/>
      <c r="V2" s="166"/>
    </row>
    <row r="3" spans="1:22" ht="15.75" customHeight="1" x14ac:dyDescent="0.25">
      <c r="A3" s="14"/>
      <c r="B3" s="14"/>
      <c r="C3" s="14"/>
      <c r="D3" s="14"/>
      <c r="E3" s="14"/>
      <c r="F3" s="14"/>
      <c r="G3" s="14"/>
      <c r="H3" s="14"/>
      <c r="I3" s="14"/>
      <c r="J3" s="14"/>
      <c r="K3" s="14"/>
      <c r="L3" s="14"/>
    </row>
    <row r="4" spans="1:22" ht="15.75" customHeight="1" x14ac:dyDescent="0.25">
      <c r="A4" s="14"/>
      <c r="B4" s="14"/>
      <c r="C4" s="14"/>
      <c r="D4" s="14"/>
      <c r="E4" s="14"/>
      <c r="F4" s="14"/>
      <c r="G4" s="14"/>
      <c r="H4" s="14"/>
      <c r="I4" s="14"/>
      <c r="J4" s="14"/>
      <c r="K4" s="14"/>
      <c r="L4" s="14"/>
    </row>
    <row r="5" spans="1:22" ht="15.75" customHeight="1" x14ac:dyDescent="0.25">
      <c r="A5" s="14"/>
      <c r="B5" s="14"/>
      <c r="C5" s="14"/>
      <c r="D5" s="14"/>
      <c r="E5" s="14"/>
      <c r="F5" s="14"/>
      <c r="G5" s="14"/>
      <c r="H5" s="14"/>
      <c r="I5" s="14"/>
      <c r="J5" s="14"/>
      <c r="K5" s="14"/>
      <c r="L5" s="14"/>
    </row>
    <row r="6" spans="1:22" ht="15.75" customHeight="1" x14ac:dyDescent="0.25">
      <c r="A6" s="14"/>
      <c r="B6" s="14"/>
      <c r="C6" s="14"/>
      <c r="D6" s="14"/>
      <c r="E6" s="14"/>
      <c r="G6" s="14"/>
      <c r="H6" s="14"/>
      <c r="I6" s="14"/>
      <c r="J6" s="14"/>
      <c r="K6" s="14"/>
      <c r="L6" s="14"/>
    </row>
    <row r="7" spans="1:22" ht="15.75" customHeight="1" x14ac:dyDescent="0.25">
      <c r="A7" s="14"/>
      <c r="B7" s="14"/>
      <c r="C7" s="14"/>
      <c r="D7" s="14"/>
      <c r="E7" s="14"/>
      <c r="F7" s="14"/>
      <c r="G7" s="14"/>
      <c r="H7" s="14"/>
      <c r="I7" s="14"/>
      <c r="J7" s="14"/>
      <c r="K7" s="14"/>
      <c r="L7" s="14"/>
    </row>
    <row r="8" spans="1:22" ht="15.75" customHeight="1" x14ac:dyDescent="0.25">
      <c r="A8" s="14"/>
      <c r="B8" s="14"/>
      <c r="C8" s="14"/>
      <c r="D8" s="14"/>
      <c r="E8" s="14"/>
      <c r="F8" s="14"/>
      <c r="G8" s="14"/>
      <c r="H8" s="14"/>
      <c r="I8" s="14"/>
      <c r="J8" s="14"/>
      <c r="K8" s="14"/>
      <c r="L8" s="14"/>
    </row>
    <row r="9" spans="1:22" ht="15.75" customHeight="1" x14ac:dyDescent="0.25">
      <c r="A9" s="14"/>
      <c r="B9" s="14"/>
      <c r="C9" s="14"/>
      <c r="D9" s="14"/>
      <c r="E9" s="14"/>
      <c r="F9" s="14"/>
      <c r="G9" s="14"/>
      <c r="H9" s="14"/>
      <c r="I9" s="14"/>
      <c r="J9" s="14"/>
      <c r="K9" s="14"/>
      <c r="L9" s="14"/>
    </row>
    <row r="10" spans="1:22" ht="15.75" customHeight="1" x14ac:dyDescent="0.25">
      <c r="A10" s="14"/>
      <c r="B10" s="14"/>
      <c r="C10" s="14"/>
      <c r="D10" s="14"/>
      <c r="E10" s="14"/>
      <c r="F10" s="14"/>
      <c r="G10" s="14"/>
      <c r="H10" s="14"/>
      <c r="I10" s="14"/>
      <c r="J10" s="14"/>
      <c r="K10" s="14"/>
      <c r="L10" s="14"/>
    </row>
    <row r="11" spans="1:22" ht="15.75" customHeight="1" x14ac:dyDescent="0.25">
      <c r="A11" s="14"/>
      <c r="B11" s="14"/>
      <c r="C11" s="14"/>
      <c r="D11" s="14"/>
      <c r="E11" s="14"/>
      <c r="F11" s="14"/>
      <c r="G11" s="14"/>
      <c r="H11" s="14"/>
      <c r="I11" s="14"/>
      <c r="J11" s="14"/>
      <c r="K11" s="14"/>
      <c r="L11" s="14"/>
    </row>
    <row r="12" spans="1:22" ht="15.75" customHeight="1" x14ac:dyDescent="0.25">
      <c r="A12" s="14"/>
      <c r="B12" s="14"/>
      <c r="C12" s="14"/>
      <c r="D12" s="14"/>
      <c r="E12" s="14"/>
      <c r="F12" s="14"/>
      <c r="G12" s="14"/>
      <c r="H12" s="14"/>
      <c r="I12" s="14"/>
      <c r="J12" s="14"/>
      <c r="K12" s="14"/>
      <c r="L12" s="14"/>
    </row>
    <row r="13" spans="1:22" ht="15.75" customHeight="1" x14ac:dyDescent="0.25">
      <c r="A13" s="14"/>
      <c r="B13" s="14"/>
      <c r="C13" s="14"/>
      <c r="D13" s="14"/>
      <c r="E13" s="14"/>
      <c r="F13" s="14"/>
      <c r="G13" s="14"/>
      <c r="H13" s="14"/>
      <c r="I13" s="14"/>
      <c r="J13" s="14"/>
      <c r="K13" s="14"/>
      <c r="L13" s="14"/>
    </row>
    <row r="14" spans="1:22" ht="15" customHeight="1" x14ac:dyDescent="0.25">
      <c r="A14" s="14"/>
      <c r="B14" s="14"/>
      <c r="C14" s="14"/>
      <c r="D14" s="14"/>
      <c r="E14" s="14"/>
      <c r="F14" s="14"/>
      <c r="G14" s="14"/>
      <c r="H14" s="14"/>
      <c r="I14" s="14"/>
      <c r="J14" s="14"/>
      <c r="K14" s="14"/>
      <c r="L14" s="14"/>
    </row>
    <row r="15" spans="1:22" ht="15" customHeight="1" x14ac:dyDescent="0.25">
      <c r="A15" s="14"/>
      <c r="B15" s="14"/>
      <c r="C15" s="14"/>
      <c r="D15" s="14"/>
      <c r="E15" s="14"/>
      <c r="F15" s="14"/>
      <c r="G15" s="14"/>
      <c r="H15" s="14"/>
      <c r="I15" s="14"/>
      <c r="J15" s="14"/>
      <c r="K15" s="14"/>
      <c r="L15" s="14"/>
    </row>
    <row r="16" spans="1:22" ht="15" customHeight="1" x14ac:dyDescent="0.25">
      <c r="A16" s="14"/>
      <c r="B16" s="14"/>
      <c r="C16" s="14"/>
      <c r="D16" s="14"/>
      <c r="E16" s="14"/>
      <c r="F16" s="14"/>
      <c r="G16" s="14"/>
      <c r="H16" s="14"/>
      <c r="I16" s="14"/>
      <c r="J16" s="14"/>
      <c r="K16" s="14"/>
      <c r="L16" s="14"/>
    </row>
    <row r="17" spans="1:12" ht="15" customHeight="1" x14ac:dyDescent="0.25">
      <c r="A17" s="14"/>
      <c r="B17" s="14"/>
      <c r="C17" s="14"/>
      <c r="D17" s="14"/>
      <c r="E17" s="14"/>
      <c r="F17" s="14"/>
      <c r="G17" s="14"/>
      <c r="H17" s="14"/>
      <c r="I17" s="14"/>
      <c r="J17" s="14"/>
      <c r="K17" s="14"/>
      <c r="L17" s="14"/>
    </row>
    <row r="18" spans="1:12" ht="15" customHeight="1" x14ac:dyDescent="0.25">
      <c r="A18" s="14"/>
      <c r="B18" s="14"/>
      <c r="C18" s="14"/>
      <c r="D18" s="14"/>
      <c r="E18" s="14"/>
      <c r="F18" s="14"/>
      <c r="G18" s="14"/>
      <c r="H18" s="14"/>
      <c r="I18" s="14"/>
      <c r="J18" s="14"/>
      <c r="K18" s="14"/>
      <c r="L18" s="14"/>
    </row>
    <row r="19" spans="1:12" ht="15" customHeight="1" x14ac:dyDescent="0.25">
      <c r="A19" s="14"/>
      <c r="B19" s="14"/>
      <c r="C19" s="14"/>
      <c r="D19" s="14"/>
      <c r="E19" s="14"/>
      <c r="F19" s="14"/>
      <c r="G19" s="14"/>
      <c r="H19" s="14"/>
      <c r="I19" s="14"/>
      <c r="J19" s="14"/>
      <c r="K19" s="14"/>
      <c r="L19" s="14"/>
    </row>
    <row r="20" spans="1:12" ht="15" customHeight="1" x14ac:dyDescent="0.25">
      <c r="A20" s="14"/>
      <c r="B20" s="14"/>
      <c r="C20" s="14"/>
      <c r="D20" s="14"/>
      <c r="E20" s="14"/>
      <c r="F20" s="14"/>
      <c r="G20" s="14"/>
      <c r="H20" s="14"/>
      <c r="I20" s="14"/>
      <c r="J20" s="14"/>
      <c r="K20" s="14"/>
      <c r="L20" s="14"/>
    </row>
    <row r="21" spans="1:12" ht="15" customHeight="1" x14ac:dyDescent="0.25">
      <c r="A21" s="14"/>
      <c r="B21" s="14"/>
      <c r="C21" s="14"/>
      <c r="D21" s="14"/>
      <c r="E21" s="14"/>
      <c r="F21" s="14"/>
      <c r="G21" s="14"/>
      <c r="H21" s="14"/>
      <c r="I21" s="14"/>
      <c r="J21" s="14"/>
      <c r="K21" s="14"/>
      <c r="L21" s="14"/>
    </row>
    <row r="22" spans="1:12" ht="15" customHeight="1" x14ac:dyDescent="0.25">
      <c r="A22" s="14"/>
      <c r="B22" s="14"/>
      <c r="C22" s="14"/>
      <c r="D22" s="14"/>
      <c r="E22" s="14"/>
      <c r="F22" s="14"/>
      <c r="G22" s="14"/>
      <c r="H22" s="14"/>
      <c r="I22" s="14"/>
      <c r="J22" s="14"/>
      <c r="K22" s="14"/>
      <c r="L22" s="14"/>
    </row>
    <row r="23" spans="1:12" ht="15" customHeight="1" x14ac:dyDescent="0.25">
      <c r="A23" s="14"/>
      <c r="B23" s="14"/>
      <c r="C23" s="14"/>
      <c r="D23" s="14"/>
      <c r="E23" s="14"/>
      <c r="F23" s="14"/>
      <c r="G23" s="14"/>
      <c r="H23" s="14"/>
      <c r="I23" s="14"/>
      <c r="J23" s="14"/>
      <c r="K23" s="14"/>
      <c r="L23" s="14"/>
    </row>
    <row r="24" spans="1:12" ht="15" customHeight="1" x14ac:dyDescent="0.25">
      <c r="A24" s="14"/>
      <c r="B24" s="14"/>
      <c r="C24" s="14"/>
      <c r="D24" s="14"/>
      <c r="E24" s="14"/>
      <c r="F24" s="14"/>
      <c r="G24" s="14"/>
      <c r="H24" s="14"/>
      <c r="I24" s="14"/>
      <c r="J24" s="14"/>
      <c r="K24" s="14"/>
      <c r="L24" s="14"/>
    </row>
    <row r="25" spans="1:12" ht="15" customHeight="1" x14ac:dyDescent="0.25">
      <c r="A25" s="14"/>
      <c r="B25" s="14"/>
      <c r="C25" s="14"/>
      <c r="D25" s="14"/>
      <c r="E25" s="14"/>
      <c r="F25" s="14"/>
      <c r="G25" s="14"/>
      <c r="H25" s="14"/>
      <c r="I25" s="14"/>
      <c r="J25" s="14"/>
      <c r="K25" s="14"/>
      <c r="L25" s="14"/>
    </row>
    <row r="26" spans="1:12" ht="15" customHeight="1" x14ac:dyDescent="0.25">
      <c r="A26" s="14"/>
      <c r="B26" s="14"/>
      <c r="C26" s="14"/>
      <c r="D26" s="14"/>
      <c r="E26" s="14"/>
      <c r="F26" s="14"/>
      <c r="G26" s="14"/>
      <c r="H26" s="14"/>
      <c r="I26" s="14"/>
      <c r="J26" s="14"/>
      <c r="K26" s="14"/>
      <c r="L26" s="14"/>
    </row>
    <row r="27" spans="1:12" ht="15" customHeight="1" x14ac:dyDescent="0.25">
      <c r="A27" s="14"/>
      <c r="B27" s="14"/>
      <c r="C27" s="14"/>
      <c r="D27" s="14"/>
      <c r="E27" s="14"/>
      <c r="F27" s="14"/>
      <c r="G27" s="14"/>
      <c r="H27" s="14"/>
      <c r="I27" s="14"/>
      <c r="J27" s="14"/>
      <c r="K27" s="14"/>
      <c r="L27" s="14"/>
    </row>
    <row r="28" spans="1:12" ht="15" customHeight="1" x14ac:dyDescent="0.25">
      <c r="A28" s="14"/>
      <c r="B28" s="14"/>
      <c r="C28" s="14"/>
      <c r="D28" s="14"/>
      <c r="E28" s="14"/>
      <c r="F28" s="14"/>
      <c r="G28" s="14"/>
      <c r="H28" s="14"/>
      <c r="I28" s="14"/>
      <c r="J28" s="14"/>
      <c r="K28" s="14"/>
      <c r="L28" s="14"/>
    </row>
    <row r="29" spans="1:12" ht="15" customHeight="1" x14ac:dyDescent="0.25">
      <c r="A29" s="14"/>
      <c r="B29" s="14"/>
      <c r="C29" s="14"/>
      <c r="D29" s="14"/>
      <c r="E29" s="14"/>
      <c r="F29" s="14"/>
      <c r="G29" s="14"/>
      <c r="H29" s="14"/>
      <c r="I29" s="14"/>
      <c r="J29" s="14"/>
      <c r="K29" s="14"/>
      <c r="L29" s="14"/>
    </row>
    <row r="30" spans="1:12" ht="15" customHeight="1" x14ac:dyDescent="0.25">
      <c r="A30" s="14"/>
      <c r="B30" s="14"/>
      <c r="C30" s="14"/>
      <c r="D30" s="14"/>
      <c r="E30" s="14"/>
      <c r="F30" s="14"/>
      <c r="G30" s="14"/>
      <c r="H30" s="14"/>
      <c r="I30" s="14"/>
      <c r="J30" s="14"/>
      <c r="K30" s="14"/>
      <c r="L30" s="14"/>
    </row>
    <row r="31" spans="1:12" ht="15" customHeight="1" x14ac:dyDescent="0.25">
      <c r="A31" s="14"/>
      <c r="B31" s="14"/>
      <c r="C31" s="14"/>
      <c r="D31" s="14"/>
      <c r="E31" s="14"/>
      <c r="F31" s="14"/>
      <c r="G31" s="14"/>
      <c r="H31" s="14"/>
      <c r="I31" s="14"/>
      <c r="J31" s="14"/>
      <c r="K31" s="14"/>
      <c r="L31" s="14"/>
    </row>
    <row r="32" spans="1:12" ht="15" customHeight="1" x14ac:dyDescent="0.25">
      <c r="A32" s="14"/>
      <c r="B32" s="14"/>
      <c r="C32" s="14"/>
      <c r="D32" s="14"/>
      <c r="E32" s="14"/>
      <c r="F32" s="14"/>
      <c r="G32" s="14"/>
      <c r="H32" s="14"/>
      <c r="I32" s="14"/>
      <c r="J32" s="14"/>
      <c r="K32" s="14"/>
      <c r="L32" s="14"/>
    </row>
    <row r="33" spans="1:12" ht="15" customHeight="1" x14ac:dyDescent="0.25">
      <c r="A33" s="14"/>
      <c r="B33" s="14"/>
      <c r="C33" s="14"/>
      <c r="D33" s="14"/>
      <c r="E33" s="14"/>
      <c r="F33" s="14"/>
      <c r="G33" s="14"/>
      <c r="H33" s="14"/>
      <c r="I33" s="14"/>
      <c r="J33" s="14"/>
      <c r="K33" s="14"/>
      <c r="L33" s="14"/>
    </row>
    <row r="34" spans="1:12" ht="15" customHeight="1" x14ac:dyDescent="0.25">
      <c r="A34" s="14"/>
      <c r="B34" s="14"/>
      <c r="C34" s="14"/>
      <c r="D34" s="14"/>
      <c r="E34" s="14"/>
      <c r="F34" s="14"/>
      <c r="G34" s="14"/>
      <c r="H34" s="14"/>
      <c r="I34" s="14"/>
      <c r="J34" s="14"/>
      <c r="K34" s="14"/>
      <c r="L34" s="14"/>
    </row>
    <row r="35" spans="1:12" ht="15" customHeight="1" x14ac:dyDescent="0.25">
      <c r="A35" s="14"/>
      <c r="B35" s="14"/>
      <c r="C35" s="14"/>
      <c r="D35" s="14"/>
      <c r="E35" s="14"/>
      <c r="F35" s="14"/>
      <c r="G35" s="14"/>
      <c r="H35" s="14"/>
      <c r="I35" s="14"/>
      <c r="J35" s="14"/>
      <c r="K35" s="14"/>
      <c r="L35" s="14"/>
    </row>
  </sheetData>
  <mergeCells count="3">
    <mergeCell ref="A1:J1"/>
    <mergeCell ref="D2:J2"/>
    <mergeCell ref="P2:V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3"/>
  <sheetViews>
    <sheetView workbookViewId="0"/>
  </sheetViews>
  <sheetFormatPr defaultRowHeight="15" x14ac:dyDescent="0.25"/>
  <cols>
    <col min="1" max="1" width="10.140625" bestFit="1" customWidth="1"/>
    <col min="2" max="2" width="10.28515625" bestFit="1" customWidth="1"/>
  </cols>
  <sheetData>
    <row r="1" spans="1:1" x14ac:dyDescent="0.25">
      <c r="A1" t="s">
        <v>0</v>
      </c>
    </row>
    <row r="2" spans="1:1" x14ac:dyDescent="0.25">
      <c r="A2" t="s">
        <v>1</v>
      </c>
    </row>
    <row r="3" spans="1:1" x14ac:dyDescent="0.25">
      <c r="A3"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workbookViewId="0">
      <selection activeCell="C46" sqref="C46"/>
    </sheetView>
  </sheetViews>
  <sheetFormatPr defaultRowHeight="15" x14ac:dyDescent="0.25"/>
  <cols>
    <col min="2" max="2" width="10.28515625" bestFit="1" customWidth="1"/>
  </cols>
  <sheetData>
    <row r="1" spans="1:1" x14ac:dyDescent="0.25">
      <c r="A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
  <sheetViews>
    <sheetView workbookViewId="0">
      <selection activeCell="J48" sqref="J48"/>
    </sheetView>
  </sheetViews>
  <sheetFormatPr defaultRowHeight="15" x14ac:dyDescent="0.25"/>
  <cols>
    <col min="1" max="1" width="11.5703125" customWidth="1"/>
    <col min="2" max="2" width="10.28515625" bestFit="1" customWidth="1"/>
  </cols>
  <sheetData>
    <row r="1" spans="1:1" x14ac:dyDescent="0.25">
      <c r="A1"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12"/>
  <sheetViews>
    <sheetView zoomScale="85" zoomScaleNormal="85" workbookViewId="0">
      <selection activeCell="F15" sqref="F15"/>
    </sheetView>
  </sheetViews>
  <sheetFormatPr defaultRowHeight="15" x14ac:dyDescent="0.25"/>
  <cols>
    <col min="2" max="2" width="10.28515625" bestFit="1" customWidth="1"/>
  </cols>
  <sheetData>
    <row r="1" spans="1:1" x14ac:dyDescent="0.25">
      <c r="A1" t="s">
        <v>19</v>
      </c>
    </row>
    <row r="2" spans="1:1" x14ac:dyDescent="0.25">
      <c r="A2" t="s">
        <v>20</v>
      </c>
    </row>
    <row r="3" spans="1:1" x14ac:dyDescent="0.25">
      <c r="A3" t="s">
        <v>21</v>
      </c>
    </row>
    <row r="4" spans="1:1" x14ac:dyDescent="0.25">
      <c r="A4" t="s">
        <v>22</v>
      </c>
    </row>
    <row r="5" spans="1:1" x14ac:dyDescent="0.25">
      <c r="A5" t="s">
        <v>23</v>
      </c>
    </row>
    <row r="6" spans="1:1" x14ac:dyDescent="0.25">
      <c r="A6" t="s">
        <v>24</v>
      </c>
    </row>
    <row r="7" spans="1:1" x14ac:dyDescent="0.25">
      <c r="A7" t="s">
        <v>25</v>
      </c>
    </row>
    <row r="8" spans="1:1" x14ac:dyDescent="0.25">
      <c r="A8" t="s">
        <v>26</v>
      </c>
    </row>
    <row r="9" spans="1:1" x14ac:dyDescent="0.25">
      <c r="A9" t="s">
        <v>27</v>
      </c>
    </row>
    <row r="10" spans="1:1" x14ac:dyDescent="0.25">
      <c r="A10" t="s">
        <v>28</v>
      </c>
    </row>
    <row r="11" spans="1:1" x14ac:dyDescent="0.25">
      <c r="A11" t="s">
        <v>29</v>
      </c>
    </row>
    <row r="12" spans="1:1" x14ac:dyDescent="0.25">
      <c r="A12"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43"/>
  <sheetViews>
    <sheetView workbookViewId="0">
      <selection activeCell="A43" sqref="A1:A43"/>
    </sheetView>
  </sheetViews>
  <sheetFormatPr defaultRowHeight="15" x14ac:dyDescent="0.25"/>
  <cols>
    <col min="1" max="1" width="12.42578125" bestFit="1" customWidth="1"/>
    <col min="2" max="2" width="23" customWidth="1"/>
    <col min="6" max="6" width="15.85546875" bestFit="1" customWidth="1"/>
  </cols>
  <sheetData>
    <row r="1" spans="1:1" x14ac:dyDescent="0.25">
      <c r="A1" t="s">
        <v>31</v>
      </c>
    </row>
    <row r="2" spans="1:1" x14ac:dyDescent="0.25">
      <c r="A2" t="s">
        <v>5</v>
      </c>
    </row>
    <row r="3" spans="1:1" x14ac:dyDescent="0.25">
      <c r="A3" t="s">
        <v>6</v>
      </c>
    </row>
    <row r="4" spans="1:1" x14ac:dyDescent="0.25">
      <c r="A4" t="s">
        <v>32</v>
      </c>
    </row>
    <row r="5" spans="1:1" x14ac:dyDescent="0.25">
      <c r="A5" t="s">
        <v>33</v>
      </c>
    </row>
    <row r="6" spans="1:1" x14ac:dyDescent="0.25">
      <c r="A6" t="s">
        <v>7</v>
      </c>
    </row>
    <row r="7" spans="1:1" x14ac:dyDescent="0.25">
      <c r="A7" t="s">
        <v>34</v>
      </c>
    </row>
    <row r="8" spans="1:1" x14ac:dyDescent="0.25">
      <c r="A8" t="s">
        <v>35</v>
      </c>
    </row>
    <row r="9" spans="1:1" x14ac:dyDescent="0.25">
      <c r="A9" t="s">
        <v>36</v>
      </c>
    </row>
    <row r="10" spans="1:1" x14ac:dyDescent="0.25">
      <c r="A10" t="s">
        <v>39</v>
      </c>
    </row>
    <row r="11" spans="1:1" x14ac:dyDescent="0.25">
      <c r="A11" t="s">
        <v>40</v>
      </c>
    </row>
    <row r="12" spans="1:1" x14ac:dyDescent="0.25">
      <c r="A12" t="s">
        <v>41</v>
      </c>
    </row>
    <row r="13" spans="1:1" x14ac:dyDescent="0.25">
      <c r="A13" t="s">
        <v>42</v>
      </c>
    </row>
    <row r="14" spans="1:1" x14ac:dyDescent="0.25">
      <c r="A14" t="s">
        <v>43</v>
      </c>
    </row>
    <row r="15" spans="1:1" x14ac:dyDescent="0.25">
      <c r="A15" t="s">
        <v>44</v>
      </c>
    </row>
    <row r="16" spans="1:1" x14ac:dyDescent="0.25">
      <c r="A16" t="s">
        <v>8</v>
      </c>
    </row>
    <row r="17" spans="1:1" x14ac:dyDescent="0.25">
      <c r="A17" t="s">
        <v>45</v>
      </c>
    </row>
    <row r="18" spans="1:1" x14ac:dyDescent="0.25">
      <c r="A18" t="s">
        <v>9</v>
      </c>
    </row>
    <row r="19" spans="1:1" x14ac:dyDescent="0.25">
      <c r="A19" t="s">
        <v>46</v>
      </c>
    </row>
    <row r="20" spans="1:1" x14ac:dyDescent="0.25">
      <c r="A20" t="s">
        <v>47</v>
      </c>
    </row>
    <row r="21" spans="1:1" x14ac:dyDescent="0.25">
      <c r="A21" t="s">
        <v>48</v>
      </c>
    </row>
    <row r="22" spans="1:1" x14ac:dyDescent="0.25">
      <c r="A22" t="s">
        <v>49</v>
      </c>
    </row>
    <row r="23" spans="1:1" x14ac:dyDescent="0.25">
      <c r="A23" t="s">
        <v>50</v>
      </c>
    </row>
    <row r="24" spans="1:1" x14ac:dyDescent="0.25">
      <c r="A24" t="s">
        <v>51</v>
      </c>
    </row>
    <row r="25" spans="1:1" x14ac:dyDescent="0.25">
      <c r="A25" t="s">
        <v>52</v>
      </c>
    </row>
    <row r="26" spans="1:1" x14ac:dyDescent="0.25">
      <c r="A26" t="s">
        <v>53</v>
      </c>
    </row>
    <row r="27" spans="1:1" x14ac:dyDescent="0.25">
      <c r="A27" t="s">
        <v>10</v>
      </c>
    </row>
    <row r="28" spans="1:1" x14ac:dyDescent="0.25">
      <c r="A28" t="s">
        <v>54</v>
      </c>
    </row>
    <row r="29" spans="1:1" x14ac:dyDescent="0.25">
      <c r="A29" t="s">
        <v>55</v>
      </c>
    </row>
    <row r="30" spans="1:1" x14ac:dyDescent="0.25">
      <c r="A30" t="s">
        <v>56</v>
      </c>
    </row>
    <row r="31" spans="1:1" x14ac:dyDescent="0.25">
      <c r="A31" t="s">
        <v>57</v>
      </c>
    </row>
    <row r="32" spans="1:1" x14ac:dyDescent="0.25">
      <c r="A32" t="s">
        <v>58</v>
      </c>
    </row>
    <row r="33" spans="1:1" x14ac:dyDescent="0.25">
      <c r="A33" t="s">
        <v>59</v>
      </c>
    </row>
    <row r="34" spans="1:1" x14ac:dyDescent="0.25">
      <c r="A34" t="s">
        <v>60</v>
      </c>
    </row>
    <row r="35" spans="1:1" x14ac:dyDescent="0.25">
      <c r="A35" t="s">
        <v>61</v>
      </c>
    </row>
    <row r="36" spans="1:1" x14ac:dyDescent="0.25">
      <c r="A36" t="s">
        <v>62</v>
      </c>
    </row>
    <row r="37" spans="1:1" x14ac:dyDescent="0.25">
      <c r="A37" t="s">
        <v>63</v>
      </c>
    </row>
    <row r="38" spans="1:1" x14ac:dyDescent="0.25">
      <c r="A38" t="s">
        <v>455</v>
      </c>
    </row>
    <row r="39" spans="1:1" x14ac:dyDescent="0.25">
      <c r="A39" t="s">
        <v>456</v>
      </c>
    </row>
    <row r="40" spans="1:1" x14ac:dyDescent="0.25">
      <c r="A40" t="s">
        <v>457</v>
      </c>
    </row>
    <row r="41" spans="1:1" x14ac:dyDescent="0.25">
      <c r="A41" t="s">
        <v>458</v>
      </c>
    </row>
    <row r="42" spans="1:1" x14ac:dyDescent="0.25">
      <c r="A42" t="s">
        <v>459</v>
      </c>
    </row>
    <row r="43" spans="1:1" x14ac:dyDescent="0.25">
      <c r="A43" t="s">
        <v>461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dimension ref="A1:A31"/>
  <sheetViews>
    <sheetView topLeftCell="A6" workbookViewId="0">
      <selection activeCell="A23" sqref="A23"/>
    </sheetView>
  </sheetViews>
  <sheetFormatPr defaultRowHeight="15" x14ac:dyDescent="0.25"/>
  <cols>
    <col min="1" max="1" width="12.42578125" bestFit="1" customWidth="1"/>
    <col min="2" max="2" width="23" customWidth="1"/>
    <col min="6" max="6" width="15.85546875" bestFit="1" customWidth="1"/>
  </cols>
  <sheetData>
    <row r="1" spans="1:1" x14ac:dyDescent="0.25">
      <c r="A1" t="s">
        <v>31</v>
      </c>
    </row>
    <row r="2" spans="1:1" x14ac:dyDescent="0.25">
      <c r="A2" t="s">
        <v>5</v>
      </c>
    </row>
    <row r="3" spans="1:1" x14ac:dyDescent="0.25">
      <c r="A3" t="s">
        <v>32</v>
      </c>
    </row>
    <row r="4" spans="1:1" x14ac:dyDescent="0.25">
      <c r="A4" t="s">
        <v>33</v>
      </c>
    </row>
    <row r="5" spans="1:1" x14ac:dyDescent="0.25">
      <c r="A5" t="s">
        <v>7</v>
      </c>
    </row>
    <row r="6" spans="1:1" x14ac:dyDescent="0.25">
      <c r="A6" t="s">
        <v>34</v>
      </c>
    </row>
    <row r="7" spans="1:1" x14ac:dyDescent="0.25">
      <c r="A7" t="s">
        <v>36</v>
      </c>
    </row>
    <row r="8" spans="1:1" x14ac:dyDescent="0.25">
      <c r="A8" t="s">
        <v>39</v>
      </c>
    </row>
    <row r="9" spans="1:1" x14ac:dyDescent="0.25">
      <c r="A9" t="s">
        <v>41</v>
      </c>
    </row>
    <row r="10" spans="1:1" x14ac:dyDescent="0.25">
      <c r="A10" t="s">
        <v>44</v>
      </c>
    </row>
    <row r="11" spans="1:1" x14ac:dyDescent="0.25">
      <c r="A11" t="s">
        <v>8</v>
      </c>
    </row>
    <row r="12" spans="1:1" x14ac:dyDescent="0.25">
      <c r="A12" t="s">
        <v>45</v>
      </c>
    </row>
    <row r="13" spans="1:1" x14ac:dyDescent="0.25">
      <c r="A13" t="s">
        <v>9</v>
      </c>
    </row>
    <row r="14" spans="1:1" x14ac:dyDescent="0.25">
      <c r="A14" t="s">
        <v>46</v>
      </c>
    </row>
    <row r="15" spans="1:1" x14ac:dyDescent="0.25">
      <c r="A15" t="s">
        <v>47</v>
      </c>
    </row>
    <row r="16" spans="1:1" x14ac:dyDescent="0.25">
      <c r="A16" t="s">
        <v>48</v>
      </c>
    </row>
    <row r="17" spans="1:1" x14ac:dyDescent="0.25">
      <c r="A17" t="s">
        <v>49</v>
      </c>
    </row>
    <row r="18" spans="1:1" x14ac:dyDescent="0.25">
      <c r="A18" t="s">
        <v>50</v>
      </c>
    </row>
    <row r="19" spans="1:1" x14ac:dyDescent="0.25">
      <c r="A19" t="s">
        <v>51</v>
      </c>
    </row>
    <row r="20" spans="1:1" x14ac:dyDescent="0.25">
      <c r="A20" t="s">
        <v>10</v>
      </c>
    </row>
    <row r="21" spans="1:1" x14ac:dyDescent="0.25">
      <c r="A21" t="s">
        <v>54</v>
      </c>
    </row>
    <row r="22" spans="1:1" x14ac:dyDescent="0.25">
      <c r="A22" t="s">
        <v>55</v>
      </c>
    </row>
    <row r="23" spans="1:1" x14ac:dyDescent="0.25">
      <c r="A23" t="s">
        <v>56</v>
      </c>
    </row>
    <row r="24" spans="1:1" x14ac:dyDescent="0.25">
      <c r="A24" t="s">
        <v>57</v>
      </c>
    </row>
    <row r="25" spans="1:1" x14ac:dyDescent="0.25">
      <c r="A25" t="s">
        <v>58</v>
      </c>
    </row>
    <row r="26" spans="1:1" x14ac:dyDescent="0.25">
      <c r="A26" t="s">
        <v>59</v>
      </c>
    </row>
    <row r="27" spans="1:1" x14ac:dyDescent="0.25">
      <c r="A27" t="s">
        <v>60</v>
      </c>
    </row>
    <row r="28" spans="1:1" x14ac:dyDescent="0.25">
      <c r="A28" t="s">
        <v>61</v>
      </c>
    </row>
    <row r="29" spans="1:1" x14ac:dyDescent="0.25">
      <c r="A29" t="s">
        <v>455</v>
      </c>
    </row>
    <row r="30" spans="1:1" x14ac:dyDescent="0.25">
      <c r="A30" t="s">
        <v>458</v>
      </c>
    </row>
    <row r="31" spans="1:1" x14ac:dyDescent="0.25">
      <c r="A31" t="s">
        <v>461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A1:A33"/>
  <sheetViews>
    <sheetView workbookViewId="0">
      <selection activeCell="A34" sqref="A34"/>
    </sheetView>
  </sheetViews>
  <sheetFormatPr defaultColWidth="9.140625" defaultRowHeight="15" x14ac:dyDescent="0.25"/>
  <cols>
    <col min="1" max="1" width="23" customWidth="1"/>
    <col min="2" max="2" width="8.85546875"/>
    <col min="6" max="6" width="15.85546875" bestFit="1" customWidth="1"/>
  </cols>
  <sheetData>
    <row r="1" spans="1:1" x14ac:dyDescent="0.25">
      <c r="A1" t="s">
        <v>31</v>
      </c>
    </row>
    <row r="2" spans="1:1" x14ac:dyDescent="0.25">
      <c r="A2" t="s">
        <v>6</v>
      </c>
    </row>
    <row r="3" spans="1:1" x14ac:dyDescent="0.25">
      <c r="A3" t="s">
        <v>32</v>
      </c>
    </row>
    <row r="4" spans="1:1" x14ac:dyDescent="0.25">
      <c r="A4" t="s">
        <v>33</v>
      </c>
    </row>
    <row r="5" spans="1:1" x14ac:dyDescent="0.25">
      <c r="A5" t="s">
        <v>35</v>
      </c>
    </row>
    <row r="6" spans="1:1" x14ac:dyDescent="0.25">
      <c r="A6" t="s">
        <v>36</v>
      </c>
    </row>
    <row r="7" spans="1:1" x14ac:dyDescent="0.25">
      <c r="A7" t="s">
        <v>39</v>
      </c>
    </row>
    <row r="8" spans="1:1" x14ac:dyDescent="0.25">
      <c r="A8" t="s">
        <v>40</v>
      </c>
    </row>
    <row r="9" spans="1:1" x14ac:dyDescent="0.25">
      <c r="A9" t="s">
        <v>41</v>
      </c>
    </row>
    <row r="10" spans="1:1" x14ac:dyDescent="0.25">
      <c r="A10" t="s">
        <v>42</v>
      </c>
    </row>
    <row r="11" spans="1:1" x14ac:dyDescent="0.25">
      <c r="A11" t="s">
        <v>43</v>
      </c>
    </row>
    <row r="12" spans="1:1" x14ac:dyDescent="0.25">
      <c r="A12" t="s">
        <v>44</v>
      </c>
    </row>
    <row r="13" spans="1:1" x14ac:dyDescent="0.25">
      <c r="A13" t="s">
        <v>8</v>
      </c>
    </row>
    <row r="14" spans="1:1" x14ac:dyDescent="0.25">
      <c r="A14" t="s">
        <v>45</v>
      </c>
    </row>
    <row r="15" spans="1:1" x14ac:dyDescent="0.25">
      <c r="A15" t="s">
        <v>46</v>
      </c>
    </row>
    <row r="16" spans="1:1" x14ac:dyDescent="0.25">
      <c r="A16" t="s">
        <v>48</v>
      </c>
    </row>
    <row r="17" spans="1:1" x14ac:dyDescent="0.25">
      <c r="A17" t="s">
        <v>49</v>
      </c>
    </row>
    <row r="18" spans="1:1" x14ac:dyDescent="0.25">
      <c r="A18" t="s">
        <v>50</v>
      </c>
    </row>
    <row r="19" spans="1:1" x14ac:dyDescent="0.25">
      <c r="A19" t="s">
        <v>52</v>
      </c>
    </row>
    <row r="20" spans="1:1" x14ac:dyDescent="0.25">
      <c r="A20" t="s">
        <v>53</v>
      </c>
    </row>
    <row r="21" spans="1:1" x14ac:dyDescent="0.25">
      <c r="A21" t="s">
        <v>10</v>
      </c>
    </row>
    <row r="22" spans="1:1" x14ac:dyDescent="0.25">
      <c r="A22" t="s">
        <v>54</v>
      </c>
    </row>
    <row r="23" spans="1:1" x14ac:dyDescent="0.25">
      <c r="A23" t="s">
        <v>56</v>
      </c>
    </row>
    <row r="24" spans="1:1" x14ac:dyDescent="0.25">
      <c r="A24" t="s">
        <v>57</v>
      </c>
    </row>
    <row r="25" spans="1:1" x14ac:dyDescent="0.25">
      <c r="A25" t="s">
        <v>60</v>
      </c>
    </row>
    <row r="26" spans="1:1" x14ac:dyDescent="0.25">
      <c r="A26" t="s">
        <v>62</v>
      </c>
    </row>
    <row r="27" spans="1:1" x14ac:dyDescent="0.25">
      <c r="A27" t="s">
        <v>63</v>
      </c>
    </row>
    <row r="28" spans="1:1" x14ac:dyDescent="0.25">
      <c r="A28" t="s">
        <v>455</v>
      </c>
    </row>
    <row r="29" spans="1:1" x14ac:dyDescent="0.25">
      <c r="A29" t="s">
        <v>456</v>
      </c>
    </row>
    <row r="30" spans="1:1" x14ac:dyDescent="0.25">
      <c r="A30" t="s">
        <v>457</v>
      </c>
    </row>
    <row r="31" spans="1:1" x14ac:dyDescent="0.25">
      <c r="A31" t="s">
        <v>458</v>
      </c>
    </row>
    <row r="32" spans="1:1" x14ac:dyDescent="0.25">
      <c r="A32" t="s">
        <v>459</v>
      </c>
    </row>
    <row r="33" spans="1:1" x14ac:dyDescent="0.25">
      <c r="A33" t="s">
        <v>461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A25"/>
  <sheetViews>
    <sheetView zoomScaleNormal="100" workbookViewId="0">
      <selection activeCell="A23" sqref="A23"/>
    </sheetView>
  </sheetViews>
  <sheetFormatPr defaultColWidth="9.140625" defaultRowHeight="15" x14ac:dyDescent="0.25"/>
  <cols>
    <col min="1" max="1" width="23" customWidth="1"/>
    <col min="6" max="6" width="15.85546875" bestFit="1" customWidth="1"/>
  </cols>
  <sheetData>
    <row r="1" spans="1:1" x14ac:dyDescent="0.25">
      <c r="A1" t="s">
        <v>32</v>
      </c>
    </row>
    <row r="2" spans="1:1" x14ac:dyDescent="0.25">
      <c r="A2" t="s">
        <v>33</v>
      </c>
    </row>
    <row r="3" spans="1:1" x14ac:dyDescent="0.25">
      <c r="A3" t="s">
        <v>7</v>
      </c>
    </row>
    <row r="4" spans="1:1" x14ac:dyDescent="0.25">
      <c r="A4" t="s">
        <v>36</v>
      </c>
    </row>
    <row r="5" spans="1:1" x14ac:dyDescent="0.25">
      <c r="A5" t="s">
        <v>39</v>
      </c>
    </row>
    <row r="6" spans="1:1" x14ac:dyDescent="0.25">
      <c r="A6" t="s">
        <v>41</v>
      </c>
    </row>
    <row r="7" spans="1:1" x14ac:dyDescent="0.25">
      <c r="A7" t="s">
        <v>8</v>
      </c>
    </row>
    <row r="8" spans="1:1" x14ac:dyDescent="0.25">
      <c r="A8" t="s">
        <v>45</v>
      </c>
    </row>
    <row r="9" spans="1:1" x14ac:dyDescent="0.25">
      <c r="A9" t="s">
        <v>9</v>
      </c>
    </row>
    <row r="10" spans="1:1" x14ac:dyDescent="0.25">
      <c r="A10" t="s">
        <v>46</v>
      </c>
    </row>
    <row r="11" spans="1:1" x14ac:dyDescent="0.25">
      <c r="A11" t="s">
        <v>47</v>
      </c>
    </row>
    <row r="12" spans="1:1" x14ac:dyDescent="0.25">
      <c r="A12" t="s">
        <v>48</v>
      </c>
    </row>
    <row r="13" spans="1:1" x14ac:dyDescent="0.25">
      <c r="A13" t="s">
        <v>49</v>
      </c>
    </row>
    <row r="14" spans="1:1" x14ac:dyDescent="0.25">
      <c r="A14" t="s">
        <v>50</v>
      </c>
    </row>
    <row r="15" spans="1:1" x14ac:dyDescent="0.25">
      <c r="A15" t="s">
        <v>51</v>
      </c>
    </row>
    <row r="16" spans="1:1" x14ac:dyDescent="0.25">
      <c r="A16" t="s">
        <v>54</v>
      </c>
    </row>
    <row r="17" spans="1:1" x14ac:dyDescent="0.25">
      <c r="A17" t="s">
        <v>55</v>
      </c>
    </row>
    <row r="18" spans="1:1" x14ac:dyDescent="0.25">
      <c r="A18" t="s">
        <v>56</v>
      </c>
    </row>
    <row r="19" spans="1:1" x14ac:dyDescent="0.25">
      <c r="A19" t="s">
        <v>58</v>
      </c>
    </row>
    <row r="20" spans="1:1" x14ac:dyDescent="0.25">
      <c r="A20" t="s">
        <v>59</v>
      </c>
    </row>
    <row r="21" spans="1:1" x14ac:dyDescent="0.25">
      <c r="A21" t="s">
        <v>60</v>
      </c>
    </row>
    <row r="22" spans="1:1" x14ac:dyDescent="0.25">
      <c r="A22" t="s">
        <v>61</v>
      </c>
    </row>
    <row r="23" spans="1:1" x14ac:dyDescent="0.25">
      <c r="A23" t="s">
        <v>455</v>
      </c>
    </row>
    <row r="24" spans="1:1" x14ac:dyDescent="0.25">
      <c r="A24" t="s">
        <v>458</v>
      </c>
    </row>
    <row r="25" spans="1:1" x14ac:dyDescent="0.25">
      <c r="A25" t="s">
        <v>461</v>
      </c>
    </row>
  </sheetData>
  <sortState xmlns:xlrd2="http://schemas.microsoft.com/office/spreadsheetml/2017/richdata2" ref="A1:A26">
    <sortCondition ref="A1:A26" customList="j1,j2,j3,j4,4j"/>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A5"/>
  <sheetViews>
    <sheetView zoomScale="85" zoomScaleNormal="85" workbookViewId="0">
      <selection activeCell="A5" sqref="A1:A5"/>
    </sheetView>
  </sheetViews>
  <sheetFormatPr defaultRowHeight="15" x14ac:dyDescent="0.25"/>
  <cols>
    <col min="1" max="1" width="10.28515625" bestFit="1" customWidth="1"/>
  </cols>
  <sheetData>
    <row r="1" spans="1:1" x14ac:dyDescent="0.25">
      <c r="A1" t="s">
        <v>31</v>
      </c>
    </row>
    <row r="2" spans="1:1" x14ac:dyDescent="0.25">
      <c r="A2" t="s">
        <v>34</v>
      </c>
    </row>
    <row r="3" spans="1:1" x14ac:dyDescent="0.25">
      <c r="A3" t="s">
        <v>44</v>
      </c>
    </row>
    <row r="4" spans="1:1" x14ac:dyDescent="0.25">
      <c r="A4" t="s">
        <v>10</v>
      </c>
    </row>
    <row r="5" spans="1:1" x14ac:dyDescent="0.25">
      <c r="A5" t="s">
        <v>57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
  <sheetViews>
    <sheetView workbookViewId="0">
      <selection activeCell="A2" sqref="A2"/>
    </sheetView>
  </sheetViews>
  <sheetFormatPr defaultRowHeight="15" x14ac:dyDescent="0.25"/>
  <sheetData>
    <row r="1" spans="1:1" x14ac:dyDescent="0.25">
      <c r="A1" t="s">
        <v>48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A12"/>
  <sheetViews>
    <sheetView zoomScale="55" zoomScaleNormal="55" workbookViewId="0">
      <selection activeCell="A12" sqref="A1:A12"/>
    </sheetView>
  </sheetViews>
  <sheetFormatPr defaultRowHeight="15" x14ac:dyDescent="0.25"/>
  <cols>
    <col min="2" max="2" width="24.42578125" bestFit="1" customWidth="1"/>
    <col min="6" max="6" width="15.5703125" bestFit="1" customWidth="1"/>
  </cols>
  <sheetData>
    <row r="1" spans="1:1" x14ac:dyDescent="0.25">
      <c r="A1" t="s">
        <v>6</v>
      </c>
    </row>
    <row r="2" spans="1:1" x14ac:dyDescent="0.25">
      <c r="A2" t="s">
        <v>63</v>
      </c>
    </row>
    <row r="3" spans="1:1" x14ac:dyDescent="0.25">
      <c r="A3" t="s">
        <v>35</v>
      </c>
    </row>
    <row r="4" spans="1:1" x14ac:dyDescent="0.25">
      <c r="A4" t="s">
        <v>40</v>
      </c>
    </row>
    <row r="5" spans="1:1" x14ac:dyDescent="0.25">
      <c r="A5" t="s">
        <v>42</v>
      </c>
    </row>
    <row r="6" spans="1:1" x14ac:dyDescent="0.25">
      <c r="A6" t="s">
        <v>43</v>
      </c>
    </row>
    <row r="7" spans="1:1" x14ac:dyDescent="0.25">
      <c r="A7" t="s">
        <v>52</v>
      </c>
    </row>
    <row r="8" spans="1:1" x14ac:dyDescent="0.25">
      <c r="A8" t="s">
        <v>53</v>
      </c>
    </row>
    <row r="9" spans="1:1" x14ac:dyDescent="0.25">
      <c r="A9" t="s">
        <v>62</v>
      </c>
    </row>
    <row r="10" spans="1:1" x14ac:dyDescent="0.25">
      <c r="A10" t="s">
        <v>456</v>
      </c>
    </row>
    <row r="11" spans="1:1" x14ac:dyDescent="0.25">
      <c r="A11" t="s">
        <v>457</v>
      </c>
    </row>
    <row r="12" spans="1:1" x14ac:dyDescent="0.25">
      <c r="A12" t="s">
        <v>459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2"/>
  <dimension ref="A1:A3"/>
  <sheetViews>
    <sheetView workbookViewId="0">
      <selection activeCell="C19" sqref="C19"/>
    </sheetView>
  </sheetViews>
  <sheetFormatPr defaultRowHeight="15" x14ac:dyDescent="0.25"/>
  <sheetData>
    <row r="1" spans="1:1" x14ac:dyDescent="0.25">
      <c r="A1" t="s">
        <v>13</v>
      </c>
    </row>
    <row r="2" spans="1:1" x14ac:dyDescent="0.25">
      <c r="A2" t="s">
        <v>14</v>
      </c>
    </row>
    <row r="3" spans="1:1" x14ac:dyDescent="0.25">
      <c r="A3" t="s">
        <v>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4"/>
  <dimension ref="A1:A2"/>
  <sheetViews>
    <sheetView workbookViewId="0"/>
  </sheetViews>
  <sheetFormatPr defaultRowHeight="15" x14ac:dyDescent="0.25"/>
  <sheetData>
    <row r="1" spans="1:1" x14ac:dyDescent="0.25">
      <c r="A1" t="s">
        <v>15</v>
      </c>
    </row>
    <row r="2" spans="1:1" x14ac:dyDescent="0.25">
      <c r="A2" t="s">
        <v>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A1:A2"/>
  <sheetViews>
    <sheetView workbookViewId="0">
      <selection activeCell="I17" sqref="I17"/>
    </sheetView>
  </sheetViews>
  <sheetFormatPr defaultRowHeight="15" x14ac:dyDescent="0.25"/>
  <sheetData>
    <row r="1" spans="1:1" x14ac:dyDescent="0.25">
      <c r="A1" t="s">
        <v>17</v>
      </c>
    </row>
    <row r="2" spans="1:1" x14ac:dyDescent="0.25">
      <c r="A2" t="s">
        <v>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dimension ref="A1:A2"/>
  <sheetViews>
    <sheetView workbookViewId="0">
      <selection activeCell="A3" sqref="A3"/>
    </sheetView>
  </sheetViews>
  <sheetFormatPr defaultRowHeight="15" x14ac:dyDescent="0.25"/>
  <sheetData>
    <row r="1" spans="1:1" x14ac:dyDescent="0.25">
      <c r="A1" t="s">
        <v>11</v>
      </c>
    </row>
    <row r="2" spans="1:1" x14ac:dyDescent="0.25">
      <c r="A2" t="s">
        <v>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dimension ref="A1:AR44"/>
  <sheetViews>
    <sheetView zoomScale="55" zoomScaleNormal="55" workbookViewId="0">
      <selection activeCell="B2" sqref="B2:BC57"/>
    </sheetView>
  </sheetViews>
  <sheetFormatPr defaultRowHeight="15" x14ac:dyDescent="0.25"/>
  <cols>
    <col min="1" max="35" width="5.5703125" customWidth="1"/>
    <col min="36" max="36" width="6.28515625" customWidth="1"/>
    <col min="37" max="37" width="6.85546875" customWidth="1"/>
    <col min="38" max="38" width="6" customWidth="1"/>
    <col min="39" max="43" width="3.42578125" bestFit="1"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c r="E2">
        <v>1</v>
      </c>
    </row>
    <row r="3" spans="1:44" x14ac:dyDescent="0.25">
      <c r="A3" t="s">
        <v>5</v>
      </c>
      <c r="D3">
        <v>1</v>
      </c>
    </row>
    <row r="4" spans="1:44" x14ac:dyDescent="0.25">
      <c r="A4" t="s">
        <v>6</v>
      </c>
      <c r="Q4">
        <v>1</v>
      </c>
    </row>
    <row r="5" spans="1:44" x14ac:dyDescent="0.25">
      <c r="A5" t="s">
        <v>32</v>
      </c>
      <c r="D5">
        <v>1</v>
      </c>
      <c r="F5">
        <v>1</v>
      </c>
      <c r="AL5">
        <v>1</v>
      </c>
    </row>
    <row r="6" spans="1:44" x14ac:dyDescent="0.25">
      <c r="A6" t="s">
        <v>33</v>
      </c>
      <c r="Q6">
        <v>1</v>
      </c>
    </row>
    <row r="7" spans="1:44" x14ac:dyDescent="0.25">
      <c r="A7" t="s">
        <v>7</v>
      </c>
      <c r="F7">
        <v>1</v>
      </c>
    </row>
    <row r="8" spans="1:44" x14ac:dyDescent="0.25">
      <c r="A8" t="s">
        <v>34</v>
      </c>
      <c r="I8">
        <v>1</v>
      </c>
      <c r="J8">
        <v>1</v>
      </c>
      <c r="O8">
        <v>1</v>
      </c>
    </row>
    <row r="9" spans="1:44" x14ac:dyDescent="0.25">
      <c r="A9" t="s">
        <v>35</v>
      </c>
      <c r="J9">
        <v>1</v>
      </c>
    </row>
    <row r="10" spans="1:44" x14ac:dyDescent="0.25">
      <c r="A10" t="s">
        <v>36</v>
      </c>
      <c r="K10">
        <v>1</v>
      </c>
    </row>
    <row r="11" spans="1:44" x14ac:dyDescent="0.25">
      <c r="A11" t="s">
        <v>39</v>
      </c>
      <c r="L11">
        <v>1</v>
      </c>
      <c r="M11">
        <v>1</v>
      </c>
      <c r="N11">
        <v>1</v>
      </c>
    </row>
    <row r="12" spans="1:44" x14ac:dyDescent="0.25">
      <c r="A12" t="s">
        <v>40</v>
      </c>
      <c r="M12">
        <v>1</v>
      </c>
    </row>
    <row r="13" spans="1:44" x14ac:dyDescent="0.25">
      <c r="A13" t="s">
        <v>41</v>
      </c>
      <c r="P13">
        <v>1</v>
      </c>
    </row>
    <row r="14" spans="1:44" x14ac:dyDescent="0.25">
      <c r="A14" t="s">
        <v>42</v>
      </c>
      <c r="M14">
        <v>1</v>
      </c>
    </row>
    <row r="15" spans="1:44" x14ac:dyDescent="0.25">
      <c r="A15" t="s">
        <v>43</v>
      </c>
    </row>
    <row r="16" spans="1:44" x14ac:dyDescent="0.25">
      <c r="A16" t="s">
        <v>44</v>
      </c>
      <c r="O16">
        <v>1</v>
      </c>
      <c r="S16">
        <v>1</v>
      </c>
    </row>
    <row r="17" spans="1:43" x14ac:dyDescent="0.25">
      <c r="A17" t="s">
        <v>8</v>
      </c>
      <c r="H17">
        <v>1</v>
      </c>
    </row>
    <row r="18" spans="1:43" x14ac:dyDescent="0.25">
      <c r="A18" t="s">
        <v>45</v>
      </c>
      <c r="S18">
        <v>1</v>
      </c>
    </row>
    <row r="19" spans="1:43" x14ac:dyDescent="0.25">
      <c r="A19" t="s">
        <v>9</v>
      </c>
      <c r="T19">
        <v>1</v>
      </c>
    </row>
    <row r="20" spans="1:43" x14ac:dyDescent="0.25">
      <c r="A20" t="s">
        <v>46</v>
      </c>
      <c r="V20">
        <v>1</v>
      </c>
    </row>
    <row r="21" spans="1:43" x14ac:dyDescent="0.25">
      <c r="A21" t="s">
        <v>47</v>
      </c>
      <c r="S21">
        <v>1</v>
      </c>
    </row>
    <row r="22" spans="1:43" x14ac:dyDescent="0.25">
      <c r="A22" t="s">
        <v>48</v>
      </c>
    </row>
    <row r="23" spans="1:43" x14ac:dyDescent="0.25">
      <c r="A23" t="s">
        <v>49</v>
      </c>
      <c r="H23">
        <v>1</v>
      </c>
    </row>
    <row r="24" spans="1:43" x14ac:dyDescent="0.25">
      <c r="A24" t="s">
        <v>50</v>
      </c>
      <c r="W24">
        <v>1</v>
      </c>
    </row>
    <row r="25" spans="1:43" x14ac:dyDescent="0.25">
      <c r="A25" t="s">
        <v>51</v>
      </c>
      <c r="X25">
        <v>1</v>
      </c>
    </row>
    <row r="26" spans="1:43" x14ac:dyDescent="0.25">
      <c r="A26" t="s">
        <v>52</v>
      </c>
      <c r="X26">
        <v>1</v>
      </c>
    </row>
    <row r="27" spans="1:43" x14ac:dyDescent="0.25">
      <c r="A27" t="s">
        <v>53</v>
      </c>
      <c r="W27">
        <v>1</v>
      </c>
    </row>
    <row r="28" spans="1:43" x14ac:dyDescent="0.25">
      <c r="A28" t="s">
        <v>10</v>
      </c>
      <c r="W28">
        <v>1</v>
      </c>
      <c r="Z28">
        <v>1</v>
      </c>
      <c r="AA28">
        <v>1</v>
      </c>
      <c r="AQ28">
        <v>1</v>
      </c>
    </row>
    <row r="29" spans="1:43" x14ac:dyDescent="0.25">
      <c r="A29" t="s">
        <v>54</v>
      </c>
      <c r="X29">
        <v>1</v>
      </c>
      <c r="Z29">
        <v>1</v>
      </c>
    </row>
    <row r="30" spans="1:43" x14ac:dyDescent="0.25">
      <c r="A30" t="s">
        <v>55</v>
      </c>
      <c r="AC30">
        <v>1</v>
      </c>
    </row>
    <row r="31" spans="1:43" x14ac:dyDescent="0.25">
      <c r="A31" t="s">
        <v>56</v>
      </c>
      <c r="AB31">
        <v>1</v>
      </c>
    </row>
    <row r="32" spans="1:43" x14ac:dyDescent="0.25">
      <c r="A32" t="s">
        <v>57</v>
      </c>
      <c r="AK32">
        <v>1</v>
      </c>
      <c r="AP32">
        <v>1</v>
      </c>
    </row>
    <row r="33" spans="1:44" x14ac:dyDescent="0.25">
      <c r="A33" t="s">
        <v>58</v>
      </c>
      <c r="AF33">
        <v>1</v>
      </c>
    </row>
    <row r="34" spans="1:44" x14ac:dyDescent="0.25">
      <c r="A34" t="s">
        <v>59</v>
      </c>
      <c r="AM34">
        <v>1</v>
      </c>
    </row>
    <row r="35" spans="1:44" x14ac:dyDescent="0.25">
      <c r="A35" t="s">
        <v>60</v>
      </c>
      <c r="H35">
        <v>1</v>
      </c>
    </row>
    <row r="36" spans="1:44" x14ac:dyDescent="0.25">
      <c r="A36" t="s">
        <v>61</v>
      </c>
      <c r="B36">
        <v>1</v>
      </c>
    </row>
    <row r="37" spans="1:44" x14ac:dyDescent="0.25">
      <c r="A37" t="s">
        <v>62</v>
      </c>
      <c r="AC37">
        <v>1</v>
      </c>
    </row>
    <row r="38" spans="1:44" x14ac:dyDescent="0.25">
      <c r="A38" t="s">
        <v>63</v>
      </c>
      <c r="Q38">
        <v>1</v>
      </c>
    </row>
    <row r="39" spans="1:44" x14ac:dyDescent="0.25">
      <c r="A39" t="s">
        <v>455</v>
      </c>
      <c r="AE39">
        <v>1</v>
      </c>
      <c r="AR39">
        <v>1</v>
      </c>
    </row>
    <row r="40" spans="1:44" x14ac:dyDescent="0.25">
      <c r="A40" t="s">
        <v>456</v>
      </c>
      <c r="AB40">
        <v>1</v>
      </c>
    </row>
    <row r="41" spans="1:44" x14ac:dyDescent="0.25">
      <c r="A41" t="s">
        <v>457</v>
      </c>
      <c r="AB41">
        <v>1</v>
      </c>
    </row>
    <row r="42" spans="1:44" x14ac:dyDescent="0.25">
      <c r="A42" t="s">
        <v>458</v>
      </c>
      <c r="AN42">
        <v>1</v>
      </c>
      <c r="AR42">
        <v>1</v>
      </c>
    </row>
    <row r="43" spans="1:44" x14ac:dyDescent="0.25">
      <c r="A43" t="s">
        <v>459</v>
      </c>
      <c r="W43">
        <v>1</v>
      </c>
    </row>
    <row r="44" spans="1:44" x14ac:dyDescent="0.25">
      <c r="A44" t="s">
        <v>461</v>
      </c>
      <c r="AE44">
        <v>1</v>
      </c>
      <c r="AO44">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dimension ref="A1:AT46"/>
  <sheetViews>
    <sheetView zoomScale="55" zoomScaleNormal="55" workbookViewId="0">
      <selection activeCell="Y28" sqref="Y28"/>
    </sheetView>
  </sheetViews>
  <sheetFormatPr defaultRowHeight="15" x14ac:dyDescent="0.25"/>
  <cols>
    <col min="1" max="38" width="5.5703125" customWidth="1"/>
    <col min="39" max="39" width="4.85546875" customWidth="1"/>
    <col min="40" max="45" width="3.42578125" bestFit="1" customWidth="1"/>
  </cols>
  <sheetData>
    <row r="1" spans="1:46" x14ac:dyDescent="0.2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25">
      <c r="A2" t="s">
        <v>31</v>
      </c>
      <c r="E2" s="116">
        <v>1</v>
      </c>
    </row>
    <row r="3" spans="1:46" x14ac:dyDescent="0.25">
      <c r="A3" t="s">
        <v>5</v>
      </c>
    </row>
    <row r="4" spans="1:46" x14ac:dyDescent="0.25">
      <c r="A4" t="s">
        <v>6</v>
      </c>
    </row>
    <row r="5" spans="1:46" x14ac:dyDescent="0.25">
      <c r="A5" t="s">
        <v>32</v>
      </c>
      <c r="F5" s="116">
        <v>1</v>
      </c>
    </row>
    <row r="6" spans="1:46" x14ac:dyDescent="0.25">
      <c r="A6" t="s">
        <v>33</v>
      </c>
      <c r="S6" s="116">
        <v>1</v>
      </c>
    </row>
    <row r="7" spans="1:46" x14ac:dyDescent="0.25">
      <c r="A7" t="s">
        <v>7</v>
      </c>
      <c r="F7" s="116">
        <v>1</v>
      </c>
    </row>
    <row r="8" spans="1:46" x14ac:dyDescent="0.25">
      <c r="A8" t="s">
        <v>34</v>
      </c>
      <c r="J8" s="116">
        <v>1</v>
      </c>
    </row>
    <row r="9" spans="1:46" x14ac:dyDescent="0.25">
      <c r="A9" t="s">
        <v>35</v>
      </c>
    </row>
    <row r="10" spans="1:46" x14ac:dyDescent="0.25">
      <c r="A10" t="s">
        <v>36</v>
      </c>
      <c r="M10" s="116">
        <v>1</v>
      </c>
    </row>
    <row r="11" spans="1:46" x14ac:dyDescent="0.25">
      <c r="A11" t="s">
        <v>37</v>
      </c>
    </row>
    <row r="12" spans="1:46" x14ac:dyDescent="0.25">
      <c r="A12" t="s">
        <v>38</v>
      </c>
    </row>
    <row r="13" spans="1:46" x14ac:dyDescent="0.25">
      <c r="A13" t="s">
        <v>39</v>
      </c>
      <c r="O13" s="116">
        <v>1</v>
      </c>
    </row>
    <row r="14" spans="1:46" x14ac:dyDescent="0.25">
      <c r="A14" t="s">
        <v>40</v>
      </c>
    </row>
    <row r="15" spans="1:46" x14ac:dyDescent="0.25">
      <c r="A15" t="s">
        <v>41</v>
      </c>
      <c r="R15" s="116">
        <v>1</v>
      </c>
    </row>
    <row r="16" spans="1:46" x14ac:dyDescent="0.25">
      <c r="A16" t="s">
        <v>42</v>
      </c>
    </row>
    <row r="17" spans="1:31" x14ac:dyDescent="0.25">
      <c r="A17" t="s">
        <v>43</v>
      </c>
    </row>
    <row r="18" spans="1:31" x14ac:dyDescent="0.25">
      <c r="A18" t="s">
        <v>44</v>
      </c>
      <c r="U18" s="116">
        <v>1</v>
      </c>
    </row>
    <row r="19" spans="1:31" x14ac:dyDescent="0.25">
      <c r="A19" t="s">
        <v>8</v>
      </c>
      <c r="H19" s="116">
        <v>1</v>
      </c>
    </row>
    <row r="20" spans="1:31" x14ac:dyDescent="0.25">
      <c r="A20" t="s">
        <v>45</v>
      </c>
      <c r="U20" s="116">
        <v>1</v>
      </c>
    </row>
    <row r="21" spans="1:31" x14ac:dyDescent="0.25">
      <c r="A21" t="s">
        <v>9</v>
      </c>
      <c r="V21" s="116">
        <v>1</v>
      </c>
    </row>
    <row r="22" spans="1:31" x14ac:dyDescent="0.25">
      <c r="A22" t="s">
        <v>46</v>
      </c>
      <c r="X22" s="116">
        <v>1</v>
      </c>
    </row>
    <row r="23" spans="1:31" x14ac:dyDescent="0.25">
      <c r="A23" t="s">
        <v>47</v>
      </c>
    </row>
    <row r="24" spans="1:31" x14ac:dyDescent="0.25">
      <c r="A24" t="s">
        <v>48</v>
      </c>
    </row>
    <row r="25" spans="1:31" x14ac:dyDescent="0.25">
      <c r="A25" t="s">
        <v>49</v>
      </c>
      <c r="H25" s="116">
        <v>1</v>
      </c>
    </row>
    <row r="26" spans="1:31" x14ac:dyDescent="0.25">
      <c r="A26" t="s">
        <v>50</v>
      </c>
      <c r="Y26" s="116">
        <v>1</v>
      </c>
    </row>
    <row r="27" spans="1:31" x14ac:dyDescent="0.25">
      <c r="A27" t="s">
        <v>51</v>
      </c>
    </row>
    <row r="28" spans="1:31" x14ac:dyDescent="0.25">
      <c r="A28" t="s">
        <v>52</v>
      </c>
    </row>
    <row r="29" spans="1:31" x14ac:dyDescent="0.25">
      <c r="A29" t="s">
        <v>53</v>
      </c>
    </row>
    <row r="30" spans="1:31" x14ac:dyDescent="0.25">
      <c r="A30" t="s">
        <v>10</v>
      </c>
      <c r="Y30" s="116">
        <v>1</v>
      </c>
    </row>
    <row r="31" spans="1:31" x14ac:dyDescent="0.25">
      <c r="A31" t="s">
        <v>54</v>
      </c>
      <c r="Z31" s="116">
        <v>1</v>
      </c>
    </row>
    <row r="32" spans="1:31" x14ac:dyDescent="0.25">
      <c r="A32" t="s">
        <v>55</v>
      </c>
      <c r="AE32" s="116">
        <v>1</v>
      </c>
    </row>
    <row r="33" spans="1:46" x14ac:dyDescent="0.25">
      <c r="A33" t="s">
        <v>56</v>
      </c>
      <c r="AD33" s="116">
        <v>1</v>
      </c>
    </row>
    <row r="34" spans="1:46" x14ac:dyDescent="0.25">
      <c r="A34" t="s">
        <v>57</v>
      </c>
      <c r="AR34" s="116">
        <v>1</v>
      </c>
    </row>
    <row r="35" spans="1:46" x14ac:dyDescent="0.25">
      <c r="A35" t="s">
        <v>58</v>
      </c>
      <c r="AH35" s="116">
        <v>1</v>
      </c>
    </row>
    <row r="36" spans="1:46" x14ac:dyDescent="0.25">
      <c r="A36" t="s">
        <v>59</v>
      </c>
      <c r="AO36" s="116">
        <v>1</v>
      </c>
    </row>
    <row r="37" spans="1:46" x14ac:dyDescent="0.25">
      <c r="A37" t="s">
        <v>60</v>
      </c>
    </row>
    <row r="38" spans="1:46" x14ac:dyDescent="0.25">
      <c r="A38" t="s">
        <v>61</v>
      </c>
      <c r="B38" s="116">
        <v>1</v>
      </c>
    </row>
    <row r="39" spans="1:46" x14ac:dyDescent="0.25">
      <c r="A39" t="s">
        <v>62</v>
      </c>
    </row>
    <row r="40" spans="1:46" x14ac:dyDescent="0.25">
      <c r="A40" t="s">
        <v>63</v>
      </c>
    </row>
    <row r="41" spans="1:46" x14ac:dyDescent="0.25">
      <c r="A41" t="s">
        <v>455</v>
      </c>
      <c r="AG41" s="116">
        <v>1</v>
      </c>
    </row>
    <row r="42" spans="1:46" x14ac:dyDescent="0.25">
      <c r="A42" t="s">
        <v>456</v>
      </c>
    </row>
    <row r="43" spans="1:46" x14ac:dyDescent="0.25">
      <c r="A43" t="s">
        <v>457</v>
      </c>
    </row>
    <row r="44" spans="1:46" x14ac:dyDescent="0.25">
      <c r="A44" t="s">
        <v>458</v>
      </c>
      <c r="AT44">
        <v>1</v>
      </c>
    </row>
    <row r="45" spans="1:46" x14ac:dyDescent="0.25">
      <c r="A45" t="s">
        <v>459</v>
      </c>
    </row>
    <row r="46" spans="1:46" x14ac:dyDescent="0.25">
      <c r="A46" t="s">
        <v>461</v>
      </c>
      <c r="AG46">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dimension ref="A1:AR44"/>
  <sheetViews>
    <sheetView topLeftCell="A7" zoomScale="55" zoomScaleNormal="55" workbookViewId="0">
      <selection activeCell="AN42" sqref="AN42"/>
    </sheetView>
  </sheetViews>
  <sheetFormatPr defaultRowHeight="15" x14ac:dyDescent="0.25"/>
  <cols>
    <col min="1" max="37" width="5.5703125" customWidth="1"/>
    <col min="38" max="38" width="7.57031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c r="D3">
        <v>1</v>
      </c>
    </row>
    <row r="4" spans="1:44" x14ac:dyDescent="0.25">
      <c r="A4" t="s">
        <v>6</v>
      </c>
    </row>
    <row r="5" spans="1:44" x14ac:dyDescent="0.25">
      <c r="A5" t="s">
        <v>32</v>
      </c>
      <c r="D5">
        <v>1</v>
      </c>
      <c r="AL5">
        <v>1</v>
      </c>
    </row>
    <row r="6" spans="1:44" x14ac:dyDescent="0.25">
      <c r="A6" t="s">
        <v>33</v>
      </c>
    </row>
    <row r="7" spans="1:44" x14ac:dyDescent="0.25">
      <c r="A7" t="s">
        <v>7</v>
      </c>
    </row>
    <row r="8" spans="1:44" x14ac:dyDescent="0.25">
      <c r="A8" t="s">
        <v>34</v>
      </c>
      <c r="I8">
        <v>1</v>
      </c>
      <c r="O8">
        <v>1</v>
      </c>
    </row>
    <row r="9" spans="1:44" x14ac:dyDescent="0.25">
      <c r="A9" t="s">
        <v>35</v>
      </c>
    </row>
    <row r="10" spans="1:44" x14ac:dyDescent="0.25">
      <c r="A10" t="s">
        <v>36</v>
      </c>
    </row>
    <row r="11" spans="1:44" x14ac:dyDescent="0.25">
      <c r="A11" t="s">
        <v>39</v>
      </c>
      <c r="L11">
        <v>1</v>
      </c>
      <c r="N11">
        <v>1</v>
      </c>
    </row>
    <row r="12" spans="1:44" x14ac:dyDescent="0.25">
      <c r="A12" t="s">
        <v>40</v>
      </c>
    </row>
    <row r="13" spans="1:44" x14ac:dyDescent="0.25">
      <c r="A13" t="s">
        <v>41</v>
      </c>
    </row>
    <row r="14" spans="1:44" x14ac:dyDescent="0.25">
      <c r="A14" t="s">
        <v>42</v>
      </c>
    </row>
    <row r="15" spans="1:44" x14ac:dyDescent="0.25">
      <c r="A15" t="s">
        <v>43</v>
      </c>
    </row>
    <row r="16" spans="1:44" x14ac:dyDescent="0.25">
      <c r="A16" t="s">
        <v>44</v>
      </c>
      <c r="O16">
        <v>1</v>
      </c>
    </row>
    <row r="17" spans="1:43" x14ac:dyDescent="0.25">
      <c r="A17" t="s">
        <v>8</v>
      </c>
    </row>
    <row r="18" spans="1:43" x14ac:dyDescent="0.25">
      <c r="A18" t="s">
        <v>45</v>
      </c>
    </row>
    <row r="19" spans="1:43" x14ac:dyDescent="0.25">
      <c r="A19" t="s">
        <v>9</v>
      </c>
    </row>
    <row r="20" spans="1:43" x14ac:dyDescent="0.25">
      <c r="A20" t="s">
        <v>46</v>
      </c>
    </row>
    <row r="21" spans="1:43" x14ac:dyDescent="0.25">
      <c r="A21" t="s">
        <v>47</v>
      </c>
    </row>
    <row r="22" spans="1:43" x14ac:dyDescent="0.25">
      <c r="A22" t="s">
        <v>48</v>
      </c>
    </row>
    <row r="23" spans="1:43" x14ac:dyDescent="0.25">
      <c r="A23" t="s">
        <v>49</v>
      </c>
    </row>
    <row r="24" spans="1:43" x14ac:dyDescent="0.25">
      <c r="A24" t="s">
        <v>50</v>
      </c>
    </row>
    <row r="25" spans="1:43" x14ac:dyDescent="0.25">
      <c r="A25" t="s">
        <v>51</v>
      </c>
    </row>
    <row r="26" spans="1:43" x14ac:dyDescent="0.25">
      <c r="A26" t="s">
        <v>52</v>
      </c>
    </row>
    <row r="27" spans="1:43" x14ac:dyDescent="0.25">
      <c r="A27" t="s">
        <v>53</v>
      </c>
    </row>
    <row r="28" spans="1:43" x14ac:dyDescent="0.25">
      <c r="A28" t="s">
        <v>10</v>
      </c>
      <c r="Z28">
        <v>1</v>
      </c>
      <c r="AA28">
        <v>1</v>
      </c>
      <c r="AQ28">
        <v>1</v>
      </c>
    </row>
    <row r="29" spans="1:43" x14ac:dyDescent="0.25">
      <c r="A29" t="s">
        <v>54</v>
      </c>
      <c r="Z29">
        <v>1</v>
      </c>
    </row>
    <row r="30" spans="1:43" x14ac:dyDescent="0.25">
      <c r="A30" t="s">
        <v>55</v>
      </c>
    </row>
    <row r="31" spans="1:43" x14ac:dyDescent="0.25">
      <c r="A31" t="s">
        <v>56</v>
      </c>
    </row>
    <row r="32" spans="1:43" x14ac:dyDescent="0.25">
      <c r="A32" t="s">
        <v>57</v>
      </c>
      <c r="AK32">
        <v>1</v>
      </c>
    </row>
    <row r="33" spans="1:41" x14ac:dyDescent="0.25">
      <c r="A33" t="s">
        <v>58</v>
      </c>
    </row>
    <row r="34" spans="1:41" x14ac:dyDescent="0.25">
      <c r="A34" t="s">
        <v>59</v>
      </c>
    </row>
    <row r="35" spans="1:41" x14ac:dyDescent="0.25">
      <c r="A35" t="s">
        <v>60</v>
      </c>
    </row>
    <row r="36" spans="1:41" x14ac:dyDescent="0.25">
      <c r="A36" t="s">
        <v>61</v>
      </c>
    </row>
    <row r="37" spans="1:41" x14ac:dyDescent="0.25">
      <c r="A37" t="s">
        <v>62</v>
      </c>
    </row>
    <row r="38" spans="1:41" x14ac:dyDescent="0.25">
      <c r="A38" t="s">
        <v>63</v>
      </c>
    </row>
    <row r="39" spans="1:41" x14ac:dyDescent="0.25">
      <c r="A39" t="s">
        <v>455</v>
      </c>
    </row>
    <row r="40" spans="1:41" x14ac:dyDescent="0.25">
      <c r="A40" t="s">
        <v>456</v>
      </c>
    </row>
    <row r="41" spans="1:41" x14ac:dyDescent="0.25">
      <c r="A41" t="s">
        <v>457</v>
      </c>
    </row>
    <row r="42" spans="1:41" x14ac:dyDescent="0.25">
      <c r="A42" t="s">
        <v>458</v>
      </c>
      <c r="AN42">
        <v>1</v>
      </c>
    </row>
    <row r="43" spans="1:41" x14ac:dyDescent="0.25">
      <c r="A43" t="s">
        <v>459</v>
      </c>
    </row>
    <row r="44" spans="1:41" x14ac:dyDescent="0.25">
      <c r="A44" t="s">
        <v>461</v>
      </c>
      <c r="AO44">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dimension ref="A1:AR44"/>
  <sheetViews>
    <sheetView topLeftCell="B1" zoomScale="85" zoomScaleNormal="85" workbookViewId="0">
      <selection activeCell="Q52" sqref="Q52"/>
    </sheetView>
  </sheetViews>
  <sheetFormatPr defaultRowHeight="15" x14ac:dyDescent="0.25"/>
  <cols>
    <col min="1" max="35" width="5.57031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row>
    <row r="4" spans="1:44" x14ac:dyDescent="0.25">
      <c r="A4" t="s">
        <v>6</v>
      </c>
      <c r="Q4">
        <v>1</v>
      </c>
    </row>
    <row r="5" spans="1:44" x14ac:dyDescent="0.25">
      <c r="A5" t="s">
        <v>32</v>
      </c>
    </row>
    <row r="6" spans="1:44" x14ac:dyDescent="0.25">
      <c r="A6" t="s">
        <v>33</v>
      </c>
    </row>
    <row r="7" spans="1:44" x14ac:dyDescent="0.25">
      <c r="A7" t="s">
        <v>7</v>
      </c>
    </row>
    <row r="8" spans="1:44" x14ac:dyDescent="0.25">
      <c r="A8" t="s">
        <v>34</v>
      </c>
    </row>
    <row r="9" spans="1:44" x14ac:dyDescent="0.25">
      <c r="A9" t="s">
        <v>35</v>
      </c>
      <c r="J9">
        <v>1</v>
      </c>
    </row>
    <row r="10" spans="1:44" x14ac:dyDescent="0.25">
      <c r="A10" t="s">
        <v>36</v>
      </c>
    </row>
    <row r="11" spans="1:44" x14ac:dyDescent="0.25">
      <c r="A11" t="s">
        <v>39</v>
      </c>
    </row>
    <row r="12" spans="1:44" x14ac:dyDescent="0.25">
      <c r="A12" t="s">
        <v>40</v>
      </c>
      <c r="M12">
        <v>1</v>
      </c>
    </row>
    <row r="13" spans="1:44" x14ac:dyDescent="0.25">
      <c r="A13" t="s">
        <v>41</v>
      </c>
    </row>
    <row r="14" spans="1:44" x14ac:dyDescent="0.25">
      <c r="A14" t="s">
        <v>42</v>
      </c>
      <c r="M14">
        <v>1</v>
      </c>
    </row>
    <row r="15" spans="1:44" x14ac:dyDescent="0.25">
      <c r="A15" t="s">
        <v>43</v>
      </c>
    </row>
    <row r="16" spans="1:44" x14ac:dyDescent="0.25">
      <c r="A16" t="s">
        <v>44</v>
      </c>
    </row>
    <row r="17" spans="1:24" x14ac:dyDescent="0.25">
      <c r="A17" t="s">
        <v>8</v>
      </c>
    </row>
    <row r="18" spans="1:24" x14ac:dyDescent="0.25">
      <c r="A18" t="s">
        <v>45</v>
      </c>
    </row>
    <row r="19" spans="1:24" x14ac:dyDescent="0.25">
      <c r="A19" t="s">
        <v>9</v>
      </c>
    </row>
    <row r="20" spans="1:24" x14ac:dyDescent="0.25">
      <c r="A20" t="s">
        <v>46</v>
      </c>
    </row>
    <row r="21" spans="1:24" x14ac:dyDescent="0.25">
      <c r="A21" t="s">
        <v>47</v>
      </c>
    </row>
    <row r="22" spans="1:24" x14ac:dyDescent="0.25">
      <c r="A22" t="s">
        <v>48</v>
      </c>
    </row>
    <row r="23" spans="1:24" x14ac:dyDescent="0.25">
      <c r="A23" t="s">
        <v>49</v>
      </c>
    </row>
    <row r="24" spans="1:24" x14ac:dyDescent="0.25">
      <c r="A24" t="s">
        <v>50</v>
      </c>
    </row>
    <row r="25" spans="1:24" x14ac:dyDescent="0.25">
      <c r="A25" t="s">
        <v>51</v>
      </c>
    </row>
    <row r="26" spans="1:24" x14ac:dyDescent="0.25">
      <c r="A26" t="s">
        <v>52</v>
      </c>
      <c r="X26">
        <v>1</v>
      </c>
    </row>
    <row r="27" spans="1:24" x14ac:dyDescent="0.25">
      <c r="A27" t="s">
        <v>53</v>
      </c>
      <c r="W27">
        <v>1</v>
      </c>
    </row>
    <row r="28" spans="1:24" x14ac:dyDescent="0.25">
      <c r="A28" t="s">
        <v>10</v>
      </c>
    </row>
    <row r="29" spans="1:24" x14ac:dyDescent="0.25">
      <c r="A29" t="s">
        <v>54</v>
      </c>
    </row>
    <row r="30" spans="1:24" x14ac:dyDescent="0.25">
      <c r="A30" t="s">
        <v>55</v>
      </c>
    </row>
    <row r="31" spans="1:24" x14ac:dyDescent="0.25">
      <c r="A31" t="s">
        <v>56</v>
      </c>
    </row>
    <row r="32" spans="1:24" x14ac:dyDescent="0.25">
      <c r="A32" t="s">
        <v>57</v>
      </c>
    </row>
    <row r="33" spans="1:29" x14ac:dyDescent="0.25">
      <c r="A33" t="s">
        <v>58</v>
      </c>
    </row>
    <row r="34" spans="1:29" x14ac:dyDescent="0.25">
      <c r="A34" t="s">
        <v>59</v>
      </c>
    </row>
    <row r="35" spans="1:29" x14ac:dyDescent="0.25">
      <c r="A35" t="s">
        <v>60</v>
      </c>
    </row>
    <row r="36" spans="1:29" x14ac:dyDescent="0.25">
      <c r="A36" t="s">
        <v>61</v>
      </c>
    </row>
    <row r="37" spans="1:29" x14ac:dyDescent="0.25">
      <c r="A37" t="s">
        <v>62</v>
      </c>
      <c r="AC37">
        <v>1</v>
      </c>
    </row>
    <row r="38" spans="1:29" x14ac:dyDescent="0.25">
      <c r="A38" t="s">
        <v>63</v>
      </c>
      <c r="Q38">
        <v>1</v>
      </c>
    </row>
    <row r="39" spans="1:29" x14ac:dyDescent="0.25">
      <c r="A39" t="s">
        <v>455</v>
      </c>
    </row>
    <row r="40" spans="1:29" x14ac:dyDescent="0.25">
      <c r="A40" t="s">
        <v>456</v>
      </c>
      <c r="AB40">
        <v>1</v>
      </c>
    </row>
    <row r="41" spans="1:29" x14ac:dyDescent="0.25">
      <c r="A41" t="s">
        <v>457</v>
      </c>
      <c r="AB41">
        <v>1</v>
      </c>
    </row>
    <row r="42" spans="1:29" x14ac:dyDescent="0.25">
      <c r="A42" t="s">
        <v>458</v>
      </c>
    </row>
    <row r="43" spans="1:29" x14ac:dyDescent="0.25">
      <c r="A43" t="s">
        <v>459</v>
      </c>
      <c r="W43">
        <v>1</v>
      </c>
    </row>
    <row r="44" spans="1:29" x14ac:dyDescent="0.25">
      <c r="A44" t="s">
        <v>461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6"/>
  <dimension ref="A1:AT46"/>
  <sheetViews>
    <sheetView zoomScale="70" zoomScaleNormal="70" workbookViewId="0">
      <selection activeCell="X22" sqref="X22"/>
    </sheetView>
  </sheetViews>
  <sheetFormatPr defaultRowHeight="15" x14ac:dyDescent="0.25"/>
  <cols>
    <col min="1" max="37" width="5.5703125" customWidth="1"/>
  </cols>
  <sheetData>
    <row r="1" spans="1:46" x14ac:dyDescent="0.2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25">
      <c r="A2" t="s">
        <v>31</v>
      </c>
    </row>
    <row r="3" spans="1:46" x14ac:dyDescent="0.25">
      <c r="A3" t="s">
        <v>5</v>
      </c>
    </row>
    <row r="4" spans="1:46" x14ac:dyDescent="0.25">
      <c r="A4" t="s">
        <v>6</v>
      </c>
    </row>
    <row r="5" spans="1:46" x14ac:dyDescent="0.25">
      <c r="A5" t="s">
        <v>32</v>
      </c>
    </row>
    <row r="6" spans="1:46" x14ac:dyDescent="0.25">
      <c r="A6" t="s">
        <v>33</v>
      </c>
    </row>
    <row r="7" spans="1:46" x14ac:dyDescent="0.25">
      <c r="A7" t="s">
        <v>7</v>
      </c>
    </row>
    <row r="8" spans="1:46" x14ac:dyDescent="0.25">
      <c r="A8" t="s">
        <v>34</v>
      </c>
    </row>
    <row r="9" spans="1:46" x14ac:dyDescent="0.25">
      <c r="A9" t="s">
        <v>35</v>
      </c>
    </row>
    <row r="10" spans="1:46" x14ac:dyDescent="0.25">
      <c r="A10" t="s">
        <v>36</v>
      </c>
    </row>
    <row r="11" spans="1:46" x14ac:dyDescent="0.25">
      <c r="A11" t="s">
        <v>37</v>
      </c>
    </row>
    <row r="12" spans="1:46" x14ac:dyDescent="0.25">
      <c r="A12" t="s">
        <v>38</v>
      </c>
    </row>
    <row r="13" spans="1:46" x14ac:dyDescent="0.25">
      <c r="A13" t="s">
        <v>39</v>
      </c>
    </row>
    <row r="14" spans="1:46" x14ac:dyDescent="0.25">
      <c r="A14" t="s">
        <v>40</v>
      </c>
    </row>
    <row r="15" spans="1:46" x14ac:dyDescent="0.25">
      <c r="A15" t="s">
        <v>41</v>
      </c>
    </row>
    <row r="16" spans="1:46" x14ac:dyDescent="0.25">
      <c r="A16" t="s">
        <v>42</v>
      </c>
    </row>
    <row r="17" spans="1:24" x14ac:dyDescent="0.25">
      <c r="A17" t="s">
        <v>43</v>
      </c>
    </row>
    <row r="18" spans="1:24" x14ac:dyDescent="0.25">
      <c r="A18" t="s">
        <v>44</v>
      </c>
    </row>
    <row r="19" spans="1:24" x14ac:dyDescent="0.25">
      <c r="A19" t="s">
        <v>8</v>
      </c>
    </row>
    <row r="20" spans="1:24" x14ac:dyDescent="0.25">
      <c r="A20" t="s">
        <v>45</v>
      </c>
    </row>
    <row r="21" spans="1:24" x14ac:dyDescent="0.25">
      <c r="A21" t="s">
        <v>9</v>
      </c>
    </row>
    <row r="22" spans="1:24" x14ac:dyDescent="0.25">
      <c r="A22" t="s">
        <v>46</v>
      </c>
      <c r="X22">
        <v>1</v>
      </c>
    </row>
    <row r="23" spans="1:24" x14ac:dyDescent="0.25">
      <c r="A23" t="s">
        <v>47</v>
      </c>
    </row>
    <row r="24" spans="1:24" x14ac:dyDescent="0.25">
      <c r="A24" t="s">
        <v>48</v>
      </c>
    </row>
    <row r="25" spans="1:24" x14ac:dyDescent="0.25">
      <c r="A25" t="s">
        <v>49</v>
      </c>
    </row>
    <row r="26" spans="1:24" x14ac:dyDescent="0.25">
      <c r="A26" t="s">
        <v>50</v>
      </c>
    </row>
    <row r="27" spans="1:24" x14ac:dyDescent="0.25">
      <c r="A27" t="s">
        <v>51</v>
      </c>
    </row>
    <row r="28" spans="1:24" x14ac:dyDescent="0.25">
      <c r="A28" t="s">
        <v>52</v>
      </c>
    </row>
    <row r="29" spans="1:24" x14ac:dyDescent="0.25">
      <c r="A29" t="s">
        <v>53</v>
      </c>
    </row>
    <row r="30" spans="1:24" x14ac:dyDescent="0.25">
      <c r="A30" t="s">
        <v>10</v>
      </c>
    </row>
    <row r="31" spans="1:24" x14ac:dyDescent="0.25">
      <c r="A31" t="s">
        <v>54</v>
      </c>
    </row>
    <row r="32" spans="1:24" x14ac:dyDescent="0.25">
      <c r="A32" t="s">
        <v>55</v>
      </c>
    </row>
    <row r="33" spans="1:1" x14ac:dyDescent="0.25">
      <c r="A33" t="s">
        <v>56</v>
      </c>
    </row>
    <row r="34" spans="1:1" x14ac:dyDescent="0.25">
      <c r="A34" t="s">
        <v>57</v>
      </c>
    </row>
    <row r="35" spans="1:1" x14ac:dyDescent="0.25">
      <c r="A35" t="s">
        <v>58</v>
      </c>
    </row>
    <row r="36" spans="1:1" x14ac:dyDescent="0.25">
      <c r="A36" t="s">
        <v>59</v>
      </c>
    </row>
    <row r="37" spans="1:1" x14ac:dyDescent="0.25">
      <c r="A37" t="s">
        <v>60</v>
      </c>
    </row>
    <row r="38" spans="1:1" x14ac:dyDescent="0.25">
      <c r="A38" t="s">
        <v>61</v>
      </c>
    </row>
    <row r="39" spans="1:1" x14ac:dyDescent="0.25">
      <c r="A39" t="s">
        <v>62</v>
      </c>
    </row>
    <row r="40" spans="1:1" x14ac:dyDescent="0.25">
      <c r="A40" t="s">
        <v>63</v>
      </c>
    </row>
    <row r="41" spans="1:1" x14ac:dyDescent="0.25">
      <c r="A41" t="s">
        <v>455</v>
      </c>
    </row>
    <row r="42" spans="1:1" x14ac:dyDescent="0.25">
      <c r="A42" t="s">
        <v>456</v>
      </c>
    </row>
    <row r="43" spans="1:1" x14ac:dyDescent="0.25">
      <c r="A43" t="s">
        <v>457</v>
      </c>
    </row>
    <row r="44" spans="1:1" x14ac:dyDescent="0.25">
      <c r="A44" t="s">
        <v>458</v>
      </c>
    </row>
    <row r="45" spans="1:1" x14ac:dyDescent="0.25">
      <c r="A45" t="s">
        <v>459</v>
      </c>
    </row>
    <row r="46" spans="1:1" x14ac:dyDescent="0.25">
      <c r="A46" t="s">
        <v>461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A1:AR44"/>
  <sheetViews>
    <sheetView topLeftCell="A26" zoomScale="70" zoomScaleNormal="70" workbookViewId="0">
      <selection activeCell="AF1" sqref="AF1:AF1048576"/>
    </sheetView>
  </sheetViews>
  <sheetFormatPr defaultRowHeight="15" x14ac:dyDescent="0.25"/>
  <cols>
    <col min="1" max="35" width="5.5703125" customWidth="1"/>
    <col min="36" max="36" width="6.1406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row>
    <row r="4" spans="1:44" x14ac:dyDescent="0.25">
      <c r="A4" t="s">
        <v>6</v>
      </c>
    </row>
    <row r="5" spans="1:44" x14ac:dyDescent="0.25">
      <c r="A5" t="s">
        <v>32</v>
      </c>
    </row>
    <row r="6" spans="1:44" x14ac:dyDescent="0.25">
      <c r="A6" t="s">
        <v>33</v>
      </c>
    </row>
    <row r="7" spans="1:44" x14ac:dyDescent="0.25">
      <c r="A7" t="s">
        <v>7</v>
      </c>
    </row>
    <row r="8" spans="1:44" x14ac:dyDescent="0.25">
      <c r="A8" t="s">
        <v>34</v>
      </c>
    </row>
    <row r="9" spans="1:44" x14ac:dyDescent="0.25">
      <c r="A9" t="s">
        <v>35</v>
      </c>
    </row>
    <row r="10" spans="1:44" x14ac:dyDescent="0.25">
      <c r="A10" t="s">
        <v>36</v>
      </c>
    </row>
    <row r="11" spans="1:44" x14ac:dyDescent="0.25">
      <c r="A11" t="s">
        <v>39</v>
      </c>
    </row>
    <row r="12" spans="1:44" x14ac:dyDescent="0.25">
      <c r="A12" t="s">
        <v>40</v>
      </c>
    </row>
    <row r="13" spans="1:44" x14ac:dyDescent="0.25">
      <c r="A13" t="s">
        <v>41</v>
      </c>
      <c r="P13">
        <v>1</v>
      </c>
    </row>
    <row r="14" spans="1:44" x14ac:dyDescent="0.25">
      <c r="A14" t="s">
        <v>42</v>
      </c>
    </row>
    <row r="15" spans="1:44" x14ac:dyDescent="0.25">
      <c r="A15" t="s">
        <v>43</v>
      </c>
    </row>
    <row r="16" spans="1:44" x14ac:dyDescent="0.25">
      <c r="A16" t="s">
        <v>44</v>
      </c>
    </row>
    <row r="17" spans="1:28" x14ac:dyDescent="0.25">
      <c r="A17" t="s">
        <v>8</v>
      </c>
      <c r="H17">
        <v>1</v>
      </c>
    </row>
    <row r="18" spans="1:28" x14ac:dyDescent="0.25">
      <c r="A18" t="s">
        <v>45</v>
      </c>
    </row>
    <row r="19" spans="1:28" x14ac:dyDescent="0.25">
      <c r="A19" t="s">
        <v>9</v>
      </c>
    </row>
    <row r="20" spans="1:28" x14ac:dyDescent="0.25">
      <c r="A20" t="s">
        <v>46</v>
      </c>
    </row>
    <row r="21" spans="1:28" x14ac:dyDescent="0.25">
      <c r="A21" t="s">
        <v>47</v>
      </c>
    </row>
    <row r="22" spans="1:28" x14ac:dyDescent="0.25">
      <c r="A22" t="s">
        <v>48</v>
      </c>
    </row>
    <row r="23" spans="1:28" x14ac:dyDescent="0.25">
      <c r="A23" t="s">
        <v>49</v>
      </c>
      <c r="H23">
        <v>1</v>
      </c>
    </row>
    <row r="24" spans="1:28" x14ac:dyDescent="0.25">
      <c r="A24" t="s">
        <v>50</v>
      </c>
    </row>
    <row r="25" spans="1:28" x14ac:dyDescent="0.25">
      <c r="A25" t="s">
        <v>51</v>
      </c>
    </row>
    <row r="26" spans="1:28" x14ac:dyDescent="0.25">
      <c r="A26" t="s">
        <v>52</v>
      </c>
    </row>
    <row r="27" spans="1:28" x14ac:dyDescent="0.25">
      <c r="A27" t="s">
        <v>53</v>
      </c>
    </row>
    <row r="28" spans="1:28" x14ac:dyDescent="0.25">
      <c r="A28" t="s">
        <v>10</v>
      </c>
    </row>
    <row r="29" spans="1:28" x14ac:dyDescent="0.25">
      <c r="A29" t="s">
        <v>54</v>
      </c>
    </row>
    <row r="30" spans="1:28" x14ac:dyDescent="0.25">
      <c r="A30" t="s">
        <v>55</v>
      </c>
    </row>
    <row r="31" spans="1:28" x14ac:dyDescent="0.25">
      <c r="A31" t="s">
        <v>56</v>
      </c>
      <c r="AB31">
        <v>1</v>
      </c>
    </row>
    <row r="32" spans="1:28" x14ac:dyDescent="0.25">
      <c r="A32" t="s">
        <v>57</v>
      </c>
    </row>
    <row r="33" spans="1:32" x14ac:dyDescent="0.25">
      <c r="A33" t="s">
        <v>58</v>
      </c>
      <c r="AF33">
        <v>1</v>
      </c>
    </row>
    <row r="34" spans="1:32" x14ac:dyDescent="0.25">
      <c r="A34" t="s">
        <v>59</v>
      </c>
    </row>
    <row r="35" spans="1:32" x14ac:dyDescent="0.25">
      <c r="A35" t="s">
        <v>60</v>
      </c>
      <c r="H35">
        <v>1</v>
      </c>
    </row>
    <row r="36" spans="1:32" x14ac:dyDescent="0.25">
      <c r="A36" t="s">
        <v>61</v>
      </c>
      <c r="B36">
        <v>1</v>
      </c>
    </row>
    <row r="37" spans="1:32" x14ac:dyDescent="0.25">
      <c r="A37" t="s">
        <v>62</v>
      </c>
    </row>
    <row r="38" spans="1:32" x14ac:dyDescent="0.25">
      <c r="A38" t="s">
        <v>63</v>
      </c>
    </row>
    <row r="39" spans="1:32" x14ac:dyDescent="0.25">
      <c r="A39" t="s">
        <v>455</v>
      </c>
    </row>
    <row r="40" spans="1:32" x14ac:dyDescent="0.25">
      <c r="A40" t="s">
        <v>456</v>
      </c>
      <c r="AB40">
        <v>1</v>
      </c>
    </row>
    <row r="41" spans="1:32" x14ac:dyDescent="0.25">
      <c r="A41" t="s">
        <v>457</v>
      </c>
      <c r="AB41">
        <v>1</v>
      </c>
    </row>
    <row r="42" spans="1:32" x14ac:dyDescent="0.25">
      <c r="A42" t="s">
        <v>458</v>
      </c>
    </row>
    <row r="43" spans="1:32" x14ac:dyDescent="0.25">
      <c r="A43" t="s">
        <v>459</v>
      </c>
    </row>
    <row r="44" spans="1:32" x14ac:dyDescent="0.25">
      <c r="A44" t="s">
        <v>461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AR44"/>
  <sheetViews>
    <sheetView topLeftCell="B1" zoomScale="55" zoomScaleNormal="55" workbookViewId="0">
      <selection activeCell="A32" sqref="A32:XFD32"/>
    </sheetView>
  </sheetViews>
  <sheetFormatPr defaultRowHeight="15" x14ac:dyDescent="0.25"/>
  <cols>
    <col min="1" max="35" width="5.5703125" customWidth="1"/>
    <col min="36" max="36" width="6.1406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c r="E2">
        <v>1</v>
      </c>
    </row>
    <row r="3" spans="1:44" x14ac:dyDescent="0.25">
      <c r="A3" t="s">
        <v>5</v>
      </c>
    </row>
    <row r="4" spans="1:44" x14ac:dyDescent="0.25">
      <c r="A4" t="s">
        <v>6</v>
      </c>
    </row>
    <row r="5" spans="1:44" x14ac:dyDescent="0.25">
      <c r="A5" t="s">
        <v>32</v>
      </c>
    </row>
    <row r="6" spans="1:44" x14ac:dyDescent="0.25">
      <c r="A6" t="s">
        <v>33</v>
      </c>
    </row>
    <row r="7" spans="1:44" x14ac:dyDescent="0.25">
      <c r="A7" t="s">
        <v>7</v>
      </c>
    </row>
    <row r="8" spans="1:44" x14ac:dyDescent="0.25">
      <c r="A8" t="s">
        <v>34</v>
      </c>
      <c r="I8">
        <v>1</v>
      </c>
      <c r="J8">
        <v>1</v>
      </c>
      <c r="O8">
        <v>1</v>
      </c>
    </row>
    <row r="9" spans="1:44" x14ac:dyDescent="0.25">
      <c r="A9" t="s">
        <v>35</v>
      </c>
    </row>
    <row r="10" spans="1:44" x14ac:dyDescent="0.25">
      <c r="A10" t="s">
        <v>36</v>
      </c>
    </row>
    <row r="11" spans="1:44" x14ac:dyDescent="0.25">
      <c r="A11" t="s">
        <v>39</v>
      </c>
    </row>
    <row r="12" spans="1:44" x14ac:dyDescent="0.25">
      <c r="A12" t="s">
        <v>40</v>
      </c>
    </row>
    <row r="13" spans="1:44" x14ac:dyDescent="0.25">
      <c r="A13" t="s">
        <v>41</v>
      </c>
    </row>
    <row r="14" spans="1:44" x14ac:dyDescent="0.25">
      <c r="A14" t="s">
        <v>42</v>
      </c>
    </row>
    <row r="15" spans="1:44" x14ac:dyDescent="0.25">
      <c r="A15" t="s">
        <v>43</v>
      </c>
    </row>
    <row r="16" spans="1:44" x14ac:dyDescent="0.25">
      <c r="A16" t="s">
        <v>44</v>
      </c>
      <c r="O16">
        <v>1</v>
      </c>
      <c r="S16">
        <v>1</v>
      </c>
    </row>
    <row r="17" spans="1:43" x14ac:dyDescent="0.25">
      <c r="A17" t="s">
        <v>8</v>
      </c>
    </row>
    <row r="18" spans="1:43" x14ac:dyDescent="0.25">
      <c r="A18" t="s">
        <v>45</v>
      </c>
    </row>
    <row r="19" spans="1:43" x14ac:dyDescent="0.25">
      <c r="A19" t="s">
        <v>9</v>
      </c>
    </row>
    <row r="20" spans="1:43" x14ac:dyDescent="0.25">
      <c r="A20" t="s">
        <v>46</v>
      </c>
    </row>
    <row r="21" spans="1:43" x14ac:dyDescent="0.25">
      <c r="A21" t="s">
        <v>47</v>
      </c>
    </row>
    <row r="22" spans="1:43" x14ac:dyDescent="0.25">
      <c r="A22" t="s">
        <v>48</v>
      </c>
    </row>
    <row r="23" spans="1:43" x14ac:dyDescent="0.25">
      <c r="A23" t="s">
        <v>49</v>
      </c>
    </row>
    <row r="24" spans="1:43" x14ac:dyDescent="0.25">
      <c r="A24" t="s">
        <v>50</v>
      </c>
    </row>
    <row r="25" spans="1:43" x14ac:dyDescent="0.25">
      <c r="A25" t="s">
        <v>51</v>
      </c>
    </row>
    <row r="26" spans="1:43" x14ac:dyDescent="0.25">
      <c r="A26" t="s">
        <v>52</v>
      </c>
    </row>
    <row r="27" spans="1:43" x14ac:dyDescent="0.25">
      <c r="A27" t="s">
        <v>53</v>
      </c>
    </row>
    <row r="28" spans="1:43" x14ac:dyDescent="0.25">
      <c r="A28" t="s">
        <v>10</v>
      </c>
      <c r="W28">
        <v>1</v>
      </c>
      <c r="Z28">
        <v>1</v>
      </c>
      <c r="AA28">
        <v>1</v>
      </c>
      <c r="AQ28">
        <v>1</v>
      </c>
    </row>
    <row r="29" spans="1:43" x14ac:dyDescent="0.25">
      <c r="A29" t="s">
        <v>54</v>
      </c>
    </row>
    <row r="30" spans="1:43" x14ac:dyDescent="0.25">
      <c r="A30" t="s">
        <v>55</v>
      </c>
    </row>
    <row r="31" spans="1:43" x14ac:dyDescent="0.25">
      <c r="A31" t="s">
        <v>56</v>
      </c>
    </row>
    <row r="32" spans="1:43" x14ac:dyDescent="0.25">
      <c r="A32" t="s">
        <v>57</v>
      </c>
      <c r="AK32">
        <v>1</v>
      </c>
      <c r="AP32">
        <v>1</v>
      </c>
    </row>
    <row r="33" spans="1:1" x14ac:dyDescent="0.25">
      <c r="A33" t="s">
        <v>58</v>
      </c>
    </row>
    <row r="34" spans="1:1" x14ac:dyDescent="0.25">
      <c r="A34" t="s">
        <v>59</v>
      </c>
    </row>
    <row r="35" spans="1:1" x14ac:dyDescent="0.25">
      <c r="A35" t="s">
        <v>60</v>
      </c>
    </row>
    <row r="36" spans="1:1" x14ac:dyDescent="0.25">
      <c r="A36" t="s">
        <v>61</v>
      </c>
    </row>
    <row r="37" spans="1:1" x14ac:dyDescent="0.25">
      <c r="A37" t="s">
        <v>62</v>
      </c>
    </row>
    <row r="38" spans="1:1" x14ac:dyDescent="0.25">
      <c r="A38" t="s">
        <v>63</v>
      </c>
    </row>
    <row r="39" spans="1:1" x14ac:dyDescent="0.25">
      <c r="A39" t="s">
        <v>455</v>
      </c>
    </row>
    <row r="40" spans="1:1" x14ac:dyDescent="0.25">
      <c r="A40" t="s">
        <v>456</v>
      </c>
    </row>
    <row r="41" spans="1:1" x14ac:dyDescent="0.25">
      <c r="A41" t="s">
        <v>457</v>
      </c>
    </row>
    <row r="42" spans="1:1" x14ac:dyDescent="0.25">
      <c r="A42" t="s">
        <v>458</v>
      </c>
    </row>
    <row r="43" spans="1:1" x14ac:dyDescent="0.25">
      <c r="A43" t="s">
        <v>459</v>
      </c>
    </row>
    <row r="44" spans="1:1" x14ac:dyDescent="0.25">
      <c r="A44" t="s">
        <v>461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dimension ref="A1:A5"/>
  <sheetViews>
    <sheetView workbookViewId="0">
      <selection activeCell="A6" sqref="A1:A6"/>
    </sheetView>
  </sheetViews>
  <sheetFormatPr defaultRowHeight="15" x14ac:dyDescent="0.25"/>
  <sheetData>
    <row r="1" spans="1:1" x14ac:dyDescent="0.25">
      <c r="A1" t="s">
        <v>64</v>
      </c>
    </row>
    <row r="2" spans="1:1" x14ac:dyDescent="0.25">
      <c r="A2" t="s">
        <v>65</v>
      </c>
    </row>
    <row r="3" spans="1:1" x14ac:dyDescent="0.25">
      <c r="A3" t="s">
        <v>66</v>
      </c>
    </row>
    <row r="4" spans="1:1" x14ac:dyDescent="0.25">
      <c r="A4" t="s">
        <v>67</v>
      </c>
    </row>
    <row r="5" spans="1:1" x14ac:dyDescent="0.25">
      <c r="A5" t="s">
        <v>485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AF313"/>
  <sheetViews>
    <sheetView topLeftCell="A241" zoomScale="85" zoomScaleNormal="85" workbookViewId="0">
      <selection activeCell="G257" sqref="G257"/>
    </sheetView>
  </sheetViews>
  <sheetFormatPr defaultColWidth="9.140625" defaultRowHeight="15" x14ac:dyDescent="0.25"/>
  <sheetData>
    <row r="1" spans="1:32" x14ac:dyDescent="0.25">
      <c r="D1" t="s">
        <v>485</v>
      </c>
      <c r="E1" t="s">
        <v>64</v>
      </c>
      <c r="F1" t="s">
        <v>65</v>
      </c>
      <c r="G1" t="s">
        <v>66</v>
      </c>
      <c r="H1" t="s">
        <v>67</v>
      </c>
      <c r="N1" t="s">
        <v>431</v>
      </c>
      <c r="W1" t="s">
        <v>430</v>
      </c>
      <c r="AC1" t="s">
        <v>434</v>
      </c>
    </row>
    <row r="2" spans="1:32" x14ac:dyDescent="0.25">
      <c r="A2" t="s">
        <v>61</v>
      </c>
      <c r="B2" t="s">
        <v>31</v>
      </c>
      <c r="C2" t="s">
        <v>19</v>
      </c>
      <c r="D2">
        <v>2</v>
      </c>
      <c r="E2">
        <v>0</v>
      </c>
      <c r="F2">
        <v>0</v>
      </c>
      <c r="G2">
        <v>0</v>
      </c>
      <c r="H2">
        <v>1</v>
      </c>
      <c r="N2" t="s">
        <v>407</v>
      </c>
      <c r="O2" t="s">
        <v>279</v>
      </c>
      <c r="P2" t="s">
        <v>262</v>
      </c>
      <c r="Q2" t="s">
        <v>64</v>
      </c>
      <c r="R2" t="s">
        <v>65</v>
      </c>
      <c r="S2" t="s">
        <v>66</v>
      </c>
      <c r="T2" t="s">
        <v>67</v>
      </c>
      <c r="W2">
        <v>2.7072261111004303E-2</v>
      </c>
      <c r="X2">
        <v>0.99326974021417935</v>
      </c>
      <c r="Y2">
        <v>0.42271430694594797</v>
      </c>
      <c r="Z2">
        <v>5.0595078365627634E-2</v>
      </c>
      <c r="AC2">
        <v>2.7072261111004303E-2</v>
      </c>
      <c r="AD2">
        <v>0.99326974021417935</v>
      </c>
      <c r="AE2">
        <v>0.42271430694594797</v>
      </c>
      <c r="AF2">
        <v>5.0595078365627634E-2</v>
      </c>
    </row>
    <row r="3" spans="1:32" x14ac:dyDescent="0.25">
      <c r="A3" t="s">
        <v>61</v>
      </c>
      <c r="B3" t="s">
        <v>31</v>
      </c>
      <c r="C3" t="s">
        <v>20</v>
      </c>
      <c r="D3">
        <v>2</v>
      </c>
      <c r="E3">
        <v>0</v>
      </c>
      <c r="F3">
        <v>0</v>
      </c>
      <c r="G3">
        <v>0</v>
      </c>
      <c r="H3">
        <v>1</v>
      </c>
      <c r="M3" t="s">
        <v>433</v>
      </c>
      <c r="N3" t="s">
        <v>409</v>
      </c>
      <c r="O3" s="143" t="s">
        <v>463</v>
      </c>
      <c r="P3" s="143"/>
      <c r="Q3">
        <v>0</v>
      </c>
      <c r="R3">
        <v>1</v>
      </c>
      <c r="S3" s="146">
        <v>0.42240891000000003</v>
      </c>
      <c r="T3" s="146">
        <v>4.8960289999999997E-2</v>
      </c>
      <c r="W3">
        <v>2.7072261111004303E-2</v>
      </c>
      <c r="X3">
        <v>0.99326974021417935</v>
      </c>
      <c r="Y3">
        <v>0.42271430694594797</v>
      </c>
      <c r="Z3">
        <v>5.0595078365627634E-2</v>
      </c>
      <c r="AC3">
        <v>2.7072261111004303E-2</v>
      </c>
      <c r="AD3">
        <v>0.99326974021417935</v>
      </c>
      <c r="AE3">
        <v>0.42271430694594797</v>
      </c>
      <c r="AF3">
        <v>5.0595078365627634E-2</v>
      </c>
    </row>
    <row r="4" spans="1:32" x14ac:dyDescent="0.25">
      <c r="A4" t="s">
        <v>61</v>
      </c>
      <c r="B4" t="s">
        <v>31</v>
      </c>
      <c r="C4" t="s">
        <v>21</v>
      </c>
      <c r="D4">
        <v>2</v>
      </c>
      <c r="E4">
        <v>0</v>
      </c>
      <c r="F4">
        <v>0</v>
      </c>
      <c r="G4">
        <v>0</v>
      </c>
      <c r="H4">
        <v>3</v>
      </c>
      <c r="M4" t="s">
        <v>276</v>
      </c>
      <c r="N4" t="s">
        <v>408</v>
      </c>
      <c r="O4" s="143" t="s">
        <v>464</v>
      </c>
      <c r="P4" s="143"/>
      <c r="Q4">
        <v>0</v>
      </c>
      <c r="R4">
        <v>1</v>
      </c>
      <c r="S4" s="146">
        <v>0.2888249</v>
      </c>
      <c r="T4" s="146">
        <v>1.9796190000000002E-2</v>
      </c>
      <c r="W4">
        <v>2.7072261111004303E-2</v>
      </c>
      <c r="X4">
        <v>0.99326974021417935</v>
      </c>
      <c r="Y4">
        <v>0.42271430694594797</v>
      </c>
      <c r="Z4">
        <v>5.0595078365627634E-2</v>
      </c>
      <c r="AC4">
        <v>2.7072261111004303E-2</v>
      </c>
      <c r="AD4">
        <v>0.99326974021417935</v>
      </c>
      <c r="AE4">
        <v>0.42271430694594797</v>
      </c>
      <c r="AF4">
        <v>5.0595078365627634E-2</v>
      </c>
    </row>
    <row r="5" spans="1:32" x14ac:dyDescent="0.25">
      <c r="A5" t="s">
        <v>61</v>
      </c>
      <c r="B5" t="s">
        <v>31</v>
      </c>
      <c r="C5" t="s">
        <v>22</v>
      </c>
      <c r="D5">
        <v>2</v>
      </c>
      <c r="E5">
        <v>0</v>
      </c>
      <c r="F5">
        <v>0</v>
      </c>
      <c r="G5">
        <v>0</v>
      </c>
      <c r="H5">
        <v>3</v>
      </c>
      <c r="W5">
        <v>2.9313504447006252E-2</v>
      </c>
      <c r="X5">
        <v>0.98886830769118483</v>
      </c>
      <c r="Y5">
        <v>0.24676177603351304</v>
      </c>
      <c r="Z5">
        <v>2.4946823585895402E-2</v>
      </c>
      <c r="AC5">
        <v>2.9313504447006252E-2</v>
      </c>
      <c r="AD5">
        <v>0.98886830769118483</v>
      </c>
      <c r="AE5">
        <v>0.24676177603351304</v>
      </c>
      <c r="AF5">
        <v>2.4946823585895402E-2</v>
      </c>
    </row>
    <row r="6" spans="1:32" x14ac:dyDescent="0.25">
      <c r="A6" t="s">
        <v>61</v>
      </c>
      <c r="B6" t="s">
        <v>31</v>
      </c>
      <c r="C6" t="s">
        <v>23</v>
      </c>
      <c r="D6">
        <v>2</v>
      </c>
      <c r="E6">
        <v>0</v>
      </c>
      <c r="F6">
        <v>0</v>
      </c>
      <c r="G6">
        <v>0</v>
      </c>
      <c r="H6">
        <v>3</v>
      </c>
      <c r="W6">
        <v>2.9313504447006252E-2</v>
      </c>
      <c r="X6">
        <v>0.98886830769118483</v>
      </c>
      <c r="Y6">
        <v>0.24676177603351304</v>
      </c>
      <c r="Z6">
        <v>2.4946823585895402E-2</v>
      </c>
      <c r="AC6">
        <v>2.9313504447006252E-2</v>
      </c>
      <c r="AD6">
        <v>0.98886830769118483</v>
      </c>
      <c r="AE6">
        <v>0.24676177603351304</v>
      </c>
      <c r="AF6">
        <v>2.4946823585895402E-2</v>
      </c>
    </row>
    <row r="7" spans="1:32" x14ac:dyDescent="0.25">
      <c r="A7" t="s">
        <v>61</v>
      </c>
      <c r="B7" t="s">
        <v>31</v>
      </c>
      <c r="C7" t="s">
        <v>24</v>
      </c>
      <c r="D7">
        <v>2</v>
      </c>
      <c r="E7">
        <v>0</v>
      </c>
      <c r="F7">
        <v>0</v>
      </c>
      <c r="G7">
        <v>0</v>
      </c>
      <c r="H7">
        <v>3</v>
      </c>
      <c r="W7">
        <v>2.9313504447006252E-2</v>
      </c>
      <c r="X7">
        <v>0.98886830769118483</v>
      </c>
      <c r="Y7">
        <v>0.24676177603351304</v>
      </c>
      <c r="Z7">
        <v>2.4946823585895402E-2</v>
      </c>
      <c r="AC7">
        <v>2.9313504447006252E-2</v>
      </c>
      <c r="AD7">
        <v>0.98886830769118483</v>
      </c>
      <c r="AE7">
        <v>0.24676177603351304</v>
      </c>
      <c r="AF7">
        <v>2.4946823585895402E-2</v>
      </c>
    </row>
    <row r="8" spans="1:32" x14ac:dyDescent="0.25">
      <c r="A8" t="s">
        <v>61</v>
      </c>
      <c r="B8" t="s">
        <v>31</v>
      </c>
      <c r="C8" t="s">
        <v>25</v>
      </c>
      <c r="D8">
        <v>2</v>
      </c>
      <c r="E8">
        <v>0</v>
      </c>
      <c r="F8">
        <v>0</v>
      </c>
      <c r="G8">
        <v>0</v>
      </c>
      <c r="H8">
        <v>3</v>
      </c>
      <c r="N8" t="s">
        <v>432</v>
      </c>
      <c r="W8">
        <v>2.9313504447006252E-2</v>
      </c>
      <c r="X8">
        <v>0.98886830769118483</v>
      </c>
      <c r="Y8">
        <v>0.24676177603351304</v>
      </c>
      <c r="Z8">
        <v>2.4946823585895402E-2</v>
      </c>
      <c r="AC8">
        <v>2.9313504447006252E-2</v>
      </c>
      <c r="AD8">
        <v>0.98886830769118483</v>
      </c>
      <c r="AE8">
        <v>0.24676177603351304</v>
      </c>
      <c r="AF8">
        <v>2.4946823585895402E-2</v>
      </c>
    </row>
    <row r="9" spans="1:32" x14ac:dyDescent="0.25">
      <c r="A9" t="s">
        <v>61</v>
      </c>
      <c r="B9" t="s">
        <v>31</v>
      </c>
      <c r="C9" t="s">
        <v>26</v>
      </c>
      <c r="D9">
        <v>2</v>
      </c>
      <c r="E9">
        <v>0</v>
      </c>
      <c r="F9">
        <v>0</v>
      </c>
      <c r="G9">
        <v>0</v>
      </c>
      <c r="H9">
        <v>3</v>
      </c>
      <c r="N9" t="s">
        <v>407</v>
      </c>
      <c r="O9" t="s">
        <v>279</v>
      </c>
      <c r="Q9" t="s">
        <v>64</v>
      </c>
      <c r="R9" t="s">
        <v>65</v>
      </c>
      <c r="S9" t="s">
        <v>66</v>
      </c>
      <c r="T9" t="s">
        <v>67</v>
      </c>
      <c r="W9">
        <v>2.9313504447006252E-2</v>
      </c>
      <c r="X9">
        <v>0.98886830769118483</v>
      </c>
      <c r="Y9">
        <v>0.24676177603351304</v>
      </c>
      <c r="Z9">
        <v>2.4946823585895402E-2</v>
      </c>
      <c r="AC9">
        <v>2.9313504447006252E-2</v>
      </c>
      <c r="AD9">
        <v>0.98886830769118483</v>
      </c>
      <c r="AE9">
        <v>0.24676177603351304</v>
      </c>
      <c r="AF9">
        <v>2.4946823585895402E-2</v>
      </c>
    </row>
    <row r="10" spans="1:32" x14ac:dyDescent="0.25">
      <c r="A10" t="s">
        <v>61</v>
      </c>
      <c r="B10" t="s">
        <v>31</v>
      </c>
      <c r="C10" t="s">
        <v>27</v>
      </c>
      <c r="D10">
        <v>2</v>
      </c>
      <c r="E10">
        <v>0</v>
      </c>
      <c r="F10">
        <v>0</v>
      </c>
      <c r="G10">
        <v>0</v>
      </c>
      <c r="H10">
        <v>1</v>
      </c>
      <c r="M10" t="s">
        <v>433</v>
      </c>
      <c r="N10" t="s">
        <v>409</v>
      </c>
      <c r="O10">
        <v>1</v>
      </c>
      <c r="Q10">
        <v>0</v>
      </c>
      <c r="R10">
        <v>1</v>
      </c>
      <c r="S10">
        <v>0.48147111034433049</v>
      </c>
      <c r="T10">
        <v>0.10105983856283134</v>
      </c>
      <c r="W10">
        <v>2.7072261111004303E-2</v>
      </c>
      <c r="X10">
        <v>0.99326974021417935</v>
      </c>
      <c r="Y10">
        <v>0.42271430694594797</v>
      </c>
      <c r="Z10">
        <v>5.0595078365627634E-2</v>
      </c>
      <c r="AC10">
        <v>2.7072261111004303E-2</v>
      </c>
      <c r="AD10">
        <v>0.99326974021417935</v>
      </c>
      <c r="AE10">
        <v>0.42271430694594797</v>
      </c>
      <c r="AF10">
        <v>5.0595078365627634E-2</v>
      </c>
    </row>
    <row r="11" spans="1:32" x14ac:dyDescent="0.25">
      <c r="A11" t="s">
        <v>61</v>
      </c>
      <c r="B11" t="s">
        <v>31</v>
      </c>
      <c r="C11" t="s">
        <v>28</v>
      </c>
      <c r="D11">
        <v>2</v>
      </c>
      <c r="E11">
        <v>0</v>
      </c>
      <c r="F11">
        <v>0</v>
      </c>
      <c r="G11">
        <v>0</v>
      </c>
      <c r="H11">
        <v>1</v>
      </c>
      <c r="M11" t="s">
        <v>283</v>
      </c>
      <c r="N11" t="s">
        <v>408</v>
      </c>
      <c r="O11">
        <v>0.3</v>
      </c>
      <c r="Q11">
        <v>0</v>
      </c>
      <c r="R11">
        <v>1</v>
      </c>
      <c r="S11">
        <v>0.16772169711848881</v>
      </c>
      <c r="T11">
        <v>3.1354216893132524E-2</v>
      </c>
      <c r="W11">
        <v>2.7072261111004303E-2</v>
      </c>
      <c r="X11">
        <v>0.99326974021417935</v>
      </c>
      <c r="Y11">
        <v>0.42271430694594797</v>
      </c>
      <c r="Z11">
        <v>5.0595078365627634E-2</v>
      </c>
      <c r="AC11">
        <v>2.7072261111004303E-2</v>
      </c>
      <c r="AD11">
        <v>0.99326974021417935</v>
      </c>
      <c r="AE11">
        <v>0.42271430694594797</v>
      </c>
      <c r="AF11">
        <v>5.0595078365627634E-2</v>
      </c>
    </row>
    <row r="12" spans="1:32" x14ac:dyDescent="0.25">
      <c r="A12" t="s">
        <v>61</v>
      </c>
      <c r="B12" t="s">
        <v>31</v>
      </c>
      <c r="C12" t="s">
        <v>29</v>
      </c>
      <c r="D12">
        <v>2</v>
      </c>
      <c r="E12">
        <v>0</v>
      </c>
      <c r="F12">
        <v>0</v>
      </c>
      <c r="G12">
        <v>0</v>
      </c>
      <c r="H12">
        <v>1</v>
      </c>
      <c r="W12">
        <v>2.7072261111004303E-2</v>
      </c>
      <c r="X12">
        <v>0.99326974021417935</v>
      </c>
      <c r="Y12">
        <v>0.42271430694594797</v>
      </c>
      <c r="Z12">
        <v>5.0595078365627634E-2</v>
      </c>
      <c r="AC12">
        <v>2.7072261111004303E-2</v>
      </c>
      <c r="AD12">
        <v>0.99326974021417935</v>
      </c>
      <c r="AE12">
        <v>0.42271430694594797</v>
      </c>
      <c r="AF12">
        <v>5.0595078365627634E-2</v>
      </c>
    </row>
    <row r="13" spans="1:32" x14ac:dyDescent="0.25">
      <c r="A13" t="s">
        <v>61</v>
      </c>
      <c r="B13" t="s">
        <v>31</v>
      </c>
      <c r="C13" t="s">
        <v>30</v>
      </c>
      <c r="D13">
        <v>2</v>
      </c>
      <c r="E13">
        <v>0</v>
      </c>
      <c r="F13">
        <v>0</v>
      </c>
      <c r="G13">
        <v>0</v>
      </c>
      <c r="H13">
        <v>1</v>
      </c>
      <c r="W13">
        <v>2.7072261111004303E-2</v>
      </c>
      <c r="X13">
        <v>0.99326974021417935</v>
      </c>
      <c r="Y13">
        <v>0.42271430694594797</v>
      </c>
      <c r="Z13">
        <v>5.0595078365627634E-2</v>
      </c>
      <c r="AC13">
        <v>2.7072261111004303E-2</v>
      </c>
      <c r="AD13">
        <v>0.99326974021417935</v>
      </c>
      <c r="AE13">
        <v>0.42271430694594797</v>
      </c>
      <c r="AF13">
        <v>5.0595078365627634E-2</v>
      </c>
    </row>
    <row r="14" spans="1:32" x14ac:dyDescent="0.25">
      <c r="A14" t="s">
        <v>31</v>
      </c>
      <c r="B14" t="s">
        <v>32</v>
      </c>
      <c r="C14" t="s">
        <v>19</v>
      </c>
      <c r="D14">
        <v>2</v>
      </c>
      <c r="E14">
        <v>0</v>
      </c>
      <c r="F14">
        <v>0</v>
      </c>
      <c r="G14">
        <v>0</v>
      </c>
      <c r="H14">
        <v>1</v>
      </c>
      <c r="W14">
        <v>2.7072261111004303E-2</v>
      </c>
      <c r="X14">
        <v>0.99326974021417935</v>
      </c>
      <c r="Y14">
        <v>0.42271430694594797</v>
      </c>
      <c r="Z14">
        <v>5.0595078365627634E-2</v>
      </c>
      <c r="AC14">
        <v>2.7072261111004303E-2</v>
      </c>
      <c r="AD14">
        <v>0.99326974021417935</v>
      </c>
      <c r="AE14">
        <v>0.42271430694594797</v>
      </c>
      <c r="AF14">
        <v>5.0595078365627634E-2</v>
      </c>
    </row>
    <row r="15" spans="1:32" ht="18.95" customHeight="1" x14ac:dyDescent="0.25">
      <c r="A15" t="s">
        <v>31</v>
      </c>
      <c r="B15" t="s">
        <v>32</v>
      </c>
      <c r="C15" t="s">
        <v>20</v>
      </c>
      <c r="D15">
        <v>2</v>
      </c>
      <c r="E15">
        <v>0</v>
      </c>
      <c r="F15">
        <v>0</v>
      </c>
      <c r="G15">
        <v>0</v>
      </c>
      <c r="H15">
        <v>1</v>
      </c>
      <c r="W15">
        <v>2.7072261111004303E-2</v>
      </c>
      <c r="X15">
        <v>0.99326974021417935</v>
      </c>
      <c r="Y15">
        <v>0.42271430694594797</v>
      </c>
      <c r="Z15">
        <v>5.0595078365627634E-2</v>
      </c>
      <c r="AC15">
        <v>2.7072261111004303E-2</v>
      </c>
      <c r="AD15">
        <v>0.99326974021417935</v>
      </c>
      <c r="AE15">
        <v>0.42271430694594797</v>
      </c>
      <c r="AF15">
        <v>5.0595078365627634E-2</v>
      </c>
    </row>
    <row r="16" spans="1:32" x14ac:dyDescent="0.25">
      <c r="A16" t="s">
        <v>31</v>
      </c>
      <c r="B16" t="s">
        <v>32</v>
      </c>
      <c r="C16" t="s">
        <v>21</v>
      </c>
      <c r="D16">
        <v>2</v>
      </c>
      <c r="E16">
        <v>0</v>
      </c>
      <c r="F16">
        <v>0</v>
      </c>
      <c r="G16">
        <v>0</v>
      </c>
      <c r="H16">
        <v>3</v>
      </c>
      <c r="W16">
        <v>2.7072261111004303E-2</v>
      </c>
      <c r="X16">
        <v>0.99326974021417935</v>
      </c>
      <c r="Y16">
        <v>0.42271430694594797</v>
      </c>
      <c r="Z16">
        <v>5.0595078365627634E-2</v>
      </c>
      <c r="AC16">
        <v>2.7072261111004303E-2</v>
      </c>
      <c r="AD16">
        <v>0.99326974021417935</v>
      </c>
      <c r="AE16">
        <v>0.42271430694594797</v>
      </c>
      <c r="AF16">
        <v>5.0595078365627634E-2</v>
      </c>
    </row>
    <row r="17" spans="1:32" x14ac:dyDescent="0.25">
      <c r="A17" t="s">
        <v>31</v>
      </c>
      <c r="B17" t="s">
        <v>32</v>
      </c>
      <c r="C17" t="s">
        <v>22</v>
      </c>
      <c r="D17">
        <v>2</v>
      </c>
      <c r="E17">
        <v>0</v>
      </c>
      <c r="F17">
        <v>0</v>
      </c>
      <c r="G17">
        <v>0</v>
      </c>
      <c r="H17">
        <v>3</v>
      </c>
      <c r="O17" t="s">
        <v>19</v>
      </c>
      <c r="P17">
        <v>0</v>
      </c>
      <c r="Q17">
        <v>1</v>
      </c>
      <c r="R17" s="146">
        <v>0.42240891000000003</v>
      </c>
      <c r="S17" s="146">
        <v>4.8960289999999997E-2</v>
      </c>
      <c r="W17">
        <v>2.9313504447006252E-2</v>
      </c>
      <c r="X17">
        <v>0.98886830769118483</v>
      </c>
      <c r="Y17">
        <v>0.24676177603351304</v>
      </c>
      <c r="Z17">
        <v>2.4946823585895402E-2</v>
      </c>
      <c r="AC17">
        <v>2.9313504447006252E-2</v>
      </c>
      <c r="AD17">
        <v>0.98886830769118483</v>
      </c>
      <c r="AE17">
        <v>0.24676177603351304</v>
      </c>
      <c r="AF17">
        <v>2.4946823585895402E-2</v>
      </c>
    </row>
    <row r="18" spans="1:32" x14ac:dyDescent="0.25">
      <c r="A18" t="s">
        <v>31</v>
      </c>
      <c r="B18" t="s">
        <v>32</v>
      </c>
      <c r="C18" t="s">
        <v>23</v>
      </c>
      <c r="D18">
        <v>2</v>
      </c>
      <c r="E18">
        <v>0</v>
      </c>
      <c r="F18">
        <v>0</v>
      </c>
      <c r="G18">
        <v>0</v>
      </c>
      <c r="H18">
        <v>3</v>
      </c>
      <c r="O18" t="s">
        <v>20</v>
      </c>
      <c r="P18">
        <v>0</v>
      </c>
      <c r="Q18">
        <v>1</v>
      </c>
      <c r="R18" s="146">
        <v>0.42240891000000003</v>
      </c>
      <c r="S18" s="146">
        <v>4.8960289999999997E-2</v>
      </c>
      <c r="W18">
        <v>2.9313504447006252E-2</v>
      </c>
      <c r="X18">
        <v>0.98886830769118483</v>
      </c>
      <c r="Y18">
        <v>0.24676177603351304</v>
      </c>
      <c r="Z18">
        <v>2.4946823585895402E-2</v>
      </c>
      <c r="AC18">
        <v>2.9313504447006252E-2</v>
      </c>
      <c r="AD18">
        <v>0.98886830769118483</v>
      </c>
      <c r="AE18">
        <v>0.24676177603351304</v>
      </c>
      <c r="AF18">
        <v>2.4946823585895402E-2</v>
      </c>
    </row>
    <row r="19" spans="1:32" x14ac:dyDescent="0.25">
      <c r="A19" t="s">
        <v>31</v>
      </c>
      <c r="B19" t="s">
        <v>32</v>
      </c>
      <c r="C19" t="s">
        <v>24</v>
      </c>
      <c r="D19">
        <v>2</v>
      </c>
      <c r="E19">
        <v>0</v>
      </c>
      <c r="F19">
        <v>0</v>
      </c>
      <c r="G19">
        <v>0</v>
      </c>
      <c r="H19">
        <v>3</v>
      </c>
      <c r="O19" t="s">
        <v>21</v>
      </c>
      <c r="P19">
        <v>0</v>
      </c>
      <c r="Q19">
        <v>1</v>
      </c>
      <c r="R19" s="146">
        <v>0.42240891000000003</v>
      </c>
      <c r="S19" s="146">
        <v>4.8960289999999997E-2</v>
      </c>
      <c r="W19">
        <v>2.9313504447006252E-2</v>
      </c>
      <c r="X19">
        <v>0.98886830769118483</v>
      </c>
      <c r="Y19">
        <v>0.24676177603351304</v>
      </c>
      <c r="Z19">
        <v>2.4946823585895402E-2</v>
      </c>
      <c r="AC19">
        <v>2.9313504447006252E-2</v>
      </c>
      <c r="AD19">
        <v>0.98886830769118483</v>
      </c>
      <c r="AE19">
        <v>0.24676177603351304</v>
      </c>
      <c r="AF19">
        <v>2.4946823585895402E-2</v>
      </c>
    </row>
    <row r="20" spans="1:32" x14ac:dyDescent="0.25">
      <c r="A20" t="s">
        <v>31</v>
      </c>
      <c r="B20" t="s">
        <v>32</v>
      </c>
      <c r="C20" t="s">
        <v>25</v>
      </c>
      <c r="D20">
        <v>2</v>
      </c>
      <c r="E20">
        <v>0</v>
      </c>
      <c r="F20">
        <v>0</v>
      </c>
      <c r="G20">
        <v>0</v>
      </c>
      <c r="H20">
        <v>3</v>
      </c>
      <c r="O20" t="s">
        <v>22</v>
      </c>
      <c r="P20">
        <v>0</v>
      </c>
      <c r="Q20">
        <v>1</v>
      </c>
      <c r="R20" s="146">
        <v>0.2888249</v>
      </c>
      <c r="S20" s="146">
        <v>1.9796190000000002E-2</v>
      </c>
      <c r="W20">
        <v>2.9313504447006252E-2</v>
      </c>
      <c r="X20">
        <v>0.98886830769118483</v>
      </c>
      <c r="Y20">
        <v>0.24676177603351304</v>
      </c>
      <c r="Z20">
        <v>2.4946823585895402E-2</v>
      </c>
      <c r="AC20">
        <v>2.9313504447006252E-2</v>
      </c>
      <c r="AD20">
        <v>0.98886830769118483</v>
      </c>
      <c r="AE20">
        <v>0.24676177603351304</v>
      </c>
      <c r="AF20">
        <v>2.4946823585895402E-2</v>
      </c>
    </row>
    <row r="21" spans="1:32" x14ac:dyDescent="0.25">
      <c r="A21" t="s">
        <v>31</v>
      </c>
      <c r="B21" t="s">
        <v>32</v>
      </c>
      <c r="C21" t="s">
        <v>26</v>
      </c>
      <c r="D21">
        <v>2</v>
      </c>
      <c r="E21">
        <v>0</v>
      </c>
      <c r="F21">
        <v>0</v>
      </c>
      <c r="G21">
        <v>0</v>
      </c>
      <c r="H21">
        <v>3</v>
      </c>
      <c r="K21" s="146"/>
      <c r="L21" s="146"/>
      <c r="O21" t="s">
        <v>23</v>
      </c>
      <c r="P21">
        <v>0</v>
      </c>
      <c r="Q21">
        <v>1</v>
      </c>
      <c r="R21" s="146">
        <v>0.2888249</v>
      </c>
      <c r="S21" s="146">
        <v>1.9796190000000002E-2</v>
      </c>
      <c r="W21">
        <v>2.9313504447006252E-2</v>
      </c>
      <c r="X21">
        <v>0.98886830769118483</v>
      </c>
      <c r="Y21">
        <v>0.24676177603351304</v>
      </c>
      <c r="Z21">
        <v>2.4946823585895402E-2</v>
      </c>
      <c r="AC21">
        <v>2.9313504447006252E-2</v>
      </c>
      <c r="AD21">
        <v>0.98886830769118483</v>
      </c>
      <c r="AE21">
        <v>0.24676177603351304</v>
      </c>
      <c r="AF21">
        <v>2.4946823585895402E-2</v>
      </c>
    </row>
    <row r="22" spans="1:32" x14ac:dyDescent="0.25">
      <c r="A22" t="s">
        <v>31</v>
      </c>
      <c r="B22" t="s">
        <v>32</v>
      </c>
      <c r="C22" t="s">
        <v>27</v>
      </c>
      <c r="D22">
        <v>2</v>
      </c>
      <c r="E22">
        <v>0</v>
      </c>
      <c r="F22">
        <v>0</v>
      </c>
      <c r="G22">
        <v>0</v>
      </c>
      <c r="H22">
        <v>1</v>
      </c>
      <c r="K22" s="146"/>
      <c r="L22" s="146"/>
      <c r="O22" t="s">
        <v>24</v>
      </c>
      <c r="P22">
        <v>0</v>
      </c>
      <c r="Q22">
        <v>1</v>
      </c>
      <c r="R22" s="146">
        <v>0.2888249</v>
      </c>
      <c r="S22" s="146">
        <v>1.9796190000000002E-2</v>
      </c>
      <c r="W22">
        <v>2.7072261111004303E-2</v>
      </c>
      <c r="X22">
        <v>0.99326974021417935</v>
      </c>
      <c r="Y22">
        <v>0.42271430694594797</v>
      </c>
      <c r="Z22">
        <v>5.0595078365627634E-2</v>
      </c>
      <c r="AC22">
        <v>2.7072261111004303E-2</v>
      </c>
      <c r="AD22">
        <v>0.99326974021417935</v>
      </c>
      <c r="AE22">
        <v>0.42271430694594797</v>
      </c>
      <c r="AF22">
        <v>5.0595078365627634E-2</v>
      </c>
    </row>
    <row r="23" spans="1:32" x14ac:dyDescent="0.25">
      <c r="A23" t="s">
        <v>31</v>
      </c>
      <c r="B23" t="s">
        <v>32</v>
      </c>
      <c r="C23" t="s">
        <v>28</v>
      </c>
      <c r="D23">
        <v>2</v>
      </c>
      <c r="E23">
        <v>0</v>
      </c>
      <c r="F23">
        <v>0</v>
      </c>
      <c r="G23">
        <v>0</v>
      </c>
      <c r="H23">
        <v>1</v>
      </c>
      <c r="K23" s="146"/>
      <c r="L23" s="146"/>
      <c r="O23" t="s">
        <v>25</v>
      </c>
      <c r="P23">
        <v>0</v>
      </c>
      <c r="Q23">
        <v>1</v>
      </c>
      <c r="R23" s="146">
        <v>0.2888249</v>
      </c>
      <c r="S23" s="146">
        <v>1.9796190000000002E-2</v>
      </c>
      <c r="W23">
        <v>2.7072261111004303E-2</v>
      </c>
      <c r="X23">
        <v>0.99326974021417935</v>
      </c>
      <c r="Y23">
        <v>0.42271430694594797</v>
      </c>
      <c r="Z23">
        <v>5.0595078365627634E-2</v>
      </c>
      <c r="AC23">
        <v>2.7072261111004303E-2</v>
      </c>
      <c r="AD23">
        <v>0.99326974021417935</v>
      </c>
      <c r="AE23">
        <v>0.42271430694594797</v>
      </c>
      <c r="AF23">
        <v>5.0595078365627634E-2</v>
      </c>
    </row>
    <row r="24" spans="1:32" x14ac:dyDescent="0.25">
      <c r="A24" t="s">
        <v>31</v>
      </c>
      <c r="B24" t="s">
        <v>32</v>
      </c>
      <c r="C24" t="s">
        <v>29</v>
      </c>
      <c r="D24">
        <v>2</v>
      </c>
      <c r="E24">
        <v>0</v>
      </c>
      <c r="F24">
        <v>0</v>
      </c>
      <c r="G24">
        <v>0</v>
      </c>
      <c r="H24">
        <v>1</v>
      </c>
      <c r="O24" t="s">
        <v>26</v>
      </c>
      <c r="P24">
        <v>0</v>
      </c>
      <c r="Q24">
        <v>1</v>
      </c>
      <c r="R24" s="146">
        <v>0.2888249</v>
      </c>
      <c r="S24" s="146">
        <v>1.9796190000000002E-2</v>
      </c>
      <c r="W24">
        <v>2.7072261111004303E-2</v>
      </c>
      <c r="X24">
        <v>0.99326974021417935</v>
      </c>
      <c r="Y24">
        <v>0.42271430694594797</v>
      </c>
      <c r="Z24">
        <v>5.0595078365627634E-2</v>
      </c>
      <c r="AC24">
        <v>2.7072261111004303E-2</v>
      </c>
      <c r="AD24">
        <v>0.99326974021417935</v>
      </c>
      <c r="AE24">
        <v>0.42271430694594797</v>
      </c>
      <c r="AF24">
        <v>5.0595078365627634E-2</v>
      </c>
    </row>
    <row r="25" spans="1:32" x14ac:dyDescent="0.25">
      <c r="A25" t="s">
        <v>31</v>
      </c>
      <c r="B25" t="s">
        <v>32</v>
      </c>
      <c r="C25" t="s">
        <v>30</v>
      </c>
      <c r="D25">
        <v>2</v>
      </c>
      <c r="E25">
        <v>0</v>
      </c>
      <c r="F25">
        <v>0</v>
      </c>
      <c r="G25">
        <v>0</v>
      </c>
      <c r="H25">
        <v>1</v>
      </c>
      <c r="O25" t="s">
        <v>27</v>
      </c>
      <c r="P25">
        <v>0</v>
      </c>
      <c r="Q25">
        <v>1</v>
      </c>
      <c r="R25" s="146">
        <v>0.42240891000000003</v>
      </c>
      <c r="S25" s="146">
        <v>4.8960289999999997E-2</v>
      </c>
      <c r="W25">
        <v>2.7072261111004303E-2</v>
      </c>
      <c r="X25">
        <v>0.99326974021417935</v>
      </c>
      <c r="Y25">
        <v>0.42271430694594797</v>
      </c>
      <c r="Z25">
        <v>5.0595078365627634E-2</v>
      </c>
      <c r="AC25">
        <v>2.7072261111004303E-2</v>
      </c>
      <c r="AD25">
        <v>0.99326974021417935</v>
      </c>
      <c r="AE25">
        <v>0.42271430694594797</v>
      </c>
      <c r="AF25">
        <v>5.0595078365627634E-2</v>
      </c>
    </row>
    <row r="26" spans="1:32" x14ac:dyDescent="0.25">
      <c r="A26" t="s">
        <v>7</v>
      </c>
      <c r="B26" t="s">
        <v>33</v>
      </c>
      <c r="C26" t="s">
        <v>19</v>
      </c>
      <c r="D26">
        <v>2</v>
      </c>
      <c r="E26">
        <v>0</v>
      </c>
      <c r="F26">
        <v>0</v>
      </c>
      <c r="G26">
        <v>0</v>
      </c>
      <c r="H26">
        <v>1</v>
      </c>
      <c r="O26" t="s">
        <v>28</v>
      </c>
      <c r="P26">
        <v>0</v>
      </c>
      <c r="Q26">
        <v>1</v>
      </c>
      <c r="R26" s="146">
        <v>0.42240891000000003</v>
      </c>
      <c r="S26" s="146">
        <v>4.8960289999999997E-2</v>
      </c>
      <c r="W26">
        <v>2.7072261111004303E-2</v>
      </c>
      <c r="X26">
        <v>0.99326974021417935</v>
      </c>
      <c r="Y26">
        <v>0.42271430694594797</v>
      </c>
      <c r="Z26">
        <v>5.0595078365627634E-2</v>
      </c>
      <c r="AC26">
        <v>2.7072261111004303E-2</v>
      </c>
      <c r="AD26">
        <v>0.99326974021417935</v>
      </c>
      <c r="AE26">
        <v>0.42271430694594797</v>
      </c>
      <c r="AF26">
        <v>5.0595078365627634E-2</v>
      </c>
    </row>
    <row r="27" spans="1:32" x14ac:dyDescent="0.25">
      <c r="A27" t="s">
        <v>7</v>
      </c>
      <c r="B27" t="s">
        <v>33</v>
      </c>
      <c r="C27" t="s">
        <v>20</v>
      </c>
      <c r="D27">
        <v>2</v>
      </c>
      <c r="E27">
        <v>0</v>
      </c>
      <c r="F27">
        <v>0</v>
      </c>
      <c r="G27">
        <v>0</v>
      </c>
      <c r="H27">
        <v>1</v>
      </c>
      <c r="O27" t="s">
        <v>29</v>
      </c>
      <c r="P27">
        <v>0</v>
      </c>
      <c r="Q27">
        <v>1</v>
      </c>
      <c r="R27" s="146">
        <v>0.42240891000000003</v>
      </c>
      <c r="S27" s="146">
        <v>4.8960289999999997E-2</v>
      </c>
      <c r="W27">
        <v>2.7072261111004303E-2</v>
      </c>
      <c r="X27">
        <v>0.99326974021417935</v>
      </c>
      <c r="Y27">
        <v>0.42271430694594797</v>
      </c>
      <c r="Z27">
        <v>5.0595078365627634E-2</v>
      </c>
      <c r="AC27">
        <v>2.7072261111004303E-2</v>
      </c>
      <c r="AD27">
        <v>0.99326974021417935</v>
      </c>
      <c r="AE27">
        <v>0.42271430694594797</v>
      </c>
      <c r="AF27">
        <v>5.0595078365627634E-2</v>
      </c>
    </row>
    <row r="28" spans="1:32" x14ac:dyDescent="0.25">
      <c r="A28" t="s">
        <v>7</v>
      </c>
      <c r="B28" t="s">
        <v>33</v>
      </c>
      <c r="C28" t="s">
        <v>21</v>
      </c>
      <c r="D28">
        <v>2</v>
      </c>
      <c r="E28">
        <v>0</v>
      </c>
      <c r="F28">
        <v>0</v>
      </c>
      <c r="G28">
        <v>0</v>
      </c>
      <c r="H28">
        <v>3</v>
      </c>
      <c r="O28" t="s">
        <v>30</v>
      </c>
      <c r="P28">
        <v>0</v>
      </c>
      <c r="Q28">
        <v>1</v>
      </c>
      <c r="R28" s="146">
        <v>0.42240891000000003</v>
      </c>
      <c r="S28" s="146">
        <v>4.8960289999999997E-2</v>
      </c>
      <c r="W28">
        <v>2.7072261111004303E-2</v>
      </c>
      <c r="X28">
        <v>0.99326974021417935</v>
      </c>
      <c r="Y28">
        <v>0.42271430694594797</v>
      </c>
      <c r="Z28">
        <v>5.0595078365627634E-2</v>
      </c>
      <c r="AC28">
        <v>2.7072261111004303E-2</v>
      </c>
      <c r="AD28">
        <v>0.99326974021417935</v>
      </c>
      <c r="AE28">
        <v>0.42271430694594797</v>
      </c>
      <c r="AF28">
        <v>5.0595078365627634E-2</v>
      </c>
    </row>
    <row r="29" spans="1:32" x14ac:dyDescent="0.25">
      <c r="A29" t="s">
        <v>7</v>
      </c>
      <c r="B29" t="s">
        <v>33</v>
      </c>
      <c r="C29" t="s">
        <v>22</v>
      </c>
      <c r="D29">
        <v>2</v>
      </c>
      <c r="E29">
        <v>0</v>
      </c>
      <c r="F29">
        <v>0</v>
      </c>
      <c r="G29">
        <v>0</v>
      </c>
      <c r="H29">
        <v>3</v>
      </c>
      <c r="W29">
        <v>2.9313504447006252E-2</v>
      </c>
      <c r="X29">
        <v>0.98886830769118483</v>
      </c>
      <c r="Y29">
        <v>0.24676177603351304</v>
      </c>
      <c r="Z29">
        <v>2.4946823585895402E-2</v>
      </c>
      <c r="AC29">
        <v>2.9313504447006252E-2</v>
      </c>
      <c r="AD29">
        <v>0.98886830769118483</v>
      </c>
      <c r="AE29">
        <v>0.24676177603351304</v>
      </c>
      <c r="AF29">
        <v>2.4946823585895402E-2</v>
      </c>
    </row>
    <row r="30" spans="1:32" x14ac:dyDescent="0.25">
      <c r="A30" t="s">
        <v>7</v>
      </c>
      <c r="B30" t="s">
        <v>33</v>
      </c>
      <c r="C30" t="s">
        <v>23</v>
      </c>
      <c r="D30">
        <v>2</v>
      </c>
      <c r="E30">
        <v>0</v>
      </c>
      <c r="F30">
        <v>0</v>
      </c>
      <c r="G30">
        <v>0</v>
      </c>
      <c r="H30">
        <v>3</v>
      </c>
      <c r="W30">
        <v>2.9313504447006252E-2</v>
      </c>
      <c r="X30">
        <v>0.98886830769118483</v>
      </c>
      <c r="Y30">
        <v>0.24676177603351304</v>
      </c>
      <c r="Z30">
        <v>2.4946823585895402E-2</v>
      </c>
      <c r="AC30">
        <v>2.9313504447006252E-2</v>
      </c>
      <c r="AD30">
        <v>0.98886830769118483</v>
      </c>
      <c r="AE30">
        <v>0.24676177603351304</v>
      </c>
      <c r="AF30">
        <v>2.4946823585895402E-2</v>
      </c>
    </row>
    <row r="31" spans="1:32" x14ac:dyDescent="0.25">
      <c r="A31" t="s">
        <v>7</v>
      </c>
      <c r="B31" t="s">
        <v>33</v>
      </c>
      <c r="C31" t="s">
        <v>24</v>
      </c>
      <c r="D31">
        <v>2</v>
      </c>
      <c r="E31">
        <v>0</v>
      </c>
      <c r="F31">
        <v>0</v>
      </c>
      <c r="G31">
        <v>0</v>
      </c>
      <c r="H31">
        <v>3</v>
      </c>
      <c r="W31">
        <v>2.9313504447006252E-2</v>
      </c>
      <c r="X31">
        <v>0.98886830769118483</v>
      </c>
      <c r="Y31">
        <v>0.24676177603351304</v>
      </c>
      <c r="Z31">
        <v>2.4946823585895402E-2</v>
      </c>
      <c r="AC31">
        <v>2.9313504447006252E-2</v>
      </c>
      <c r="AD31">
        <v>0.98886830769118483</v>
      </c>
      <c r="AE31">
        <v>0.24676177603351304</v>
      </c>
      <c r="AF31">
        <v>2.4946823585895402E-2</v>
      </c>
    </row>
    <row r="32" spans="1:32" x14ac:dyDescent="0.25">
      <c r="A32" t="s">
        <v>7</v>
      </c>
      <c r="B32" t="s">
        <v>33</v>
      </c>
      <c r="C32" t="s">
        <v>25</v>
      </c>
      <c r="D32">
        <v>2</v>
      </c>
      <c r="E32">
        <v>0</v>
      </c>
      <c r="F32">
        <v>0</v>
      </c>
      <c r="G32">
        <v>0</v>
      </c>
      <c r="H32">
        <v>3</v>
      </c>
      <c r="W32">
        <v>2.9313504447006252E-2</v>
      </c>
      <c r="X32">
        <v>0.98886830769118483</v>
      </c>
      <c r="Y32">
        <v>0.24676177603351304</v>
      </c>
      <c r="Z32">
        <v>2.4946823585895402E-2</v>
      </c>
      <c r="AC32">
        <v>2.9313504447006252E-2</v>
      </c>
      <c r="AD32">
        <v>0.98886830769118483</v>
      </c>
      <c r="AE32">
        <v>0.24676177603351304</v>
      </c>
      <c r="AF32">
        <v>2.4946823585895402E-2</v>
      </c>
    </row>
    <row r="33" spans="1:32" x14ac:dyDescent="0.25">
      <c r="A33" t="s">
        <v>7</v>
      </c>
      <c r="B33" t="s">
        <v>33</v>
      </c>
      <c r="C33" t="s">
        <v>26</v>
      </c>
      <c r="D33">
        <v>2</v>
      </c>
      <c r="E33">
        <v>0</v>
      </c>
      <c r="F33">
        <v>0</v>
      </c>
      <c r="G33">
        <v>0</v>
      </c>
      <c r="H33">
        <v>3</v>
      </c>
      <c r="W33">
        <v>2.9313504447006252E-2</v>
      </c>
      <c r="X33">
        <v>0.98886830769118483</v>
      </c>
      <c r="Y33">
        <v>0.24676177603351304</v>
      </c>
      <c r="Z33">
        <v>2.4946823585895402E-2</v>
      </c>
      <c r="AC33">
        <v>2.9313504447006252E-2</v>
      </c>
      <c r="AD33">
        <v>0.98886830769118483</v>
      </c>
      <c r="AE33">
        <v>0.24676177603351304</v>
      </c>
      <c r="AF33">
        <v>2.4946823585895402E-2</v>
      </c>
    </row>
    <row r="34" spans="1:32" x14ac:dyDescent="0.25">
      <c r="A34" t="s">
        <v>7</v>
      </c>
      <c r="B34" t="s">
        <v>33</v>
      </c>
      <c r="C34" t="s">
        <v>27</v>
      </c>
      <c r="D34">
        <v>2</v>
      </c>
      <c r="E34">
        <v>0</v>
      </c>
      <c r="F34">
        <v>0</v>
      </c>
      <c r="G34">
        <v>0</v>
      </c>
      <c r="H34">
        <v>1</v>
      </c>
      <c r="W34">
        <v>2.7072261111004303E-2</v>
      </c>
      <c r="X34">
        <v>0.99326974021417935</v>
      </c>
      <c r="Y34">
        <v>0.42271430694594797</v>
      </c>
      <c r="Z34">
        <v>5.0595078365627634E-2</v>
      </c>
      <c r="AC34">
        <v>2.7072261111004303E-2</v>
      </c>
      <c r="AD34">
        <v>0.99326974021417935</v>
      </c>
      <c r="AE34">
        <v>0.42271430694594797</v>
      </c>
      <c r="AF34">
        <v>5.0595078365627634E-2</v>
      </c>
    </row>
    <row r="35" spans="1:32" x14ac:dyDescent="0.25">
      <c r="A35" t="s">
        <v>7</v>
      </c>
      <c r="B35" t="s">
        <v>33</v>
      </c>
      <c r="C35" t="s">
        <v>28</v>
      </c>
      <c r="D35">
        <v>2</v>
      </c>
      <c r="E35">
        <v>0</v>
      </c>
      <c r="F35">
        <v>0</v>
      </c>
      <c r="G35">
        <v>0</v>
      </c>
      <c r="H35">
        <v>1</v>
      </c>
      <c r="W35">
        <v>2.7072261111004303E-2</v>
      </c>
      <c r="X35">
        <v>0.99326974021417935</v>
      </c>
      <c r="Y35">
        <v>0.42271430694594797</v>
      </c>
      <c r="Z35">
        <v>5.0595078365627634E-2</v>
      </c>
      <c r="AC35">
        <v>2.7072261111004303E-2</v>
      </c>
      <c r="AD35">
        <v>0.99326974021417935</v>
      </c>
      <c r="AE35">
        <v>0.42271430694594797</v>
      </c>
      <c r="AF35">
        <v>5.0595078365627634E-2</v>
      </c>
    </row>
    <row r="36" spans="1:32" x14ac:dyDescent="0.25">
      <c r="A36" t="s">
        <v>7</v>
      </c>
      <c r="B36" t="s">
        <v>33</v>
      </c>
      <c r="C36" t="s">
        <v>29</v>
      </c>
      <c r="D36">
        <v>2</v>
      </c>
      <c r="E36">
        <v>0</v>
      </c>
      <c r="F36">
        <v>0</v>
      </c>
      <c r="G36">
        <v>0</v>
      </c>
      <c r="H36">
        <v>1</v>
      </c>
      <c r="W36">
        <v>2.7072261111004303E-2</v>
      </c>
      <c r="X36">
        <v>0.99326974021417935</v>
      </c>
      <c r="Y36">
        <v>0.42271430694594797</v>
      </c>
      <c r="Z36">
        <v>5.0595078365627634E-2</v>
      </c>
      <c r="AC36">
        <v>2.7072261111004303E-2</v>
      </c>
      <c r="AD36">
        <v>0.99326974021417935</v>
      </c>
      <c r="AE36">
        <v>0.42271430694594797</v>
      </c>
      <c r="AF36">
        <v>5.0595078365627634E-2</v>
      </c>
    </row>
    <row r="37" spans="1:32" x14ac:dyDescent="0.25">
      <c r="A37" t="s">
        <v>7</v>
      </c>
      <c r="B37" t="s">
        <v>33</v>
      </c>
      <c r="C37" t="s">
        <v>30</v>
      </c>
      <c r="D37">
        <v>2</v>
      </c>
      <c r="E37">
        <v>0</v>
      </c>
      <c r="F37">
        <v>0</v>
      </c>
      <c r="G37">
        <v>0</v>
      </c>
      <c r="H37">
        <v>1</v>
      </c>
      <c r="W37">
        <v>2.7072261111004303E-2</v>
      </c>
      <c r="X37">
        <v>0.99326974021417935</v>
      </c>
      <c r="Y37">
        <v>0.42271430694594797</v>
      </c>
      <c r="Z37">
        <v>5.0595078365627634E-2</v>
      </c>
      <c r="AC37">
        <v>2.7072261111004303E-2</v>
      </c>
      <c r="AD37">
        <v>0.99326974021417935</v>
      </c>
      <c r="AE37">
        <v>0.42271430694594797</v>
      </c>
      <c r="AF37">
        <v>5.0595078365627634E-2</v>
      </c>
    </row>
    <row r="38" spans="1:32" x14ac:dyDescent="0.25">
      <c r="A38" t="s">
        <v>33</v>
      </c>
      <c r="B38" t="s">
        <v>8</v>
      </c>
      <c r="C38" t="s">
        <v>19</v>
      </c>
      <c r="D38">
        <v>2</v>
      </c>
      <c r="E38">
        <v>0</v>
      </c>
      <c r="F38">
        <v>0</v>
      </c>
      <c r="G38">
        <v>0</v>
      </c>
      <c r="H38">
        <v>1</v>
      </c>
      <c r="W38">
        <v>2.7072261111004303E-2</v>
      </c>
      <c r="X38">
        <v>0.99326974021417935</v>
      </c>
      <c r="Y38">
        <v>0.42271430694594797</v>
      </c>
      <c r="Z38">
        <v>5.0595078365627634E-2</v>
      </c>
      <c r="AC38">
        <v>2.7072261111004303E-2</v>
      </c>
      <c r="AD38">
        <v>0.99326974021417935</v>
      </c>
      <c r="AE38">
        <v>0.42271430694594797</v>
      </c>
      <c r="AF38">
        <v>5.0595078365627634E-2</v>
      </c>
    </row>
    <row r="39" spans="1:32" x14ac:dyDescent="0.25">
      <c r="A39" t="s">
        <v>33</v>
      </c>
      <c r="B39" t="s">
        <v>8</v>
      </c>
      <c r="C39" t="s">
        <v>20</v>
      </c>
      <c r="D39">
        <v>2</v>
      </c>
      <c r="E39">
        <v>0</v>
      </c>
      <c r="F39">
        <v>0</v>
      </c>
      <c r="G39">
        <v>0</v>
      </c>
      <c r="H39">
        <v>1</v>
      </c>
      <c r="W39">
        <v>2.7072261111004303E-2</v>
      </c>
      <c r="X39">
        <v>0.99326974021417935</v>
      </c>
      <c r="Y39">
        <v>0.42271430694594797</v>
      </c>
      <c r="Z39">
        <v>5.0595078365627634E-2</v>
      </c>
      <c r="AC39">
        <v>2.7072261111004303E-2</v>
      </c>
      <c r="AD39">
        <v>0.99326974021417935</v>
      </c>
      <c r="AE39">
        <v>0.42271430694594797</v>
      </c>
      <c r="AF39">
        <v>5.0595078365627634E-2</v>
      </c>
    </row>
    <row r="40" spans="1:32" x14ac:dyDescent="0.25">
      <c r="A40" t="s">
        <v>33</v>
      </c>
      <c r="B40" t="s">
        <v>8</v>
      </c>
      <c r="C40" t="s">
        <v>21</v>
      </c>
      <c r="D40">
        <v>2</v>
      </c>
      <c r="E40">
        <v>0</v>
      </c>
      <c r="F40">
        <v>0</v>
      </c>
      <c r="G40">
        <v>0</v>
      </c>
      <c r="H40">
        <v>3</v>
      </c>
      <c r="W40">
        <v>2.7072261111004303E-2</v>
      </c>
      <c r="X40">
        <v>0.99326974021417935</v>
      </c>
      <c r="Y40">
        <v>0.42271430694594797</v>
      </c>
      <c r="Z40">
        <v>5.0595078365627634E-2</v>
      </c>
      <c r="AC40">
        <v>2.7072261111004303E-2</v>
      </c>
      <c r="AD40">
        <v>0.99326974021417935</v>
      </c>
      <c r="AE40">
        <v>0.42271430694594797</v>
      </c>
      <c r="AF40">
        <v>5.0595078365627634E-2</v>
      </c>
    </row>
    <row r="41" spans="1:32" x14ac:dyDescent="0.25">
      <c r="A41" t="s">
        <v>33</v>
      </c>
      <c r="B41" t="s">
        <v>8</v>
      </c>
      <c r="C41" t="s">
        <v>22</v>
      </c>
      <c r="D41">
        <v>2</v>
      </c>
      <c r="E41">
        <v>0</v>
      </c>
      <c r="F41">
        <v>0</v>
      </c>
      <c r="G41">
        <v>0</v>
      </c>
      <c r="H41">
        <v>3</v>
      </c>
      <c r="W41">
        <v>2.9313504447006252E-2</v>
      </c>
      <c r="X41">
        <v>0.98886830769118483</v>
      </c>
      <c r="Y41">
        <v>0.24676177603351304</v>
      </c>
      <c r="Z41">
        <v>2.4946823585895402E-2</v>
      </c>
      <c r="AC41">
        <v>2.9313504447006252E-2</v>
      </c>
      <c r="AD41">
        <v>0.98886830769118483</v>
      </c>
      <c r="AE41">
        <v>0.24676177603351304</v>
      </c>
      <c r="AF41">
        <v>2.4946823585895402E-2</v>
      </c>
    </row>
    <row r="42" spans="1:32" x14ac:dyDescent="0.25">
      <c r="A42" t="s">
        <v>33</v>
      </c>
      <c r="B42" t="s">
        <v>8</v>
      </c>
      <c r="C42" t="s">
        <v>23</v>
      </c>
      <c r="D42">
        <v>2</v>
      </c>
      <c r="E42">
        <v>0</v>
      </c>
      <c r="F42">
        <v>0</v>
      </c>
      <c r="G42">
        <v>0</v>
      </c>
      <c r="H42">
        <v>3</v>
      </c>
      <c r="W42">
        <v>2.9313504447006252E-2</v>
      </c>
      <c r="X42">
        <v>0.98886830769118483</v>
      </c>
      <c r="Y42">
        <v>0.24676177603351304</v>
      </c>
      <c r="Z42">
        <v>2.4946823585895402E-2</v>
      </c>
      <c r="AC42">
        <v>2.9313504447006252E-2</v>
      </c>
      <c r="AD42">
        <v>0.98886830769118483</v>
      </c>
      <c r="AE42">
        <v>0.24676177603351304</v>
      </c>
      <c r="AF42">
        <v>2.4946823585895402E-2</v>
      </c>
    </row>
    <row r="43" spans="1:32" x14ac:dyDescent="0.25">
      <c r="A43" t="s">
        <v>33</v>
      </c>
      <c r="B43" t="s">
        <v>8</v>
      </c>
      <c r="C43" t="s">
        <v>24</v>
      </c>
      <c r="D43">
        <v>2</v>
      </c>
      <c r="E43">
        <v>0</v>
      </c>
      <c r="F43">
        <v>0</v>
      </c>
      <c r="G43">
        <v>0</v>
      </c>
      <c r="H43">
        <v>3</v>
      </c>
      <c r="W43">
        <v>2.9313504447006252E-2</v>
      </c>
      <c r="X43">
        <v>0.98886830769118483</v>
      </c>
      <c r="Y43">
        <v>0.24676177603351304</v>
      </c>
      <c r="Z43">
        <v>2.4946823585895402E-2</v>
      </c>
      <c r="AC43">
        <v>2.9313504447006252E-2</v>
      </c>
      <c r="AD43">
        <v>0.98886830769118483</v>
      </c>
      <c r="AE43">
        <v>0.24676177603351304</v>
      </c>
      <c r="AF43">
        <v>2.4946823585895402E-2</v>
      </c>
    </row>
    <row r="44" spans="1:32" x14ac:dyDescent="0.25">
      <c r="A44" t="s">
        <v>33</v>
      </c>
      <c r="B44" t="s">
        <v>8</v>
      </c>
      <c r="C44" t="s">
        <v>25</v>
      </c>
      <c r="D44">
        <v>2</v>
      </c>
      <c r="E44">
        <v>0</v>
      </c>
      <c r="F44">
        <v>0</v>
      </c>
      <c r="G44">
        <v>0</v>
      </c>
      <c r="H44">
        <v>3</v>
      </c>
      <c r="W44">
        <v>2.9313504447006252E-2</v>
      </c>
      <c r="X44">
        <v>0.98886830769118483</v>
      </c>
      <c r="Y44">
        <v>0.24676177603351304</v>
      </c>
      <c r="Z44">
        <v>2.4946823585895402E-2</v>
      </c>
      <c r="AC44">
        <v>2.9313504447006252E-2</v>
      </c>
      <c r="AD44">
        <v>0.98886830769118483</v>
      </c>
      <c r="AE44">
        <v>0.24676177603351304</v>
      </c>
      <c r="AF44">
        <v>2.4946823585895402E-2</v>
      </c>
    </row>
    <row r="45" spans="1:32" x14ac:dyDescent="0.25">
      <c r="A45" t="s">
        <v>33</v>
      </c>
      <c r="B45" t="s">
        <v>8</v>
      </c>
      <c r="C45" t="s">
        <v>26</v>
      </c>
      <c r="D45">
        <v>2</v>
      </c>
      <c r="E45">
        <v>0</v>
      </c>
      <c r="F45">
        <v>0</v>
      </c>
      <c r="G45">
        <v>0</v>
      </c>
      <c r="H45">
        <v>3</v>
      </c>
      <c r="W45">
        <v>2.9313504447006252E-2</v>
      </c>
      <c r="X45">
        <v>0.98886830769118483</v>
      </c>
      <c r="Y45">
        <v>0.24676177603351304</v>
      </c>
      <c r="Z45">
        <v>2.4946823585895402E-2</v>
      </c>
      <c r="AC45">
        <v>2.9313504447006252E-2</v>
      </c>
      <c r="AD45">
        <v>0.98886830769118483</v>
      </c>
      <c r="AE45">
        <v>0.24676177603351304</v>
      </c>
      <c r="AF45">
        <v>2.4946823585895402E-2</v>
      </c>
    </row>
    <row r="46" spans="1:32" x14ac:dyDescent="0.25">
      <c r="A46" t="s">
        <v>33</v>
      </c>
      <c r="B46" t="s">
        <v>8</v>
      </c>
      <c r="C46" t="s">
        <v>27</v>
      </c>
      <c r="D46">
        <v>2</v>
      </c>
      <c r="E46">
        <v>0</v>
      </c>
      <c r="F46">
        <v>0</v>
      </c>
      <c r="G46">
        <v>0</v>
      </c>
      <c r="H46">
        <v>1</v>
      </c>
      <c r="W46">
        <v>2.7072261111004303E-2</v>
      </c>
      <c r="X46">
        <v>0.99326974021417935</v>
      </c>
      <c r="Y46">
        <v>0.42271430694594797</v>
      </c>
      <c r="Z46">
        <v>5.0595078365627634E-2</v>
      </c>
      <c r="AC46">
        <v>2.7072261111004303E-2</v>
      </c>
      <c r="AD46">
        <v>0.99326974021417935</v>
      </c>
      <c r="AE46">
        <v>0.42271430694594797</v>
      </c>
      <c r="AF46">
        <v>5.0595078365627634E-2</v>
      </c>
    </row>
    <row r="47" spans="1:32" x14ac:dyDescent="0.25">
      <c r="A47" t="s">
        <v>33</v>
      </c>
      <c r="B47" t="s">
        <v>8</v>
      </c>
      <c r="C47" t="s">
        <v>28</v>
      </c>
      <c r="D47">
        <v>2</v>
      </c>
      <c r="E47">
        <v>0</v>
      </c>
      <c r="F47">
        <v>0</v>
      </c>
      <c r="G47">
        <v>0</v>
      </c>
      <c r="H47">
        <v>1</v>
      </c>
      <c r="W47">
        <v>2.7072261111004303E-2</v>
      </c>
      <c r="X47">
        <v>0.99326974021417935</v>
      </c>
      <c r="Y47">
        <v>0.42271430694594797</v>
      </c>
      <c r="Z47">
        <v>5.0595078365627634E-2</v>
      </c>
      <c r="AC47">
        <v>2.7072261111004303E-2</v>
      </c>
      <c r="AD47">
        <v>0.99326974021417935</v>
      </c>
      <c r="AE47">
        <v>0.42271430694594797</v>
      </c>
      <c r="AF47">
        <v>5.0595078365627634E-2</v>
      </c>
    </row>
    <row r="48" spans="1:32" x14ac:dyDescent="0.25">
      <c r="A48" t="s">
        <v>33</v>
      </c>
      <c r="B48" t="s">
        <v>8</v>
      </c>
      <c r="C48" t="s">
        <v>29</v>
      </c>
      <c r="D48">
        <v>2</v>
      </c>
      <c r="E48">
        <v>0</v>
      </c>
      <c r="F48">
        <v>0</v>
      </c>
      <c r="G48">
        <v>0</v>
      </c>
      <c r="H48">
        <v>1</v>
      </c>
      <c r="W48">
        <v>2.7072261111004303E-2</v>
      </c>
      <c r="X48">
        <v>0.99326974021417935</v>
      </c>
      <c r="Y48">
        <v>0.42271430694594797</v>
      </c>
      <c r="Z48">
        <v>5.0595078365627634E-2</v>
      </c>
      <c r="AC48">
        <v>2.7072261111004303E-2</v>
      </c>
      <c r="AD48">
        <v>0.99326974021417935</v>
      </c>
      <c r="AE48">
        <v>0.42271430694594797</v>
      </c>
      <c r="AF48">
        <v>5.0595078365627634E-2</v>
      </c>
    </row>
    <row r="49" spans="1:32" x14ac:dyDescent="0.25">
      <c r="A49" t="s">
        <v>33</v>
      </c>
      <c r="B49" t="s">
        <v>8</v>
      </c>
      <c r="C49" t="s">
        <v>30</v>
      </c>
      <c r="D49">
        <v>2</v>
      </c>
      <c r="E49">
        <v>0</v>
      </c>
      <c r="F49">
        <v>0</v>
      </c>
      <c r="G49">
        <v>0</v>
      </c>
      <c r="H49">
        <v>1</v>
      </c>
      <c r="W49">
        <v>2.7072261111004303E-2</v>
      </c>
      <c r="X49">
        <v>0.99326974021417935</v>
      </c>
      <c r="Y49">
        <v>0.42271430694594797</v>
      </c>
      <c r="Z49">
        <v>5.0595078365627634E-2</v>
      </c>
      <c r="AC49">
        <v>2.7072261111004303E-2</v>
      </c>
      <c r="AD49">
        <v>0.99326974021417935</v>
      </c>
      <c r="AE49">
        <v>0.42271430694594797</v>
      </c>
      <c r="AF49">
        <v>5.0595078365627634E-2</v>
      </c>
    </row>
    <row r="50" spans="1:32" x14ac:dyDescent="0.25">
      <c r="A50" t="s">
        <v>8</v>
      </c>
      <c r="B50" t="s">
        <v>34</v>
      </c>
      <c r="C50" t="s">
        <v>19</v>
      </c>
      <c r="D50">
        <v>2</v>
      </c>
      <c r="E50">
        <v>0</v>
      </c>
      <c r="F50">
        <v>0</v>
      </c>
      <c r="G50">
        <v>0</v>
      </c>
      <c r="H50">
        <v>1</v>
      </c>
      <c r="W50">
        <v>2.7072261111004303E-2</v>
      </c>
      <c r="X50">
        <v>0.99326974021417935</v>
      </c>
      <c r="Y50">
        <v>0.42271430694594797</v>
      </c>
      <c r="Z50">
        <v>5.0595078365627634E-2</v>
      </c>
      <c r="AC50">
        <v>2.7072261111004303E-2</v>
      </c>
      <c r="AD50">
        <v>0.99326974021417935</v>
      </c>
      <c r="AE50">
        <v>0.42271430694594797</v>
      </c>
      <c r="AF50">
        <v>5.0595078365627634E-2</v>
      </c>
    </row>
    <row r="51" spans="1:32" x14ac:dyDescent="0.25">
      <c r="A51" t="s">
        <v>8</v>
      </c>
      <c r="B51" t="s">
        <v>34</v>
      </c>
      <c r="C51" t="s">
        <v>20</v>
      </c>
      <c r="D51">
        <v>2</v>
      </c>
      <c r="E51">
        <v>0</v>
      </c>
      <c r="F51">
        <v>0</v>
      </c>
      <c r="G51">
        <v>0</v>
      </c>
      <c r="H51">
        <v>1</v>
      </c>
      <c r="W51">
        <v>2.7072261111004303E-2</v>
      </c>
      <c r="X51">
        <v>0.99326974021417935</v>
      </c>
      <c r="Y51">
        <v>0.42271430694594797</v>
      </c>
      <c r="Z51">
        <v>5.0595078365627634E-2</v>
      </c>
      <c r="AC51">
        <v>2.7072261111004303E-2</v>
      </c>
      <c r="AD51">
        <v>0.99326974021417935</v>
      </c>
      <c r="AE51">
        <v>0.42271430694594797</v>
      </c>
      <c r="AF51">
        <v>5.0595078365627634E-2</v>
      </c>
    </row>
    <row r="52" spans="1:32" x14ac:dyDescent="0.25">
      <c r="A52" t="s">
        <v>8</v>
      </c>
      <c r="B52" t="s">
        <v>34</v>
      </c>
      <c r="C52" t="s">
        <v>21</v>
      </c>
      <c r="D52">
        <v>2</v>
      </c>
      <c r="E52">
        <v>0</v>
      </c>
      <c r="F52">
        <v>0</v>
      </c>
      <c r="G52">
        <v>0</v>
      </c>
      <c r="H52">
        <v>3</v>
      </c>
      <c r="W52">
        <v>2.7072261111004303E-2</v>
      </c>
      <c r="X52">
        <v>0.99326974021417935</v>
      </c>
      <c r="Y52">
        <v>0.42271430694594797</v>
      </c>
      <c r="Z52">
        <v>5.0595078365627634E-2</v>
      </c>
      <c r="AC52">
        <v>2.7072261111004303E-2</v>
      </c>
      <c r="AD52">
        <v>0.99326974021417935</v>
      </c>
      <c r="AE52">
        <v>0.42271430694594797</v>
      </c>
      <c r="AF52">
        <v>5.0595078365627634E-2</v>
      </c>
    </row>
    <row r="53" spans="1:32" x14ac:dyDescent="0.25">
      <c r="A53" t="s">
        <v>8</v>
      </c>
      <c r="B53" t="s">
        <v>34</v>
      </c>
      <c r="C53" t="s">
        <v>22</v>
      </c>
      <c r="D53">
        <v>2</v>
      </c>
      <c r="E53">
        <v>0</v>
      </c>
      <c r="F53">
        <v>0</v>
      </c>
      <c r="G53">
        <v>0</v>
      </c>
      <c r="H53">
        <v>3</v>
      </c>
      <c r="W53">
        <v>2.9313504447006252E-2</v>
      </c>
      <c r="X53">
        <v>0.98886830769118483</v>
      </c>
      <c r="Y53">
        <v>0.24676177603351304</v>
      </c>
      <c r="Z53">
        <v>2.4946823585895402E-2</v>
      </c>
      <c r="AC53">
        <v>2.9313504447006252E-2</v>
      </c>
      <c r="AD53">
        <v>0.98886830769118483</v>
      </c>
      <c r="AE53">
        <v>0.24676177603351304</v>
      </c>
      <c r="AF53">
        <v>2.4946823585895402E-2</v>
      </c>
    </row>
    <row r="54" spans="1:32" x14ac:dyDescent="0.25">
      <c r="A54" t="s">
        <v>8</v>
      </c>
      <c r="B54" t="s">
        <v>34</v>
      </c>
      <c r="C54" t="s">
        <v>23</v>
      </c>
      <c r="D54">
        <v>2</v>
      </c>
      <c r="E54">
        <v>0</v>
      </c>
      <c r="F54">
        <v>0</v>
      </c>
      <c r="G54">
        <v>0</v>
      </c>
      <c r="H54">
        <v>3</v>
      </c>
      <c r="W54">
        <v>2.9313504447006252E-2</v>
      </c>
      <c r="X54">
        <v>0.98886830769118483</v>
      </c>
      <c r="Y54">
        <v>0.24676177603351304</v>
      </c>
      <c r="Z54">
        <v>2.4946823585895402E-2</v>
      </c>
      <c r="AC54">
        <v>2.9313504447006252E-2</v>
      </c>
      <c r="AD54">
        <v>0.98886830769118483</v>
      </c>
      <c r="AE54">
        <v>0.24676177603351304</v>
      </c>
      <c r="AF54">
        <v>2.4946823585895402E-2</v>
      </c>
    </row>
    <row r="55" spans="1:32" x14ac:dyDescent="0.25">
      <c r="A55" t="s">
        <v>8</v>
      </c>
      <c r="B55" t="s">
        <v>34</v>
      </c>
      <c r="C55" t="s">
        <v>24</v>
      </c>
      <c r="D55">
        <v>2</v>
      </c>
      <c r="E55">
        <v>0</v>
      </c>
      <c r="F55">
        <v>0</v>
      </c>
      <c r="G55">
        <v>0</v>
      </c>
      <c r="H55">
        <v>3</v>
      </c>
      <c r="W55">
        <v>2.9313504447006252E-2</v>
      </c>
      <c r="X55">
        <v>0.98886830769118483</v>
      </c>
      <c r="Y55">
        <v>0.24676177603351304</v>
      </c>
      <c r="Z55">
        <v>2.4946823585895402E-2</v>
      </c>
      <c r="AC55">
        <v>2.9313504447006252E-2</v>
      </c>
      <c r="AD55">
        <v>0.98886830769118483</v>
      </c>
      <c r="AE55">
        <v>0.24676177603351304</v>
      </c>
      <c r="AF55">
        <v>2.4946823585895402E-2</v>
      </c>
    </row>
    <row r="56" spans="1:32" x14ac:dyDescent="0.25">
      <c r="A56" t="s">
        <v>8</v>
      </c>
      <c r="B56" t="s">
        <v>34</v>
      </c>
      <c r="C56" t="s">
        <v>25</v>
      </c>
      <c r="D56">
        <v>2</v>
      </c>
      <c r="E56">
        <v>0</v>
      </c>
      <c r="F56">
        <v>0</v>
      </c>
      <c r="G56">
        <v>0</v>
      </c>
      <c r="H56">
        <v>3</v>
      </c>
      <c r="W56">
        <v>2.9313504447006252E-2</v>
      </c>
      <c r="X56">
        <v>0.98886830769118483</v>
      </c>
      <c r="Y56">
        <v>0.24676177603351304</v>
      </c>
      <c r="Z56">
        <v>2.4946823585895402E-2</v>
      </c>
      <c r="AC56">
        <v>2.9313504447006252E-2</v>
      </c>
      <c r="AD56">
        <v>0.98886830769118483</v>
      </c>
      <c r="AE56">
        <v>0.24676177603351304</v>
      </c>
      <c r="AF56">
        <v>2.4946823585895402E-2</v>
      </c>
    </row>
    <row r="57" spans="1:32" x14ac:dyDescent="0.25">
      <c r="A57" t="s">
        <v>8</v>
      </c>
      <c r="B57" t="s">
        <v>34</v>
      </c>
      <c r="C57" t="s">
        <v>26</v>
      </c>
      <c r="D57">
        <v>2</v>
      </c>
      <c r="E57">
        <v>0</v>
      </c>
      <c r="F57">
        <v>0</v>
      </c>
      <c r="G57">
        <v>0</v>
      </c>
      <c r="H57">
        <v>3</v>
      </c>
      <c r="W57">
        <v>2.9313504447006252E-2</v>
      </c>
      <c r="X57">
        <v>0.98886830769118483</v>
      </c>
      <c r="Y57">
        <v>0.24676177603351304</v>
      </c>
      <c r="Z57">
        <v>2.4946823585895402E-2</v>
      </c>
      <c r="AC57">
        <v>2.9313504447006252E-2</v>
      </c>
      <c r="AD57">
        <v>0.98886830769118483</v>
      </c>
      <c r="AE57">
        <v>0.24676177603351304</v>
      </c>
      <c r="AF57">
        <v>2.4946823585895402E-2</v>
      </c>
    </row>
    <row r="58" spans="1:32" x14ac:dyDescent="0.25">
      <c r="A58" t="s">
        <v>8</v>
      </c>
      <c r="B58" t="s">
        <v>34</v>
      </c>
      <c r="C58" t="s">
        <v>27</v>
      </c>
      <c r="D58">
        <v>2</v>
      </c>
      <c r="E58">
        <v>0</v>
      </c>
      <c r="F58">
        <v>0</v>
      </c>
      <c r="G58">
        <v>0</v>
      </c>
      <c r="H58">
        <v>1</v>
      </c>
      <c r="W58">
        <v>2.7072261111004303E-2</v>
      </c>
      <c r="X58">
        <v>0.99326974021417935</v>
      </c>
      <c r="Y58">
        <v>0.42271430694594797</v>
      </c>
      <c r="Z58">
        <v>5.0595078365627634E-2</v>
      </c>
      <c r="AC58">
        <v>2.7072261111004303E-2</v>
      </c>
      <c r="AD58">
        <v>0.99326974021417935</v>
      </c>
      <c r="AE58">
        <v>0.42271430694594797</v>
      </c>
      <c r="AF58">
        <v>5.0595078365627634E-2</v>
      </c>
    </row>
    <row r="59" spans="1:32" x14ac:dyDescent="0.25">
      <c r="A59" t="s">
        <v>8</v>
      </c>
      <c r="B59" t="s">
        <v>34</v>
      </c>
      <c r="C59" t="s">
        <v>28</v>
      </c>
      <c r="D59">
        <v>2</v>
      </c>
      <c r="E59">
        <v>0</v>
      </c>
      <c r="F59">
        <v>0</v>
      </c>
      <c r="G59">
        <v>0</v>
      </c>
      <c r="H59">
        <v>1</v>
      </c>
      <c r="W59">
        <v>2.7072261111004303E-2</v>
      </c>
      <c r="X59">
        <v>0.99326974021417935</v>
      </c>
      <c r="Y59">
        <v>0.42271430694594797</v>
      </c>
      <c r="Z59">
        <v>5.0595078365627634E-2</v>
      </c>
      <c r="AC59">
        <v>2.7072261111004303E-2</v>
      </c>
      <c r="AD59">
        <v>0.99326974021417935</v>
      </c>
      <c r="AE59">
        <v>0.42271430694594797</v>
      </c>
      <c r="AF59">
        <v>5.0595078365627634E-2</v>
      </c>
    </row>
    <row r="60" spans="1:32" x14ac:dyDescent="0.25">
      <c r="A60" t="s">
        <v>8</v>
      </c>
      <c r="B60" t="s">
        <v>34</v>
      </c>
      <c r="C60" t="s">
        <v>29</v>
      </c>
      <c r="D60">
        <v>2</v>
      </c>
      <c r="E60">
        <v>0</v>
      </c>
      <c r="F60">
        <v>0</v>
      </c>
      <c r="G60">
        <v>0</v>
      </c>
      <c r="H60">
        <v>1</v>
      </c>
      <c r="W60">
        <v>2.7072261111004303E-2</v>
      </c>
      <c r="X60">
        <v>0.99326974021417935</v>
      </c>
      <c r="Y60">
        <v>0.42271430694594797</v>
      </c>
      <c r="Z60">
        <v>5.0595078365627634E-2</v>
      </c>
      <c r="AC60">
        <v>2.7072261111004303E-2</v>
      </c>
      <c r="AD60">
        <v>0.99326974021417935</v>
      </c>
      <c r="AE60">
        <v>0.42271430694594797</v>
      </c>
      <c r="AF60">
        <v>5.0595078365627634E-2</v>
      </c>
    </row>
    <row r="61" spans="1:32" x14ac:dyDescent="0.25">
      <c r="A61" t="s">
        <v>8</v>
      </c>
      <c r="B61" t="s">
        <v>34</v>
      </c>
      <c r="C61" t="s">
        <v>30</v>
      </c>
      <c r="D61">
        <v>2</v>
      </c>
      <c r="E61">
        <v>0</v>
      </c>
      <c r="F61">
        <v>0</v>
      </c>
      <c r="G61">
        <v>0</v>
      </c>
      <c r="H61">
        <v>1</v>
      </c>
      <c r="W61">
        <v>2.7072261111004303E-2</v>
      </c>
      <c r="X61">
        <v>0.99326974021417935</v>
      </c>
      <c r="Y61">
        <v>0.42271430694594797</v>
      </c>
      <c r="Z61">
        <v>5.0595078365627634E-2</v>
      </c>
      <c r="AC61">
        <v>2.7072261111004303E-2</v>
      </c>
      <c r="AD61">
        <v>0.99326974021417935</v>
      </c>
      <c r="AE61">
        <v>0.42271430694594797</v>
      </c>
      <c r="AF61">
        <v>5.0595078365627634E-2</v>
      </c>
    </row>
    <row r="62" spans="1:32" x14ac:dyDescent="0.25">
      <c r="A62" t="s">
        <v>32</v>
      </c>
      <c r="B62" t="s">
        <v>33</v>
      </c>
      <c r="C62" t="s">
        <v>19</v>
      </c>
      <c r="D62">
        <v>2</v>
      </c>
      <c r="E62">
        <v>0</v>
      </c>
      <c r="F62">
        <v>0</v>
      </c>
      <c r="G62">
        <v>0</v>
      </c>
      <c r="H62">
        <v>1</v>
      </c>
      <c r="W62">
        <v>2.7072261111004303E-2</v>
      </c>
      <c r="X62">
        <v>0.99326974021417935</v>
      </c>
      <c r="Y62">
        <v>0.42271430694594797</v>
      </c>
      <c r="Z62">
        <v>5.0595078365627634E-2</v>
      </c>
      <c r="AC62">
        <v>1.1877607920541323E-3</v>
      </c>
      <c r="AD62">
        <v>1.0039966489678811</v>
      </c>
      <c r="AE62">
        <v>0.48147111034433049</v>
      </c>
      <c r="AF62">
        <v>0.10105983856283134</v>
      </c>
    </row>
    <row r="63" spans="1:32" x14ac:dyDescent="0.25">
      <c r="A63" t="s">
        <v>32</v>
      </c>
      <c r="B63" t="s">
        <v>33</v>
      </c>
      <c r="C63" t="s">
        <v>20</v>
      </c>
      <c r="D63">
        <v>2</v>
      </c>
      <c r="E63">
        <v>0</v>
      </c>
      <c r="F63">
        <v>0</v>
      </c>
      <c r="G63">
        <v>0</v>
      </c>
      <c r="H63">
        <v>1</v>
      </c>
      <c r="W63">
        <v>2.7072261111004303E-2</v>
      </c>
      <c r="X63">
        <v>0.99326974021417935</v>
      </c>
      <c r="Y63">
        <v>0.42271430694594797</v>
      </c>
      <c r="Z63">
        <v>5.0595078365627634E-2</v>
      </c>
      <c r="AC63">
        <v>1.1877607920541323E-3</v>
      </c>
      <c r="AD63">
        <v>1.0039966489678811</v>
      </c>
      <c r="AE63">
        <v>0.48147111034433049</v>
      </c>
      <c r="AF63">
        <v>0.10105983856283134</v>
      </c>
    </row>
    <row r="64" spans="1:32" x14ac:dyDescent="0.25">
      <c r="A64" t="s">
        <v>32</v>
      </c>
      <c r="B64" t="s">
        <v>33</v>
      </c>
      <c r="C64" t="s">
        <v>21</v>
      </c>
      <c r="D64">
        <v>2</v>
      </c>
      <c r="E64">
        <v>0</v>
      </c>
      <c r="F64">
        <v>0</v>
      </c>
      <c r="G64">
        <v>0</v>
      </c>
      <c r="H64">
        <v>3</v>
      </c>
      <c r="W64">
        <v>2.7072261111004303E-2</v>
      </c>
      <c r="X64">
        <v>0.99326974021417935</v>
      </c>
      <c r="Y64">
        <v>0.42271430694594797</v>
      </c>
      <c r="Z64">
        <v>5.0595078365627634E-2</v>
      </c>
      <c r="AC64">
        <v>1.1877607920541323E-3</v>
      </c>
      <c r="AD64">
        <v>1.0039966489678811</v>
      </c>
      <c r="AE64">
        <v>0.48147111034433049</v>
      </c>
      <c r="AF64">
        <v>0.10105983856283134</v>
      </c>
    </row>
    <row r="65" spans="1:32" x14ac:dyDescent="0.25">
      <c r="A65" t="s">
        <v>32</v>
      </c>
      <c r="B65" t="s">
        <v>33</v>
      </c>
      <c r="C65" t="s">
        <v>22</v>
      </c>
      <c r="D65">
        <v>2</v>
      </c>
      <c r="E65">
        <v>0</v>
      </c>
      <c r="F65">
        <v>0</v>
      </c>
      <c r="G65">
        <v>0</v>
      </c>
      <c r="H65">
        <v>3</v>
      </c>
      <c r="W65">
        <v>2.9313504447006252E-2</v>
      </c>
      <c r="X65">
        <v>0.98886830769118483</v>
      </c>
      <c r="Y65">
        <v>0.24676177603351304</v>
      </c>
      <c r="Z65">
        <v>2.4946823585895402E-2</v>
      </c>
      <c r="AC65">
        <v>1.5942437461412402E-2</v>
      </c>
      <c r="AD65">
        <v>0.99091357130520463</v>
      </c>
      <c r="AE65">
        <v>0.16772169711848881</v>
      </c>
      <c r="AF65">
        <v>3.1354216893132524E-2</v>
      </c>
    </row>
    <row r="66" spans="1:32" x14ac:dyDescent="0.25">
      <c r="A66" t="s">
        <v>32</v>
      </c>
      <c r="B66" t="s">
        <v>33</v>
      </c>
      <c r="C66" t="s">
        <v>23</v>
      </c>
      <c r="D66">
        <v>2</v>
      </c>
      <c r="E66">
        <v>0</v>
      </c>
      <c r="F66">
        <v>0</v>
      </c>
      <c r="G66">
        <v>0</v>
      </c>
      <c r="H66">
        <v>3</v>
      </c>
      <c r="W66">
        <v>2.9313504447006252E-2</v>
      </c>
      <c r="X66">
        <v>0.98886830769118483</v>
      </c>
      <c r="Y66">
        <v>0.24676177603351304</v>
      </c>
      <c r="Z66">
        <v>2.4946823585895402E-2</v>
      </c>
      <c r="AC66">
        <v>1.5942437461412402E-2</v>
      </c>
      <c r="AD66">
        <v>0.99091357130520463</v>
      </c>
      <c r="AE66">
        <v>0.16772169711848881</v>
      </c>
      <c r="AF66">
        <v>3.1354216893132524E-2</v>
      </c>
    </row>
    <row r="67" spans="1:32" x14ac:dyDescent="0.25">
      <c r="A67" t="s">
        <v>32</v>
      </c>
      <c r="B67" t="s">
        <v>33</v>
      </c>
      <c r="C67" t="s">
        <v>24</v>
      </c>
      <c r="D67">
        <v>2</v>
      </c>
      <c r="E67">
        <v>0</v>
      </c>
      <c r="F67">
        <v>0</v>
      </c>
      <c r="G67">
        <v>0</v>
      </c>
      <c r="H67">
        <v>3</v>
      </c>
      <c r="W67">
        <v>2.9313504447006252E-2</v>
      </c>
      <c r="X67">
        <v>0.98886830769118483</v>
      </c>
      <c r="Y67">
        <v>0.24676177603351304</v>
      </c>
      <c r="Z67">
        <v>2.4946823585895402E-2</v>
      </c>
      <c r="AC67">
        <v>1.5942437461412402E-2</v>
      </c>
      <c r="AD67">
        <v>0.99091357130520463</v>
      </c>
      <c r="AE67">
        <v>0.16772169711848881</v>
      </c>
      <c r="AF67">
        <v>3.1354216893132524E-2</v>
      </c>
    </row>
    <row r="68" spans="1:32" x14ac:dyDescent="0.25">
      <c r="A68" t="s">
        <v>32</v>
      </c>
      <c r="B68" t="s">
        <v>33</v>
      </c>
      <c r="C68" t="s">
        <v>25</v>
      </c>
      <c r="D68">
        <v>2</v>
      </c>
      <c r="E68">
        <v>0</v>
      </c>
      <c r="F68">
        <v>0</v>
      </c>
      <c r="G68">
        <v>0</v>
      </c>
      <c r="H68">
        <v>3</v>
      </c>
      <c r="W68">
        <v>2.9313504447006252E-2</v>
      </c>
      <c r="X68">
        <v>0.98886830769118483</v>
      </c>
      <c r="Y68">
        <v>0.24676177603351304</v>
      </c>
      <c r="Z68">
        <v>2.4946823585895402E-2</v>
      </c>
      <c r="AC68">
        <v>1.5942437461412402E-2</v>
      </c>
      <c r="AD68">
        <v>0.99091357130520463</v>
      </c>
      <c r="AE68">
        <v>0.16772169711848881</v>
      </c>
      <c r="AF68">
        <v>3.1354216893132524E-2</v>
      </c>
    </row>
    <row r="69" spans="1:32" x14ac:dyDescent="0.25">
      <c r="A69" t="s">
        <v>32</v>
      </c>
      <c r="B69" t="s">
        <v>33</v>
      </c>
      <c r="C69" t="s">
        <v>26</v>
      </c>
      <c r="D69">
        <v>2</v>
      </c>
      <c r="E69">
        <v>0</v>
      </c>
      <c r="F69">
        <v>0</v>
      </c>
      <c r="G69">
        <v>0</v>
      </c>
      <c r="H69">
        <v>3</v>
      </c>
      <c r="W69">
        <v>2.9313504447006252E-2</v>
      </c>
      <c r="X69">
        <v>0.98886830769118483</v>
      </c>
      <c r="Y69">
        <v>0.24676177603351304</v>
      </c>
      <c r="Z69">
        <v>2.4946823585895402E-2</v>
      </c>
      <c r="AC69">
        <v>1.5942437461412402E-2</v>
      </c>
      <c r="AD69">
        <v>0.99091357130520463</v>
      </c>
      <c r="AE69">
        <v>0.16772169711848881</v>
      </c>
      <c r="AF69">
        <v>3.1354216893132524E-2</v>
      </c>
    </row>
    <row r="70" spans="1:32" x14ac:dyDescent="0.25">
      <c r="A70" t="s">
        <v>32</v>
      </c>
      <c r="B70" t="s">
        <v>33</v>
      </c>
      <c r="C70" t="s">
        <v>27</v>
      </c>
      <c r="D70">
        <v>2</v>
      </c>
      <c r="E70">
        <v>0</v>
      </c>
      <c r="F70">
        <v>0</v>
      </c>
      <c r="G70">
        <v>0</v>
      </c>
      <c r="H70">
        <v>1</v>
      </c>
      <c r="W70">
        <v>2.7072261111004303E-2</v>
      </c>
      <c r="X70">
        <v>0.99326974021417935</v>
      </c>
      <c r="Y70">
        <v>0.42271430694594797</v>
      </c>
      <c r="Z70">
        <v>5.0595078365627634E-2</v>
      </c>
      <c r="AC70">
        <v>1.1877607920541323E-3</v>
      </c>
      <c r="AD70">
        <v>1.0039966489678811</v>
      </c>
      <c r="AE70">
        <v>0.48147111034433049</v>
      </c>
      <c r="AF70">
        <v>0.10105983856283134</v>
      </c>
    </row>
    <row r="71" spans="1:32" x14ac:dyDescent="0.25">
      <c r="A71" t="s">
        <v>32</v>
      </c>
      <c r="B71" t="s">
        <v>33</v>
      </c>
      <c r="C71" t="s">
        <v>28</v>
      </c>
      <c r="D71">
        <v>2</v>
      </c>
      <c r="E71">
        <v>0</v>
      </c>
      <c r="F71">
        <v>0</v>
      </c>
      <c r="G71">
        <v>0</v>
      </c>
      <c r="H71">
        <v>1</v>
      </c>
      <c r="W71">
        <v>2.7072261111004303E-2</v>
      </c>
      <c r="X71">
        <v>0.99326974021417935</v>
      </c>
      <c r="Y71">
        <v>0.42271430694594797</v>
      </c>
      <c r="Z71">
        <v>5.0595078365627634E-2</v>
      </c>
      <c r="AC71">
        <v>1.1877607920541323E-3</v>
      </c>
      <c r="AD71">
        <v>1.0039966489678811</v>
      </c>
      <c r="AE71">
        <v>0.48147111034433049</v>
      </c>
      <c r="AF71">
        <v>0.10105983856283134</v>
      </c>
    </row>
    <row r="72" spans="1:32" x14ac:dyDescent="0.25">
      <c r="A72" t="s">
        <v>32</v>
      </c>
      <c r="B72" t="s">
        <v>33</v>
      </c>
      <c r="C72" t="s">
        <v>29</v>
      </c>
      <c r="D72">
        <v>2</v>
      </c>
      <c r="E72">
        <v>0</v>
      </c>
      <c r="F72">
        <v>0</v>
      </c>
      <c r="G72">
        <v>0</v>
      </c>
      <c r="H72">
        <v>1</v>
      </c>
      <c r="W72">
        <v>2.7072261111004303E-2</v>
      </c>
      <c r="X72">
        <v>0.99326974021417935</v>
      </c>
      <c r="Y72">
        <v>0.42271430694594797</v>
      </c>
      <c r="Z72">
        <v>5.0595078365627634E-2</v>
      </c>
      <c r="AC72">
        <v>1.1877607920541323E-3</v>
      </c>
      <c r="AD72">
        <v>1.0039966489678811</v>
      </c>
      <c r="AE72">
        <v>0.48147111034433049</v>
      </c>
      <c r="AF72">
        <v>0.10105983856283134</v>
      </c>
    </row>
    <row r="73" spans="1:32" x14ac:dyDescent="0.25">
      <c r="A73" t="s">
        <v>32</v>
      </c>
      <c r="B73" t="s">
        <v>33</v>
      </c>
      <c r="C73" t="s">
        <v>30</v>
      </c>
      <c r="D73">
        <v>2</v>
      </c>
      <c r="E73">
        <v>0</v>
      </c>
      <c r="F73">
        <v>0</v>
      </c>
      <c r="G73">
        <v>0</v>
      </c>
      <c r="H73">
        <v>1</v>
      </c>
      <c r="W73">
        <v>2.7072261111004303E-2</v>
      </c>
      <c r="X73">
        <v>0.99326974021417935</v>
      </c>
      <c r="Y73">
        <v>0.42271430694594797</v>
      </c>
      <c r="Z73">
        <v>5.0595078365627634E-2</v>
      </c>
      <c r="AC73">
        <v>1.1877607920541323E-3</v>
      </c>
      <c r="AD73">
        <v>1.0039966489678811</v>
      </c>
      <c r="AE73">
        <v>0.48147111034433049</v>
      </c>
      <c r="AF73">
        <v>0.10105983856283134</v>
      </c>
    </row>
    <row r="74" spans="1:32" x14ac:dyDescent="0.25">
      <c r="A74" t="s">
        <v>34</v>
      </c>
      <c r="B74" t="s">
        <v>36</v>
      </c>
      <c r="C74" t="s">
        <v>19</v>
      </c>
      <c r="D74">
        <v>2</v>
      </c>
      <c r="E74">
        <v>0</v>
      </c>
      <c r="F74">
        <v>0</v>
      </c>
      <c r="G74">
        <v>0</v>
      </c>
      <c r="H74">
        <v>1</v>
      </c>
      <c r="W74">
        <v>2.7072261111004303E-2</v>
      </c>
      <c r="X74">
        <v>0.99326974021417935</v>
      </c>
      <c r="Y74">
        <v>0.42271430694594797</v>
      </c>
      <c r="Z74">
        <v>5.0595078365627634E-2</v>
      </c>
      <c r="AC74">
        <v>2.7072261111004303E-2</v>
      </c>
      <c r="AD74">
        <v>0.99326974021417935</v>
      </c>
      <c r="AE74">
        <v>0.42271430694594797</v>
      </c>
      <c r="AF74">
        <v>5.0595078365627634E-2</v>
      </c>
    </row>
    <row r="75" spans="1:32" x14ac:dyDescent="0.25">
      <c r="A75" t="s">
        <v>34</v>
      </c>
      <c r="B75" t="s">
        <v>36</v>
      </c>
      <c r="C75" t="s">
        <v>20</v>
      </c>
      <c r="D75">
        <v>2</v>
      </c>
      <c r="E75">
        <v>0</v>
      </c>
      <c r="F75">
        <v>0</v>
      </c>
      <c r="G75">
        <v>0</v>
      </c>
      <c r="H75">
        <v>1</v>
      </c>
      <c r="W75">
        <v>2.7072261111004303E-2</v>
      </c>
      <c r="X75">
        <v>0.99326974021417935</v>
      </c>
      <c r="Y75">
        <v>0.42271430694594797</v>
      </c>
      <c r="Z75">
        <v>5.0595078365627634E-2</v>
      </c>
      <c r="AC75">
        <v>2.7072261111004303E-2</v>
      </c>
      <c r="AD75">
        <v>0.99326974021417935</v>
      </c>
      <c r="AE75">
        <v>0.42271430694594797</v>
      </c>
      <c r="AF75">
        <v>5.0595078365627634E-2</v>
      </c>
    </row>
    <row r="76" spans="1:32" x14ac:dyDescent="0.25">
      <c r="A76" t="s">
        <v>34</v>
      </c>
      <c r="B76" t="s">
        <v>36</v>
      </c>
      <c r="C76" t="s">
        <v>21</v>
      </c>
      <c r="D76">
        <v>2</v>
      </c>
      <c r="E76">
        <v>0</v>
      </c>
      <c r="F76">
        <v>0</v>
      </c>
      <c r="G76">
        <v>0</v>
      </c>
      <c r="H76">
        <v>3</v>
      </c>
      <c r="W76">
        <v>2.7072261111004303E-2</v>
      </c>
      <c r="X76">
        <v>0.99326974021417935</v>
      </c>
      <c r="Y76">
        <v>0.42271430694594797</v>
      </c>
      <c r="Z76">
        <v>5.0595078365627634E-2</v>
      </c>
      <c r="AC76">
        <v>2.7072261111004303E-2</v>
      </c>
      <c r="AD76">
        <v>0.99326974021417935</v>
      </c>
      <c r="AE76">
        <v>0.42271430694594797</v>
      </c>
      <c r="AF76">
        <v>5.0595078365627634E-2</v>
      </c>
    </row>
    <row r="77" spans="1:32" x14ac:dyDescent="0.25">
      <c r="A77" t="s">
        <v>34</v>
      </c>
      <c r="B77" t="s">
        <v>36</v>
      </c>
      <c r="C77" t="s">
        <v>22</v>
      </c>
      <c r="D77">
        <v>2</v>
      </c>
      <c r="E77">
        <v>0</v>
      </c>
      <c r="F77">
        <v>0</v>
      </c>
      <c r="G77">
        <v>0</v>
      </c>
      <c r="H77">
        <v>3</v>
      </c>
      <c r="W77">
        <v>2.9313504447006252E-2</v>
      </c>
      <c r="X77">
        <v>0.98886830769118483</v>
      </c>
      <c r="Y77">
        <v>0.24676177603351304</v>
      </c>
      <c r="Z77">
        <v>2.4946823585895402E-2</v>
      </c>
      <c r="AC77">
        <v>2.9313504447006252E-2</v>
      </c>
      <c r="AD77">
        <v>0.98886830769118483</v>
      </c>
      <c r="AE77">
        <v>0.24676177603351304</v>
      </c>
      <c r="AF77">
        <v>2.4946823585895402E-2</v>
      </c>
    </row>
    <row r="78" spans="1:32" x14ac:dyDescent="0.25">
      <c r="A78" t="s">
        <v>34</v>
      </c>
      <c r="B78" t="s">
        <v>36</v>
      </c>
      <c r="C78" t="s">
        <v>23</v>
      </c>
      <c r="D78">
        <v>2</v>
      </c>
      <c r="E78">
        <v>0</v>
      </c>
      <c r="F78">
        <v>0</v>
      </c>
      <c r="G78">
        <v>0</v>
      </c>
      <c r="H78">
        <v>3</v>
      </c>
      <c r="W78">
        <v>2.9313504447006252E-2</v>
      </c>
      <c r="X78">
        <v>0.98886830769118483</v>
      </c>
      <c r="Y78">
        <v>0.24676177603351304</v>
      </c>
      <c r="Z78">
        <v>2.4946823585895402E-2</v>
      </c>
      <c r="AC78">
        <v>2.9313504447006252E-2</v>
      </c>
      <c r="AD78">
        <v>0.98886830769118483</v>
      </c>
      <c r="AE78">
        <v>0.24676177603351304</v>
      </c>
      <c r="AF78">
        <v>2.4946823585895402E-2</v>
      </c>
    </row>
    <row r="79" spans="1:32" x14ac:dyDescent="0.25">
      <c r="A79" t="s">
        <v>34</v>
      </c>
      <c r="B79" t="s">
        <v>36</v>
      </c>
      <c r="C79" t="s">
        <v>24</v>
      </c>
      <c r="D79">
        <v>2</v>
      </c>
      <c r="E79">
        <v>0</v>
      </c>
      <c r="F79">
        <v>0</v>
      </c>
      <c r="G79">
        <v>0</v>
      </c>
      <c r="H79">
        <v>3</v>
      </c>
      <c r="W79">
        <v>2.9313504447006252E-2</v>
      </c>
      <c r="X79">
        <v>0.98886830769118483</v>
      </c>
      <c r="Y79">
        <v>0.24676177603351304</v>
      </c>
      <c r="Z79">
        <v>2.4946823585895402E-2</v>
      </c>
      <c r="AC79">
        <v>2.9313504447006252E-2</v>
      </c>
      <c r="AD79">
        <v>0.98886830769118483</v>
      </c>
      <c r="AE79">
        <v>0.24676177603351304</v>
      </c>
      <c r="AF79">
        <v>2.4946823585895402E-2</v>
      </c>
    </row>
    <row r="80" spans="1:32" x14ac:dyDescent="0.25">
      <c r="A80" t="s">
        <v>34</v>
      </c>
      <c r="B80" t="s">
        <v>36</v>
      </c>
      <c r="C80" t="s">
        <v>25</v>
      </c>
      <c r="D80">
        <v>2</v>
      </c>
      <c r="E80">
        <v>0</v>
      </c>
      <c r="F80">
        <v>0</v>
      </c>
      <c r="G80">
        <v>0</v>
      </c>
      <c r="H80">
        <v>3</v>
      </c>
      <c r="W80">
        <v>2.9313504447006252E-2</v>
      </c>
      <c r="X80">
        <v>0.98886830769118483</v>
      </c>
      <c r="Y80">
        <v>0.24676177603351304</v>
      </c>
      <c r="Z80">
        <v>2.4946823585895402E-2</v>
      </c>
      <c r="AC80">
        <v>2.9313504447006252E-2</v>
      </c>
      <c r="AD80">
        <v>0.98886830769118483</v>
      </c>
      <c r="AE80">
        <v>0.24676177603351304</v>
      </c>
      <c r="AF80">
        <v>2.4946823585895402E-2</v>
      </c>
    </row>
    <row r="81" spans="1:32" x14ac:dyDescent="0.25">
      <c r="A81" t="s">
        <v>34</v>
      </c>
      <c r="B81" t="s">
        <v>36</v>
      </c>
      <c r="C81" t="s">
        <v>26</v>
      </c>
      <c r="D81">
        <v>2</v>
      </c>
      <c r="E81">
        <v>0</v>
      </c>
      <c r="F81">
        <v>0</v>
      </c>
      <c r="G81">
        <v>0</v>
      </c>
      <c r="H81">
        <v>3</v>
      </c>
      <c r="W81">
        <v>2.9313504447006252E-2</v>
      </c>
      <c r="X81">
        <v>0.98886830769118483</v>
      </c>
      <c r="Y81">
        <v>0.24676177603351304</v>
      </c>
      <c r="Z81">
        <v>2.4946823585895402E-2</v>
      </c>
      <c r="AC81">
        <v>2.9313504447006252E-2</v>
      </c>
      <c r="AD81">
        <v>0.98886830769118483</v>
      </c>
      <c r="AE81">
        <v>0.24676177603351304</v>
      </c>
      <c r="AF81">
        <v>2.4946823585895402E-2</v>
      </c>
    </row>
    <row r="82" spans="1:32" x14ac:dyDescent="0.25">
      <c r="A82" t="s">
        <v>34</v>
      </c>
      <c r="B82" t="s">
        <v>36</v>
      </c>
      <c r="C82" t="s">
        <v>27</v>
      </c>
      <c r="D82">
        <v>2</v>
      </c>
      <c r="E82">
        <v>0</v>
      </c>
      <c r="F82">
        <v>0</v>
      </c>
      <c r="G82">
        <v>0</v>
      </c>
      <c r="H82">
        <v>1</v>
      </c>
      <c r="W82">
        <v>2.7072261111004303E-2</v>
      </c>
      <c r="X82">
        <v>0.99326974021417935</v>
      </c>
      <c r="Y82">
        <v>0.42271430694594797</v>
      </c>
      <c r="Z82">
        <v>5.0595078365627634E-2</v>
      </c>
      <c r="AC82">
        <v>2.7072261111004303E-2</v>
      </c>
      <c r="AD82">
        <v>0.99326974021417935</v>
      </c>
      <c r="AE82">
        <v>0.42271430694594797</v>
      </c>
      <c r="AF82">
        <v>5.0595078365627634E-2</v>
      </c>
    </row>
    <row r="83" spans="1:32" x14ac:dyDescent="0.25">
      <c r="A83" t="s">
        <v>34</v>
      </c>
      <c r="B83" t="s">
        <v>36</v>
      </c>
      <c r="C83" t="s">
        <v>28</v>
      </c>
      <c r="D83">
        <v>2</v>
      </c>
      <c r="E83">
        <v>0</v>
      </c>
      <c r="F83">
        <v>0</v>
      </c>
      <c r="G83">
        <v>0</v>
      </c>
      <c r="H83">
        <v>1</v>
      </c>
      <c r="W83">
        <v>2.7072261111004303E-2</v>
      </c>
      <c r="X83">
        <v>0.99326974021417935</v>
      </c>
      <c r="Y83">
        <v>0.42271430694594797</v>
      </c>
      <c r="Z83">
        <v>5.0595078365627634E-2</v>
      </c>
      <c r="AC83">
        <v>2.7072261111004303E-2</v>
      </c>
      <c r="AD83">
        <v>0.99326974021417935</v>
      </c>
      <c r="AE83">
        <v>0.42271430694594797</v>
      </c>
      <c r="AF83">
        <v>5.0595078365627634E-2</v>
      </c>
    </row>
    <row r="84" spans="1:32" x14ac:dyDescent="0.25">
      <c r="A84" t="s">
        <v>34</v>
      </c>
      <c r="B84" t="s">
        <v>36</v>
      </c>
      <c r="C84" t="s">
        <v>29</v>
      </c>
      <c r="D84">
        <v>2</v>
      </c>
      <c r="E84">
        <v>0</v>
      </c>
      <c r="F84">
        <v>0</v>
      </c>
      <c r="G84">
        <v>0</v>
      </c>
      <c r="H84">
        <v>1</v>
      </c>
      <c r="W84">
        <v>2.7072261111004303E-2</v>
      </c>
      <c r="X84">
        <v>0.99326974021417935</v>
      </c>
      <c r="Y84">
        <v>0.42271430694594797</v>
      </c>
      <c r="Z84">
        <v>5.0595078365627634E-2</v>
      </c>
      <c r="AC84">
        <v>2.7072261111004303E-2</v>
      </c>
      <c r="AD84">
        <v>0.99326974021417935</v>
      </c>
      <c r="AE84">
        <v>0.42271430694594797</v>
      </c>
      <c r="AF84">
        <v>5.0595078365627634E-2</v>
      </c>
    </row>
    <row r="85" spans="1:32" x14ac:dyDescent="0.25">
      <c r="A85" t="s">
        <v>34</v>
      </c>
      <c r="B85" t="s">
        <v>36</v>
      </c>
      <c r="C85" t="s">
        <v>30</v>
      </c>
      <c r="D85">
        <v>2</v>
      </c>
      <c r="E85">
        <v>0</v>
      </c>
      <c r="F85">
        <v>0</v>
      </c>
      <c r="G85">
        <v>0</v>
      </c>
      <c r="H85">
        <v>1</v>
      </c>
      <c r="W85">
        <v>2.7072261111004303E-2</v>
      </c>
      <c r="X85">
        <v>0.99326974021417935</v>
      </c>
      <c r="Y85">
        <v>0.42271430694594797</v>
      </c>
      <c r="Z85">
        <v>5.0595078365627634E-2</v>
      </c>
      <c r="AC85">
        <v>2.7072261111004303E-2</v>
      </c>
      <c r="AD85">
        <v>0.99326974021417935</v>
      </c>
      <c r="AE85">
        <v>0.42271430694594797</v>
      </c>
      <c r="AF85">
        <v>5.0595078365627634E-2</v>
      </c>
    </row>
    <row r="86" spans="1:32" x14ac:dyDescent="0.25">
      <c r="A86" t="s">
        <v>36</v>
      </c>
      <c r="B86" t="s">
        <v>39</v>
      </c>
      <c r="C86" t="s">
        <v>19</v>
      </c>
      <c r="D86">
        <v>2</v>
      </c>
      <c r="E86">
        <v>0</v>
      </c>
      <c r="F86">
        <v>0</v>
      </c>
      <c r="G86">
        <v>0</v>
      </c>
      <c r="H86">
        <v>1</v>
      </c>
      <c r="W86">
        <v>2.7072261111004303E-2</v>
      </c>
      <c r="X86">
        <v>0.99326974021417935</v>
      </c>
      <c r="Y86">
        <v>0.42271430694594797</v>
      </c>
      <c r="Z86">
        <v>5.0595078365627634E-2</v>
      </c>
      <c r="AC86">
        <v>1.1877607920541323E-3</v>
      </c>
      <c r="AD86">
        <v>1.0039966489678811</v>
      </c>
      <c r="AE86">
        <v>0.48147111034433049</v>
      </c>
      <c r="AF86">
        <v>0.10105983856283134</v>
      </c>
    </row>
    <row r="87" spans="1:32" x14ac:dyDescent="0.25">
      <c r="A87" t="s">
        <v>36</v>
      </c>
      <c r="B87" t="s">
        <v>39</v>
      </c>
      <c r="C87" t="s">
        <v>20</v>
      </c>
      <c r="D87">
        <v>2</v>
      </c>
      <c r="E87">
        <v>0</v>
      </c>
      <c r="F87">
        <v>0</v>
      </c>
      <c r="G87">
        <v>0</v>
      </c>
      <c r="H87">
        <v>1</v>
      </c>
      <c r="W87">
        <v>2.7072261111004303E-2</v>
      </c>
      <c r="X87">
        <v>0.99326974021417935</v>
      </c>
      <c r="Y87">
        <v>0.42271430694594797</v>
      </c>
      <c r="Z87">
        <v>5.0595078365627634E-2</v>
      </c>
      <c r="AC87">
        <v>1.1877607920541323E-3</v>
      </c>
      <c r="AD87">
        <v>1.0039966489678811</v>
      </c>
      <c r="AE87">
        <v>0.48147111034433049</v>
      </c>
      <c r="AF87">
        <v>0.10105983856283134</v>
      </c>
    </row>
    <row r="88" spans="1:32" x14ac:dyDescent="0.25">
      <c r="A88" t="s">
        <v>36</v>
      </c>
      <c r="B88" t="s">
        <v>39</v>
      </c>
      <c r="C88" t="s">
        <v>21</v>
      </c>
      <c r="D88">
        <v>2</v>
      </c>
      <c r="E88">
        <v>0</v>
      </c>
      <c r="F88">
        <v>0</v>
      </c>
      <c r="G88">
        <v>0</v>
      </c>
      <c r="H88">
        <v>3</v>
      </c>
      <c r="W88">
        <v>2.7072261111004303E-2</v>
      </c>
      <c r="X88">
        <v>0.99326974021417935</v>
      </c>
      <c r="Y88">
        <v>0.42271430694594797</v>
      </c>
      <c r="Z88">
        <v>5.0595078365627634E-2</v>
      </c>
      <c r="AC88">
        <v>1.1877607920541323E-3</v>
      </c>
      <c r="AD88">
        <v>1.0039966489678811</v>
      </c>
      <c r="AE88">
        <v>0.48147111034433049</v>
      </c>
      <c r="AF88">
        <v>0.10105983856283134</v>
      </c>
    </row>
    <row r="89" spans="1:32" x14ac:dyDescent="0.25">
      <c r="A89" t="s">
        <v>36</v>
      </c>
      <c r="B89" t="s">
        <v>39</v>
      </c>
      <c r="C89" t="s">
        <v>22</v>
      </c>
      <c r="D89">
        <v>2</v>
      </c>
      <c r="E89">
        <v>0</v>
      </c>
      <c r="F89">
        <v>0</v>
      </c>
      <c r="G89">
        <v>0</v>
      </c>
      <c r="H89">
        <v>3</v>
      </c>
      <c r="W89">
        <v>2.9313504447006252E-2</v>
      </c>
      <c r="X89">
        <v>0.98886830769118483</v>
      </c>
      <c r="Y89">
        <v>0.24676177603351304</v>
      </c>
      <c r="Z89">
        <v>2.4946823585895402E-2</v>
      </c>
      <c r="AC89">
        <v>1.5942437461412402E-2</v>
      </c>
      <c r="AD89">
        <v>0.99091357130520463</v>
      </c>
      <c r="AE89">
        <v>0.16772169711848881</v>
      </c>
      <c r="AF89">
        <v>3.1354216893132524E-2</v>
      </c>
    </row>
    <row r="90" spans="1:32" x14ac:dyDescent="0.25">
      <c r="A90" t="s">
        <v>36</v>
      </c>
      <c r="B90" t="s">
        <v>39</v>
      </c>
      <c r="C90" t="s">
        <v>23</v>
      </c>
      <c r="D90">
        <v>2</v>
      </c>
      <c r="E90">
        <v>0</v>
      </c>
      <c r="F90">
        <v>0</v>
      </c>
      <c r="G90">
        <v>0</v>
      </c>
      <c r="H90">
        <v>3</v>
      </c>
      <c r="W90">
        <v>2.9313504447006252E-2</v>
      </c>
      <c r="X90">
        <v>0.98886830769118483</v>
      </c>
      <c r="Y90">
        <v>0.24676177603351304</v>
      </c>
      <c r="Z90">
        <v>2.4946823585895402E-2</v>
      </c>
      <c r="AC90">
        <v>1.5942437461412402E-2</v>
      </c>
      <c r="AD90">
        <v>0.99091357130520463</v>
      </c>
      <c r="AE90">
        <v>0.16772169711848881</v>
      </c>
      <c r="AF90">
        <v>3.1354216893132524E-2</v>
      </c>
    </row>
    <row r="91" spans="1:32" x14ac:dyDescent="0.25">
      <c r="A91" t="s">
        <v>36</v>
      </c>
      <c r="B91" t="s">
        <v>39</v>
      </c>
      <c r="C91" t="s">
        <v>24</v>
      </c>
      <c r="D91">
        <v>2</v>
      </c>
      <c r="E91">
        <v>0</v>
      </c>
      <c r="F91">
        <v>0</v>
      </c>
      <c r="G91">
        <v>0</v>
      </c>
      <c r="H91">
        <v>3</v>
      </c>
      <c r="W91">
        <v>2.9313504447006252E-2</v>
      </c>
      <c r="X91">
        <v>0.98886830769118483</v>
      </c>
      <c r="Y91">
        <v>0.24676177603351304</v>
      </c>
      <c r="Z91">
        <v>2.4946823585895402E-2</v>
      </c>
      <c r="AC91">
        <v>1.5942437461412402E-2</v>
      </c>
      <c r="AD91">
        <v>0.99091357130520463</v>
      </c>
      <c r="AE91">
        <v>0.16772169711848881</v>
      </c>
      <c r="AF91">
        <v>3.1354216893132524E-2</v>
      </c>
    </row>
    <row r="92" spans="1:32" x14ac:dyDescent="0.25">
      <c r="A92" t="s">
        <v>36</v>
      </c>
      <c r="B92" t="s">
        <v>39</v>
      </c>
      <c r="C92" t="s">
        <v>25</v>
      </c>
      <c r="D92">
        <v>2</v>
      </c>
      <c r="E92">
        <v>0</v>
      </c>
      <c r="F92">
        <v>0</v>
      </c>
      <c r="G92">
        <v>0</v>
      </c>
      <c r="H92">
        <v>3</v>
      </c>
      <c r="W92">
        <v>2.9313504447006252E-2</v>
      </c>
      <c r="X92">
        <v>0.98886830769118483</v>
      </c>
      <c r="Y92">
        <v>0.24676177603351304</v>
      </c>
      <c r="Z92">
        <v>2.4946823585895402E-2</v>
      </c>
      <c r="AC92">
        <v>1.5942437461412402E-2</v>
      </c>
      <c r="AD92">
        <v>0.99091357130520463</v>
      </c>
      <c r="AE92">
        <v>0.16772169711848881</v>
      </c>
      <c r="AF92">
        <v>3.1354216893132524E-2</v>
      </c>
    </row>
    <row r="93" spans="1:32" x14ac:dyDescent="0.25">
      <c r="A93" t="s">
        <v>36</v>
      </c>
      <c r="B93" t="s">
        <v>39</v>
      </c>
      <c r="C93" t="s">
        <v>26</v>
      </c>
      <c r="D93">
        <v>2</v>
      </c>
      <c r="E93">
        <v>0</v>
      </c>
      <c r="F93">
        <v>0</v>
      </c>
      <c r="G93">
        <v>0</v>
      </c>
      <c r="H93">
        <v>3</v>
      </c>
      <c r="W93">
        <v>2.9313504447006252E-2</v>
      </c>
      <c r="X93">
        <v>0.98886830769118483</v>
      </c>
      <c r="Y93">
        <v>0.24676177603351304</v>
      </c>
      <c r="Z93">
        <v>2.4946823585895402E-2</v>
      </c>
      <c r="AC93">
        <v>1.5942437461412402E-2</v>
      </c>
      <c r="AD93">
        <v>0.99091357130520463</v>
      </c>
      <c r="AE93">
        <v>0.16772169711848881</v>
      </c>
      <c r="AF93">
        <v>3.1354216893132524E-2</v>
      </c>
    </row>
    <row r="94" spans="1:32" x14ac:dyDescent="0.25">
      <c r="A94" t="s">
        <v>36</v>
      </c>
      <c r="B94" t="s">
        <v>39</v>
      </c>
      <c r="C94" t="s">
        <v>27</v>
      </c>
      <c r="D94">
        <v>2</v>
      </c>
      <c r="E94">
        <v>0</v>
      </c>
      <c r="F94">
        <v>0</v>
      </c>
      <c r="G94">
        <v>0</v>
      </c>
      <c r="H94">
        <v>1</v>
      </c>
      <c r="W94">
        <v>2.7072261111004303E-2</v>
      </c>
      <c r="X94">
        <v>0.99326974021417935</v>
      </c>
      <c r="Y94">
        <v>0.42271430694594797</v>
      </c>
      <c r="Z94">
        <v>5.0595078365627634E-2</v>
      </c>
      <c r="AC94">
        <v>1.1877607920541323E-3</v>
      </c>
      <c r="AD94">
        <v>1.0039966489678811</v>
      </c>
      <c r="AE94">
        <v>0.48147111034433049</v>
      </c>
      <c r="AF94">
        <v>0.10105983856283134</v>
      </c>
    </row>
    <row r="95" spans="1:32" x14ac:dyDescent="0.25">
      <c r="A95" t="s">
        <v>36</v>
      </c>
      <c r="B95" t="s">
        <v>39</v>
      </c>
      <c r="C95" t="s">
        <v>28</v>
      </c>
      <c r="D95">
        <v>2</v>
      </c>
      <c r="E95">
        <v>0</v>
      </c>
      <c r="F95">
        <v>0</v>
      </c>
      <c r="G95">
        <v>0</v>
      </c>
      <c r="H95">
        <v>1</v>
      </c>
      <c r="W95">
        <v>2.7072261111004303E-2</v>
      </c>
      <c r="X95">
        <v>0.99326974021417935</v>
      </c>
      <c r="Y95">
        <v>0.42271430694594797</v>
      </c>
      <c r="Z95">
        <v>5.0595078365627634E-2</v>
      </c>
      <c r="AC95">
        <v>1.1877607920541323E-3</v>
      </c>
      <c r="AD95">
        <v>1.0039966489678811</v>
      </c>
      <c r="AE95">
        <v>0.48147111034433049</v>
      </c>
      <c r="AF95">
        <v>0.10105983856283134</v>
      </c>
    </row>
    <row r="96" spans="1:32" x14ac:dyDescent="0.25">
      <c r="A96" t="s">
        <v>36</v>
      </c>
      <c r="B96" t="s">
        <v>39</v>
      </c>
      <c r="C96" t="s">
        <v>29</v>
      </c>
      <c r="D96">
        <v>2</v>
      </c>
      <c r="E96">
        <v>0</v>
      </c>
      <c r="F96">
        <v>0</v>
      </c>
      <c r="G96">
        <v>0</v>
      </c>
      <c r="H96">
        <v>1</v>
      </c>
      <c r="W96">
        <v>2.7072261111004303E-2</v>
      </c>
      <c r="X96">
        <v>0.99326974021417935</v>
      </c>
      <c r="Y96">
        <v>0.42271430694594797</v>
      </c>
      <c r="Z96">
        <v>5.0595078365627634E-2</v>
      </c>
      <c r="AC96">
        <v>1.1877607920541323E-3</v>
      </c>
      <c r="AD96">
        <v>1.0039966489678811</v>
      </c>
      <c r="AE96">
        <v>0.48147111034433049</v>
      </c>
      <c r="AF96">
        <v>0.10105983856283134</v>
      </c>
    </row>
    <row r="97" spans="1:32" x14ac:dyDescent="0.25">
      <c r="A97" t="s">
        <v>36</v>
      </c>
      <c r="B97" t="s">
        <v>39</v>
      </c>
      <c r="C97" t="s">
        <v>30</v>
      </c>
      <c r="D97">
        <v>2</v>
      </c>
      <c r="E97">
        <v>0</v>
      </c>
      <c r="F97">
        <v>0</v>
      </c>
      <c r="G97">
        <v>0</v>
      </c>
      <c r="H97">
        <v>1</v>
      </c>
      <c r="W97">
        <v>2.7072261111004303E-2</v>
      </c>
      <c r="X97">
        <v>0.99326974021417935</v>
      </c>
      <c r="Y97">
        <v>0.42271430694594797</v>
      </c>
      <c r="Z97">
        <v>5.0595078365627634E-2</v>
      </c>
      <c r="AC97">
        <v>1.1877607920541323E-3</v>
      </c>
      <c r="AD97">
        <v>1.0039966489678811</v>
      </c>
      <c r="AE97">
        <v>0.48147111034433049</v>
      </c>
      <c r="AF97">
        <v>0.10105983856283134</v>
      </c>
    </row>
    <row r="98" spans="1:32" x14ac:dyDescent="0.25">
      <c r="A98" t="s">
        <v>39</v>
      </c>
      <c r="B98" t="s">
        <v>41</v>
      </c>
      <c r="C98" t="s">
        <v>19</v>
      </c>
      <c r="D98">
        <v>2</v>
      </c>
      <c r="E98">
        <v>0</v>
      </c>
      <c r="F98">
        <v>0</v>
      </c>
      <c r="G98">
        <v>0</v>
      </c>
      <c r="H98">
        <v>1</v>
      </c>
      <c r="W98">
        <v>2.7072261111004303E-2</v>
      </c>
      <c r="X98">
        <v>0.99326974021417935</v>
      </c>
      <c r="Y98">
        <v>0.42271430694594797</v>
      </c>
      <c r="Z98">
        <v>5.0595078365627634E-2</v>
      </c>
      <c r="AC98">
        <v>1.1877607920541323E-3</v>
      </c>
      <c r="AD98">
        <v>1.0039966489678811</v>
      </c>
      <c r="AE98">
        <v>0.48147111034433049</v>
      </c>
      <c r="AF98">
        <v>0.10105983856283134</v>
      </c>
    </row>
    <row r="99" spans="1:32" x14ac:dyDescent="0.25">
      <c r="A99" t="s">
        <v>39</v>
      </c>
      <c r="B99" t="s">
        <v>41</v>
      </c>
      <c r="C99" t="s">
        <v>20</v>
      </c>
      <c r="D99">
        <v>2</v>
      </c>
      <c r="E99">
        <v>0</v>
      </c>
      <c r="F99">
        <v>0</v>
      </c>
      <c r="G99">
        <v>0</v>
      </c>
      <c r="H99">
        <v>1</v>
      </c>
      <c r="W99">
        <v>2.7072261111004303E-2</v>
      </c>
      <c r="X99">
        <v>0.99326974021417935</v>
      </c>
      <c r="Y99">
        <v>0.42271430694594797</v>
      </c>
      <c r="Z99">
        <v>5.0595078365627634E-2</v>
      </c>
      <c r="AC99">
        <v>1.1877607920541323E-3</v>
      </c>
      <c r="AD99">
        <v>1.0039966489678811</v>
      </c>
      <c r="AE99">
        <v>0.48147111034433049</v>
      </c>
      <c r="AF99">
        <v>0.10105983856283134</v>
      </c>
    </row>
    <row r="100" spans="1:32" x14ac:dyDescent="0.25">
      <c r="A100" t="s">
        <v>39</v>
      </c>
      <c r="B100" t="s">
        <v>41</v>
      </c>
      <c r="C100" t="s">
        <v>21</v>
      </c>
      <c r="D100">
        <v>2</v>
      </c>
      <c r="E100">
        <v>0</v>
      </c>
      <c r="F100">
        <v>0</v>
      </c>
      <c r="G100">
        <v>0</v>
      </c>
      <c r="H100">
        <v>3</v>
      </c>
      <c r="W100">
        <v>2.7072261111004303E-2</v>
      </c>
      <c r="X100">
        <v>0.99326974021417935</v>
      </c>
      <c r="Y100">
        <v>0.42271430694594797</v>
      </c>
      <c r="Z100">
        <v>5.0595078365627634E-2</v>
      </c>
      <c r="AC100">
        <v>1.1877607920541323E-3</v>
      </c>
      <c r="AD100">
        <v>1.0039966489678811</v>
      </c>
      <c r="AE100">
        <v>0.48147111034433049</v>
      </c>
      <c r="AF100">
        <v>0.10105983856283134</v>
      </c>
    </row>
    <row r="101" spans="1:32" x14ac:dyDescent="0.25">
      <c r="A101" t="s">
        <v>39</v>
      </c>
      <c r="B101" t="s">
        <v>41</v>
      </c>
      <c r="C101" t="s">
        <v>22</v>
      </c>
      <c r="D101">
        <v>2</v>
      </c>
      <c r="E101">
        <v>0</v>
      </c>
      <c r="F101">
        <v>0</v>
      </c>
      <c r="G101">
        <v>0</v>
      </c>
      <c r="H101">
        <v>3</v>
      </c>
      <c r="W101">
        <v>2.9313504447006252E-2</v>
      </c>
      <c r="X101">
        <v>0.98886830769118483</v>
      </c>
      <c r="Y101">
        <v>0.24676177603351304</v>
      </c>
      <c r="Z101">
        <v>2.4946823585895402E-2</v>
      </c>
      <c r="AC101">
        <v>1.5942437461412402E-2</v>
      </c>
      <c r="AD101">
        <v>0.99091357130520463</v>
      </c>
      <c r="AE101">
        <v>0.16772169711848881</v>
      </c>
      <c r="AF101">
        <v>3.1354216893132524E-2</v>
      </c>
    </row>
    <row r="102" spans="1:32" x14ac:dyDescent="0.25">
      <c r="A102" t="s">
        <v>39</v>
      </c>
      <c r="B102" t="s">
        <v>41</v>
      </c>
      <c r="C102" t="s">
        <v>23</v>
      </c>
      <c r="D102">
        <v>2</v>
      </c>
      <c r="E102">
        <v>0</v>
      </c>
      <c r="F102">
        <v>0</v>
      </c>
      <c r="G102">
        <v>0</v>
      </c>
      <c r="H102">
        <v>3</v>
      </c>
      <c r="W102">
        <v>2.9313504447006252E-2</v>
      </c>
      <c r="X102">
        <v>0.98886830769118483</v>
      </c>
      <c r="Y102">
        <v>0.24676177603351304</v>
      </c>
      <c r="Z102">
        <v>2.4946823585895402E-2</v>
      </c>
      <c r="AC102">
        <v>1.5942437461412402E-2</v>
      </c>
      <c r="AD102">
        <v>0.99091357130520463</v>
      </c>
      <c r="AE102">
        <v>0.16772169711848881</v>
      </c>
      <c r="AF102">
        <v>3.1354216893132524E-2</v>
      </c>
    </row>
    <row r="103" spans="1:32" x14ac:dyDescent="0.25">
      <c r="A103" t="s">
        <v>39</v>
      </c>
      <c r="B103" t="s">
        <v>41</v>
      </c>
      <c r="C103" t="s">
        <v>24</v>
      </c>
      <c r="D103">
        <v>2</v>
      </c>
      <c r="E103">
        <v>0</v>
      </c>
      <c r="F103">
        <v>0</v>
      </c>
      <c r="G103">
        <v>0</v>
      </c>
      <c r="H103">
        <v>3</v>
      </c>
      <c r="W103">
        <v>2.9313504447006252E-2</v>
      </c>
      <c r="X103">
        <v>0.98886830769118483</v>
      </c>
      <c r="Y103">
        <v>0.24676177603351304</v>
      </c>
      <c r="Z103">
        <v>2.4946823585895402E-2</v>
      </c>
      <c r="AC103">
        <v>1.5942437461412402E-2</v>
      </c>
      <c r="AD103">
        <v>0.99091357130520463</v>
      </c>
      <c r="AE103">
        <v>0.16772169711848881</v>
      </c>
      <c r="AF103">
        <v>3.1354216893132524E-2</v>
      </c>
    </row>
    <row r="104" spans="1:32" x14ac:dyDescent="0.25">
      <c r="A104" t="s">
        <v>39</v>
      </c>
      <c r="B104" t="s">
        <v>41</v>
      </c>
      <c r="C104" t="s">
        <v>25</v>
      </c>
      <c r="D104">
        <v>2</v>
      </c>
      <c r="E104">
        <v>0</v>
      </c>
      <c r="F104">
        <v>0</v>
      </c>
      <c r="G104">
        <v>0</v>
      </c>
      <c r="H104">
        <v>3</v>
      </c>
      <c r="W104">
        <v>2.9313504447006252E-2</v>
      </c>
      <c r="X104">
        <v>0.98886830769118483</v>
      </c>
      <c r="Y104">
        <v>0.24676177603351304</v>
      </c>
      <c r="Z104">
        <v>2.4946823585895402E-2</v>
      </c>
      <c r="AC104">
        <v>1.5942437461412402E-2</v>
      </c>
      <c r="AD104">
        <v>0.99091357130520463</v>
      </c>
      <c r="AE104">
        <v>0.16772169711848881</v>
      </c>
      <c r="AF104">
        <v>3.1354216893132524E-2</v>
      </c>
    </row>
    <row r="105" spans="1:32" x14ac:dyDescent="0.25">
      <c r="A105" t="s">
        <v>39</v>
      </c>
      <c r="B105" t="s">
        <v>41</v>
      </c>
      <c r="C105" t="s">
        <v>26</v>
      </c>
      <c r="D105">
        <v>2</v>
      </c>
      <c r="E105">
        <v>0</v>
      </c>
      <c r="F105">
        <v>0</v>
      </c>
      <c r="G105">
        <v>0</v>
      </c>
      <c r="H105">
        <v>3</v>
      </c>
      <c r="W105">
        <v>2.9313504447006252E-2</v>
      </c>
      <c r="X105">
        <v>0.98886830769118483</v>
      </c>
      <c r="Y105">
        <v>0.24676177603351304</v>
      </c>
      <c r="Z105">
        <v>2.4946823585895402E-2</v>
      </c>
      <c r="AC105">
        <v>1.5942437461412402E-2</v>
      </c>
      <c r="AD105">
        <v>0.99091357130520463</v>
      </c>
      <c r="AE105">
        <v>0.16772169711848881</v>
      </c>
      <c r="AF105">
        <v>3.1354216893132524E-2</v>
      </c>
    </row>
    <row r="106" spans="1:32" x14ac:dyDescent="0.25">
      <c r="A106" t="s">
        <v>39</v>
      </c>
      <c r="B106" t="s">
        <v>41</v>
      </c>
      <c r="C106" t="s">
        <v>27</v>
      </c>
      <c r="D106">
        <v>2</v>
      </c>
      <c r="E106">
        <v>0</v>
      </c>
      <c r="F106">
        <v>0</v>
      </c>
      <c r="G106">
        <v>0</v>
      </c>
      <c r="H106">
        <v>1</v>
      </c>
      <c r="W106">
        <v>2.7072261111004303E-2</v>
      </c>
      <c r="X106">
        <v>0.99326974021417935</v>
      </c>
      <c r="Y106">
        <v>0.42271430694594797</v>
      </c>
      <c r="Z106">
        <v>5.0595078365627634E-2</v>
      </c>
      <c r="AC106">
        <v>1.1877607920541323E-3</v>
      </c>
      <c r="AD106">
        <v>1.0039966489678811</v>
      </c>
      <c r="AE106">
        <v>0.48147111034433049</v>
      </c>
      <c r="AF106">
        <v>0.10105983856283134</v>
      </c>
    </row>
    <row r="107" spans="1:32" x14ac:dyDescent="0.25">
      <c r="A107" t="s">
        <v>39</v>
      </c>
      <c r="B107" t="s">
        <v>41</v>
      </c>
      <c r="C107" t="s">
        <v>28</v>
      </c>
      <c r="D107">
        <v>2</v>
      </c>
      <c r="E107">
        <v>0</v>
      </c>
      <c r="F107">
        <v>0</v>
      </c>
      <c r="G107">
        <v>0</v>
      </c>
      <c r="H107">
        <v>1</v>
      </c>
      <c r="W107">
        <v>2.7072261111004303E-2</v>
      </c>
      <c r="X107">
        <v>0.99326974021417935</v>
      </c>
      <c r="Y107">
        <v>0.42271430694594797</v>
      </c>
      <c r="Z107">
        <v>5.0595078365627634E-2</v>
      </c>
      <c r="AC107">
        <v>1.1877607920541323E-3</v>
      </c>
      <c r="AD107">
        <v>1.0039966489678811</v>
      </c>
      <c r="AE107">
        <v>0.48147111034433049</v>
      </c>
      <c r="AF107">
        <v>0.10105983856283134</v>
      </c>
    </row>
    <row r="108" spans="1:32" x14ac:dyDescent="0.25">
      <c r="A108" t="s">
        <v>39</v>
      </c>
      <c r="B108" t="s">
        <v>41</v>
      </c>
      <c r="C108" t="s">
        <v>29</v>
      </c>
      <c r="D108">
        <v>2</v>
      </c>
      <c r="E108">
        <v>0</v>
      </c>
      <c r="F108">
        <v>0</v>
      </c>
      <c r="G108">
        <v>0</v>
      </c>
      <c r="H108">
        <v>1</v>
      </c>
      <c r="W108">
        <v>2.7072261111004303E-2</v>
      </c>
      <c r="X108">
        <v>0.99326974021417935</v>
      </c>
      <c r="Y108">
        <v>0.42271430694594797</v>
      </c>
      <c r="Z108">
        <v>5.0595078365627634E-2</v>
      </c>
      <c r="AC108">
        <v>1.1877607920541323E-3</v>
      </c>
      <c r="AD108">
        <v>1.0039966489678811</v>
      </c>
      <c r="AE108">
        <v>0.48147111034433049</v>
      </c>
      <c r="AF108">
        <v>0.10105983856283134</v>
      </c>
    </row>
    <row r="109" spans="1:32" x14ac:dyDescent="0.25">
      <c r="A109" t="s">
        <v>39</v>
      </c>
      <c r="B109" t="s">
        <v>41</v>
      </c>
      <c r="C109" t="s">
        <v>30</v>
      </c>
      <c r="D109">
        <v>2</v>
      </c>
      <c r="E109">
        <v>0</v>
      </c>
      <c r="F109">
        <v>0</v>
      </c>
      <c r="G109">
        <v>0</v>
      </c>
      <c r="H109">
        <v>1</v>
      </c>
      <c r="W109">
        <v>2.7072261111004303E-2</v>
      </c>
      <c r="X109">
        <v>0.99326974021417935</v>
      </c>
      <c r="Y109">
        <v>0.42271430694594797</v>
      </c>
      <c r="Z109">
        <v>5.0595078365627634E-2</v>
      </c>
      <c r="AC109">
        <v>1.1877607920541323E-3</v>
      </c>
      <c r="AD109">
        <v>1.0039966489678811</v>
      </c>
      <c r="AE109">
        <v>0.48147111034433049</v>
      </c>
      <c r="AF109">
        <v>0.10105983856283134</v>
      </c>
    </row>
    <row r="110" spans="1:32" x14ac:dyDescent="0.25">
      <c r="A110" t="s">
        <v>41</v>
      </c>
      <c r="B110" t="s">
        <v>44</v>
      </c>
      <c r="C110" t="s">
        <v>19</v>
      </c>
      <c r="D110">
        <v>2</v>
      </c>
      <c r="E110">
        <v>0</v>
      </c>
      <c r="F110">
        <v>0</v>
      </c>
      <c r="G110">
        <v>0</v>
      </c>
      <c r="H110">
        <v>1</v>
      </c>
      <c r="W110">
        <v>2.7072261111004303E-2</v>
      </c>
      <c r="X110">
        <v>0.99326974021417935</v>
      </c>
      <c r="Y110">
        <v>0.42271430694594797</v>
      </c>
      <c r="Z110">
        <v>5.0595078365627634E-2</v>
      </c>
      <c r="AC110">
        <v>1.1877607920541323E-3</v>
      </c>
      <c r="AD110">
        <v>1.0039966489678811</v>
      </c>
      <c r="AE110">
        <v>0.48147111034433049</v>
      </c>
      <c r="AF110">
        <v>0.10105983856283134</v>
      </c>
    </row>
    <row r="111" spans="1:32" x14ac:dyDescent="0.25">
      <c r="A111" t="s">
        <v>41</v>
      </c>
      <c r="B111" t="s">
        <v>44</v>
      </c>
      <c r="C111" t="s">
        <v>20</v>
      </c>
      <c r="D111">
        <v>2</v>
      </c>
      <c r="E111">
        <v>0</v>
      </c>
      <c r="F111">
        <v>0</v>
      </c>
      <c r="G111">
        <v>0</v>
      </c>
      <c r="H111">
        <v>1</v>
      </c>
      <c r="W111">
        <v>2.7072261111004303E-2</v>
      </c>
      <c r="X111">
        <v>0.99326974021417935</v>
      </c>
      <c r="Y111">
        <v>0.42271430694594797</v>
      </c>
      <c r="Z111">
        <v>5.0595078365627634E-2</v>
      </c>
      <c r="AC111">
        <v>1.1877607920541323E-3</v>
      </c>
      <c r="AD111">
        <v>1.0039966489678811</v>
      </c>
      <c r="AE111">
        <v>0.48147111034433049</v>
      </c>
      <c r="AF111">
        <v>0.10105983856283134</v>
      </c>
    </row>
    <row r="112" spans="1:32" x14ac:dyDescent="0.25">
      <c r="A112" t="s">
        <v>41</v>
      </c>
      <c r="B112" t="s">
        <v>44</v>
      </c>
      <c r="C112" t="s">
        <v>21</v>
      </c>
      <c r="D112">
        <v>2</v>
      </c>
      <c r="E112">
        <v>0</v>
      </c>
      <c r="F112">
        <v>0</v>
      </c>
      <c r="G112">
        <v>0</v>
      </c>
      <c r="H112">
        <v>3</v>
      </c>
      <c r="W112">
        <v>2.7072261111004303E-2</v>
      </c>
      <c r="X112">
        <v>0.99326974021417935</v>
      </c>
      <c r="Y112">
        <v>0.42271430694594797</v>
      </c>
      <c r="Z112">
        <v>5.0595078365627634E-2</v>
      </c>
      <c r="AC112">
        <v>1.1877607920541323E-3</v>
      </c>
      <c r="AD112">
        <v>1.0039966489678811</v>
      </c>
      <c r="AE112">
        <v>0.48147111034433049</v>
      </c>
      <c r="AF112">
        <v>0.10105983856283134</v>
      </c>
    </row>
    <row r="113" spans="1:32" x14ac:dyDescent="0.25">
      <c r="A113" t="s">
        <v>41</v>
      </c>
      <c r="B113" t="s">
        <v>44</v>
      </c>
      <c r="C113" t="s">
        <v>22</v>
      </c>
      <c r="D113">
        <v>2</v>
      </c>
      <c r="E113">
        <v>0</v>
      </c>
      <c r="F113">
        <v>0</v>
      </c>
      <c r="G113">
        <v>0</v>
      </c>
      <c r="H113">
        <v>3</v>
      </c>
      <c r="W113">
        <v>2.9313504447006252E-2</v>
      </c>
      <c r="X113">
        <v>0.98886830769118483</v>
      </c>
      <c r="Y113">
        <v>0.24676177603351304</v>
      </c>
      <c r="Z113">
        <v>2.4946823585895402E-2</v>
      </c>
      <c r="AC113">
        <v>1.5942437461412402E-2</v>
      </c>
      <c r="AD113">
        <v>0.99091357130520463</v>
      </c>
      <c r="AE113">
        <v>0.16772169711848881</v>
      </c>
      <c r="AF113">
        <v>3.1354216893132524E-2</v>
      </c>
    </row>
    <row r="114" spans="1:32" x14ac:dyDescent="0.25">
      <c r="A114" t="s">
        <v>41</v>
      </c>
      <c r="B114" t="s">
        <v>44</v>
      </c>
      <c r="C114" t="s">
        <v>23</v>
      </c>
      <c r="D114">
        <v>2</v>
      </c>
      <c r="E114">
        <v>0</v>
      </c>
      <c r="F114">
        <v>0</v>
      </c>
      <c r="G114">
        <v>0</v>
      </c>
      <c r="H114">
        <v>3</v>
      </c>
      <c r="W114">
        <v>2.9313504447006252E-2</v>
      </c>
      <c r="X114">
        <v>0.98886830769118483</v>
      </c>
      <c r="Y114">
        <v>0.24676177603351304</v>
      </c>
      <c r="Z114">
        <v>2.4946823585895402E-2</v>
      </c>
      <c r="AC114">
        <v>1.5942437461412402E-2</v>
      </c>
      <c r="AD114">
        <v>0.99091357130520463</v>
      </c>
      <c r="AE114">
        <v>0.16772169711848881</v>
      </c>
      <c r="AF114">
        <v>3.1354216893132524E-2</v>
      </c>
    </row>
    <row r="115" spans="1:32" x14ac:dyDescent="0.25">
      <c r="A115" t="s">
        <v>41</v>
      </c>
      <c r="B115" t="s">
        <v>44</v>
      </c>
      <c r="C115" t="s">
        <v>24</v>
      </c>
      <c r="D115">
        <v>2</v>
      </c>
      <c r="E115">
        <v>0</v>
      </c>
      <c r="F115">
        <v>0</v>
      </c>
      <c r="G115">
        <v>0</v>
      </c>
      <c r="H115">
        <v>3</v>
      </c>
      <c r="W115">
        <v>2.9313504447006252E-2</v>
      </c>
      <c r="X115">
        <v>0.98886830769118483</v>
      </c>
      <c r="Y115">
        <v>0.24676177603351304</v>
      </c>
      <c r="Z115">
        <v>2.4946823585895402E-2</v>
      </c>
      <c r="AC115">
        <v>1.5942437461412402E-2</v>
      </c>
      <c r="AD115">
        <v>0.99091357130520463</v>
      </c>
      <c r="AE115">
        <v>0.16772169711848881</v>
      </c>
      <c r="AF115">
        <v>3.1354216893132524E-2</v>
      </c>
    </row>
    <row r="116" spans="1:32" x14ac:dyDescent="0.25">
      <c r="A116" t="s">
        <v>41</v>
      </c>
      <c r="B116" t="s">
        <v>44</v>
      </c>
      <c r="C116" t="s">
        <v>25</v>
      </c>
      <c r="D116">
        <v>2</v>
      </c>
      <c r="E116">
        <v>0</v>
      </c>
      <c r="F116">
        <v>0</v>
      </c>
      <c r="G116">
        <v>0</v>
      </c>
      <c r="H116">
        <v>3</v>
      </c>
      <c r="W116">
        <v>2.9313504447006252E-2</v>
      </c>
      <c r="X116">
        <v>0.98886830769118483</v>
      </c>
      <c r="Y116">
        <v>0.24676177603351304</v>
      </c>
      <c r="Z116">
        <v>2.4946823585895402E-2</v>
      </c>
      <c r="AC116">
        <v>1.5942437461412402E-2</v>
      </c>
      <c r="AD116">
        <v>0.99091357130520463</v>
      </c>
      <c r="AE116">
        <v>0.16772169711848881</v>
      </c>
      <c r="AF116">
        <v>3.1354216893132524E-2</v>
      </c>
    </row>
    <row r="117" spans="1:32" x14ac:dyDescent="0.25">
      <c r="A117" t="s">
        <v>41</v>
      </c>
      <c r="B117" t="s">
        <v>44</v>
      </c>
      <c r="C117" t="s">
        <v>26</v>
      </c>
      <c r="D117">
        <v>2</v>
      </c>
      <c r="E117">
        <v>0</v>
      </c>
      <c r="F117">
        <v>0</v>
      </c>
      <c r="G117">
        <v>0</v>
      </c>
      <c r="H117">
        <v>3</v>
      </c>
      <c r="W117">
        <v>2.9313504447006252E-2</v>
      </c>
      <c r="X117">
        <v>0.98886830769118483</v>
      </c>
      <c r="Y117">
        <v>0.24676177603351304</v>
      </c>
      <c r="Z117">
        <v>2.4946823585895402E-2</v>
      </c>
      <c r="AC117">
        <v>1.5942437461412402E-2</v>
      </c>
      <c r="AD117">
        <v>0.99091357130520463</v>
      </c>
      <c r="AE117">
        <v>0.16772169711848881</v>
      </c>
      <c r="AF117">
        <v>3.1354216893132524E-2</v>
      </c>
    </row>
    <row r="118" spans="1:32" x14ac:dyDescent="0.25">
      <c r="A118" t="s">
        <v>41</v>
      </c>
      <c r="B118" t="s">
        <v>44</v>
      </c>
      <c r="C118" t="s">
        <v>27</v>
      </c>
      <c r="D118">
        <v>2</v>
      </c>
      <c r="E118">
        <v>0</v>
      </c>
      <c r="F118">
        <v>0</v>
      </c>
      <c r="G118">
        <v>0</v>
      </c>
      <c r="H118">
        <v>1</v>
      </c>
      <c r="W118">
        <v>2.7072261111004303E-2</v>
      </c>
      <c r="X118">
        <v>0.99326974021417935</v>
      </c>
      <c r="Y118">
        <v>0.42271430694594797</v>
      </c>
      <c r="Z118">
        <v>5.0595078365627634E-2</v>
      </c>
      <c r="AC118">
        <v>1.1877607920541323E-3</v>
      </c>
      <c r="AD118">
        <v>1.0039966489678811</v>
      </c>
      <c r="AE118">
        <v>0.48147111034433049</v>
      </c>
      <c r="AF118">
        <v>0.10105983856283134</v>
      </c>
    </row>
    <row r="119" spans="1:32" x14ac:dyDescent="0.25">
      <c r="A119" t="s">
        <v>41</v>
      </c>
      <c r="B119" t="s">
        <v>44</v>
      </c>
      <c r="C119" t="s">
        <v>28</v>
      </c>
      <c r="D119">
        <v>2</v>
      </c>
      <c r="E119">
        <v>0</v>
      </c>
      <c r="F119">
        <v>0</v>
      </c>
      <c r="G119">
        <v>0</v>
      </c>
      <c r="H119">
        <v>1</v>
      </c>
      <c r="W119">
        <v>2.7072261111004303E-2</v>
      </c>
      <c r="X119">
        <v>0.99326974021417935</v>
      </c>
      <c r="Y119">
        <v>0.42271430694594797</v>
      </c>
      <c r="Z119">
        <v>5.0595078365627634E-2</v>
      </c>
      <c r="AC119">
        <v>1.1877607920541323E-3</v>
      </c>
      <c r="AD119">
        <v>1.0039966489678811</v>
      </c>
      <c r="AE119">
        <v>0.48147111034433049</v>
      </c>
      <c r="AF119">
        <v>0.10105983856283134</v>
      </c>
    </row>
    <row r="120" spans="1:32" x14ac:dyDescent="0.25">
      <c r="A120" t="s">
        <v>41</v>
      </c>
      <c r="B120" t="s">
        <v>44</v>
      </c>
      <c r="C120" t="s">
        <v>29</v>
      </c>
      <c r="D120">
        <v>2</v>
      </c>
      <c r="E120">
        <v>0</v>
      </c>
      <c r="F120">
        <v>0</v>
      </c>
      <c r="G120">
        <v>0</v>
      </c>
      <c r="H120">
        <v>1</v>
      </c>
      <c r="W120">
        <v>2.7072261111004303E-2</v>
      </c>
      <c r="X120">
        <v>0.99326974021417935</v>
      </c>
      <c r="Y120">
        <v>0.42271430694594797</v>
      </c>
      <c r="Z120">
        <v>5.0595078365627634E-2</v>
      </c>
      <c r="AC120">
        <v>1.1877607920541323E-3</v>
      </c>
      <c r="AD120">
        <v>1.0039966489678811</v>
      </c>
      <c r="AE120">
        <v>0.48147111034433049</v>
      </c>
      <c r="AF120">
        <v>0.10105983856283134</v>
      </c>
    </row>
    <row r="121" spans="1:32" x14ac:dyDescent="0.25">
      <c r="A121" t="s">
        <v>41</v>
      </c>
      <c r="B121" t="s">
        <v>44</v>
      </c>
      <c r="C121" t="s">
        <v>30</v>
      </c>
      <c r="D121">
        <v>2</v>
      </c>
      <c r="E121">
        <v>0</v>
      </c>
      <c r="F121">
        <v>0</v>
      </c>
      <c r="G121">
        <v>0</v>
      </c>
      <c r="H121">
        <v>1</v>
      </c>
      <c r="W121">
        <v>2.7072261111004303E-2</v>
      </c>
      <c r="X121">
        <v>0.99326974021417935</v>
      </c>
      <c r="Y121">
        <v>0.42271430694594797</v>
      </c>
      <c r="Z121">
        <v>5.0595078365627634E-2</v>
      </c>
      <c r="AC121">
        <v>1.1877607920541323E-3</v>
      </c>
      <c r="AD121">
        <v>1.0039966489678811</v>
      </c>
      <c r="AE121">
        <v>0.48147111034433049</v>
      </c>
      <c r="AF121">
        <v>0.10105983856283134</v>
      </c>
    </row>
    <row r="122" spans="1:32" x14ac:dyDescent="0.25">
      <c r="A122" t="s">
        <v>44</v>
      </c>
      <c r="B122" t="s">
        <v>9</v>
      </c>
      <c r="C122" t="s">
        <v>19</v>
      </c>
      <c r="D122">
        <v>2</v>
      </c>
      <c r="E122">
        <v>0</v>
      </c>
      <c r="F122">
        <v>0</v>
      </c>
      <c r="G122">
        <v>0</v>
      </c>
      <c r="H122">
        <v>1</v>
      </c>
      <c r="W122">
        <v>2.7072261111004303E-2</v>
      </c>
      <c r="X122">
        <v>0.99326974021417935</v>
      </c>
      <c r="Y122">
        <v>0.42271430694594797</v>
      </c>
      <c r="Z122">
        <v>5.0595078365627634E-2</v>
      </c>
      <c r="AC122">
        <v>2.7072261111004303E-2</v>
      </c>
      <c r="AD122">
        <v>0.99326974021417935</v>
      </c>
      <c r="AE122">
        <v>0.42271430694594797</v>
      </c>
      <c r="AF122">
        <v>5.0595078365627634E-2</v>
      </c>
    </row>
    <row r="123" spans="1:32" x14ac:dyDescent="0.25">
      <c r="A123" t="s">
        <v>44</v>
      </c>
      <c r="B123" t="s">
        <v>9</v>
      </c>
      <c r="C123" t="s">
        <v>20</v>
      </c>
      <c r="D123">
        <v>2</v>
      </c>
      <c r="E123">
        <v>0</v>
      </c>
      <c r="F123">
        <v>0</v>
      </c>
      <c r="G123">
        <v>0</v>
      </c>
      <c r="H123">
        <v>1</v>
      </c>
      <c r="W123">
        <v>2.7072261111004303E-2</v>
      </c>
      <c r="X123">
        <v>0.99326974021417935</v>
      </c>
      <c r="Y123">
        <v>0.42271430694594797</v>
      </c>
      <c r="Z123">
        <v>5.0595078365627634E-2</v>
      </c>
      <c r="AC123">
        <v>2.7072261111004303E-2</v>
      </c>
      <c r="AD123">
        <v>0.99326974021417935</v>
      </c>
      <c r="AE123">
        <v>0.42271430694594797</v>
      </c>
      <c r="AF123">
        <v>5.0595078365627634E-2</v>
      </c>
    </row>
    <row r="124" spans="1:32" x14ac:dyDescent="0.25">
      <c r="A124" t="s">
        <v>44</v>
      </c>
      <c r="B124" t="s">
        <v>9</v>
      </c>
      <c r="C124" t="s">
        <v>21</v>
      </c>
      <c r="D124">
        <v>2</v>
      </c>
      <c r="E124">
        <v>0</v>
      </c>
      <c r="F124">
        <v>0</v>
      </c>
      <c r="G124">
        <v>0</v>
      </c>
      <c r="H124">
        <v>3</v>
      </c>
      <c r="W124">
        <v>2.7072261111004303E-2</v>
      </c>
      <c r="X124">
        <v>0.99326974021417935</v>
      </c>
      <c r="Y124">
        <v>0.42271430694594797</v>
      </c>
      <c r="Z124">
        <v>5.0595078365627634E-2</v>
      </c>
      <c r="AC124">
        <v>2.7072261111004303E-2</v>
      </c>
      <c r="AD124">
        <v>0.99326974021417935</v>
      </c>
      <c r="AE124">
        <v>0.42271430694594797</v>
      </c>
      <c r="AF124">
        <v>5.0595078365627634E-2</v>
      </c>
    </row>
    <row r="125" spans="1:32" x14ac:dyDescent="0.25">
      <c r="A125" t="s">
        <v>44</v>
      </c>
      <c r="B125" t="s">
        <v>9</v>
      </c>
      <c r="C125" t="s">
        <v>22</v>
      </c>
      <c r="D125">
        <v>2</v>
      </c>
      <c r="E125">
        <v>0</v>
      </c>
      <c r="F125">
        <v>0</v>
      </c>
      <c r="G125">
        <v>0</v>
      </c>
      <c r="H125">
        <v>3</v>
      </c>
      <c r="W125">
        <v>2.9313504447006252E-2</v>
      </c>
      <c r="X125">
        <v>0.98886830769118483</v>
      </c>
      <c r="Y125">
        <v>0.24676177603351304</v>
      </c>
      <c r="Z125">
        <v>2.4946823585895402E-2</v>
      </c>
      <c r="AC125">
        <v>2.9313504447006252E-2</v>
      </c>
      <c r="AD125">
        <v>0.98886830769118483</v>
      </c>
      <c r="AE125">
        <v>0.24676177603351304</v>
      </c>
      <c r="AF125">
        <v>2.4946823585895402E-2</v>
      </c>
    </row>
    <row r="126" spans="1:32" x14ac:dyDescent="0.25">
      <c r="A126" t="s">
        <v>44</v>
      </c>
      <c r="B126" t="s">
        <v>9</v>
      </c>
      <c r="C126" t="s">
        <v>23</v>
      </c>
      <c r="D126">
        <v>2</v>
      </c>
      <c r="E126">
        <v>0</v>
      </c>
      <c r="F126">
        <v>0</v>
      </c>
      <c r="G126">
        <v>0</v>
      </c>
      <c r="H126">
        <v>3</v>
      </c>
      <c r="W126">
        <v>2.9313504447006252E-2</v>
      </c>
      <c r="X126">
        <v>0.98886830769118483</v>
      </c>
      <c r="Y126">
        <v>0.24676177603351304</v>
      </c>
      <c r="Z126">
        <v>2.4946823585895402E-2</v>
      </c>
      <c r="AC126">
        <v>2.9313504447006252E-2</v>
      </c>
      <c r="AD126">
        <v>0.98886830769118483</v>
      </c>
      <c r="AE126">
        <v>0.24676177603351304</v>
      </c>
      <c r="AF126">
        <v>2.4946823585895402E-2</v>
      </c>
    </row>
    <row r="127" spans="1:32" x14ac:dyDescent="0.25">
      <c r="A127" t="s">
        <v>44</v>
      </c>
      <c r="B127" t="s">
        <v>9</v>
      </c>
      <c r="C127" t="s">
        <v>24</v>
      </c>
      <c r="D127">
        <v>2</v>
      </c>
      <c r="E127">
        <v>0</v>
      </c>
      <c r="F127">
        <v>0</v>
      </c>
      <c r="G127">
        <v>0</v>
      </c>
      <c r="H127">
        <v>3</v>
      </c>
      <c r="W127">
        <v>2.9313504447006252E-2</v>
      </c>
      <c r="X127">
        <v>0.98886830769118483</v>
      </c>
      <c r="Y127">
        <v>0.24676177603351304</v>
      </c>
      <c r="Z127">
        <v>2.4946823585895402E-2</v>
      </c>
      <c r="AC127">
        <v>2.9313504447006252E-2</v>
      </c>
      <c r="AD127">
        <v>0.98886830769118483</v>
      </c>
      <c r="AE127">
        <v>0.24676177603351304</v>
      </c>
      <c r="AF127">
        <v>2.4946823585895402E-2</v>
      </c>
    </row>
    <row r="128" spans="1:32" x14ac:dyDescent="0.25">
      <c r="A128" t="s">
        <v>44</v>
      </c>
      <c r="B128" t="s">
        <v>9</v>
      </c>
      <c r="C128" t="s">
        <v>25</v>
      </c>
      <c r="D128">
        <v>2</v>
      </c>
      <c r="E128">
        <v>0</v>
      </c>
      <c r="F128">
        <v>0</v>
      </c>
      <c r="G128">
        <v>0</v>
      </c>
      <c r="H128">
        <v>3</v>
      </c>
      <c r="W128">
        <v>2.9313504447006252E-2</v>
      </c>
      <c r="X128">
        <v>0.98886830769118483</v>
      </c>
      <c r="Y128">
        <v>0.24676177603351304</v>
      </c>
      <c r="Z128">
        <v>2.4946823585895402E-2</v>
      </c>
      <c r="AC128">
        <v>2.9313504447006252E-2</v>
      </c>
      <c r="AD128">
        <v>0.98886830769118483</v>
      </c>
      <c r="AE128">
        <v>0.24676177603351304</v>
      </c>
      <c r="AF128">
        <v>2.4946823585895402E-2</v>
      </c>
    </row>
    <row r="129" spans="1:32" x14ac:dyDescent="0.25">
      <c r="A129" t="s">
        <v>44</v>
      </c>
      <c r="B129" t="s">
        <v>9</v>
      </c>
      <c r="C129" t="s">
        <v>26</v>
      </c>
      <c r="D129">
        <v>2</v>
      </c>
      <c r="E129">
        <v>0</v>
      </c>
      <c r="F129">
        <v>0</v>
      </c>
      <c r="G129">
        <v>0</v>
      </c>
      <c r="H129">
        <v>3</v>
      </c>
      <c r="W129">
        <v>2.9313504447006252E-2</v>
      </c>
      <c r="X129">
        <v>0.98886830769118483</v>
      </c>
      <c r="Y129">
        <v>0.24676177603351304</v>
      </c>
      <c r="Z129">
        <v>2.4946823585895402E-2</v>
      </c>
      <c r="AC129">
        <v>2.9313504447006252E-2</v>
      </c>
      <c r="AD129">
        <v>0.98886830769118483</v>
      </c>
      <c r="AE129">
        <v>0.24676177603351304</v>
      </c>
      <c r="AF129">
        <v>2.4946823585895402E-2</v>
      </c>
    </row>
    <row r="130" spans="1:32" x14ac:dyDescent="0.25">
      <c r="A130" t="s">
        <v>44</v>
      </c>
      <c r="B130" t="s">
        <v>9</v>
      </c>
      <c r="C130" t="s">
        <v>27</v>
      </c>
      <c r="D130">
        <v>2</v>
      </c>
      <c r="E130">
        <v>0</v>
      </c>
      <c r="F130">
        <v>0</v>
      </c>
      <c r="G130">
        <v>0</v>
      </c>
      <c r="H130">
        <v>1</v>
      </c>
      <c r="W130">
        <v>2.7072261111004303E-2</v>
      </c>
      <c r="X130">
        <v>0.99326974021417935</v>
      </c>
      <c r="Y130">
        <v>0.42271430694594797</v>
      </c>
      <c r="Z130">
        <v>5.0595078365627634E-2</v>
      </c>
      <c r="AC130">
        <v>2.7072261111004303E-2</v>
      </c>
      <c r="AD130">
        <v>0.99326974021417935</v>
      </c>
      <c r="AE130">
        <v>0.42271430694594797</v>
      </c>
      <c r="AF130">
        <v>5.0595078365627634E-2</v>
      </c>
    </row>
    <row r="131" spans="1:32" x14ac:dyDescent="0.25">
      <c r="A131" t="s">
        <v>44</v>
      </c>
      <c r="B131" t="s">
        <v>9</v>
      </c>
      <c r="C131" t="s">
        <v>28</v>
      </c>
      <c r="D131">
        <v>2</v>
      </c>
      <c r="E131">
        <v>0</v>
      </c>
      <c r="F131">
        <v>0</v>
      </c>
      <c r="G131">
        <v>0</v>
      </c>
      <c r="H131">
        <v>1</v>
      </c>
      <c r="W131">
        <v>2.7072261111004303E-2</v>
      </c>
      <c r="X131">
        <v>0.99326974021417935</v>
      </c>
      <c r="Y131">
        <v>0.42271430694594797</v>
      </c>
      <c r="Z131">
        <v>5.0595078365627634E-2</v>
      </c>
      <c r="AC131">
        <v>2.7072261111004303E-2</v>
      </c>
      <c r="AD131">
        <v>0.99326974021417935</v>
      </c>
      <c r="AE131">
        <v>0.42271430694594797</v>
      </c>
      <c r="AF131">
        <v>5.0595078365627634E-2</v>
      </c>
    </row>
    <row r="132" spans="1:32" x14ac:dyDescent="0.25">
      <c r="A132" t="s">
        <v>44</v>
      </c>
      <c r="B132" t="s">
        <v>9</v>
      </c>
      <c r="C132" t="s">
        <v>29</v>
      </c>
      <c r="D132">
        <v>2</v>
      </c>
      <c r="E132">
        <v>0</v>
      </c>
      <c r="F132">
        <v>0</v>
      </c>
      <c r="G132">
        <v>0</v>
      </c>
      <c r="H132">
        <v>1</v>
      </c>
      <c r="W132">
        <v>2.7072261111004303E-2</v>
      </c>
      <c r="X132">
        <v>0.99326974021417935</v>
      </c>
      <c r="Y132">
        <v>0.42271430694594797</v>
      </c>
      <c r="Z132">
        <v>5.0595078365627634E-2</v>
      </c>
      <c r="AC132">
        <v>2.7072261111004303E-2</v>
      </c>
      <c r="AD132">
        <v>0.99326974021417935</v>
      </c>
      <c r="AE132">
        <v>0.42271430694594797</v>
      </c>
      <c r="AF132">
        <v>5.0595078365627634E-2</v>
      </c>
    </row>
    <row r="133" spans="1:32" x14ac:dyDescent="0.25">
      <c r="A133" t="s">
        <v>44</v>
      </c>
      <c r="B133" t="s">
        <v>9</v>
      </c>
      <c r="C133" t="s">
        <v>30</v>
      </c>
      <c r="D133">
        <v>2</v>
      </c>
      <c r="E133">
        <v>0</v>
      </c>
      <c r="F133">
        <v>0</v>
      </c>
      <c r="G133">
        <v>0</v>
      </c>
      <c r="H133">
        <v>1</v>
      </c>
      <c r="W133">
        <v>2.7072261111004303E-2</v>
      </c>
      <c r="X133">
        <v>0.99326974021417935</v>
      </c>
      <c r="Y133">
        <v>0.42271430694594797</v>
      </c>
      <c r="Z133">
        <v>5.0595078365627634E-2</v>
      </c>
      <c r="AC133">
        <v>2.7072261111004303E-2</v>
      </c>
      <c r="AD133">
        <v>0.99326974021417935</v>
      </c>
      <c r="AE133">
        <v>0.42271430694594797</v>
      </c>
      <c r="AF133">
        <v>5.0595078365627634E-2</v>
      </c>
    </row>
    <row r="134" spans="1:32" x14ac:dyDescent="0.25">
      <c r="A134" t="s">
        <v>45</v>
      </c>
      <c r="B134" t="s">
        <v>9</v>
      </c>
      <c r="C134" t="s">
        <v>19</v>
      </c>
      <c r="D134">
        <v>2</v>
      </c>
      <c r="E134">
        <v>0</v>
      </c>
      <c r="F134">
        <v>0</v>
      </c>
      <c r="G134">
        <v>0</v>
      </c>
      <c r="H134">
        <v>1</v>
      </c>
      <c r="W134">
        <v>2.7072261111004303E-2</v>
      </c>
      <c r="X134">
        <v>0.99326974021417935</v>
      </c>
      <c r="Y134">
        <v>0.42271430694594797</v>
      </c>
      <c r="Z134">
        <v>5.0595078365627634E-2</v>
      </c>
      <c r="AC134">
        <v>1.1877607920541323E-3</v>
      </c>
      <c r="AD134">
        <v>1.0039966489678811</v>
      </c>
      <c r="AE134">
        <v>0.48147111034433049</v>
      </c>
      <c r="AF134">
        <v>0.10105983856283134</v>
      </c>
    </row>
    <row r="135" spans="1:32" x14ac:dyDescent="0.25">
      <c r="A135" t="s">
        <v>45</v>
      </c>
      <c r="B135" t="s">
        <v>9</v>
      </c>
      <c r="C135" t="s">
        <v>20</v>
      </c>
      <c r="D135">
        <v>2</v>
      </c>
      <c r="E135">
        <v>0</v>
      </c>
      <c r="F135">
        <v>0</v>
      </c>
      <c r="G135">
        <v>0</v>
      </c>
      <c r="H135">
        <v>1</v>
      </c>
      <c r="W135">
        <v>2.7072261111004303E-2</v>
      </c>
      <c r="X135">
        <v>0.99326974021417935</v>
      </c>
      <c r="Y135">
        <v>0.42271430694594797</v>
      </c>
      <c r="Z135">
        <v>5.0595078365627634E-2</v>
      </c>
      <c r="AC135">
        <v>1.1877607920541323E-3</v>
      </c>
      <c r="AD135">
        <v>1.0039966489678811</v>
      </c>
      <c r="AE135">
        <v>0.48147111034433049</v>
      </c>
      <c r="AF135">
        <v>0.10105983856283134</v>
      </c>
    </row>
    <row r="136" spans="1:32" x14ac:dyDescent="0.25">
      <c r="A136" t="s">
        <v>45</v>
      </c>
      <c r="B136" t="s">
        <v>9</v>
      </c>
      <c r="C136" t="s">
        <v>21</v>
      </c>
      <c r="D136">
        <v>2</v>
      </c>
      <c r="E136">
        <v>0</v>
      </c>
      <c r="F136">
        <v>0</v>
      </c>
      <c r="G136">
        <v>0</v>
      </c>
      <c r="H136">
        <v>3</v>
      </c>
      <c r="W136">
        <v>2.7072261111004303E-2</v>
      </c>
      <c r="X136">
        <v>0.99326974021417935</v>
      </c>
      <c r="Y136">
        <v>0.42271430694594797</v>
      </c>
      <c r="Z136">
        <v>5.0595078365627634E-2</v>
      </c>
      <c r="AC136">
        <v>1.1877607920541323E-3</v>
      </c>
      <c r="AD136">
        <v>1.0039966489678811</v>
      </c>
      <c r="AE136">
        <v>0.48147111034433049</v>
      </c>
      <c r="AF136">
        <v>0.10105983856283134</v>
      </c>
    </row>
    <row r="137" spans="1:32" x14ac:dyDescent="0.25">
      <c r="A137" t="s">
        <v>45</v>
      </c>
      <c r="B137" t="s">
        <v>9</v>
      </c>
      <c r="C137" t="s">
        <v>22</v>
      </c>
      <c r="D137">
        <v>2</v>
      </c>
      <c r="E137">
        <v>0</v>
      </c>
      <c r="F137">
        <v>0</v>
      </c>
      <c r="G137">
        <v>0</v>
      </c>
      <c r="H137">
        <v>3</v>
      </c>
      <c r="W137">
        <v>2.9313504447006252E-2</v>
      </c>
      <c r="X137">
        <v>0.98886830769118483</v>
      </c>
      <c r="Y137">
        <v>0.24676177603351304</v>
      </c>
      <c r="Z137">
        <v>2.4946823585895402E-2</v>
      </c>
      <c r="AC137">
        <v>1.5942437461412402E-2</v>
      </c>
      <c r="AD137">
        <v>0.99091357130520463</v>
      </c>
      <c r="AE137">
        <v>0.16772169711848881</v>
      </c>
      <c r="AF137">
        <v>3.1354216893132524E-2</v>
      </c>
    </row>
    <row r="138" spans="1:32" x14ac:dyDescent="0.25">
      <c r="A138" t="s">
        <v>45</v>
      </c>
      <c r="B138" t="s">
        <v>9</v>
      </c>
      <c r="C138" t="s">
        <v>23</v>
      </c>
      <c r="D138">
        <v>2</v>
      </c>
      <c r="E138">
        <v>0</v>
      </c>
      <c r="F138">
        <v>0</v>
      </c>
      <c r="G138">
        <v>0</v>
      </c>
      <c r="H138">
        <v>3</v>
      </c>
      <c r="W138">
        <v>2.9313504447006252E-2</v>
      </c>
      <c r="X138">
        <v>0.98886830769118483</v>
      </c>
      <c r="Y138">
        <v>0.24676177603351304</v>
      </c>
      <c r="Z138">
        <v>2.4946823585895402E-2</v>
      </c>
      <c r="AC138">
        <v>1.5942437461412402E-2</v>
      </c>
      <c r="AD138">
        <v>0.99091357130520463</v>
      </c>
      <c r="AE138">
        <v>0.16772169711848881</v>
      </c>
      <c r="AF138">
        <v>3.1354216893132524E-2</v>
      </c>
    </row>
    <row r="139" spans="1:32" x14ac:dyDescent="0.25">
      <c r="A139" t="s">
        <v>45</v>
      </c>
      <c r="B139" t="s">
        <v>9</v>
      </c>
      <c r="C139" t="s">
        <v>24</v>
      </c>
      <c r="D139">
        <v>2</v>
      </c>
      <c r="E139">
        <v>0</v>
      </c>
      <c r="F139">
        <v>0</v>
      </c>
      <c r="G139">
        <v>0</v>
      </c>
      <c r="H139">
        <v>3</v>
      </c>
      <c r="W139">
        <v>2.9313504447006252E-2</v>
      </c>
      <c r="X139">
        <v>0.98886830769118483</v>
      </c>
      <c r="Y139">
        <v>0.24676177603351304</v>
      </c>
      <c r="Z139">
        <v>2.4946823585895402E-2</v>
      </c>
      <c r="AC139">
        <v>1.5942437461412402E-2</v>
      </c>
      <c r="AD139">
        <v>0.99091357130520463</v>
      </c>
      <c r="AE139">
        <v>0.16772169711848881</v>
      </c>
      <c r="AF139">
        <v>3.1354216893132524E-2</v>
      </c>
    </row>
    <row r="140" spans="1:32" x14ac:dyDescent="0.25">
      <c r="A140" t="s">
        <v>45</v>
      </c>
      <c r="B140" t="s">
        <v>9</v>
      </c>
      <c r="C140" t="s">
        <v>25</v>
      </c>
      <c r="D140">
        <v>2</v>
      </c>
      <c r="E140">
        <v>0</v>
      </c>
      <c r="F140">
        <v>0</v>
      </c>
      <c r="G140">
        <v>0</v>
      </c>
      <c r="H140">
        <v>3</v>
      </c>
      <c r="W140">
        <v>2.9313504447006252E-2</v>
      </c>
      <c r="X140">
        <v>0.98886830769118483</v>
      </c>
      <c r="Y140">
        <v>0.24676177603351304</v>
      </c>
      <c r="Z140">
        <v>2.4946823585895402E-2</v>
      </c>
      <c r="AC140">
        <v>1.5942437461412402E-2</v>
      </c>
      <c r="AD140">
        <v>0.99091357130520463</v>
      </c>
      <c r="AE140">
        <v>0.16772169711848881</v>
      </c>
      <c r="AF140">
        <v>3.1354216893132524E-2</v>
      </c>
    </row>
    <row r="141" spans="1:32" x14ac:dyDescent="0.25">
      <c r="A141" t="s">
        <v>45</v>
      </c>
      <c r="B141" t="s">
        <v>9</v>
      </c>
      <c r="C141" t="s">
        <v>26</v>
      </c>
      <c r="D141">
        <v>2</v>
      </c>
      <c r="E141">
        <v>0</v>
      </c>
      <c r="F141">
        <v>0</v>
      </c>
      <c r="G141">
        <v>0</v>
      </c>
      <c r="H141">
        <v>3</v>
      </c>
      <c r="W141">
        <v>2.9313504447006252E-2</v>
      </c>
      <c r="X141">
        <v>0.98886830769118483</v>
      </c>
      <c r="Y141">
        <v>0.24676177603351304</v>
      </c>
      <c r="Z141">
        <v>2.4946823585895402E-2</v>
      </c>
      <c r="AC141">
        <v>1.5942437461412402E-2</v>
      </c>
      <c r="AD141">
        <v>0.99091357130520463</v>
      </c>
      <c r="AE141">
        <v>0.16772169711848881</v>
      </c>
      <c r="AF141">
        <v>3.1354216893132524E-2</v>
      </c>
    </row>
    <row r="142" spans="1:32" x14ac:dyDescent="0.25">
      <c r="A142" t="s">
        <v>45</v>
      </c>
      <c r="B142" t="s">
        <v>9</v>
      </c>
      <c r="C142" t="s">
        <v>27</v>
      </c>
      <c r="D142">
        <v>2</v>
      </c>
      <c r="E142">
        <v>0</v>
      </c>
      <c r="F142">
        <v>0</v>
      </c>
      <c r="G142">
        <v>0</v>
      </c>
      <c r="H142">
        <v>1</v>
      </c>
      <c r="W142">
        <v>2.7072261111004303E-2</v>
      </c>
      <c r="X142">
        <v>0.99326974021417935</v>
      </c>
      <c r="Y142">
        <v>0.42271430694594797</v>
      </c>
      <c r="Z142">
        <v>5.0595078365627634E-2</v>
      </c>
      <c r="AC142">
        <v>1.1877607920541323E-3</v>
      </c>
      <c r="AD142">
        <v>1.0039966489678811</v>
      </c>
      <c r="AE142">
        <v>0.48147111034433049</v>
      </c>
      <c r="AF142">
        <v>0.10105983856283134</v>
      </c>
    </row>
    <row r="143" spans="1:32" x14ac:dyDescent="0.25">
      <c r="A143" t="s">
        <v>45</v>
      </c>
      <c r="B143" t="s">
        <v>9</v>
      </c>
      <c r="C143" t="s">
        <v>28</v>
      </c>
      <c r="D143">
        <v>2</v>
      </c>
      <c r="E143">
        <v>0</v>
      </c>
      <c r="F143">
        <v>0</v>
      </c>
      <c r="G143">
        <v>0</v>
      </c>
      <c r="H143">
        <v>1</v>
      </c>
      <c r="W143">
        <v>2.7072261111004303E-2</v>
      </c>
      <c r="X143">
        <v>0.99326974021417935</v>
      </c>
      <c r="Y143">
        <v>0.42271430694594797</v>
      </c>
      <c r="Z143">
        <v>5.0595078365627634E-2</v>
      </c>
      <c r="AC143">
        <v>1.1877607920541323E-3</v>
      </c>
      <c r="AD143">
        <v>1.0039966489678811</v>
      </c>
      <c r="AE143">
        <v>0.48147111034433049</v>
      </c>
      <c r="AF143">
        <v>0.10105983856283134</v>
      </c>
    </row>
    <row r="144" spans="1:32" x14ac:dyDescent="0.25">
      <c r="A144" t="s">
        <v>45</v>
      </c>
      <c r="B144" t="s">
        <v>9</v>
      </c>
      <c r="C144" t="s">
        <v>29</v>
      </c>
      <c r="D144">
        <v>2</v>
      </c>
      <c r="E144">
        <v>0</v>
      </c>
      <c r="F144">
        <v>0</v>
      </c>
      <c r="G144">
        <v>0</v>
      </c>
      <c r="H144">
        <v>1</v>
      </c>
      <c r="W144">
        <v>2.7072261111004303E-2</v>
      </c>
      <c r="X144">
        <v>0.99326974021417935</v>
      </c>
      <c r="Y144">
        <v>0.42271430694594797</v>
      </c>
      <c r="Z144">
        <v>5.0595078365627634E-2</v>
      </c>
      <c r="AC144">
        <v>1.1877607920541323E-3</v>
      </c>
      <c r="AD144">
        <v>1.0039966489678811</v>
      </c>
      <c r="AE144">
        <v>0.48147111034433049</v>
      </c>
      <c r="AF144">
        <v>0.10105983856283134</v>
      </c>
    </row>
    <row r="145" spans="1:32" x14ac:dyDescent="0.25">
      <c r="A145" t="s">
        <v>45</v>
      </c>
      <c r="B145" t="s">
        <v>9</v>
      </c>
      <c r="C145" t="s">
        <v>30</v>
      </c>
      <c r="D145">
        <v>2</v>
      </c>
      <c r="E145">
        <v>0</v>
      </c>
      <c r="F145">
        <v>0</v>
      </c>
      <c r="G145">
        <v>0</v>
      </c>
      <c r="H145">
        <v>1</v>
      </c>
      <c r="W145">
        <v>2.7072261111004303E-2</v>
      </c>
      <c r="X145">
        <v>0.99326974021417935</v>
      </c>
      <c r="Y145">
        <v>0.42271430694594797</v>
      </c>
      <c r="Z145">
        <v>5.0595078365627634E-2</v>
      </c>
      <c r="AC145">
        <v>1.1877607920541323E-3</v>
      </c>
      <c r="AD145">
        <v>1.0039966489678811</v>
      </c>
      <c r="AE145">
        <v>0.48147111034433049</v>
      </c>
      <c r="AF145">
        <v>0.10105983856283134</v>
      </c>
    </row>
    <row r="146" spans="1:32" x14ac:dyDescent="0.25">
      <c r="A146" t="s">
        <v>9</v>
      </c>
      <c r="B146" t="s">
        <v>46</v>
      </c>
      <c r="C146" t="s">
        <v>19</v>
      </c>
      <c r="D146">
        <v>2</v>
      </c>
      <c r="E146">
        <v>0</v>
      </c>
      <c r="F146">
        <v>0</v>
      </c>
      <c r="G146">
        <v>0</v>
      </c>
      <c r="H146">
        <v>1</v>
      </c>
      <c r="W146">
        <v>2.7072261111004303E-2</v>
      </c>
      <c r="X146">
        <v>0.99326974021417935</v>
      </c>
      <c r="Y146">
        <v>0.42271430694594797</v>
      </c>
      <c r="Z146">
        <v>5.0595078365627634E-2</v>
      </c>
      <c r="AC146">
        <v>2.7072261111004303E-2</v>
      </c>
      <c r="AD146">
        <v>0.99326974021417935</v>
      </c>
      <c r="AE146">
        <v>0.42271430694594797</v>
      </c>
      <c r="AF146">
        <v>5.0595078365627634E-2</v>
      </c>
    </row>
    <row r="147" spans="1:32" x14ac:dyDescent="0.25">
      <c r="A147" t="s">
        <v>9</v>
      </c>
      <c r="B147" t="s">
        <v>46</v>
      </c>
      <c r="C147" t="s">
        <v>20</v>
      </c>
      <c r="D147">
        <v>2</v>
      </c>
      <c r="E147">
        <v>0</v>
      </c>
      <c r="F147">
        <v>0</v>
      </c>
      <c r="G147">
        <v>0</v>
      </c>
      <c r="H147">
        <v>1</v>
      </c>
      <c r="W147">
        <v>2.7072261111004303E-2</v>
      </c>
      <c r="X147">
        <v>0.99326974021417935</v>
      </c>
      <c r="Y147">
        <v>0.42271430694594797</v>
      </c>
      <c r="Z147">
        <v>5.0595078365627634E-2</v>
      </c>
      <c r="AC147">
        <v>2.7072261111004303E-2</v>
      </c>
      <c r="AD147">
        <v>0.99326974021417935</v>
      </c>
      <c r="AE147">
        <v>0.42271430694594797</v>
      </c>
      <c r="AF147">
        <v>5.0595078365627634E-2</v>
      </c>
    </row>
    <row r="148" spans="1:32" x14ac:dyDescent="0.25">
      <c r="A148" t="s">
        <v>9</v>
      </c>
      <c r="B148" t="s">
        <v>46</v>
      </c>
      <c r="C148" t="s">
        <v>21</v>
      </c>
      <c r="D148">
        <v>2</v>
      </c>
      <c r="E148">
        <v>0</v>
      </c>
      <c r="F148">
        <v>0</v>
      </c>
      <c r="G148">
        <v>0</v>
      </c>
      <c r="H148">
        <v>3</v>
      </c>
      <c r="W148">
        <v>2.7072261111004303E-2</v>
      </c>
      <c r="X148">
        <v>0.99326974021417935</v>
      </c>
      <c r="Y148">
        <v>0.42271430694594797</v>
      </c>
      <c r="Z148">
        <v>5.0595078365627634E-2</v>
      </c>
      <c r="AC148">
        <v>2.7072261111004303E-2</v>
      </c>
      <c r="AD148">
        <v>0.99326974021417935</v>
      </c>
      <c r="AE148">
        <v>0.42271430694594797</v>
      </c>
      <c r="AF148">
        <v>5.0595078365627634E-2</v>
      </c>
    </row>
    <row r="149" spans="1:32" x14ac:dyDescent="0.25">
      <c r="A149" t="s">
        <v>9</v>
      </c>
      <c r="B149" t="s">
        <v>46</v>
      </c>
      <c r="C149" t="s">
        <v>22</v>
      </c>
      <c r="D149">
        <v>2</v>
      </c>
      <c r="E149">
        <v>0</v>
      </c>
      <c r="F149">
        <v>0</v>
      </c>
      <c r="G149">
        <v>0</v>
      </c>
      <c r="H149">
        <v>3</v>
      </c>
      <c r="W149">
        <v>2.9313504447006252E-2</v>
      </c>
      <c r="X149">
        <v>0.98886830769118483</v>
      </c>
      <c r="Y149">
        <v>0.24676177603351304</v>
      </c>
      <c r="Z149">
        <v>2.4946823585895402E-2</v>
      </c>
      <c r="AC149">
        <v>2.9313504447006252E-2</v>
      </c>
      <c r="AD149">
        <v>0.98886830769118483</v>
      </c>
      <c r="AE149">
        <v>0.24676177603351304</v>
      </c>
      <c r="AF149">
        <v>2.4946823585895402E-2</v>
      </c>
    </row>
    <row r="150" spans="1:32" x14ac:dyDescent="0.25">
      <c r="A150" t="s">
        <v>9</v>
      </c>
      <c r="B150" t="s">
        <v>46</v>
      </c>
      <c r="C150" t="s">
        <v>23</v>
      </c>
      <c r="D150">
        <v>2</v>
      </c>
      <c r="E150">
        <v>0</v>
      </c>
      <c r="F150">
        <v>0</v>
      </c>
      <c r="G150">
        <v>0</v>
      </c>
      <c r="H150">
        <v>3</v>
      </c>
      <c r="W150">
        <v>2.9313504447006252E-2</v>
      </c>
      <c r="X150">
        <v>0.98886830769118483</v>
      </c>
      <c r="Y150">
        <v>0.24676177603351304</v>
      </c>
      <c r="Z150">
        <v>2.4946823585895402E-2</v>
      </c>
      <c r="AC150">
        <v>2.9313504447006252E-2</v>
      </c>
      <c r="AD150">
        <v>0.98886830769118483</v>
      </c>
      <c r="AE150">
        <v>0.24676177603351304</v>
      </c>
      <c r="AF150">
        <v>2.4946823585895402E-2</v>
      </c>
    </row>
    <row r="151" spans="1:32" x14ac:dyDescent="0.25">
      <c r="A151" t="s">
        <v>9</v>
      </c>
      <c r="B151" t="s">
        <v>46</v>
      </c>
      <c r="C151" t="s">
        <v>24</v>
      </c>
      <c r="D151">
        <v>2</v>
      </c>
      <c r="E151">
        <v>0</v>
      </c>
      <c r="F151">
        <v>0</v>
      </c>
      <c r="G151">
        <v>0</v>
      </c>
      <c r="H151">
        <v>3</v>
      </c>
      <c r="W151">
        <v>2.9313504447006252E-2</v>
      </c>
      <c r="X151">
        <v>0.98886830769118483</v>
      </c>
      <c r="Y151">
        <v>0.24676177603351304</v>
      </c>
      <c r="Z151">
        <v>2.4946823585895402E-2</v>
      </c>
      <c r="AC151">
        <v>2.9313504447006252E-2</v>
      </c>
      <c r="AD151">
        <v>0.98886830769118483</v>
      </c>
      <c r="AE151">
        <v>0.24676177603351304</v>
      </c>
      <c r="AF151">
        <v>2.4946823585895402E-2</v>
      </c>
    </row>
    <row r="152" spans="1:32" x14ac:dyDescent="0.25">
      <c r="A152" t="s">
        <v>9</v>
      </c>
      <c r="B152" t="s">
        <v>46</v>
      </c>
      <c r="C152" t="s">
        <v>25</v>
      </c>
      <c r="D152">
        <v>2</v>
      </c>
      <c r="E152">
        <v>0</v>
      </c>
      <c r="F152">
        <v>0</v>
      </c>
      <c r="G152">
        <v>0</v>
      </c>
      <c r="H152">
        <v>3</v>
      </c>
      <c r="W152">
        <v>2.9313504447006252E-2</v>
      </c>
      <c r="X152">
        <v>0.98886830769118483</v>
      </c>
      <c r="Y152">
        <v>0.24676177603351304</v>
      </c>
      <c r="Z152">
        <v>2.4946823585895402E-2</v>
      </c>
      <c r="AC152">
        <v>2.9313504447006252E-2</v>
      </c>
      <c r="AD152">
        <v>0.98886830769118483</v>
      </c>
      <c r="AE152">
        <v>0.24676177603351304</v>
      </c>
      <c r="AF152">
        <v>2.4946823585895402E-2</v>
      </c>
    </row>
    <row r="153" spans="1:32" x14ac:dyDescent="0.25">
      <c r="A153" t="s">
        <v>9</v>
      </c>
      <c r="B153" t="s">
        <v>46</v>
      </c>
      <c r="C153" t="s">
        <v>26</v>
      </c>
      <c r="D153">
        <v>2</v>
      </c>
      <c r="E153">
        <v>0</v>
      </c>
      <c r="F153">
        <v>0</v>
      </c>
      <c r="G153">
        <v>0</v>
      </c>
      <c r="H153">
        <v>3</v>
      </c>
      <c r="W153">
        <v>2.9313504447006252E-2</v>
      </c>
      <c r="X153">
        <v>0.98886830769118483</v>
      </c>
      <c r="Y153">
        <v>0.24676177603351304</v>
      </c>
      <c r="Z153">
        <v>2.4946823585895402E-2</v>
      </c>
      <c r="AC153">
        <v>2.9313504447006252E-2</v>
      </c>
      <c r="AD153">
        <v>0.98886830769118483</v>
      </c>
      <c r="AE153">
        <v>0.24676177603351304</v>
      </c>
      <c r="AF153">
        <v>2.4946823585895402E-2</v>
      </c>
    </row>
    <row r="154" spans="1:32" x14ac:dyDescent="0.25">
      <c r="A154" t="s">
        <v>9</v>
      </c>
      <c r="B154" t="s">
        <v>46</v>
      </c>
      <c r="C154" t="s">
        <v>27</v>
      </c>
      <c r="D154">
        <v>2</v>
      </c>
      <c r="E154">
        <v>0</v>
      </c>
      <c r="F154">
        <v>0</v>
      </c>
      <c r="G154">
        <v>0</v>
      </c>
      <c r="H154">
        <v>1</v>
      </c>
      <c r="W154">
        <v>2.7072261111004303E-2</v>
      </c>
      <c r="X154">
        <v>0.99326974021417935</v>
      </c>
      <c r="Y154">
        <v>0.42271430694594797</v>
      </c>
      <c r="Z154">
        <v>5.0595078365627634E-2</v>
      </c>
      <c r="AC154">
        <v>2.7072261111004303E-2</v>
      </c>
      <c r="AD154">
        <v>0.99326974021417935</v>
      </c>
      <c r="AE154">
        <v>0.42271430694594797</v>
      </c>
      <c r="AF154">
        <v>5.0595078365627634E-2</v>
      </c>
    </row>
    <row r="155" spans="1:32" x14ac:dyDescent="0.25">
      <c r="A155" t="s">
        <v>9</v>
      </c>
      <c r="B155" t="s">
        <v>46</v>
      </c>
      <c r="C155" t="s">
        <v>28</v>
      </c>
      <c r="D155">
        <v>2</v>
      </c>
      <c r="E155">
        <v>0</v>
      </c>
      <c r="F155">
        <v>0</v>
      </c>
      <c r="G155">
        <v>0</v>
      </c>
      <c r="H155">
        <v>1</v>
      </c>
      <c r="W155">
        <v>2.7072261111004303E-2</v>
      </c>
      <c r="X155">
        <v>0.99326974021417935</v>
      </c>
      <c r="Y155">
        <v>0.42271430694594797</v>
      </c>
      <c r="Z155">
        <v>5.0595078365627634E-2</v>
      </c>
      <c r="AC155">
        <v>2.7072261111004303E-2</v>
      </c>
      <c r="AD155">
        <v>0.99326974021417935</v>
      </c>
      <c r="AE155">
        <v>0.42271430694594797</v>
      </c>
      <c r="AF155">
        <v>5.0595078365627634E-2</v>
      </c>
    </row>
    <row r="156" spans="1:32" x14ac:dyDescent="0.25">
      <c r="A156" t="s">
        <v>9</v>
      </c>
      <c r="B156" t="s">
        <v>46</v>
      </c>
      <c r="C156" t="s">
        <v>29</v>
      </c>
      <c r="D156">
        <v>2</v>
      </c>
      <c r="E156">
        <v>0</v>
      </c>
      <c r="F156">
        <v>0</v>
      </c>
      <c r="G156">
        <v>0</v>
      </c>
      <c r="H156">
        <v>1</v>
      </c>
      <c r="W156">
        <v>2.7072261111004303E-2</v>
      </c>
      <c r="X156">
        <v>0.99326974021417935</v>
      </c>
      <c r="Y156">
        <v>0.42271430694594797</v>
      </c>
      <c r="Z156">
        <v>5.0595078365627634E-2</v>
      </c>
      <c r="AC156">
        <v>2.7072261111004303E-2</v>
      </c>
      <c r="AD156">
        <v>0.99326974021417935</v>
      </c>
      <c r="AE156">
        <v>0.42271430694594797</v>
      </c>
      <c r="AF156">
        <v>5.0595078365627634E-2</v>
      </c>
    </row>
    <row r="157" spans="1:32" x14ac:dyDescent="0.25">
      <c r="A157" t="s">
        <v>9</v>
      </c>
      <c r="B157" t="s">
        <v>46</v>
      </c>
      <c r="C157" t="s">
        <v>30</v>
      </c>
      <c r="D157">
        <v>2</v>
      </c>
      <c r="E157">
        <v>0</v>
      </c>
      <c r="F157">
        <v>0</v>
      </c>
      <c r="G157">
        <v>0</v>
      </c>
      <c r="H157">
        <v>1</v>
      </c>
      <c r="W157">
        <v>2.7072261111004303E-2</v>
      </c>
      <c r="X157">
        <v>0.99326974021417935</v>
      </c>
      <c r="Y157">
        <v>0.42271430694594797</v>
      </c>
      <c r="Z157">
        <v>5.0595078365627634E-2</v>
      </c>
      <c r="AC157">
        <v>2.7072261111004303E-2</v>
      </c>
      <c r="AD157">
        <v>0.99326974021417935</v>
      </c>
      <c r="AE157">
        <v>0.42271430694594797</v>
      </c>
      <c r="AF157">
        <v>5.0595078365627634E-2</v>
      </c>
    </row>
    <row r="158" spans="1:32" x14ac:dyDescent="0.25">
      <c r="A158" t="s">
        <v>46</v>
      </c>
      <c r="B158" t="s">
        <v>48</v>
      </c>
      <c r="C158" t="s">
        <v>19</v>
      </c>
      <c r="D158">
        <v>2</v>
      </c>
      <c r="E158">
        <v>0</v>
      </c>
      <c r="F158">
        <v>0</v>
      </c>
      <c r="G158">
        <v>0</v>
      </c>
      <c r="H158">
        <v>1</v>
      </c>
      <c r="W158">
        <v>2.7072261111004303E-2</v>
      </c>
      <c r="X158">
        <v>0.99326974021417935</v>
      </c>
      <c r="Y158">
        <v>0.42271430694594797</v>
      </c>
      <c r="Z158">
        <v>5.0595078365627634E-2</v>
      </c>
      <c r="AC158">
        <v>2.7072261111004303E-2</v>
      </c>
      <c r="AD158">
        <v>0.99326974021417935</v>
      </c>
      <c r="AE158">
        <v>0.42271430694594797</v>
      </c>
      <c r="AF158">
        <v>5.0595078365627634E-2</v>
      </c>
    </row>
    <row r="159" spans="1:32" x14ac:dyDescent="0.25">
      <c r="A159" t="s">
        <v>46</v>
      </c>
      <c r="B159" t="s">
        <v>48</v>
      </c>
      <c r="C159" t="s">
        <v>20</v>
      </c>
      <c r="D159">
        <v>2</v>
      </c>
      <c r="E159">
        <v>0</v>
      </c>
      <c r="F159">
        <v>0</v>
      </c>
      <c r="G159">
        <v>0</v>
      </c>
      <c r="H159">
        <v>1</v>
      </c>
      <c r="W159">
        <v>2.7072261111004303E-2</v>
      </c>
      <c r="X159">
        <v>0.99326974021417935</v>
      </c>
      <c r="Y159">
        <v>0.42271430694594797</v>
      </c>
      <c r="Z159">
        <v>5.0595078365627634E-2</v>
      </c>
      <c r="AC159">
        <v>2.7072261111004303E-2</v>
      </c>
      <c r="AD159">
        <v>0.99326974021417935</v>
      </c>
      <c r="AE159">
        <v>0.42271430694594797</v>
      </c>
      <c r="AF159">
        <v>5.0595078365627634E-2</v>
      </c>
    </row>
    <row r="160" spans="1:32" x14ac:dyDescent="0.25">
      <c r="A160" t="s">
        <v>46</v>
      </c>
      <c r="B160" t="s">
        <v>48</v>
      </c>
      <c r="C160" t="s">
        <v>21</v>
      </c>
      <c r="D160">
        <v>2</v>
      </c>
      <c r="E160">
        <v>0</v>
      </c>
      <c r="F160">
        <v>0</v>
      </c>
      <c r="G160">
        <v>0</v>
      </c>
      <c r="H160">
        <v>3</v>
      </c>
      <c r="W160">
        <v>2.7072261111004303E-2</v>
      </c>
      <c r="X160">
        <v>0.99326974021417935</v>
      </c>
      <c r="Y160">
        <v>0.42271430694594797</v>
      </c>
      <c r="Z160">
        <v>5.0595078365627634E-2</v>
      </c>
      <c r="AC160">
        <v>2.7072261111004303E-2</v>
      </c>
      <c r="AD160">
        <v>0.99326974021417935</v>
      </c>
      <c r="AE160">
        <v>0.42271430694594797</v>
      </c>
      <c r="AF160">
        <v>5.0595078365627634E-2</v>
      </c>
    </row>
    <row r="161" spans="1:32" x14ac:dyDescent="0.25">
      <c r="A161" t="s">
        <v>46</v>
      </c>
      <c r="B161" t="s">
        <v>48</v>
      </c>
      <c r="C161" t="s">
        <v>22</v>
      </c>
      <c r="D161">
        <v>2</v>
      </c>
      <c r="E161">
        <v>0</v>
      </c>
      <c r="F161">
        <v>0</v>
      </c>
      <c r="G161">
        <v>0</v>
      </c>
      <c r="H161">
        <v>3</v>
      </c>
      <c r="W161">
        <v>2.9313504447006252E-2</v>
      </c>
      <c r="X161">
        <v>0.98886830769118483</v>
      </c>
      <c r="Y161">
        <v>0.24676177603351304</v>
      </c>
      <c r="Z161">
        <v>2.4946823585895402E-2</v>
      </c>
      <c r="AC161">
        <v>2.9313504447006252E-2</v>
      </c>
      <c r="AD161">
        <v>0.98886830769118483</v>
      </c>
      <c r="AE161">
        <v>0.24676177603351304</v>
      </c>
      <c r="AF161">
        <v>2.4946823585895402E-2</v>
      </c>
    </row>
    <row r="162" spans="1:32" x14ac:dyDescent="0.25">
      <c r="A162" t="s">
        <v>46</v>
      </c>
      <c r="B162" t="s">
        <v>48</v>
      </c>
      <c r="C162" t="s">
        <v>23</v>
      </c>
      <c r="D162">
        <v>2</v>
      </c>
      <c r="E162">
        <v>0</v>
      </c>
      <c r="F162">
        <v>0</v>
      </c>
      <c r="G162">
        <v>0</v>
      </c>
      <c r="H162">
        <v>3</v>
      </c>
      <c r="W162">
        <v>2.9313504447006252E-2</v>
      </c>
      <c r="X162">
        <v>0.98886830769118483</v>
      </c>
      <c r="Y162">
        <v>0.24676177603351304</v>
      </c>
      <c r="Z162">
        <v>2.4946823585895402E-2</v>
      </c>
      <c r="AC162">
        <v>2.9313504447006252E-2</v>
      </c>
      <c r="AD162">
        <v>0.98886830769118483</v>
      </c>
      <c r="AE162">
        <v>0.24676177603351304</v>
      </c>
      <c r="AF162">
        <v>2.4946823585895402E-2</v>
      </c>
    </row>
    <row r="163" spans="1:32" x14ac:dyDescent="0.25">
      <c r="A163" t="s">
        <v>46</v>
      </c>
      <c r="B163" t="s">
        <v>48</v>
      </c>
      <c r="C163" t="s">
        <v>24</v>
      </c>
      <c r="D163">
        <v>2</v>
      </c>
      <c r="E163">
        <v>0</v>
      </c>
      <c r="F163">
        <v>0</v>
      </c>
      <c r="G163">
        <v>0</v>
      </c>
      <c r="H163">
        <v>3</v>
      </c>
      <c r="W163">
        <v>2.9313504447006252E-2</v>
      </c>
      <c r="X163">
        <v>0.98886830769118483</v>
      </c>
      <c r="Y163">
        <v>0.24676177603351304</v>
      </c>
      <c r="Z163">
        <v>2.4946823585895402E-2</v>
      </c>
      <c r="AC163">
        <v>2.9313504447006252E-2</v>
      </c>
      <c r="AD163">
        <v>0.98886830769118483</v>
      </c>
      <c r="AE163">
        <v>0.24676177603351304</v>
      </c>
      <c r="AF163">
        <v>2.4946823585895402E-2</v>
      </c>
    </row>
    <row r="164" spans="1:32" x14ac:dyDescent="0.25">
      <c r="A164" t="s">
        <v>46</v>
      </c>
      <c r="B164" t="s">
        <v>48</v>
      </c>
      <c r="C164" t="s">
        <v>25</v>
      </c>
      <c r="D164">
        <v>2</v>
      </c>
      <c r="E164">
        <v>0</v>
      </c>
      <c r="F164">
        <v>0</v>
      </c>
      <c r="G164">
        <v>0</v>
      </c>
      <c r="H164">
        <v>3</v>
      </c>
      <c r="W164">
        <v>2.9313504447006252E-2</v>
      </c>
      <c r="X164">
        <v>0.98886830769118483</v>
      </c>
      <c r="Y164">
        <v>0.24676177603351304</v>
      </c>
      <c r="Z164">
        <v>2.4946823585895402E-2</v>
      </c>
      <c r="AC164">
        <v>2.9313504447006252E-2</v>
      </c>
      <c r="AD164">
        <v>0.98886830769118483</v>
      </c>
      <c r="AE164">
        <v>0.24676177603351304</v>
      </c>
      <c r="AF164">
        <v>2.4946823585895402E-2</v>
      </c>
    </row>
    <row r="165" spans="1:32" x14ac:dyDescent="0.25">
      <c r="A165" t="s">
        <v>46</v>
      </c>
      <c r="B165" t="s">
        <v>48</v>
      </c>
      <c r="C165" t="s">
        <v>26</v>
      </c>
      <c r="D165">
        <v>2</v>
      </c>
      <c r="E165">
        <v>0</v>
      </c>
      <c r="F165">
        <v>0</v>
      </c>
      <c r="G165">
        <v>0</v>
      </c>
      <c r="H165">
        <v>3</v>
      </c>
      <c r="W165">
        <v>2.9313504447006252E-2</v>
      </c>
      <c r="X165">
        <v>0.98886830769118483</v>
      </c>
      <c r="Y165">
        <v>0.24676177603351304</v>
      </c>
      <c r="Z165">
        <v>2.4946823585895402E-2</v>
      </c>
      <c r="AC165">
        <v>2.9313504447006252E-2</v>
      </c>
      <c r="AD165">
        <v>0.98886830769118483</v>
      </c>
      <c r="AE165">
        <v>0.24676177603351304</v>
      </c>
      <c r="AF165">
        <v>2.4946823585895402E-2</v>
      </c>
    </row>
    <row r="166" spans="1:32" x14ac:dyDescent="0.25">
      <c r="A166" t="s">
        <v>46</v>
      </c>
      <c r="B166" t="s">
        <v>48</v>
      </c>
      <c r="C166" t="s">
        <v>27</v>
      </c>
      <c r="D166">
        <v>2</v>
      </c>
      <c r="E166">
        <v>0</v>
      </c>
      <c r="F166">
        <v>0</v>
      </c>
      <c r="G166">
        <v>0</v>
      </c>
      <c r="H166">
        <v>1</v>
      </c>
      <c r="W166">
        <v>2.7072261111004303E-2</v>
      </c>
      <c r="X166">
        <v>0.99326974021417935</v>
      </c>
      <c r="Y166">
        <v>0.42271430694594797</v>
      </c>
      <c r="Z166">
        <v>5.0595078365627634E-2</v>
      </c>
      <c r="AC166">
        <v>2.7072261111004303E-2</v>
      </c>
      <c r="AD166">
        <v>0.99326974021417935</v>
      </c>
      <c r="AE166">
        <v>0.42271430694594797</v>
      </c>
      <c r="AF166">
        <v>5.0595078365627634E-2</v>
      </c>
    </row>
    <row r="167" spans="1:32" x14ac:dyDescent="0.25">
      <c r="A167" t="s">
        <v>46</v>
      </c>
      <c r="B167" t="s">
        <v>48</v>
      </c>
      <c r="C167" t="s">
        <v>28</v>
      </c>
      <c r="D167">
        <v>2</v>
      </c>
      <c r="E167">
        <v>0</v>
      </c>
      <c r="F167">
        <v>0</v>
      </c>
      <c r="G167">
        <v>0</v>
      </c>
      <c r="H167">
        <v>1</v>
      </c>
      <c r="W167">
        <v>2.7072261111004303E-2</v>
      </c>
      <c r="X167">
        <v>0.99326974021417935</v>
      </c>
      <c r="Y167">
        <v>0.42271430694594797</v>
      </c>
      <c r="Z167">
        <v>5.0595078365627634E-2</v>
      </c>
      <c r="AC167">
        <v>2.7072261111004303E-2</v>
      </c>
      <c r="AD167">
        <v>0.99326974021417935</v>
      </c>
      <c r="AE167">
        <v>0.42271430694594797</v>
      </c>
      <c r="AF167">
        <v>5.0595078365627634E-2</v>
      </c>
    </row>
    <row r="168" spans="1:32" x14ac:dyDescent="0.25">
      <c r="A168" t="s">
        <v>46</v>
      </c>
      <c r="B168" t="s">
        <v>48</v>
      </c>
      <c r="C168" t="s">
        <v>29</v>
      </c>
      <c r="D168">
        <v>2</v>
      </c>
      <c r="E168">
        <v>0</v>
      </c>
      <c r="F168">
        <v>0</v>
      </c>
      <c r="G168">
        <v>0</v>
      </c>
      <c r="H168">
        <v>1</v>
      </c>
      <c r="W168">
        <v>2.7072261111004303E-2</v>
      </c>
      <c r="X168">
        <v>0.99326974021417935</v>
      </c>
      <c r="Y168">
        <v>0.42271430694594797</v>
      </c>
      <c r="Z168">
        <v>5.0595078365627634E-2</v>
      </c>
      <c r="AC168">
        <v>2.7072261111004303E-2</v>
      </c>
      <c r="AD168">
        <v>0.99326974021417935</v>
      </c>
      <c r="AE168">
        <v>0.42271430694594797</v>
      </c>
      <c r="AF168">
        <v>5.0595078365627634E-2</v>
      </c>
    </row>
    <row r="169" spans="1:32" x14ac:dyDescent="0.25">
      <c r="A169" t="s">
        <v>46</v>
      </c>
      <c r="B169" t="s">
        <v>48</v>
      </c>
      <c r="C169" t="s">
        <v>30</v>
      </c>
      <c r="D169">
        <v>2</v>
      </c>
      <c r="E169">
        <v>0</v>
      </c>
      <c r="F169">
        <v>0</v>
      </c>
      <c r="G169">
        <v>0</v>
      </c>
      <c r="H169">
        <v>1</v>
      </c>
      <c r="W169">
        <v>2.7072261111004303E-2</v>
      </c>
      <c r="X169">
        <v>0.99326974021417935</v>
      </c>
      <c r="Y169">
        <v>0.42271430694594797</v>
      </c>
      <c r="Z169">
        <v>5.0595078365627634E-2</v>
      </c>
      <c r="AC169">
        <v>2.7072261111004303E-2</v>
      </c>
      <c r="AD169">
        <v>0.99326974021417935</v>
      </c>
      <c r="AE169">
        <v>0.42271430694594797</v>
      </c>
      <c r="AF169">
        <v>5.0595078365627634E-2</v>
      </c>
    </row>
    <row r="170" spans="1:32" x14ac:dyDescent="0.25">
      <c r="A170" t="s">
        <v>455</v>
      </c>
      <c r="B170" t="s">
        <v>56</v>
      </c>
      <c r="C170" t="s">
        <v>19</v>
      </c>
      <c r="D170">
        <v>1</v>
      </c>
      <c r="E170">
        <v>0</v>
      </c>
      <c r="F170">
        <v>1</v>
      </c>
      <c r="G170" s="146">
        <v>0.42240891000000003</v>
      </c>
      <c r="H170" s="146">
        <v>4.8960289999999997E-2</v>
      </c>
      <c r="W170">
        <v>2.7072261111004303E-2</v>
      </c>
      <c r="X170">
        <v>0.99326974021417935</v>
      </c>
      <c r="Y170">
        <v>0.42271430694594797</v>
      </c>
      <c r="Z170">
        <v>5.0595078365627634E-2</v>
      </c>
      <c r="AC170">
        <v>2.7072261111004303E-2</v>
      </c>
      <c r="AD170">
        <v>0.99326974021417935</v>
      </c>
      <c r="AE170">
        <v>0.42271430694594797</v>
      </c>
      <c r="AF170">
        <v>5.0595078365627634E-2</v>
      </c>
    </row>
    <row r="171" spans="1:32" x14ac:dyDescent="0.25">
      <c r="A171" t="s">
        <v>455</v>
      </c>
      <c r="B171" t="s">
        <v>56</v>
      </c>
      <c r="C171" t="s">
        <v>20</v>
      </c>
      <c r="D171">
        <v>1</v>
      </c>
      <c r="E171">
        <v>0</v>
      </c>
      <c r="F171">
        <v>1</v>
      </c>
      <c r="G171" s="146">
        <v>0.42240891000000003</v>
      </c>
      <c r="H171" s="146">
        <v>4.8960289999999997E-2</v>
      </c>
      <c r="W171">
        <v>2.7072261111004303E-2</v>
      </c>
      <c r="X171">
        <v>0.99326974021417935</v>
      </c>
      <c r="Y171">
        <v>0.42271430694594797</v>
      </c>
      <c r="Z171">
        <v>5.0595078365627634E-2</v>
      </c>
      <c r="AC171">
        <v>2.7072261111004303E-2</v>
      </c>
      <c r="AD171">
        <v>0.99326974021417935</v>
      </c>
      <c r="AE171">
        <v>0.42271430694594797</v>
      </c>
      <c r="AF171">
        <v>5.0595078365627634E-2</v>
      </c>
    </row>
    <row r="172" spans="1:32" x14ac:dyDescent="0.25">
      <c r="A172" t="s">
        <v>455</v>
      </c>
      <c r="B172" t="s">
        <v>56</v>
      </c>
      <c r="C172" t="s">
        <v>21</v>
      </c>
      <c r="D172">
        <v>1</v>
      </c>
      <c r="E172">
        <v>0</v>
      </c>
      <c r="F172">
        <v>1</v>
      </c>
      <c r="G172" s="146">
        <v>0.42240891000000003</v>
      </c>
      <c r="H172" s="146">
        <v>4.8960289999999997E-2</v>
      </c>
      <c r="W172">
        <v>2.7072261111004303E-2</v>
      </c>
      <c r="X172">
        <v>0.99326974021417935</v>
      </c>
      <c r="Y172">
        <v>0.42271430694594797</v>
      </c>
      <c r="Z172">
        <v>5.0595078365627634E-2</v>
      </c>
      <c r="AC172">
        <v>2.7072261111004303E-2</v>
      </c>
      <c r="AD172">
        <v>0.99326974021417935</v>
      </c>
      <c r="AE172">
        <v>0.42271430694594797</v>
      </c>
      <c r="AF172">
        <v>5.0595078365627634E-2</v>
      </c>
    </row>
    <row r="173" spans="1:32" x14ac:dyDescent="0.25">
      <c r="A173" t="s">
        <v>455</v>
      </c>
      <c r="B173" t="s">
        <v>56</v>
      </c>
      <c r="C173" t="s">
        <v>22</v>
      </c>
      <c r="D173">
        <v>1</v>
      </c>
      <c r="E173">
        <v>0</v>
      </c>
      <c r="F173">
        <v>1</v>
      </c>
      <c r="G173" s="146">
        <v>0.2888249</v>
      </c>
      <c r="H173" s="146">
        <v>1.9796190000000002E-2</v>
      </c>
      <c r="W173">
        <v>2.9313504447006252E-2</v>
      </c>
      <c r="X173">
        <v>0.98886830769118483</v>
      </c>
      <c r="Y173">
        <v>0.24676177603351304</v>
      </c>
      <c r="Z173">
        <v>2.4946823585895402E-2</v>
      </c>
      <c r="AC173">
        <v>2.9313504447006252E-2</v>
      </c>
      <c r="AD173">
        <v>0.98886830769118483</v>
      </c>
      <c r="AE173">
        <v>0.24676177603351304</v>
      </c>
      <c r="AF173">
        <v>2.4946823585895402E-2</v>
      </c>
    </row>
    <row r="174" spans="1:32" x14ac:dyDescent="0.25">
      <c r="A174" t="s">
        <v>455</v>
      </c>
      <c r="B174" t="s">
        <v>56</v>
      </c>
      <c r="C174" t="s">
        <v>23</v>
      </c>
      <c r="D174">
        <v>1</v>
      </c>
      <c r="E174">
        <v>0</v>
      </c>
      <c r="F174">
        <v>1</v>
      </c>
      <c r="G174" s="146">
        <v>0.2888249</v>
      </c>
      <c r="H174" s="146">
        <v>1.9796190000000002E-2</v>
      </c>
      <c r="W174">
        <v>2.9313504447006252E-2</v>
      </c>
      <c r="X174">
        <v>0.98886830769118483</v>
      </c>
      <c r="Y174">
        <v>0.24676177603351304</v>
      </c>
      <c r="Z174">
        <v>2.4946823585895402E-2</v>
      </c>
      <c r="AC174">
        <v>2.9313504447006252E-2</v>
      </c>
      <c r="AD174">
        <v>0.98886830769118483</v>
      </c>
      <c r="AE174">
        <v>0.24676177603351304</v>
      </c>
      <c r="AF174">
        <v>2.4946823585895402E-2</v>
      </c>
    </row>
    <row r="175" spans="1:32" x14ac:dyDescent="0.25">
      <c r="A175" t="s">
        <v>455</v>
      </c>
      <c r="B175" t="s">
        <v>56</v>
      </c>
      <c r="C175" t="s">
        <v>24</v>
      </c>
      <c r="D175">
        <v>1</v>
      </c>
      <c r="E175">
        <v>0</v>
      </c>
      <c r="F175">
        <v>1</v>
      </c>
      <c r="G175" s="146">
        <v>0.2888249</v>
      </c>
      <c r="H175" s="146">
        <v>1.9796190000000002E-2</v>
      </c>
      <c r="W175">
        <v>2.9313504447006252E-2</v>
      </c>
      <c r="X175">
        <v>0.98886830769118483</v>
      </c>
      <c r="Y175">
        <v>0.24676177603351304</v>
      </c>
      <c r="Z175">
        <v>2.4946823585895402E-2</v>
      </c>
      <c r="AC175">
        <v>2.9313504447006252E-2</v>
      </c>
      <c r="AD175">
        <v>0.98886830769118483</v>
      </c>
      <c r="AE175">
        <v>0.24676177603351304</v>
      </c>
      <c r="AF175">
        <v>2.4946823585895402E-2</v>
      </c>
    </row>
    <row r="176" spans="1:32" x14ac:dyDescent="0.25">
      <c r="A176" t="s">
        <v>455</v>
      </c>
      <c r="B176" t="s">
        <v>56</v>
      </c>
      <c r="C176" t="s">
        <v>25</v>
      </c>
      <c r="D176">
        <v>1</v>
      </c>
      <c r="E176">
        <v>0</v>
      </c>
      <c r="F176">
        <v>1</v>
      </c>
      <c r="G176" s="146">
        <v>0.2888249</v>
      </c>
      <c r="H176" s="146">
        <v>1.9796190000000002E-2</v>
      </c>
      <c r="W176">
        <v>2.9313504447006252E-2</v>
      </c>
      <c r="X176">
        <v>0.98886830769118483</v>
      </c>
      <c r="Y176">
        <v>0.24676177603351304</v>
      </c>
      <c r="Z176">
        <v>2.4946823585895402E-2</v>
      </c>
      <c r="AC176">
        <v>2.9313504447006252E-2</v>
      </c>
      <c r="AD176">
        <v>0.98886830769118483</v>
      </c>
      <c r="AE176">
        <v>0.24676177603351304</v>
      </c>
      <c r="AF176">
        <v>2.4946823585895402E-2</v>
      </c>
    </row>
    <row r="177" spans="1:32" x14ac:dyDescent="0.25">
      <c r="A177" t="s">
        <v>455</v>
      </c>
      <c r="B177" t="s">
        <v>56</v>
      </c>
      <c r="C177" t="s">
        <v>26</v>
      </c>
      <c r="D177">
        <v>1</v>
      </c>
      <c r="E177">
        <v>0</v>
      </c>
      <c r="F177">
        <v>1</v>
      </c>
      <c r="G177" s="146">
        <v>0.2888249</v>
      </c>
      <c r="H177" s="146">
        <v>1.9796190000000002E-2</v>
      </c>
      <c r="W177">
        <v>2.9313504447006252E-2</v>
      </c>
      <c r="X177">
        <v>0.98886830769118483</v>
      </c>
      <c r="Y177">
        <v>0.24676177603351304</v>
      </c>
      <c r="Z177">
        <v>2.4946823585895402E-2</v>
      </c>
      <c r="AC177">
        <v>2.9313504447006252E-2</v>
      </c>
      <c r="AD177">
        <v>0.98886830769118483</v>
      </c>
      <c r="AE177">
        <v>0.24676177603351304</v>
      </c>
      <c r="AF177">
        <v>2.4946823585895402E-2</v>
      </c>
    </row>
    <row r="178" spans="1:32" x14ac:dyDescent="0.25">
      <c r="A178" t="s">
        <v>455</v>
      </c>
      <c r="B178" t="s">
        <v>56</v>
      </c>
      <c r="C178" t="s">
        <v>27</v>
      </c>
      <c r="D178">
        <v>1</v>
      </c>
      <c r="E178">
        <v>0</v>
      </c>
      <c r="F178">
        <v>1</v>
      </c>
      <c r="G178" s="146">
        <v>0.42240891000000003</v>
      </c>
      <c r="H178" s="146">
        <v>4.8960289999999997E-2</v>
      </c>
      <c r="W178">
        <v>2.7072261111004303E-2</v>
      </c>
      <c r="X178">
        <v>0.99326974021417935</v>
      </c>
      <c r="Y178">
        <v>0.42271430694594797</v>
      </c>
      <c r="Z178">
        <v>5.0595078365627634E-2</v>
      </c>
      <c r="AC178">
        <v>2.7072261111004303E-2</v>
      </c>
      <c r="AD178">
        <v>0.99326974021417935</v>
      </c>
      <c r="AE178">
        <v>0.42271430694594797</v>
      </c>
      <c r="AF178">
        <v>5.0595078365627634E-2</v>
      </c>
    </row>
    <row r="179" spans="1:32" x14ac:dyDescent="0.25">
      <c r="A179" t="s">
        <v>455</v>
      </c>
      <c r="B179" t="s">
        <v>56</v>
      </c>
      <c r="C179" t="s">
        <v>28</v>
      </c>
      <c r="D179">
        <v>1</v>
      </c>
      <c r="E179">
        <v>0</v>
      </c>
      <c r="F179">
        <v>1</v>
      </c>
      <c r="G179" s="146">
        <v>0.42240891000000003</v>
      </c>
      <c r="H179" s="146">
        <v>4.8960289999999997E-2</v>
      </c>
      <c r="W179">
        <v>2.7072261111004303E-2</v>
      </c>
      <c r="X179">
        <v>0.99326974021417935</v>
      </c>
      <c r="Y179">
        <v>0.42271430694594797</v>
      </c>
      <c r="Z179">
        <v>5.0595078365627634E-2</v>
      </c>
      <c r="AC179">
        <v>2.7072261111004303E-2</v>
      </c>
      <c r="AD179">
        <v>0.99326974021417935</v>
      </c>
      <c r="AE179">
        <v>0.42271430694594797</v>
      </c>
      <c r="AF179">
        <v>5.0595078365627634E-2</v>
      </c>
    </row>
    <row r="180" spans="1:32" x14ac:dyDescent="0.25">
      <c r="A180" t="s">
        <v>455</v>
      </c>
      <c r="B180" t="s">
        <v>56</v>
      </c>
      <c r="C180" t="s">
        <v>29</v>
      </c>
      <c r="D180">
        <v>1</v>
      </c>
      <c r="E180">
        <v>0</v>
      </c>
      <c r="F180">
        <v>1</v>
      </c>
      <c r="G180" s="146">
        <v>0.42240891000000003</v>
      </c>
      <c r="H180" s="146">
        <v>4.8960289999999997E-2</v>
      </c>
      <c r="W180">
        <v>2.7072261111004303E-2</v>
      </c>
      <c r="X180">
        <v>0.99326974021417935</v>
      </c>
      <c r="Y180">
        <v>0.42271430694594797</v>
      </c>
      <c r="Z180">
        <v>5.0595078365627634E-2</v>
      </c>
      <c r="AC180">
        <v>2.7072261111004303E-2</v>
      </c>
      <c r="AD180">
        <v>0.99326974021417935</v>
      </c>
      <c r="AE180">
        <v>0.42271430694594797</v>
      </c>
      <c r="AF180">
        <v>5.0595078365627634E-2</v>
      </c>
    </row>
    <row r="181" spans="1:32" x14ac:dyDescent="0.25">
      <c r="A181" t="s">
        <v>455</v>
      </c>
      <c r="B181" t="s">
        <v>56</v>
      </c>
      <c r="C181" t="s">
        <v>30</v>
      </c>
      <c r="D181">
        <v>1</v>
      </c>
      <c r="E181">
        <v>0</v>
      </c>
      <c r="F181">
        <v>1</v>
      </c>
      <c r="G181" s="146">
        <v>0.42240891000000003</v>
      </c>
      <c r="H181" s="146">
        <v>4.8960289999999997E-2</v>
      </c>
      <c r="W181">
        <v>2.7072261111004303E-2</v>
      </c>
      <c r="X181">
        <v>0.99326974021417935</v>
      </c>
      <c r="Y181">
        <v>0.42271430694594797</v>
      </c>
      <c r="Z181">
        <v>5.0595078365627634E-2</v>
      </c>
      <c r="AC181">
        <v>2.7072261111004303E-2</v>
      </c>
      <c r="AD181">
        <v>0.99326974021417935</v>
      </c>
      <c r="AE181">
        <v>0.42271430694594797</v>
      </c>
      <c r="AF181">
        <v>5.0595078365627634E-2</v>
      </c>
    </row>
    <row r="182" spans="1:32" x14ac:dyDescent="0.25">
      <c r="A182" t="s">
        <v>58</v>
      </c>
      <c r="B182" t="s">
        <v>57</v>
      </c>
      <c r="C182" t="s">
        <v>19</v>
      </c>
      <c r="D182">
        <v>1</v>
      </c>
      <c r="E182">
        <v>0</v>
      </c>
      <c r="F182">
        <v>1</v>
      </c>
      <c r="G182" s="146">
        <v>0.42240891000000003</v>
      </c>
      <c r="H182" s="146">
        <v>4.8960289999999997E-2</v>
      </c>
      <c r="W182">
        <v>2.7072261111004303E-2</v>
      </c>
      <c r="X182">
        <v>0.99326974021417935</v>
      </c>
      <c r="Y182">
        <v>0.42271430694594797</v>
      </c>
      <c r="Z182">
        <v>5.0595078365627634E-2</v>
      </c>
      <c r="AC182">
        <v>2.7072261111004303E-2</v>
      </c>
      <c r="AD182">
        <v>0.99326974021417935</v>
      </c>
      <c r="AE182">
        <v>0.42271430694594797</v>
      </c>
      <c r="AF182">
        <v>5.0595078365627634E-2</v>
      </c>
    </row>
    <row r="183" spans="1:32" x14ac:dyDescent="0.25">
      <c r="A183" t="s">
        <v>58</v>
      </c>
      <c r="B183" t="s">
        <v>57</v>
      </c>
      <c r="C183" t="s">
        <v>20</v>
      </c>
      <c r="D183">
        <v>1</v>
      </c>
      <c r="E183">
        <v>0</v>
      </c>
      <c r="F183">
        <v>1</v>
      </c>
      <c r="G183" s="146">
        <v>0.42240891000000003</v>
      </c>
      <c r="H183" s="146">
        <v>4.8960289999999997E-2</v>
      </c>
      <c r="W183">
        <v>2.7072261111004303E-2</v>
      </c>
      <c r="X183">
        <v>0.99326974021417935</v>
      </c>
      <c r="Y183">
        <v>0.42271430694594797</v>
      </c>
      <c r="Z183">
        <v>5.0595078365627634E-2</v>
      </c>
      <c r="AC183">
        <v>2.7072261111004303E-2</v>
      </c>
      <c r="AD183">
        <v>0.99326974021417935</v>
      </c>
      <c r="AE183">
        <v>0.42271430694594797</v>
      </c>
      <c r="AF183">
        <v>5.0595078365627634E-2</v>
      </c>
    </row>
    <row r="184" spans="1:32" x14ac:dyDescent="0.25">
      <c r="A184" t="s">
        <v>58</v>
      </c>
      <c r="B184" t="s">
        <v>57</v>
      </c>
      <c r="C184" t="s">
        <v>21</v>
      </c>
      <c r="D184">
        <v>1</v>
      </c>
      <c r="E184">
        <v>0</v>
      </c>
      <c r="F184">
        <v>1</v>
      </c>
      <c r="G184" s="146">
        <v>0.42240891000000003</v>
      </c>
      <c r="H184" s="146">
        <v>4.8960289999999997E-2</v>
      </c>
      <c r="W184">
        <v>2.7072261111004303E-2</v>
      </c>
      <c r="X184">
        <v>0.99326974021417935</v>
      </c>
      <c r="Y184">
        <v>0.42271430694594797</v>
      </c>
      <c r="Z184">
        <v>5.0595078365627634E-2</v>
      </c>
      <c r="AC184">
        <v>2.7072261111004303E-2</v>
      </c>
      <c r="AD184">
        <v>0.99326974021417935</v>
      </c>
      <c r="AE184">
        <v>0.42271430694594797</v>
      </c>
      <c r="AF184">
        <v>5.0595078365627634E-2</v>
      </c>
    </row>
    <row r="185" spans="1:32" x14ac:dyDescent="0.25">
      <c r="A185" t="s">
        <v>58</v>
      </c>
      <c r="B185" t="s">
        <v>57</v>
      </c>
      <c r="C185" t="s">
        <v>22</v>
      </c>
      <c r="D185">
        <v>1</v>
      </c>
      <c r="E185">
        <v>0</v>
      </c>
      <c r="F185">
        <v>1</v>
      </c>
      <c r="G185" s="146">
        <v>0.14862101</v>
      </c>
      <c r="H185" s="146">
        <v>4.4471129999999998E-2</v>
      </c>
      <c r="W185">
        <v>2.9313504447006252E-2</v>
      </c>
      <c r="X185">
        <v>0.98886830769118483</v>
      </c>
      <c r="Y185">
        <v>0.24676177603351304</v>
      </c>
      <c r="Z185">
        <v>2.4946823585895402E-2</v>
      </c>
      <c r="AC185">
        <v>2.9313504447006252E-2</v>
      </c>
      <c r="AD185">
        <v>0.98886830769118483</v>
      </c>
      <c r="AE185">
        <v>0.24676177603351304</v>
      </c>
      <c r="AF185">
        <v>2.4946823585895402E-2</v>
      </c>
    </row>
    <row r="186" spans="1:32" x14ac:dyDescent="0.25">
      <c r="A186" t="s">
        <v>58</v>
      </c>
      <c r="B186" t="s">
        <v>57</v>
      </c>
      <c r="C186" t="s">
        <v>23</v>
      </c>
      <c r="D186">
        <v>1</v>
      </c>
      <c r="E186">
        <v>0</v>
      </c>
      <c r="F186">
        <v>1</v>
      </c>
      <c r="G186" s="146">
        <v>0.14862101</v>
      </c>
      <c r="H186" s="146">
        <v>4.4471129999999998E-2</v>
      </c>
      <c r="W186">
        <v>2.9313504447006252E-2</v>
      </c>
      <c r="X186">
        <v>0.98886830769118483</v>
      </c>
      <c r="Y186">
        <v>0.24676177603351304</v>
      </c>
      <c r="Z186">
        <v>2.4946823585895402E-2</v>
      </c>
      <c r="AC186">
        <v>2.9313504447006252E-2</v>
      </c>
      <c r="AD186">
        <v>0.98886830769118483</v>
      </c>
      <c r="AE186">
        <v>0.24676177603351304</v>
      </c>
      <c r="AF186">
        <v>2.4946823585895402E-2</v>
      </c>
    </row>
    <row r="187" spans="1:32" x14ac:dyDescent="0.25">
      <c r="A187" t="s">
        <v>58</v>
      </c>
      <c r="B187" t="s">
        <v>57</v>
      </c>
      <c r="C187" t="s">
        <v>24</v>
      </c>
      <c r="D187">
        <v>1</v>
      </c>
      <c r="E187">
        <v>0</v>
      </c>
      <c r="F187">
        <v>1</v>
      </c>
      <c r="G187" s="146">
        <v>0.14862101</v>
      </c>
      <c r="H187" s="146">
        <v>4.4471129999999998E-2</v>
      </c>
      <c r="W187">
        <v>2.9313504447006252E-2</v>
      </c>
      <c r="X187">
        <v>0.98886830769118483</v>
      </c>
      <c r="Y187">
        <v>0.24676177603351304</v>
      </c>
      <c r="Z187">
        <v>2.4946823585895402E-2</v>
      </c>
      <c r="AC187">
        <v>2.9313504447006252E-2</v>
      </c>
      <c r="AD187">
        <v>0.98886830769118483</v>
      </c>
      <c r="AE187">
        <v>0.24676177603351304</v>
      </c>
      <c r="AF187">
        <v>2.4946823585895402E-2</v>
      </c>
    </row>
    <row r="188" spans="1:32" x14ac:dyDescent="0.25">
      <c r="A188" t="s">
        <v>58</v>
      </c>
      <c r="B188" t="s">
        <v>57</v>
      </c>
      <c r="C188" t="s">
        <v>25</v>
      </c>
      <c r="D188">
        <v>1</v>
      </c>
      <c r="E188">
        <v>0</v>
      </c>
      <c r="F188">
        <v>1</v>
      </c>
      <c r="G188" s="146">
        <v>0.14862101</v>
      </c>
      <c r="H188" s="146">
        <v>4.4471129999999998E-2</v>
      </c>
      <c r="W188">
        <v>2.9313504447006252E-2</v>
      </c>
      <c r="X188">
        <v>0.98886830769118483</v>
      </c>
      <c r="Y188">
        <v>0.24676177603351304</v>
      </c>
      <c r="Z188">
        <v>2.4946823585895402E-2</v>
      </c>
      <c r="AC188">
        <v>2.9313504447006252E-2</v>
      </c>
      <c r="AD188">
        <v>0.98886830769118483</v>
      </c>
      <c r="AE188">
        <v>0.24676177603351304</v>
      </c>
      <c r="AF188">
        <v>2.4946823585895402E-2</v>
      </c>
    </row>
    <row r="189" spans="1:32" x14ac:dyDescent="0.25">
      <c r="A189" t="s">
        <v>58</v>
      </c>
      <c r="B189" t="s">
        <v>57</v>
      </c>
      <c r="C189" t="s">
        <v>26</v>
      </c>
      <c r="D189">
        <v>1</v>
      </c>
      <c r="E189">
        <v>0</v>
      </c>
      <c r="F189">
        <v>1</v>
      </c>
      <c r="G189" s="146">
        <v>0.14862101</v>
      </c>
      <c r="H189" s="146">
        <v>4.4471129999999998E-2</v>
      </c>
      <c r="W189">
        <v>2.9313504447006252E-2</v>
      </c>
      <c r="X189">
        <v>0.98886830769118483</v>
      </c>
      <c r="Y189">
        <v>0.24676177603351304</v>
      </c>
      <c r="Z189">
        <v>2.4946823585895402E-2</v>
      </c>
      <c r="AC189">
        <v>2.9313504447006252E-2</v>
      </c>
      <c r="AD189">
        <v>0.98886830769118483</v>
      </c>
      <c r="AE189">
        <v>0.24676177603351304</v>
      </c>
      <c r="AF189">
        <v>2.4946823585895402E-2</v>
      </c>
    </row>
    <row r="190" spans="1:32" x14ac:dyDescent="0.25">
      <c r="A190" t="s">
        <v>58</v>
      </c>
      <c r="B190" t="s">
        <v>57</v>
      </c>
      <c r="C190" t="s">
        <v>27</v>
      </c>
      <c r="D190">
        <v>1</v>
      </c>
      <c r="E190">
        <v>0</v>
      </c>
      <c r="F190">
        <v>1</v>
      </c>
      <c r="G190" s="146">
        <v>0.42240891000000003</v>
      </c>
      <c r="H190" s="146">
        <v>4.8960289999999997E-2</v>
      </c>
      <c r="W190">
        <v>2.7072261111004303E-2</v>
      </c>
      <c r="X190">
        <v>0.99326974021417935</v>
      </c>
      <c r="Y190">
        <v>0.42271430694594797</v>
      </c>
      <c r="Z190">
        <v>5.0595078365627634E-2</v>
      </c>
      <c r="AC190">
        <v>2.7072261111004303E-2</v>
      </c>
      <c r="AD190">
        <v>0.99326974021417935</v>
      </c>
      <c r="AE190">
        <v>0.42271430694594797</v>
      </c>
      <c r="AF190">
        <v>5.0595078365627634E-2</v>
      </c>
    </row>
    <row r="191" spans="1:32" x14ac:dyDescent="0.25">
      <c r="A191" t="s">
        <v>58</v>
      </c>
      <c r="B191" t="s">
        <v>57</v>
      </c>
      <c r="C191" t="s">
        <v>28</v>
      </c>
      <c r="D191">
        <v>1</v>
      </c>
      <c r="E191">
        <v>0</v>
      </c>
      <c r="F191">
        <v>1</v>
      </c>
      <c r="G191" s="146">
        <v>0.42240891000000003</v>
      </c>
      <c r="H191" s="146">
        <v>4.8960289999999997E-2</v>
      </c>
      <c r="W191">
        <v>2.7072261111004303E-2</v>
      </c>
      <c r="X191">
        <v>0.99326974021417935</v>
      </c>
      <c r="Y191">
        <v>0.42271430694594797</v>
      </c>
      <c r="Z191">
        <v>5.0595078365627634E-2</v>
      </c>
      <c r="AC191">
        <v>2.7072261111004303E-2</v>
      </c>
      <c r="AD191">
        <v>0.99326974021417935</v>
      </c>
      <c r="AE191">
        <v>0.42271430694594797</v>
      </c>
      <c r="AF191">
        <v>5.0595078365627634E-2</v>
      </c>
    </row>
    <row r="192" spans="1:32" x14ac:dyDescent="0.25">
      <c r="A192" t="s">
        <v>58</v>
      </c>
      <c r="B192" t="s">
        <v>57</v>
      </c>
      <c r="C192" t="s">
        <v>29</v>
      </c>
      <c r="D192">
        <v>1</v>
      </c>
      <c r="E192">
        <v>0</v>
      </c>
      <c r="F192">
        <v>1</v>
      </c>
      <c r="G192" s="146">
        <v>0.42240891000000003</v>
      </c>
      <c r="H192" s="146">
        <v>4.8960289999999997E-2</v>
      </c>
      <c r="W192">
        <v>2.7072261111004303E-2</v>
      </c>
      <c r="X192">
        <v>0.99326974021417935</v>
      </c>
      <c r="Y192">
        <v>0.42271430694594797</v>
      </c>
      <c r="Z192">
        <v>5.0595078365627634E-2</v>
      </c>
      <c r="AC192">
        <v>2.7072261111004303E-2</v>
      </c>
      <c r="AD192">
        <v>0.99326974021417935</v>
      </c>
      <c r="AE192">
        <v>0.42271430694594797</v>
      </c>
      <c r="AF192">
        <v>5.0595078365627634E-2</v>
      </c>
    </row>
    <row r="193" spans="1:32" x14ac:dyDescent="0.25">
      <c r="A193" t="s">
        <v>58</v>
      </c>
      <c r="B193" t="s">
        <v>57</v>
      </c>
      <c r="C193" t="s">
        <v>30</v>
      </c>
      <c r="D193">
        <v>1</v>
      </c>
      <c r="E193">
        <v>0</v>
      </c>
      <c r="F193">
        <v>1</v>
      </c>
      <c r="G193" s="146">
        <v>0.42240891000000003</v>
      </c>
      <c r="H193" s="146">
        <v>4.8960289999999997E-2</v>
      </c>
      <c r="W193">
        <v>2.7072261111004303E-2</v>
      </c>
      <c r="X193">
        <v>0.99326974021417935</v>
      </c>
      <c r="Y193">
        <v>0.42271430694594797</v>
      </c>
      <c r="Z193">
        <v>5.0595078365627634E-2</v>
      </c>
      <c r="AC193">
        <v>2.7072261111004303E-2</v>
      </c>
      <c r="AD193">
        <v>0.99326974021417935</v>
      </c>
      <c r="AE193">
        <v>0.42271430694594797</v>
      </c>
      <c r="AF193">
        <v>5.0595078365627634E-2</v>
      </c>
    </row>
    <row r="194" spans="1:32" x14ac:dyDescent="0.25">
      <c r="A194" t="s">
        <v>59</v>
      </c>
      <c r="B194" t="s">
        <v>455</v>
      </c>
      <c r="C194" t="s">
        <v>19</v>
      </c>
      <c r="D194">
        <v>1</v>
      </c>
      <c r="E194">
        <v>0</v>
      </c>
      <c r="F194">
        <v>1</v>
      </c>
      <c r="G194" s="146">
        <v>0.42240891000000003</v>
      </c>
      <c r="H194" s="146">
        <v>4.8960289999999997E-2</v>
      </c>
      <c r="W194">
        <v>2.7072261111004303E-2</v>
      </c>
      <c r="X194">
        <v>0.99326974021417935</v>
      </c>
      <c r="Y194">
        <v>0.42271430694594797</v>
      </c>
      <c r="Z194">
        <v>5.0595078365627634E-2</v>
      </c>
      <c r="AC194">
        <v>2.7072261111004303E-2</v>
      </c>
      <c r="AD194">
        <v>0.99326974021417935</v>
      </c>
      <c r="AE194">
        <v>0.42271430694594797</v>
      </c>
      <c r="AF194">
        <v>5.0595078365627634E-2</v>
      </c>
    </row>
    <row r="195" spans="1:32" x14ac:dyDescent="0.25">
      <c r="A195" t="s">
        <v>59</v>
      </c>
      <c r="B195" t="s">
        <v>455</v>
      </c>
      <c r="C195" t="s">
        <v>20</v>
      </c>
      <c r="D195">
        <v>1</v>
      </c>
      <c r="E195">
        <v>0</v>
      </c>
      <c r="F195">
        <v>1</v>
      </c>
      <c r="G195" s="146">
        <v>0.42240891000000003</v>
      </c>
      <c r="H195" s="146">
        <v>4.8960289999999997E-2</v>
      </c>
      <c r="W195">
        <v>2.7072261111004303E-2</v>
      </c>
      <c r="X195">
        <v>0.99326974021417935</v>
      </c>
      <c r="Y195">
        <v>0.42271430694594797</v>
      </c>
      <c r="Z195">
        <v>5.0595078365627634E-2</v>
      </c>
      <c r="AC195">
        <v>2.7072261111004303E-2</v>
      </c>
      <c r="AD195">
        <v>0.99326974021417935</v>
      </c>
      <c r="AE195">
        <v>0.42271430694594797</v>
      </c>
      <c r="AF195">
        <v>5.0595078365627634E-2</v>
      </c>
    </row>
    <row r="196" spans="1:32" x14ac:dyDescent="0.25">
      <c r="A196" t="s">
        <v>59</v>
      </c>
      <c r="B196" t="s">
        <v>455</v>
      </c>
      <c r="C196" t="s">
        <v>21</v>
      </c>
      <c r="D196">
        <v>1</v>
      </c>
      <c r="E196">
        <v>0</v>
      </c>
      <c r="F196">
        <v>1</v>
      </c>
      <c r="G196" s="146">
        <v>0.42240891000000003</v>
      </c>
      <c r="H196" s="146">
        <v>4.8960289999999997E-2</v>
      </c>
      <c r="W196">
        <v>2.7072261111004303E-2</v>
      </c>
      <c r="X196">
        <v>0.99326974021417935</v>
      </c>
      <c r="Y196">
        <v>0.42271430694594797</v>
      </c>
      <c r="Z196">
        <v>5.0595078365627634E-2</v>
      </c>
      <c r="AC196">
        <v>2.7072261111004303E-2</v>
      </c>
      <c r="AD196">
        <v>0.99326974021417935</v>
      </c>
      <c r="AE196">
        <v>0.42271430694594797</v>
      </c>
      <c r="AF196">
        <v>5.0595078365627634E-2</v>
      </c>
    </row>
    <row r="197" spans="1:32" x14ac:dyDescent="0.25">
      <c r="A197" t="s">
        <v>59</v>
      </c>
      <c r="B197" t="s">
        <v>455</v>
      </c>
      <c r="C197" t="s">
        <v>22</v>
      </c>
      <c r="D197">
        <v>1</v>
      </c>
      <c r="E197">
        <v>0</v>
      </c>
      <c r="F197">
        <v>1</v>
      </c>
      <c r="G197" s="146">
        <v>0.14862101</v>
      </c>
      <c r="H197" s="146">
        <v>4.4471129999999998E-2</v>
      </c>
      <c r="W197">
        <v>2.9313504447006252E-2</v>
      </c>
      <c r="X197">
        <v>0.98886830769118483</v>
      </c>
      <c r="Y197">
        <v>0.24676177603351304</v>
      </c>
      <c r="Z197">
        <v>2.4946823585895402E-2</v>
      </c>
      <c r="AC197">
        <v>2.9313504447006252E-2</v>
      </c>
      <c r="AD197">
        <v>0.98886830769118483</v>
      </c>
      <c r="AE197">
        <v>0.24676177603351304</v>
      </c>
      <c r="AF197">
        <v>2.4946823585895402E-2</v>
      </c>
    </row>
    <row r="198" spans="1:32" x14ac:dyDescent="0.25">
      <c r="A198" t="s">
        <v>59</v>
      </c>
      <c r="B198" t="s">
        <v>455</v>
      </c>
      <c r="C198" t="s">
        <v>23</v>
      </c>
      <c r="D198">
        <v>1</v>
      </c>
      <c r="E198">
        <v>0</v>
      </c>
      <c r="F198">
        <v>1</v>
      </c>
      <c r="G198" s="146">
        <v>0.14862101</v>
      </c>
      <c r="H198" s="146">
        <v>4.4471129999999998E-2</v>
      </c>
      <c r="W198">
        <v>2.9313504447006252E-2</v>
      </c>
      <c r="X198">
        <v>0.98886830769118483</v>
      </c>
      <c r="Y198">
        <v>0.24676177603351304</v>
      </c>
      <c r="Z198">
        <v>2.4946823585895402E-2</v>
      </c>
      <c r="AC198">
        <v>2.9313504447006252E-2</v>
      </c>
      <c r="AD198">
        <v>0.98886830769118483</v>
      </c>
      <c r="AE198">
        <v>0.24676177603351304</v>
      </c>
      <c r="AF198">
        <v>2.4946823585895402E-2</v>
      </c>
    </row>
    <row r="199" spans="1:32" x14ac:dyDescent="0.25">
      <c r="A199" t="s">
        <v>59</v>
      </c>
      <c r="B199" t="s">
        <v>455</v>
      </c>
      <c r="C199" t="s">
        <v>24</v>
      </c>
      <c r="D199">
        <v>1</v>
      </c>
      <c r="E199">
        <v>0</v>
      </c>
      <c r="F199">
        <v>1</v>
      </c>
      <c r="G199" s="146">
        <v>0.14862101</v>
      </c>
      <c r="H199" s="146">
        <v>4.4471129999999998E-2</v>
      </c>
      <c r="W199">
        <v>2.9313504447006252E-2</v>
      </c>
      <c r="X199">
        <v>0.98886830769118483</v>
      </c>
      <c r="Y199">
        <v>0.24676177603351304</v>
      </c>
      <c r="Z199">
        <v>2.4946823585895402E-2</v>
      </c>
      <c r="AC199">
        <v>2.9313504447006252E-2</v>
      </c>
      <c r="AD199">
        <v>0.98886830769118483</v>
      </c>
      <c r="AE199">
        <v>0.24676177603351304</v>
      </c>
      <c r="AF199">
        <v>2.4946823585895402E-2</v>
      </c>
    </row>
    <row r="200" spans="1:32" x14ac:dyDescent="0.25">
      <c r="A200" t="s">
        <v>59</v>
      </c>
      <c r="B200" t="s">
        <v>455</v>
      </c>
      <c r="C200" t="s">
        <v>25</v>
      </c>
      <c r="D200">
        <v>1</v>
      </c>
      <c r="E200">
        <v>0</v>
      </c>
      <c r="F200">
        <v>1</v>
      </c>
      <c r="G200" s="146">
        <v>0.14862101</v>
      </c>
      <c r="H200" s="146">
        <v>4.4471129999999998E-2</v>
      </c>
      <c r="W200">
        <v>2.9313504447006252E-2</v>
      </c>
      <c r="X200">
        <v>0.98886830769118483</v>
      </c>
      <c r="Y200">
        <v>0.24676177603351304</v>
      </c>
      <c r="Z200">
        <v>2.4946823585895402E-2</v>
      </c>
      <c r="AC200">
        <v>2.9313504447006252E-2</v>
      </c>
      <c r="AD200">
        <v>0.98886830769118483</v>
      </c>
      <c r="AE200">
        <v>0.24676177603351304</v>
      </c>
      <c r="AF200">
        <v>2.4946823585895402E-2</v>
      </c>
    </row>
    <row r="201" spans="1:32" x14ac:dyDescent="0.25">
      <c r="A201" t="s">
        <v>59</v>
      </c>
      <c r="B201" t="s">
        <v>455</v>
      </c>
      <c r="C201" t="s">
        <v>26</v>
      </c>
      <c r="D201">
        <v>1</v>
      </c>
      <c r="E201">
        <v>0</v>
      </c>
      <c r="F201">
        <v>1</v>
      </c>
      <c r="G201" s="146">
        <v>0.14862101</v>
      </c>
      <c r="H201" s="146">
        <v>4.4471129999999998E-2</v>
      </c>
      <c r="W201">
        <v>2.9313504447006252E-2</v>
      </c>
      <c r="X201">
        <v>0.98886830769118483</v>
      </c>
      <c r="Y201">
        <v>0.24676177603351304</v>
      </c>
      <c r="Z201">
        <v>2.4946823585895402E-2</v>
      </c>
      <c r="AC201">
        <v>2.9313504447006252E-2</v>
      </c>
      <c r="AD201">
        <v>0.98886830769118483</v>
      </c>
      <c r="AE201">
        <v>0.24676177603351304</v>
      </c>
      <c r="AF201">
        <v>2.4946823585895402E-2</v>
      </c>
    </row>
    <row r="202" spans="1:32" x14ac:dyDescent="0.25">
      <c r="A202" t="s">
        <v>59</v>
      </c>
      <c r="B202" t="s">
        <v>455</v>
      </c>
      <c r="C202" t="s">
        <v>27</v>
      </c>
      <c r="D202">
        <v>1</v>
      </c>
      <c r="E202">
        <v>0</v>
      </c>
      <c r="F202">
        <v>1</v>
      </c>
      <c r="G202" s="146">
        <v>0.42240891000000003</v>
      </c>
      <c r="H202" s="146">
        <v>4.8960289999999997E-2</v>
      </c>
      <c r="W202">
        <v>2.7072261111004303E-2</v>
      </c>
      <c r="X202">
        <v>0.99326974021417935</v>
      </c>
      <c r="Y202">
        <v>0.42271430694594797</v>
      </c>
      <c r="Z202">
        <v>5.0595078365627634E-2</v>
      </c>
      <c r="AC202">
        <v>2.7072261111004303E-2</v>
      </c>
      <c r="AD202">
        <v>0.99326974021417935</v>
      </c>
      <c r="AE202">
        <v>0.42271430694594797</v>
      </c>
      <c r="AF202">
        <v>5.0595078365627634E-2</v>
      </c>
    </row>
    <row r="203" spans="1:32" x14ac:dyDescent="0.25">
      <c r="A203" t="s">
        <v>59</v>
      </c>
      <c r="B203" t="s">
        <v>455</v>
      </c>
      <c r="C203" t="s">
        <v>28</v>
      </c>
      <c r="D203">
        <v>1</v>
      </c>
      <c r="E203">
        <v>0</v>
      </c>
      <c r="F203">
        <v>1</v>
      </c>
      <c r="G203" s="146">
        <v>0.42240891000000003</v>
      </c>
      <c r="H203" s="146">
        <v>4.8960289999999997E-2</v>
      </c>
      <c r="W203">
        <v>2.7072261111004303E-2</v>
      </c>
      <c r="X203">
        <v>0.99326974021417935</v>
      </c>
      <c r="Y203">
        <v>0.42271430694594797</v>
      </c>
      <c r="Z203">
        <v>5.0595078365627634E-2</v>
      </c>
      <c r="AC203">
        <v>2.7072261111004303E-2</v>
      </c>
      <c r="AD203">
        <v>0.99326974021417935</v>
      </c>
      <c r="AE203">
        <v>0.42271430694594797</v>
      </c>
      <c r="AF203">
        <v>5.0595078365627634E-2</v>
      </c>
    </row>
    <row r="204" spans="1:32" x14ac:dyDescent="0.25">
      <c r="A204" t="s">
        <v>59</v>
      </c>
      <c r="B204" t="s">
        <v>455</v>
      </c>
      <c r="C204" t="s">
        <v>29</v>
      </c>
      <c r="D204">
        <v>1</v>
      </c>
      <c r="E204">
        <v>0</v>
      </c>
      <c r="F204">
        <v>1</v>
      </c>
      <c r="G204" s="146">
        <v>0.42240891000000003</v>
      </c>
      <c r="H204" s="146">
        <v>4.8960289999999997E-2</v>
      </c>
      <c r="W204">
        <v>2.7072261111004303E-2</v>
      </c>
      <c r="X204">
        <v>0.99326974021417935</v>
      </c>
      <c r="Y204">
        <v>0.42271430694594797</v>
      </c>
      <c r="Z204">
        <v>5.0595078365627634E-2</v>
      </c>
      <c r="AC204">
        <v>2.7072261111004303E-2</v>
      </c>
      <c r="AD204">
        <v>0.99326974021417935</v>
      </c>
      <c r="AE204">
        <v>0.42271430694594797</v>
      </c>
      <c r="AF204">
        <v>5.0595078365627634E-2</v>
      </c>
    </row>
    <row r="205" spans="1:32" x14ac:dyDescent="0.25">
      <c r="A205" t="s">
        <v>59</v>
      </c>
      <c r="B205" t="s">
        <v>455</v>
      </c>
      <c r="C205" t="s">
        <v>30</v>
      </c>
      <c r="D205">
        <v>1</v>
      </c>
      <c r="E205">
        <v>0</v>
      </c>
      <c r="F205">
        <v>1</v>
      </c>
      <c r="G205" s="146">
        <v>0.42240891000000003</v>
      </c>
      <c r="H205" s="146">
        <v>4.8960289999999997E-2</v>
      </c>
      <c r="W205">
        <v>2.7072261111004303E-2</v>
      </c>
      <c r="X205">
        <v>0.99326974021417935</v>
      </c>
      <c r="Y205">
        <v>0.42271430694594797</v>
      </c>
      <c r="Z205">
        <v>5.0595078365627634E-2</v>
      </c>
      <c r="AC205">
        <v>2.7072261111004303E-2</v>
      </c>
      <c r="AD205">
        <v>0.99326974021417935</v>
      </c>
      <c r="AE205">
        <v>0.42271430694594797</v>
      </c>
      <c r="AF205">
        <v>5.0595078365627634E-2</v>
      </c>
    </row>
    <row r="206" spans="1:32" x14ac:dyDescent="0.25">
      <c r="A206" t="s">
        <v>55</v>
      </c>
      <c r="B206" t="s">
        <v>54</v>
      </c>
      <c r="C206" t="s">
        <v>19</v>
      </c>
      <c r="D206">
        <v>1</v>
      </c>
      <c r="E206">
        <v>0</v>
      </c>
      <c r="F206">
        <v>1</v>
      </c>
      <c r="G206" s="146">
        <v>0.42240891000000003</v>
      </c>
      <c r="H206" s="146">
        <v>4.8960289999999997E-2</v>
      </c>
      <c r="W206">
        <v>2.7072261111004303E-2</v>
      </c>
      <c r="X206">
        <v>0.99326974021417935</v>
      </c>
      <c r="Y206">
        <v>0.42271430694594797</v>
      </c>
      <c r="Z206">
        <v>5.0595078365627634E-2</v>
      </c>
      <c r="AC206">
        <v>1.1877607920541323E-3</v>
      </c>
      <c r="AD206">
        <v>1.0039966489678811</v>
      </c>
      <c r="AE206">
        <v>0.48147111034433049</v>
      </c>
      <c r="AF206">
        <v>0.10105983856283134</v>
      </c>
    </row>
    <row r="207" spans="1:32" x14ac:dyDescent="0.25">
      <c r="A207" t="s">
        <v>55</v>
      </c>
      <c r="B207" t="s">
        <v>54</v>
      </c>
      <c r="C207" t="s">
        <v>20</v>
      </c>
      <c r="D207">
        <v>1</v>
      </c>
      <c r="E207">
        <v>0</v>
      </c>
      <c r="F207">
        <v>1</v>
      </c>
      <c r="G207" s="146">
        <v>0.42240891000000003</v>
      </c>
      <c r="H207" s="146">
        <v>4.8960289999999997E-2</v>
      </c>
      <c r="W207">
        <v>2.7072261111004303E-2</v>
      </c>
      <c r="X207">
        <v>0.99326974021417935</v>
      </c>
      <c r="Y207">
        <v>0.42271430694594797</v>
      </c>
      <c r="Z207">
        <v>5.0595078365627634E-2</v>
      </c>
      <c r="AC207">
        <v>1.1877607920541323E-3</v>
      </c>
      <c r="AD207">
        <v>1.0039966489678811</v>
      </c>
      <c r="AE207">
        <v>0.48147111034433049</v>
      </c>
      <c r="AF207">
        <v>0.10105983856283134</v>
      </c>
    </row>
    <row r="208" spans="1:32" x14ac:dyDescent="0.25">
      <c r="A208" t="s">
        <v>55</v>
      </c>
      <c r="B208" t="s">
        <v>54</v>
      </c>
      <c r="C208" t="s">
        <v>21</v>
      </c>
      <c r="D208">
        <v>1</v>
      </c>
      <c r="E208">
        <v>0</v>
      </c>
      <c r="F208">
        <v>1</v>
      </c>
      <c r="G208" s="146">
        <v>0.42240891000000003</v>
      </c>
      <c r="H208" s="146">
        <v>4.8960289999999997E-2</v>
      </c>
      <c r="W208">
        <v>2.7072261111004303E-2</v>
      </c>
      <c r="X208">
        <v>0.99326974021417935</v>
      </c>
      <c r="Y208">
        <v>0.42271430694594797</v>
      </c>
      <c r="Z208">
        <v>5.0595078365627634E-2</v>
      </c>
      <c r="AC208">
        <v>1.1877607920541323E-3</v>
      </c>
      <c r="AD208">
        <v>1.0039966489678811</v>
      </c>
      <c r="AE208">
        <v>0.48147111034433049</v>
      </c>
      <c r="AF208">
        <v>0.10105983856283134</v>
      </c>
    </row>
    <row r="209" spans="1:32" x14ac:dyDescent="0.25">
      <c r="A209" t="s">
        <v>55</v>
      </c>
      <c r="B209" t="s">
        <v>54</v>
      </c>
      <c r="C209" t="s">
        <v>22</v>
      </c>
      <c r="D209">
        <v>1</v>
      </c>
      <c r="E209">
        <v>0</v>
      </c>
      <c r="F209">
        <v>1</v>
      </c>
      <c r="G209" s="146">
        <v>0.14862101</v>
      </c>
      <c r="H209" s="146">
        <v>4.4471129999999998E-2</v>
      </c>
      <c r="W209">
        <v>2.9313504447006252E-2</v>
      </c>
      <c r="X209">
        <v>0.98886830769118483</v>
      </c>
      <c r="Y209">
        <v>0.24676177603351304</v>
      </c>
      <c r="Z209">
        <v>2.4946823585895402E-2</v>
      </c>
      <c r="AC209">
        <v>1.5942437461412402E-2</v>
      </c>
      <c r="AD209">
        <v>0.99091357130520463</v>
      </c>
      <c r="AE209">
        <v>0.16772169711848881</v>
      </c>
      <c r="AF209">
        <v>3.1354216893132524E-2</v>
      </c>
    </row>
    <row r="210" spans="1:32" x14ac:dyDescent="0.25">
      <c r="A210" t="s">
        <v>55</v>
      </c>
      <c r="B210" t="s">
        <v>54</v>
      </c>
      <c r="C210" t="s">
        <v>23</v>
      </c>
      <c r="D210">
        <v>1</v>
      </c>
      <c r="E210">
        <v>0</v>
      </c>
      <c r="F210">
        <v>1</v>
      </c>
      <c r="G210" s="146">
        <v>0.14862101</v>
      </c>
      <c r="H210" s="146">
        <v>4.4471129999999998E-2</v>
      </c>
      <c r="W210">
        <v>2.9313504447006252E-2</v>
      </c>
      <c r="X210">
        <v>0.98886830769118483</v>
      </c>
      <c r="Y210">
        <v>0.24676177603351304</v>
      </c>
      <c r="Z210">
        <v>2.4946823585895402E-2</v>
      </c>
      <c r="AC210">
        <v>1.5942437461412402E-2</v>
      </c>
      <c r="AD210">
        <v>0.99091357130520463</v>
      </c>
      <c r="AE210">
        <v>0.16772169711848881</v>
      </c>
      <c r="AF210">
        <v>3.1354216893132524E-2</v>
      </c>
    </row>
    <row r="211" spans="1:32" x14ac:dyDescent="0.25">
      <c r="A211" t="s">
        <v>55</v>
      </c>
      <c r="B211" t="s">
        <v>54</v>
      </c>
      <c r="C211" t="s">
        <v>24</v>
      </c>
      <c r="D211">
        <v>1</v>
      </c>
      <c r="E211">
        <v>0</v>
      </c>
      <c r="F211">
        <v>1</v>
      </c>
      <c r="G211" s="146">
        <v>0.14862101</v>
      </c>
      <c r="H211" s="146">
        <v>4.4471129999999998E-2</v>
      </c>
      <c r="W211">
        <v>2.9313504447006252E-2</v>
      </c>
      <c r="X211">
        <v>0.98886830769118483</v>
      </c>
      <c r="Y211">
        <v>0.24676177603351304</v>
      </c>
      <c r="Z211">
        <v>2.4946823585895402E-2</v>
      </c>
      <c r="AC211">
        <v>1.5942437461412402E-2</v>
      </c>
      <c r="AD211">
        <v>0.99091357130520463</v>
      </c>
      <c r="AE211">
        <v>0.16772169711848881</v>
      </c>
      <c r="AF211">
        <v>3.1354216893132524E-2</v>
      </c>
    </row>
    <row r="212" spans="1:32" x14ac:dyDescent="0.25">
      <c r="A212" t="s">
        <v>55</v>
      </c>
      <c r="B212" t="s">
        <v>54</v>
      </c>
      <c r="C212" t="s">
        <v>25</v>
      </c>
      <c r="D212">
        <v>1</v>
      </c>
      <c r="E212">
        <v>0</v>
      </c>
      <c r="F212">
        <v>1</v>
      </c>
      <c r="G212" s="146">
        <v>0.14862101</v>
      </c>
      <c r="H212" s="146">
        <v>4.4471129999999998E-2</v>
      </c>
      <c r="W212">
        <v>2.9313504447006252E-2</v>
      </c>
      <c r="X212">
        <v>0.98886830769118483</v>
      </c>
      <c r="Y212">
        <v>0.24676177603351304</v>
      </c>
      <c r="Z212">
        <v>2.4946823585895402E-2</v>
      </c>
      <c r="AC212">
        <v>1.5942437461412402E-2</v>
      </c>
      <c r="AD212">
        <v>0.99091357130520463</v>
      </c>
      <c r="AE212">
        <v>0.16772169711848881</v>
      </c>
      <c r="AF212">
        <v>3.1354216893132524E-2</v>
      </c>
    </row>
    <row r="213" spans="1:32" x14ac:dyDescent="0.25">
      <c r="A213" t="s">
        <v>55</v>
      </c>
      <c r="B213" t="s">
        <v>54</v>
      </c>
      <c r="C213" t="s">
        <v>26</v>
      </c>
      <c r="D213">
        <v>1</v>
      </c>
      <c r="E213">
        <v>0</v>
      </c>
      <c r="F213">
        <v>1</v>
      </c>
      <c r="G213" s="146">
        <v>0.14862101</v>
      </c>
      <c r="H213" s="146">
        <v>4.4471129999999998E-2</v>
      </c>
      <c r="W213">
        <v>2.9313504447006252E-2</v>
      </c>
      <c r="X213">
        <v>0.98886830769118483</v>
      </c>
      <c r="Y213">
        <v>0.24676177603351304</v>
      </c>
      <c r="Z213">
        <v>2.4946823585895402E-2</v>
      </c>
      <c r="AC213">
        <v>1.5942437461412402E-2</v>
      </c>
      <c r="AD213">
        <v>0.99091357130520463</v>
      </c>
      <c r="AE213">
        <v>0.16772169711848881</v>
      </c>
      <c r="AF213">
        <v>3.1354216893132524E-2</v>
      </c>
    </row>
    <row r="214" spans="1:32" x14ac:dyDescent="0.25">
      <c r="A214" t="s">
        <v>55</v>
      </c>
      <c r="B214" t="s">
        <v>54</v>
      </c>
      <c r="C214" t="s">
        <v>27</v>
      </c>
      <c r="D214">
        <v>1</v>
      </c>
      <c r="E214">
        <v>0</v>
      </c>
      <c r="F214">
        <v>1</v>
      </c>
      <c r="G214" s="146">
        <v>0.42240891000000003</v>
      </c>
      <c r="H214" s="146">
        <v>4.8960289999999997E-2</v>
      </c>
      <c r="W214">
        <v>2.7072261111004303E-2</v>
      </c>
      <c r="X214">
        <v>0.99326974021417935</v>
      </c>
      <c r="Y214">
        <v>0.42271430694594797</v>
      </c>
      <c r="Z214">
        <v>5.0595078365627634E-2</v>
      </c>
      <c r="AC214">
        <v>1.1877607920541323E-3</v>
      </c>
      <c r="AD214">
        <v>1.0039966489678811</v>
      </c>
      <c r="AE214">
        <v>0.48147111034433049</v>
      </c>
      <c r="AF214">
        <v>0.10105983856283134</v>
      </c>
    </row>
    <row r="215" spans="1:32" x14ac:dyDescent="0.25">
      <c r="A215" t="s">
        <v>55</v>
      </c>
      <c r="B215" t="s">
        <v>54</v>
      </c>
      <c r="C215" t="s">
        <v>28</v>
      </c>
      <c r="D215">
        <v>1</v>
      </c>
      <c r="E215">
        <v>0</v>
      </c>
      <c r="F215">
        <v>1</v>
      </c>
      <c r="G215" s="146">
        <v>0.42240891000000003</v>
      </c>
      <c r="H215" s="146">
        <v>4.8960289999999997E-2</v>
      </c>
      <c r="W215">
        <v>2.7072261111004303E-2</v>
      </c>
      <c r="X215">
        <v>0.99326974021417935</v>
      </c>
      <c r="Y215">
        <v>0.42271430694594797</v>
      </c>
      <c r="Z215">
        <v>5.0595078365627634E-2</v>
      </c>
      <c r="AC215">
        <v>1.1877607920541323E-3</v>
      </c>
      <c r="AD215">
        <v>1.0039966489678811</v>
      </c>
      <c r="AE215">
        <v>0.48147111034433049</v>
      </c>
      <c r="AF215">
        <v>0.10105983856283134</v>
      </c>
    </row>
    <row r="216" spans="1:32" x14ac:dyDescent="0.25">
      <c r="A216" t="s">
        <v>55</v>
      </c>
      <c r="B216" t="s">
        <v>54</v>
      </c>
      <c r="C216" t="s">
        <v>29</v>
      </c>
      <c r="D216">
        <v>1</v>
      </c>
      <c r="E216">
        <v>0</v>
      </c>
      <c r="F216">
        <v>1</v>
      </c>
      <c r="G216" s="146">
        <v>0.42240891000000003</v>
      </c>
      <c r="H216" s="146">
        <v>4.8960289999999997E-2</v>
      </c>
      <c r="W216">
        <v>2.7072261111004303E-2</v>
      </c>
      <c r="X216">
        <v>0.99326974021417935</v>
      </c>
      <c r="Y216">
        <v>0.42271430694594797</v>
      </c>
      <c r="Z216">
        <v>5.0595078365627634E-2</v>
      </c>
      <c r="AC216">
        <v>1.1877607920541323E-3</v>
      </c>
      <c r="AD216">
        <v>1.0039966489678811</v>
      </c>
      <c r="AE216">
        <v>0.48147111034433049</v>
      </c>
      <c r="AF216">
        <v>0.10105983856283134</v>
      </c>
    </row>
    <row r="217" spans="1:32" x14ac:dyDescent="0.25">
      <c r="A217" t="s">
        <v>55</v>
      </c>
      <c r="B217" t="s">
        <v>54</v>
      </c>
      <c r="C217" t="s">
        <v>30</v>
      </c>
      <c r="D217">
        <v>1</v>
      </c>
      <c r="E217">
        <v>0</v>
      </c>
      <c r="F217">
        <v>1</v>
      </c>
      <c r="G217" s="146">
        <v>0.42240891000000003</v>
      </c>
      <c r="H217" s="146">
        <v>4.8960289999999997E-2</v>
      </c>
      <c r="W217">
        <v>2.7072261111004303E-2</v>
      </c>
      <c r="X217">
        <v>0.99326974021417935</v>
      </c>
      <c r="Y217">
        <v>0.42271430694594797</v>
      </c>
      <c r="Z217">
        <v>5.0595078365627634E-2</v>
      </c>
      <c r="AC217">
        <v>1.1877607920541323E-3</v>
      </c>
      <c r="AD217">
        <v>1.0039966489678811</v>
      </c>
      <c r="AE217">
        <v>0.48147111034433049</v>
      </c>
      <c r="AF217">
        <v>0.10105983856283134</v>
      </c>
    </row>
    <row r="218" spans="1:32" x14ac:dyDescent="0.25">
      <c r="A218" t="s">
        <v>54</v>
      </c>
      <c r="B218" t="s">
        <v>50</v>
      </c>
      <c r="C218" t="s">
        <v>19</v>
      </c>
      <c r="D218">
        <v>1</v>
      </c>
      <c r="E218">
        <v>0</v>
      </c>
      <c r="F218">
        <v>1</v>
      </c>
      <c r="G218" s="146">
        <v>0.42240891000000003</v>
      </c>
      <c r="H218" s="146">
        <v>4.8960289999999997E-2</v>
      </c>
      <c r="W218">
        <v>2.7072261111004303E-2</v>
      </c>
      <c r="X218">
        <v>0.99326974021417935</v>
      </c>
      <c r="Y218">
        <v>0.42271430694594797</v>
      </c>
      <c r="Z218">
        <v>5.0595078365627634E-2</v>
      </c>
      <c r="AC218">
        <v>1.1877607920541323E-3</v>
      </c>
      <c r="AD218">
        <v>1.0039966489678811</v>
      </c>
      <c r="AE218">
        <v>0.48147111034433049</v>
      </c>
      <c r="AF218">
        <v>0.10105983856283134</v>
      </c>
    </row>
    <row r="219" spans="1:32" x14ac:dyDescent="0.25">
      <c r="A219" t="s">
        <v>54</v>
      </c>
      <c r="B219" t="s">
        <v>50</v>
      </c>
      <c r="C219" t="s">
        <v>20</v>
      </c>
      <c r="D219">
        <v>1</v>
      </c>
      <c r="E219">
        <v>0</v>
      </c>
      <c r="F219">
        <v>1</v>
      </c>
      <c r="G219" s="146">
        <v>0.42240891000000003</v>
      </c>
      <c r="H219" s="146">
        <v>4.8960289999999997E-2</v>
      </c>
      <c r="W219">
        <v>2.7072261111004303E-2</v>
      </c>
      <c r="X219">
        <v>0.99326974021417935</v>
      </c>
      <c r="Y219">
        <v>0.42271430694594797</v>
      </c>
      <c r="Z219">
        <v>5.0595078365627634E-2</v>
      </c>
      <c r="AC219">
        <v>1.1877607920541323E-3</v>
      </c>
      <c r="AD219">
        <v>1.0039966489678811</v>
      </c>
      <c r="AE219">
        <v>0.48147111034433049</v>
      </c>
      <c r="AF219">
        <v>0.10105983856283134</v>
      </c>
    </row>
    <row r="220" spans="1:32" x14ac:dyDescent="0.25">
      <c r="A220" t="s">
        <v>54</v>
      </c>
      <c r="B220" t="s">
        <v>50</v>
      </c>
      <c r="C220" t="s">
        <v>21</v>
      </c>
      <c r="D220">
        <v>1</v>
      </c>
      <c r="E220">
        <v>0</v>
      </c>
      <c r="F220">
        <v>1</v>
      </c>
      <c r="G220" s="146">
        <v>0.42240891000000003</v>
      </c>
      <c r="H220" s="146">
        <v>4.8960289999999997E-2</v>
      </c>
      <c r="W220">
        <v>2.7072261111004303E-2</v>
      </c>
      <c r="X220">
        <v>0.99326974021417935</v>
      </c>
      <c r="Y220">
        <v>0.42271430694594797</v>
      </c>
      <c r="Z220">
        <v>5.0595078365627634E-2</v>
      </c>
      <c r="AC220">
        <v>1.1877607920541323E-3</v>
      </c>
      <c r="AD220">
        <v>1.0039966489678811</v>
      </c>
      <c r="AE220">
        <v>0.48147111034433049</v>
      </c>
      <c r="AF220">
        <v>0.10105983856283134</v>
      </c>
    </row>
    <row r="221" spans="1:32" x14ac:dyDescent="0.25">
      <c r="A221" t="s">
        <v>54</v>
      </c>
      <c r="B221" t="s">
        <v>50</v>
      </c>
      <c r="C221" t="s">
        <v>22</v>
      </c>
      <c r="D221">
        <v>1</v>
      </c>
      <c r="E221">
        <v>0</v>
      </c>
      <c r="F221">
        <v>1</v>
      </c>
      <c r="G221" s="146">
        <v>0.14862101</v>
      </c>
      <c r="H221" s="146">
        <v>4.4471129999999998E-2</v>
      </c>
      <c r="W221">
        <v>2.9313504447006252E-2</v>
      </c>
      <c r="X221">
        <v>0.98886830769118483</v>
      </c>
      <c r="Y221">
        <v>0.24676177603351304</v>
      </c>
      <c r="Z221">
        <v>2.4946823585895402E-2</v>
      </c>
      <c r="AC221">
        <v>1.5942437461412402E-2</v>
      </c>
      <c r="AD221">
        <v>0.99091357130520463</v>
      </c>
      <c r="AE221">
        <v>0.16772169711848881</v>
      </c>
      <c r="AF221">
        <v>3.1354216893132524E-2</v>
      </c>
    </row>
    <row r="222" spans="1:32" x14ac:dyDescent="0.25">
      <c r="A222" t="s">
        <v>54</v>
      </c>
      <c r="B222" t="s">
        <v>50</v>
      </c>
      <c r="C222" t="s">
        <v>23</v>
      </c>
      <c r="D222">
        <v>1</v>
      </c>
      <c r="E222">
        <v>0</v>
      </c>
      <c r="F222">
        <v>1</v>
      </c>
      <c r="G222" s="146">
        <v>0.14862101</v>
      </c>
      <c r="H222" s="146">
        <v>4.4471129999999998E-2</v>
      </c>
      <c r="W222">
        <v>2.9313504447006252E-2</v>
      </c>
      <c r="X222">
        <v>0.98886830769118483</v>
      </c>
      <c r="Y222">
        <v>0.24676177603351304</v>
      </c>
      <c r="Z222">
        <v>2.4946823585895402E-2</v>
      </c>
      <c r="AC222">
        <v>1.5942437461412402E-2</v>
      </c>
      <c r="AD222">
        <v>0.99091357130520463</v>
      </c>
      <c r="AE222">
        <v>0.16772169711848881</v>
      </c>
      <c r="AF222">
        <v>3.1354216893132524E-2</v>
      </c>
    </row>
    <row r="223" spans="1:32" x14ac:dyDescent="0.25">
      <c r="A223" t="s">
        <v>54</v>
      </c>
      <c r="B223" t="s">
        <v>50</v>
      </c>
      <c r="C223" t="s">
        <v>24</v>
      </c>
      <c r="D223">
        <v>1</v>
      </c>
      <c r="E223">
        <v>0</v>
      </c>
      <c r="F223">
        <v>1</v>
      </c>
      <c r="G223" s="146">
        <v>0.14862101</v>
      </c>
      <c r="H223" s="146">
        <v>4.4471129999999998E-2</v>
      </c>
      <c r="W223">
        <v>2.9313504447006252E-2</v>
      </c>
      <c r="X223">
        <v>0.98886830769118483</v>
      </c>
      <c r="Y223">
        <v>0.24676177603351304</v>
      </c>
      <c r="Z223">
        <v>2.4946823585895402E-2</v>
      </c>
      <c r="AC223">
        <v>1.5942437461412402E-2</v>
      </c>
      <c r="AD223">
        <v>0.99091357130520463</v>
      </c>
      <c r="AE223">
        <v>0.16772169711848881</v>
      </c>
      <c r="AF223">
        <v>3.1354216893132524E-2</v>
      </c>
    </row>
    <row r="224" spans="1:32" x14ac:dyDescent="0.25">
      <c r="A224" t="s">
        <v>54</v>
      </c>
      <c r="B224" t="s">
        <v>50</v>
      </c>
      <c r="C224" t="s">
        <v>25</v>
      </c>
      <c r="D224">
        <v>1</v>
      </c>
      <c r="E224">
        <v>0</v>
      </c>
      <c r="F224">
        <v>1</v>
      </c>
      <c r="G224" s="146">
        <v>0.14862101</v>
      </c>
      <c r="H224" s="146">
        <v>4.4471129999999998E-2</v>
      </c>
      <c r="W224">
        <v>2.9313504447006252E-2</v>
      </c>
      <c r="X224">
        <v>0.98886830769118483</v>
      </c>
      <c r="Y224">
        <v>0.24676177603351304</v>
      </c>
      <c r="Z224">
        <v>2.4946823585895402E-2</v>
      </c>
      <c r="AC224">
        <v>1.5942437461412402E-2</v>
      </c>
      <c r="AD224">
        <v>0.99091357130520463</v>
      </c>
      <c r="AE224">
        <v>0.16772169711848881</v>
      </c>
      <c r="AF224">
        <v>3.1354216893132524E-2</v>
      </c>
    </row>
    <row r="225" spans="1:32" x14ac:dyDescent="0.25">
      <c r="A225" t="s">
        <v>54</v>
      </c>
      <c r="B225" t="s">
        <v>50</v>
      </c>
      <c r="C225" t="s">
        <v>26</v>
      </c>
      <c r="D225">
        <v>1</v>
      </c>
      <c r="E225">
        <v>0</v>
      </c>
      <c r="F225">
        <v>1</v>
      </c>
      <c r="G225" s="146">
        <v>0.14862101</v>
      </c>
      <c r="H225" s="146">
        <v>4.4471129999999998E-2</v>
      </c>
      <c r="W225">
        <v>2.9313504447006252E-2</v>
      </c>
      <c r="X225">
        <v>0.98886830769118483</v>
      </c>
      <c r="Y225">
        <v>0.24676177603351304</v>
      </c>
      <c r="Z225">
        <v>2.4946823585895402E-2</v>
      </c>
      <c r="AC225">
        <v>1.5942437461412402E-2</v>
      </c>
      <c r="AD225">
        <v>0.99091357130520463</v>
      </c>
      <c r="AE225">
        <v>0.16772169711848881</v>
      </c>
      <c r="AF225">
        <v>3.1354216893132524E-2</v>
      </c>
    </row>
    <row r="226" spans="1:32" x14ac:dyDescent="0.25">
      <c r="A226" t="s">
        <v>54</v>
      </c>
      <c r="B226" t="s">
        <v>50</v>
      </c>
      <c r="C226" t="s">
        <v>27</v>
      </c>
      <c r="D226">
        <v>1</v>
      </c>
      <c r="E226">
        <v>0</v>
      </c>
      <c r="F226">
        <v>1</v>
      </c>
      <c r="G226" s="146">
        <v>0.42240891000000003</v>
      </c>
      <c r="H226" s="146">
        <v>4.8960289999999997E-2</v>
      </c>
      <c r="W226">
        <v>2.7072261111004303E-2</v>
      </c>
      <c r="X226">
        <v>0.99326974021417935</v>
      </c>
      <c r="Y226">
        <v>0.42271430694594797</v>
      </c>
      <c r="Z226">
        <v>5.0595078365627634E-2</v>
      </c>
      <c r="AC226">
        <v>1.1877607920541323E-3</v>
      </c>
      <c r="AD226">
        <v>1.0039966489678811</v>
      </c>
      <c r="AE226">
        <v>0.48147111034433049</v>
      </c>
      <c r="AF226">
        <v>0.10105983856283134</v>
      </c>
    </row>
    <row r="227" spans="1:32" x14ac:dyDescent="0.25">
      <c r="A227" t="s">
        <v>54</v>
      </c>
      <c r="B227" t="s">
        <v>50</v>
      </c>
      <c r="C227" t="s">
        <v>28</v>
      </c>
      <c r="D227">
        <v>1</v>
      </c>
      <c r="E227">
        <v>0</v>
      </c>
      <c r="F227">
        <v>1</v>
      </c>
      <c r="G227" s="146">
        <v>0.42240891000000003</v>
      </c>
      <c r="H227" s="146">
        <v>4.8960289999999997E-2</v>
      </c>
      <c r="W227">
        <v>2.7072261111004303E-2</v>
      </c>
      <c r="X227">
        <v>0.99326974021417935</v>
      </c>
      <c r="Y227">
        <v>0.42271430694594797</v>
      </c>
      <c r="Z227">
        <v>5.0595078365627634E-2</v>
      </c>
      <c r="AC227">
        <v>1.1877607920541323E-3</v>
      </c>
      <c r="AD227">
        <v>1.0039966489678811</v>
      </c>
      <c r="AE227">
        <v>0.48147111034433049</v>
      </c>
      <c r="AF227">
        <v>0.10105983856283134</v>
      </c>
    </row>
    <row r="228" spans="1:32" x14ac:dyDescent="0.25">
      <c r="A228" t="s">
        <v>54</v>
      </c>
      <c r="B228" t="s">
        <v>50</v>
      </c>
      <c r="C228" t="s">
        <v>29</v>
      </c>
      <c r="D228">
        <v>1</v>
      </c>
      <c r="E228">
        <v>0</v>
      </c>
      <c r="F228">
        <v>1</v>
      </c>
      <c r="G228" s="146">
        <v>0.42240891000000003</v>
      </c>
      <c r="H228" s="146">
        <v>4.8960289999999997E-2</v>
      </c>
      <c r="W228">
        <v>2.7072261111004303E-2</v>
      </c>
      <c r="X228">
        <v>0.99326974021417935</v>
      </c>
      <c r="Y228">
        <v>0.42271430694594797</v>
      </c>
      <c r="Z228">
        <v>5.0595078365627634E-2</v>
      </c>
      <c r="AC228">
        <v>1.1877607920541323E-3</v>
      </c>
      <c r="AD228">
        <v>1.0039966489678811</v>
      </c>
      <c r="AE228">
        <v>0.48147111034433049</v>
      </c>
      <c r="AF228">
        <v>0.10105983856283134</v>
      </c>
    </row>
    <row r="229" spans="1:32" x14ac:dyDescent="0.25">
      <c r="A229" t="s">
        <v>54</v>
      </c>
      <c r="B229" t="s">
        <v>50</v>
      </c>
      <c r="C229" t="s">
        <v>30</v>
      </c>
      <c r="D229">
        <v>1</v>
      </c>
      <c r="E229">
        <v>0</v>
      </c>
      <c r="F229">
        <v>1</v>
      </c>
      <c r="G229" s="146">
        <v>0.42240891000000003</v>
      </c>
      <c r="H229" s="146">
        <v>4.8960289999999997E-2</v>
      </c>
      <c r="W229">
        <v>2.7072261111004303E-2</v>
      </c>
      <c r="X229">
        <v>0.99326974021417935</v>
      </c>
      <c r="Y229">
        <v>0.42271430694594797</v>
      </c>
      <c r="Z229">
        <v>5.0595078365627634E-2</v>
      </c>
      <c r="AC229">
        <v>1.1877607920541323E-3</v>
      </c>
      <c r="AD229">
        <v>1.0039966489678811</v>
      </c>
      <c r="AE229">
        <v>0.48147111034433049</v>
      </c>
      <c r="AF229">
        <v>0.10105983856283134</v>
      </c>
    </row>
    <row r="230" spans="1:32" x14ac:dyDescent="0.25">
      <c r="A230" t="s">
        <v>56</v>
      </c>
      <c r="B230" t="s">
        <v>10</v>
      </c>
      <c r="C230" t="s">
        <v>19</v>
      </c>
      <c r="D230">
        <v>1</v>
      </c>
      <c r="E230">
        <v>0</v>
      </c>
      <c r="F230">
        <v>1</v>
      </c>
      <c r="G230" s="146">
        <v>0.42240891000000003</v>
      </c>
      <c r="H230" s="146">
        <v>4.8960289999999997E-2</v>
      </c>
    </row>
    <row r="231" spans="1:32" x14ac:dyDescent="0.25">
      <c r="A231" t="s">
        <v>56</v>
      </c>
      <c r="B231" t="s">
        <v>10</v>
      </c>
      <c r="C231" t="s">
        <v>20</v>
      </c>
      <c r="D231">
        <v>1</v>
      </c>
      <c r="E231">
        <v>0</v>
      </c>
      <c r="F231">
        <v>1</v>
      </c>
      <c r="G231" s="146">
        <v>0.42240891000000003</v>
      </c>
      <c r="H231" s="146">
        <v>4.8960289999999997E-2</v>
      </c>
    </row>
    <row r="232" spans="1:32" x14ac:dyDescent="0.25">
      <c r="A232" t="s">
        <v>56</v>
      </c>
      <c r="B232" t="s">
        <v>10</v>
      </c>
      <c r="C232" t="s">
        <v>21</v>
      </c>
      <c r="D232">
        <v>1</v>
      </c>
      <c r="E232">
        <v>0</v>
      </c>
      <c r="F232">
        <v>1</v>
      </c>
      <c r="G232" s="146">
        <v>0.42240891000000003</v>
      </c>
      <c r="H232" s="146">
        <v>4.8960289999999997E-2</v>
      </c>
    </row>
    <row r="233" spans="1:32" x14ac:dyDescent="0.25">
      <c r="A233" t="s">
        <v>56</v>
      </c>
      <c r="B233" t="s">
        <v>10</v>
      </c>
      <c r="C233" t="s">
        <v>22</v>
      </c>
      <c r="D233">
        <v>1</v>
      </c>
      <c r="E233">
        <v>0</v>
      </c>
      <c r="F233">
        <v>1</v>
      </c>
      <c r="G233" s="146">
        <v>0.14862101</v>
      </c>
      <c r="H233" s="146">
        <v>4.4471129999999998E-2</v>
      </c>
    </row>
    <row r="234" spans="1:32" x14ac:dyDescent="0.25">
      <c r="A234" t="s">
        <v>56</v>
      </c>
      <c r="B234" t="s">
        <v>10</v>
      </c>
      <c r="C234" t="s">
        <v>23</v>
      </c>
      <c r="D234">
        <v>1</v>
      </c>
      <c r="E234">
        <v>0</v>
      </c>
      <c r="F234">
        <v>1</v>
      </c>
      <c r="G234" s="146">
        <v>0.14862101</v>
      </c>
      <c r="H234" s="146">
        <v>4.4471129999999998E-2</v>
      </c>
    </row>
    <row r="235" spans="1:32" x14ac:dyDescent="0.25">
      <c r="A235" t="s">
        <v>56</v>
      </c>
      <c r="B235" t="s">
        <v>10</v>
      </c>
      <c r="C235" t="s">
        <v>24</v>
      </c>
      <c r="D235">
        <v>1</v>
      </c>
      <c r="E235">
        <v>0</v>
      </c>
      <c r="F235">
        <v>1</v>
      </c>
      <c r="G235" s="146">
        <v>0.14862101</v>
      </c>
      <c r="H235" s="146">
        <v>4.4471129999999998E-2</v>
      </c>
    </row>
    <row r="236" spans="1:32" x14ac:dyDescent="0.25">
      <c r="A236" t="s">
        <v>56</v>
      </c>
      <c r="B236" t="s">
        <v>10</v>
      </c>
      <c r="C236" t="s">
        <v>25</v>
      </c>
      <c r="D236">
        <v>1</v>
      </c>
      <c r="E236">
        <v>0</v>
      </c>
      <c r="F236">
        <v>1</v>
      </c>
      <c r="G236" s="146">
        <v>0.14862101</v>
      </c>
      <c r="H236" s="146">
        <v>4.4471129999999998E-2</v>
      </c>
    </row>
    <row r="237" spans="1:32" x14ac:dyDescent="0.25">
      <c r="A237" t="s">
        <v>56</v>
      </c>
      <c r="B237" t="s">
        <v>10</v>
      </c>
      <c r="C237" t="s">
        <v>26</v>
      </c>
      <c r="D237">
        <v>1</v>
      </c>
      <c r="E237">
        <v>0</v>
      </c>
      <c r="F237">
        <v>1</v>
      </c>
      <c r="G237" s="146">
        <v>0.14862101</v>
      </c>
      <c r="H237" s="146">
        <v>4.4471129999999998E-2</v>
      </c>
    </row>
    <row r="238" spans="1:32" x14ac:dyDescent="0.25">
      <c r="A238" t="s">
        <v>56</v>
      </c>
      <c r="B238" t="s">
        <v>10</v>
      </c>
      <c r="C238" t="s">
        <v>27</v>
      </c>
      <c r="D238">
        <v>1</v>
      </c>
      <c r="E238">
        <v>0</v>
      </c>
      <c r="F238">
        <v>1</v>
      </c>
      <c r="G238" s="146">
        <v>0.42240891000000003</v>
      </c>
      <c r="H238" s="146">
        <v>4.8960289999999997E-2</v>
      </c>
    </row>
    <row r="239" spans="1:32" x14ac:dyDescent="0.25">
      <c r="A239" t="s">
        <v>56</v>
      </c>
      <c r="B239" t="s">
        <v>10</v>
      </c>
      <c r="C239" t="s">
        <v>28</v>
      </c>
      <c r="D239">
        <v>1</v>
      </c>
      <c r="E239">
        <v>0</v>
      </c>
      <c r="F239">
        <v>1</v>
      </c>
      <c r="G239" s="146">
        <v>0.42240891000000003</v>
      </c>
      <c r="H239" s="146">
        <v>4.8960289999999997E-2</v>
      </c>
    </row>
    <row r="240" spans="1:32" x14ac:dyDescent="0.25">
      <c r="A240" t="s">
        <v>56</v>
      </c>
      <c r="B240" t="s">
        <v>10</v>
      </c>
      <c r="C240" t="s">
        <v>29</v>
      </c>
      <c r="D240">
        <v>1</v>
      </c>
      <c r="E240">
        <v>0</v>
      </c>
      <c r="F240">
        <v>1</v>
      </c>
      <c r="G240" s="146">
        <v>0.42240891000000003</v>
      </c>
      <c r="H240" s="146">
        <v>4.8960289999999997E-2</v>
      </c>
    </row>
    <row r="241" spans="1:8" x14ac:dyDescent="0.25">
      <c r="A241" t="s">
        <v>56</v>
      </c>
      <c r="B241" t="s">
        <v>10</v>
      </c>
      <c r="C241" t="s">
        <v>30</v>
      </c>
      <c r="D241">
        <v>1</v>
      </c>
      <c r="E241">
        <v>0</v>
      </c>
      <c r="F241">
        <v>1</v>
      </c>
      <c r="G241" s="146">
        <v>0.42240891000000003</v>
      </c>
      <c r="H241" s="146">
        <v>4.8960289999999997E-2</v>
      </c>
    </row>
    <row r="242" spans="1:8" x14ac:dyDescent="0.25">
      <c r="A242" t="s">
        <v>57</v>
      </c>
      <c r="B242" t="s">
        <v>458</v>
      </c>
      <c r="C242" t="s">
        <v>19</v>
      </c>
      <c r="D242">
        <v>1</v>
      </c>
      <c r="E242">
        <v>0</v>
      </c>
      <c r="F242">
        <v>1</v>
      </c>
      <c r="G242" s="146">
        <v>0.42240891000000003</v>
      </c>
      <c r="H242" s="146">
        <v>4.8960289999999997E-2</v>
      </c>
    </row>
    <row r="243" spans="1:8" x14ac:dyDescent="0.25">
      <c r="A243" t="s">
        <v>57</v>
      </c>
      <c r="B243" t="s">
        <v>458</v>
      </c>
      <c r="C243" t="s">
        <v>20</v>
      </c>
      <c r="D243">
        <v>1</v>
      </c>
      <c r="E243">
        <v>0</v>
      </c>
      <c r="F243">
        <v>1</v>
      </c>
      <c r="G243" s="146">
        <v>0.42240891000000003</v>
      </c>
      <c r="H243" s="146">
        <v>4.8960289999999997E-2</v>
      </c>
    </row>
    <row r="244" spans="1:8" x14ac:dyDescent="0.25">
      <c r="A244" t="s">
        <v>57</v>
      </c>
      <c r="B244" t="s">
        <v>458</v>
      </c>
      <c r="C244" t="s">
        <v>21</v>
      </c>
      <c r="D244">
        <v>1</v>
      </c>
      <c r="E244">
        <v>0</v>
      </c>
      <c r="F244">
        <v>1</v>
      </c>
      <c r="G244" s="146">
        <v>0.42240891000000003</v>
      </c>
      <c r="H244" s="146">
        <v>4.8960289999999997E-2</v>
      </c>
    </row>
    <row r="245" spans="1:8" x14ac:dyDescent="0.25">
      <c r="A245" t="s">
        <v>57</v>
      </c>
      <c r="B245" t="s">
        <v>458</v>
      </c>
      <c r="C245" t="s">
        <v>22</v>
      </c>
      <c r="D245">
        <v>1</v>
      </c>
      <c r="E245">
        <v>0</v>
      </c>
      <c r="F245">
        <v>1</v>
      </c>
      <c r="G245" s="146">
        <v>0.14862101</v>
      </c>
      <c r="H245" s="146">
        <v>4.4471129999999998E-2</v>
      </c>
    </row>
    <row r="246" spans="1:8" x14ac:dyDescent="0.25">
      <c r="A246" t="s">
        <v>57</v>
      </c>
      <c r="B246" t="s">
        <v>458</v>
      </c>
      <c r="C246" t="s">
        <v>23</v>
      </c>
      <c r="D246">
        <v>1</v>
      </c>
      <c r="E246">
        <v>0</v>
      </c>
      <c r="F246">
        <v>1</v>
      </c>
      <c r="G246" s="146">
        <v>0.14862101</v>
      </c>
      <c r="H246" s="146">
        <v>4.4471129999999998E-2</v>
      </c>
    </row>
    <row r="247" spans="1:8" x14ac:dyDescent="0.25">
      <c r="A247" t="s">
        <v>57</v>
      </c>
      <c r="B247" t="s">
        <v>458</v>
      </c>
      <c r="C247" t="s">
        <v>24</v>
      </c>
      <c r="D247">
        <v>1</v>
      </c>
      <c r="E247">
        <v>0</v>
      </c>
      <c r="F247">
        <v>1</v>
      </c>
      <c r="G247" s="146">
        <v>0.14862101</v>
      </c>
      <c r="H247" s="146">
        <v>4.4471129999999998E-2</v>
      </c>
    </row>
    <row r="248" spans="1:8" x14ac:dyDescent="0.25">
      <c r="A248" t="s">
        <v>57</v>
      </c>
      <c r="B248" t="s">
        <v>458</v>
      </c>
      <c r="C248" t="s">
        <v>25</v>
      </c>
      <c r="D248">
        <v>1</v>
      </c>
      <c r="E248">
        <v>0</v>
      </c>
      <c r="F248">
        <v>1</v>
      </c>
      <c r="G248" s="146">
        <v>0.14862101</v>
      </c>
      <c r="H248" s="146">
        <v>4.4471129999999998E-2</v>
      </c>
    </row>
    <row r="249" spans="1:8" x14ac:dyDescent="0.25">
      <c r="A249" t="s">
        <v>57</v>
      </c>
      <c r="B249" t="s">
        <v>458</v>
      </c>
      <c r="C249" t="s">
        <v>26</v>
      </c>
      <c r="D249">
        <v>1</v>
      </c>
      <c r="E249">
        <v>0</v>
      </c>
      <c r="F249">
        <v>1</v>
      </c>
      <c r="G249" s="146">
        <v>0.14862101</v>
      </c>
      <c r="H249" s="146">
        <v>4.4471129999999998E-2</v>
      </c>
    </row>
    <row r="250" spans="1:8" x14ac:dyDescent="0.25">
      <c r="A250" t="s">
        <v>57</v>
      </c>
      <c r="B250" t="s">
        <v>458</v>
      </c>
      <c r="C250" t="s">
        <v>27</v>
      </c>
      <c r="D250">
        <v>1</v>
      </c>
      <c r="E250">
        <v>0</v>
      </c>
      <c r="F250">
        <v>1</v>
      </c>
      <c r="G250" s="146">
        <v>0.42240891000000003</v>
      </c>
      <c r="H250" s="146">
        <v>4.8960289999999997E-2</v>
      </c>
    </row>
    <row r="251" spans="1:8" x14ac:dyDescent="0.25">
      <c r="A251" t="s">
        <v>57</v>
      </c>
      <c r="B251" t="s">
        <v>458</v>
      </c>
      <c r="C251" t="s">
        <v>28</v>
      </c>
      <c r="D251">
        <v>1</v>
      </c>
      <c r="E251">
        <v>0</v>
      </c>
      <c r="F251">
        <v>1</v>
      </c>
      <c r="G251" s="146">
        <v>0.42240891000000003</v>
      </c>
      <c r="H251" s="146">
        <v>4.8960289999999997E-2</v>
      </c>
    </row>
    <row r="252" spans="1:8" x14ac:dyDescent="0.25">
      <c r="A252" t="s">
        <v>57</v>
      </c>
      <c r="B252" t="s">
        <v>458</v>
      </c>
      <c r="C252" t="s">
        <v>29</v>
      </c>
      <c r="D252">
        <v>1</v>
      </c>
      <c r="E252">
        <v>0</v>
      </c>
      <c r="F252">
        <v>1</v>
      </c>
      <c r="G252" s="146">
        <v>0.42240891000000003</v>
      </c>
      <c r="H252" s="146">
        <v>4.8960289999999997E-2</v>
      </c>
    </row>
    <row r="253" spans="1:8" x14ac:dyDescent="0.25">
      <c r="A253" t="s">
        <v>57</v>
      </c>
      <c r="B253" t="s">
        <v>458</v>
      </c>
      <c r="C253" t="s">
        <v>30</v>
      </c>
      <c r="D253">
        <v>1</v>
      </c>
      <c r="E253">
        <v>0</v>
      </c>
      <c r="F253">
        <v>1</v>
      </c>
      <c r="G253" s="146">
        <v>0.42240891000000003</v>
      </c>
      <c r="H253" s="146">
        <v>4.8960289999999997E-2</v>
      </c>
    </row>
    <row r="254" spans="1:8" x14ac:dyDescent="0.25">
      <c r="A254" t="s">
        <v>10</v>
      </c>
      <c r="B254" t="s">
        <v>49</v>
      </c>
      <c r="C254" t="s">
        <v>19</v>
      </c>
      <c r="D254">
        <v>2</v>
      </c>
      <c r="E254">
        <v>0</v>
      </c>
      <c r="F254">
        <v>0</v>
      </c>
      <c r="G254">
        <v>0</v>
      </c>
      <c r="H254">
        <v>1</v>
      </c>
    </row>
    <row r="255" spans="1:8" x14ac:dyDescent="0.25">
      <c r="A255" t="s">
        <v>10</v>
      </c>
      <c r="B255" t="s">
        <v>49</v>
      </c>
      <c r="C255" t="s">
        <v>20</v>
      </c>
      <c r="D255">
        <v>2</v>
      </c>
      <c r="E255">
        <v>0</v>
      </c>
      <c r="F255">
        <v>0</v>
      </c>
      <c r="G255">
        <v>0</v>
      </c>
      <c r="H255">
        <v>1</v>
      </c>
    </row>
    <row r="256" spans="1:8" x14ac:dyDescent="0.25">
      <c r="A256" t="s">
        <v>10</v>
      </c>
      <c r="B256" t="s">
        <v>49</v>
      </c>
      <c r="C256" t="s">
        <v>21</v>
      </c>
      <c r="D256">
        <v>2</v>
      </c>
      <c r="E256">
        <v>0</v>
      </c>
      <c r="F256">
        <v>0</v>
      </c>
      <c r="G256">
        <v>0</v>
      </c>
      <c r="H256">
        <v>3</v>
      </c>
    </row>
    <row r="257" spans="1:8" x14ac:dyDescent="0.25">
      <c r="A257" t="s">
        <v>10</v>
      </c>
      <c r="B257" t="s">
        <v>49</v>
      </c>
      <c r="C257" t="s">
        <v>22</v>
      </c>
      <c r="D257">
        <v>2</v>
      </c>
      <c r="E257">
        <v>0</v>
      </c>
      <c r="F257">
        <v>0</v>
      </c>
      <c r="G257">
        <v>0</v>
      </c>
      <c r="H257">
        <v>3</v>
      </c>
    </row>
    <row r="258" spans="1:8" x14ac:dyDescent="0.25">
      <c r="A258" t="s">
        <v>10</v>
      </c>
      <c r="B258" t="s">
        <v>49</v>
      </c>
      <c r="C258" t="s">
        <v>23</v>
      </c>
      <c r="D258">
        <v>2</v>
      </c>
      <c r="E258">
        <v>0</v>
      </c>
      <c r="F258">
        <v>0</v>
      </c>
      <c r="G258">
        <v>0</v>
      </c>
      <c r="H258">
        <v>3</v>
      </c>
    </row>
    <row r="259" spans="1:8" x14ac:dyDescent="0.25">
      <c r="A259" t="s">
        <v>10</v>
      </c>
      <c r="B259" t="s">
        <v>49</v>
      </c>
      <c r="C259" t="s">
        <v>24</v>
      </c>
      <c r="D259">
        <v>2</v>
      </c>
      <c r="E259">
        <v>0</v>
      </c>
      <c r="F259">
        <v>0</v>
      </c>
      <c r="G259">
        <v>0</v>
      </c>
      <c r="H259">
        <v>3</v>
      </c>
    </row>
    <row r="260" spans="1:8" x14ac:dyDescent="0.25">
      <c r="A260" t="s">
        <v>10</v>
      </c>
      <c r="B260" t="s">
        <v>49</v>
      </c>
      <c r="C260" t="s">
        <v>25</v>
      </c>
      <c r="D260">
        <v>2</v>
      </c>
      <c r="E260">
        <v>0</v>
      </c>
      <c r="F260">
        <v>0</v>
      </c>
      <c r="G260">
        <v>0</v>
      </c>
      <c r="H260">
        <v>3</v>
      </c>
    </row>
    <row r="261" spans="1:8" x14ac:dyDescent="0.25">
      <c r="A261" t="s">
        <v>10</v>
      </c>
      <c r="B261" t="s">
        <v>49</v>
      </c>
      <c r="C261" t="s">
        <v>26</v>
      </c>
      <c r="D261">
        <v>2</v>
      </c>
      <c r="E261">
        <v>0</v>
      </c>
      <c r="F261">
        <v>0</v>
      </c>
      <c r="G261">
        <v>0</v>
      </c>
      <c r="H261">
        <v>3</v>
      </c>
    </row>
    <row r="262" spans="1:8" x14ac:dyDescent="0.25">
      <c r="A262" t="s">
        <v>10</v>
      </c>
      <c r="B262" t="s">
        <v>49</v>
      </c>
      <c r="C262" t="s">
        <v>27</v>
      </c>
      <c r="D262">
        <v>2</v>
      </c>
      <c r="E262">
        <v>0</v>
      </c>
      <c r="F262">
        <v>0</v>
      </c>
      <c r="G262">
        <v>0</v>
      </c>
      <c r="H262">
        <v>1</v>
      </c>
    </row>
    <row r="263" spans="1:8" x14ac:dyDescent="0.25">
      <c r="A263" t="s">
        <v>10</v>
      </c>
      <c r="B263" t="s">
        <v>49</v>
      </c>
      <c r="C263" t="s">
        <v>28</v>
      </c>
      <c r="D263">
        <v>2</v>
      </c>
      <c r="E263">
        <v>0</v>
      </c>
      <c r="F263">
        <v>0</v>
      </c>
      <c r="G263">
        <v>0</v>
      </c>
      <c r="H263">
        <v>1</v>
      </c>
    </row>
    <row r="264" spans="1:8" x14ac:dyDescent="0.25">
      <c r="A264" t="s">
        <v>10</v>
      </c>
      <c r="B264" t="s">
        <v>49</v>
      </c>
      <c r="C264" t="s">
        <v>29</v>
      </c>
      <c r="D264">
        <v>2</v>
      </c>
      <c r="E264">
        <v>0</v>
      </c>
      <c r="F264">
        <v>0</v>
      </c>
      <c r="G264">
        <v>0</v>
      </c>
      <c r="H264">
        <v>1</v>
      </c>
    </row>
    <row r="265" spans="1:8" x14ac:dyDescent="0.25">
      <c r="A265" t="s">
        <v>10</v>
      </c>
      <c r="B265" t="s">
        <v>49</v>
      </c>
      <c r="C265" t="s">
        <v>30</v>
      </c>
      <c r="D265">
        <v>2</v>
      </c>
      <c r="E265">
        <v>0</v>
      </c>
      <c r="F265">
        <v>0</v>
      </c>
      <c r="G265">
        <v>0</v>
      </c>
      <c r="H265">
        <v>1</v>
      </c>
    </row>
    <row r="266" spans="1:8" x14ac:dyDescent="0.25">
      <c r="A266" t="s">
        <v>49</v>
      </c>
      <c r="B266" t="s">
        <v>34</v>
      </c>
      <c r="C266" t="s">
        <v>19</v>
      </c>
      <c r="D266">
        <v>2</v>
      </c>
      <c r="E266">
        <v>0</v>
      </c>
      <c r="F266">
        <v>0</v>
      </c>
      <c r="G266">
        <v>0</v>
      </c>
      <c r="H266">
        <v>1</v>
      </c>
    </row>
    <row r="267" spans="1:8" x14ac:dyDescent="0.25">
      <c r="A267" t="s">
        <v>49</v>
      </c>
      <c r="B267" t="s">
        <v>34</v>
      </c>
      <c r="C267" t="s">
        <v>20</v>
      </c>
      <c r="D267">
        <v>2</v>
      </c>
      <c r="E267">
        <v>0</v>
      </c>
      <c r="F267">
        <v>0</v>
      </c>
      <c r="G267">
        <v>0</v>
      </c>
      <c r="H267">
        <v>1</v>
      </c>
    </row>
    <row r="268" spans="1:8" x14ac:dyDescent="0.25">
      <c r="A268" t="s">
        <v>49</v>
      </c>
      <c r="B268" t="s">
        <v>34</v>
      </c>
      <c r="C268" t="s">
        <v>21</v>
      </c>
      <c r="D268">
        <v>2</v>
      </c>
      <c r="E268">
        <v>0</v>
      </c>
      <c r="F268">
        <v>0</v>
      </c>
      <c r="G268">
        <v>0</v>
      </c>
      <c r="H268">
        <v>3</v>
      </c>
    </row>
    <row r="269" spans="1:8" x14ac:dyDescent="0.25">
      <c r="A269" t="s">
        <v>49</v>
      </c>
      <c r="B269" t="s">
        <v>34</v>
      </c>
      <c r="C269" t="s">
        <v>22</v>
      </c>
      <c r="D269">
        <v>2</v>
      </c>
      <c r="E269">
        <v>0</v>
      </c>
      <c r="F269">
        <v>0</v>
      </c>
      <c r="G269">
        <v>0</v>
      </c>
      <c r="H269">
        <v>3</v>
      </c>
    </row>
    <row r="270" spans="1:8" x14ac:dyDescent="0.25">
      <c r="A270" t="s">
        <v>49</v>
      </c>
      <c r="B270" t="s">
        <v>34</v>
      </c>
      <c r="C270" t="s">
        <v>23</v>
      </c>
      <c r="D270">
        <v>2</v>
      </c>
      <c r="E270">
        <v>0</v>
      </c>
      <c r="F270">
        <v>0</v>
      </c>
      <c r="G270">
        <v>0</v>
      </c>
      <c r="H270">
        <v>3</v>
      </c>
    </row>
    <row r="271" spans="1:8" x14ac:dyDescent="0.25">
      <c r="A271" t="s">
        <v>49</v>
      </c>
      <c r="B271" t="s">
        <v>34</v>
      </c>
      <c r="C271" t="s">
        <v>24</v>
      </c>
      <c r="D271">
        <v>2</v>
      </c>
      <c r="E271">
        <v>0</v>
      </c>
      <c r="F271">
        <v>0</v>
      </c>
      <c r="G271">
        <v>0</v>
      </c>
      <c r="H271">
        <v>3</v>
      </c>
    </row>
    <row r="272" spans="1:8" x14ac:dyDescent="0.25">
      <c r="A272" t="s">
        <v>49</v>
      </c>
      <c r="B272" t="s">
        <v>34</v>
      </c>
      <c r="C272" t="s">
        <v>25</v>
      </c>
      <c r="D272">
        <v>2</v>
      </c>
      <c r="E272">
        <v>0</v>
      </c>
      <c r="F272">
        <v>0</v>
      </c>
      <c r="G272">
        <v>0</v>
      </c>
      <c r="H272">
        <v>3</v>
      </c>
    </row>
    <row r="273" spans="1:8" x14ac:dyDescent="0.25">
      <c r="A273" t="s">
        <v>49</v>
      </c>
      <c r="B273" t="s">
        <v>34</v>
      </c>
      <c r="C273" t="s">
        <v>26</v>
      </c>
      <c r="D273">
        <v>2</v>
      </c>
      <c r="E273">
        <v>0</v>
      </c>
      <c r="F273">
        <v>0</v>
      </c>
      <c r="G273">
        <v>0</v>
      </c>
      <c r="H273">
        <v>3</v>
      </c>
    </row>
    <row r="274" spans="1:8" x14ac:dyDescent="0.25">
      <c r="A274" t="s">
        <v>49</v>
      </c>
      <c r="B274" t="s">
        <v>34</v>
      </c>
      <c r="C274" t="s">
        <v>27</v>
      </c>
      <c r="D274">
        <v>2</v>
      </c>
      <c r="E274">
        <v>0</v>
      </c>
      <c r="F274">
        <v>0</v>
      </c>
      <c r="G274">
        <v>0</v>
      </c>
      <c r="H274">
        <v>1</v>
      </c>
    </row>
    <row r="275" spans="1:8" x14ac:dyDescent="0.25">
      <c r="A275" t="s">
        <v>49</v>
      </c>
      <c r="B275" t="s">
        <v>34</v>
      </c>
      <c r="C275" t="s">
        <v>28</v>
      </c>
      <c r="D275">
        <v>2</v>
      </c>
      <c r="E275">
        <v>0</v>
      </c>
      <c r="F275">
        <v>0</v>
      </c>
      <c r="G275">
        <v>0</v>
      </c>
      <c r="H275">
        <v>1</v>
      </c>
    </row>
    <row r="276" spans="1:8" x14ac:dyDescent="0.25">
      <c r="A276" t="s">
        <v>49</v>
      </c>
      <c r="B276" t="s">
        <v>34</v>
      </c>
      <c r="C276" t="s">
        <v>29</v>
      </c>
      <c r="D276">
        <v>2</v>
      </c>
      <c r="E276">
        <v>0</v>
      </c>
      <c r="F276">
        <v>0</v>
      </c>
      <c r="G276">
        <v>0</v>
      </c>
      <c r="H276">
        <v>1</v>
      </c>
    </row>
    <row r="277" spans="1:8" x14ac:dyDescent="0.25">
      <c r="A277" t="s">
        <v>49</v>
      </c>
      <c r="B277" t="s">
        <v>34</v>
      </c>
      <c r="C277" t="s">
        <v>30</v>
      </c>
      <c r="D277">
        <v>2</v>
      </c>
      <c r="E277">
        <v>0</v>
      </c>
      <c r="F277">
        <v>0</v>
      </c>
      <c r="G277">
        <v>0</v>
      </c>
      <c r="H277">
        <v>1</v>
      </c>
    </row>
    <row r="278" spans="1:8" x14ac:dyDescent="0.25">
      <c r="A278" t="s">
        <v>50</v>
      </c>
      <c r="B278" t="s">
        <v>49</v>
      </c>
      <c r="C278" t="s">
        <v>19</v>
      </c>
      <c r="D278">
        <v>2</v>
      </c>
      <c r="E278">
        <v>0</v>
      </c>
      <c r="F278">
        <v>0</v>
      </c>
      <c r="G278">
        <v>0</v>
      </c>
      <c r="H278">
        <v>1</v>
      </c>
    </row>
    <row r="279" spans="1:8" x14ac:dyDescent="0.25">
      <c r="A279" t="s">
        <v>50</v>
      </c>
      <c r="B279" t="s">
        <v>49</v>
      </c>
      <c r="C279" t="s">
        <v>20</v>
      </c>
      <c r="D279">
        <v>2</v>
      </c>
      <c r="E279">
        <v>0</v>
      </c>
      <c r="F279">
        <v>0</v>
      </c>
      <c r="G279">
        <v>0</v>
      </c>
      <c r="H279">
        <v>1</v>
      </c>
    </row>
    <row r="280" spans="1:8" x14ac:dyDescent="0.25">
      <c r="A280" t="s">
        <v>50</v>
      </c>
      <c r="B280" t="s">
        <v>49</v>
      </c>
      <c r="C280" t="s">
        <v>21</v>
      </c>
      <c r="D280">
        <v>2</v>
      </c>
      <c r="E280">
        <v>0</v>
      </c>
      <c r="F280">
        <v>0</v>
      </c>
      <c r="G280">
        <v>0</v>
      </c>
      <c r="H280">
        <v>3</v>
      </c>
    </row>
    <row r="281" spans="1:8" x14ac:dyDescent="0.25">
      <c r="A281" t="s">
        <v>50</v>
      </c>
      <c r="B281" t="s">
        <v>49</v>
      </c>
      <c r="C281" t="s">
        <v>22</v>
      </c>
      <c r="D281">
        <v>2</v>
      </c>
      <c r="E281">
        <v>0</v>
      </c>
      <c r="F281">
        <v>0</v>
      </c>
      <c r="G281">
        <v>0</v>
      </c>
      <c r="H281">
        <v>3</v>
      </c>
    </row>
    <row r="282" spans="1:8" x14ac:dyDescent="0.25">
      <c r="A282" t="s">
        <v>50</v>
      </c>
      <c r="B282" t="s">
        <v>49</v>
      </c>
      <c r="C282" t="s">
        <v>23</v>
      </c>
      <c r="D282">
        <v>2</v>
      </c>
      <c r="E282">
        <v>0</v>
      </c>
      <c r="F282">
        <v>0</v>
      </c>
      <c r="G282">
        <v>0</v>
      </c>
      <c r="H282">
        <v>3</v>
      </c>
    </row>
    <row r="283" spans="1:8" x14ac:dyDescent="0.25">
      <c r="A283" t="s">
        <v>50</v>
      </c>
      <c r="B283" t="s">
        <v>49</v>
      </c>
      <c r="C283" t="s">
        <v>24</v>
      </c>
      <c r="D283">
        <v>2</v>
      </c>
      <c r="E283">
        <v>0</v>
      </c>
      <c r="F283">
        <v>0</v>
      </c>
      <c r="G283">
        <v>0</v>
      </c>
      <c r="H283">
        <v>3</v>
      </c>
    </row>
    <row r="284" spans="1:8" x14ac:dyDescent="0.25">
      <c r="A284" t="s">
        <v>50</v>
      </c>
      <c r="B284" t="s">
        <v>49</v>
      </c>
      <c r="C284" t="s">
        <v>25</v>
      </c>
      <c r="D284">
        <v>2</v>
      </c>
      <c r="E284">
        <v>0</v>
      </c>
      <c r="F284">
        <v>0</v>
      </c>
      <c r="G284">
        <v>0</v>
      </c>
      <c r="H284">
        <v>3</v>
      </c>
    </row>
    <row r="285" spans="1:8" x14ac:dyDescent="0.25">
      <c r="A285" t="s">
        <v>50</v>
      </c>
      <c r="B285" t="s">
        <v>49</v>
      </c>
      <c r="C285" t="s">
        <v>26</v>
      </c>
      <c r="D285">
        <v>2</v>
      </c>
      <c r="E285">
        <v>0</v>
      </c>
      <c r="F285">
        <v>0</v>
      </c>
      <c r="G285">
        <v>0</v>
      </c>
      <c r="H285">
        <v>3</v>
      </c>
    </row>
    <row r="286" spans="1:8" x14ac:dyDescent="0.25">
      <c r="A286" t="s">
        <v>50</v>
      </c>
      <c r="B286" t="s">
        <v>49</v>
      </c>
      <c r="C286" t="s">
        <v>27</v>
      </c>
      <c r="D286">
        <v>2</v>
      </c>
      <c r="E286">
        <v>0</v>
      </c>
      <c r="F286">
        <v>0</v>
      </c>
      <c r="G286">
        <v>0</v>
      </c>
      <c r="H286">
        <v>1</v>
      </c>
    </row>
    <row r="287" spans="1:8" x14ac:dyDescent="0.25">
      <c r="A287" t="s">
        <v>50</v>
      </c>
      <c r="B287" t="s">
        <v>49</v>
      </c>
      <c r="C287" t="s">
        <v>28</v>
      </c>
      <c r="D287">
        <v>2</v>
      </c>
      <c r="E287">
        <v>0</v>
      </c>
      <c r="F287">
        <v>0</v>
      </c>
      <c r="G287">
        <v>0</v>
      </c>
      <c r="H287">
        <v>1</v>
      </c>
    </row>
    <row r="288" spans="1:8" x14ac:dyDescent="0.25">
      <c r="A288" t="s">
        <v>50</v>
      </c>
      <c r="B288" t="s">
        <v>49</v>
      </c>
      <c r="C288" t="s">
        <v>29</v>
      </c>
      <c r="D288">
        <v>2</v>
      </c>
      <c r="E288">
        <v>0</v>
      </c>
      <c r="F288">
        <v>0</v>
      </c>
      <c r="G288">
        <v>0</v>
      </c>
      <c r="H288">
        <v>1</v>
      </c>
    </row>
    <row r="289" spans="1:8" x14ac:dyDescent="0.25">
      <c r="A289" t="s">
        <v>50</v>
      </c>
      <c r="B289" t="s">
        <v>49</v>
      </c>
      <c r="C289" t="s">
        <v>30</v>
      </c>
      <c r="D289">
        <v>2</v>
      </c>
      <c r="E289">
        <v>0</v>
      </c>
      <c r="F289">
        <v>0</v>
      </c>
      <c r="G289">
        <v>0</v>
      </c>
      <c r="H289">
        <v>1</v>
      </c>
    </row>
    <row r="290" spans="1:8" x14ac:dyDescent="0.25">
      <c r="A290" t="s">
        <v>458</v>
      </c>
      <c r="B290" t="s">
        <v>461</v>
      </c>
      <c r="C290" t="s">
        <v>19</v>
      </c>
      <c r="D290">
        <v>1</v>
      </c>
      <c r="E290">
        <v>0</v>
      </c>
      <c r="F290">
        <v>1</v>
      </c>
      <c r="G290" s="146">
        <v>0.42240891000000003</v>
      </c>
      <c r="H290" s="146">
        <v>4.8960289999999997E-2</v>
      </c>
    </row>
    <row r="291" spans="1:8" x14ac:dyDescent="0.25">
      <c r="A291" t="s">
        <v>458</v>
      </c>
      <c r="B291" t="s">
        <v>461</v>
      </c>
      <c r="C291" t="s">
        <v>20</v>
      </c>
      <c r="D291">
        <v>1</v>
      </c>
      <c r="E291">
        <v>0</v>
      </c>
      <c r="F291">
        <v>1</v>
      </c>
      <c r="G291" s="146">
        <v>0.42240891000000003</v>
      </c>
      <c r="H291" s="146">
        <v>4.8960289999999997E-2</v>
      </c>
    </row>
    <row r="292" spans="1:8" x14ac:dyDescent="0.25">
      <c r="A292" t="s">
        <v>458</v>
      </c>
      <c r="B292" t="s">
        <v>461</v>
      </c>
      <c r="C292" t="s">
        <v>21</v>
      </c>
      <c r="D292">
        <v>1</v>
      </c>
      <c r="E292">
        <v>0</v>
      </c>
      <c r="F292">
        <v>1</v>
      </c>
      <c r="G292" s="146">
        <v>0.42240891000000003</v>
      </c>
      <c r="H292" s="146">
        <v>4.8960289999999997E-2</v>
      </c>
    </row>
    <row r="293" spans="1:8" x14ac:dyDescent="0.25">
      <c r="A293" t="s">
        <v>458</v>
      </c>
      <c r="B293" t="s">
        <v>461</v>
      </c>
      <c r="C293" t="s">
        <v>22</v>
      </c>
      <c r="D293">
        <v>1</v>
      </c>
      <c r="E293">
        <v>0</v>
      </c>
      <c r="F293">
        <v>1</v>
      </c>
      <c r="G293" s="146">
        <v>0.14862101</v>
      </c>
      <c r="H293" s="146">
        <v>4.4471129999999998E-2</v>
      </c>
    </row>
    <row r="294" spans="1:8" x14ac:dyDescent="0.25">
      <c r="A294" t="s">
        <v>458</v>
      </c>
      <c r="B294" t="s">
        <v>461</v>
      </c>
      <c r="C294" t="s">
        <v>23</v>
      </c>
      <c r="D294">
        <v>1</v>
      </c>
      <c r="E294">
        <v>0</v>
      </c>
      <c r="F294">
        <v>1</v>
      </c>
      <c r="G294" s="146">
        <v>0.14862101</v>
      </c>
      <c r="H294" s="146">
        <v>4.4471129999999998E-2</v>
      </c>
    </row>
    <row r="295" spans="1:8" x14ac:dyDescent="0.25">
      <c r="A295" t="s">
        <v>458</v>
      </c>
      <c r="B295" t="s">
        <v>461</v>
      </c>
      <c r="C295" t="s">
        <v>24</v>
      </c>
      <c r="D295">
        <v>1</v>
      </c>
      <c r="E295">
        <v>0</v>
      </c>
      <c r="F295">
        <v>1</v>
      </c>
      <c r="G295" s="146">
        <v>0.14862101</v>
      </c>
      <c r="H295" s="146">
        <v>4.4471129999999998E-2</v>
      </c>
    </row>
    <row r="296" spans="1:8" x14ac:dyDescent="0.25">
      <c r="A296" t="s">
        <v>458</v>
      </c>
      <c r="B296" t="s">
        <v>461</v>
      </c>
      <c r="C296" t="s">
        <v>25</v>
      </c>
      <c r="D296">
        <v>1</v>
      </c>
      <c r="E296">
        <v>0</v>
      </c>
      <c r="F296">
        <v>1</v>
      </c>
      <c r="G296" s="146">
        <v>0.14862101</v>
      </c>
      <c r="H296" s="146">
        <v>4.4471129999999998E-2</v>
      </c>
    </row>
    <row r="297" spans="1:8" x14ac:dyDescent="0.25">
      <c r="A297" t="s">
        <v>458</v>
      </c>
      <c r="B297" t="s">
        <v>461</v>
      </c>
      <c r="C297" t="s">
        <v>26</v>
      </c>
      <c r="D297">
        <v>1</v>
      </c>
      <c r="E297">
        <v>0</v>
      </c>
      <c r="F297">
        <v>1</v>
      </c>
      <c r="G297" s="146">
        <v>0.14862101</v>
      </c>
      <c r="H297" s="146">
        <v>4.4471129999999998E-2</v>
      </c>
    </row>
    <row r="298" spans="1:8" x14ac:dyDescent="0.25">
      <c r="A298" t="s">
        <v>458</v>
      </c>
      <c r="B298" t="s">
        <v>461</v>
      </c>
      <c r="C298" t="s">
        <v>27</v>
      </c>
      <c r="D298">
        <v>1</v>
      </c>
      <c r="E298">
        <v>0</v>
      </c>
      <c r="F298">
        <v>1</v>
      </c>
      <c r="G298" s="146">
        <v>0.42240891000000003</v>
      </c>
      <c r="H298" s="146">
        <v>4.8960289999999997E-2</v>
      </c>
    </row>
    <row r="299" spans="1:8" x14ac:dyDescent="0.25">
      <c r="A299" t="s">
        <v>458</v>
      </c>
      <c r="B299" t="s">
        <v>461</v>
      </c>
      <c r="C299" t="s">
        <v>28</v>
      </c>
      <c r="D299">
        <v>1</v>
      </c>
      <c r="E299">
        <v>0</v>
      </c>
      <c r="F299">
        <v>1</v>
      </c>
      <c r="G299" s="146">
        <v>0.42240891000000003</v>
      </c>
      <c r="H299" s="146">
        <v>4.8960289999999997E-2</v>
      </c>
    </row>
    <row r="300" spans="1:8" x14ac:dyDescent="0.25">
      <c r="A300" t="s">
        <v>458</v>
      </c>
      <c r="B300" t="s">
        <v>461</v>
      </c>
      <c r="C300" t="s">
        <v>29</v>
      </c>
      <c r="D300">
        <v>1</v>
      </c>
      <c r="E300">
        <v>0</v>
      </c>
      <c r="F300">
        <v>1</v>
      </c>
      <c r="G300" s="146">
        <v>0.42240891000000003</v>
      </c>
      <c r="H300" s="146">
        <v>4.8960289999999997E-2</v>
      </c>
    </row>
    <row r="301" spans="1:8" x14ac:dyDescent="0.25">
      <c r="A301" t="s">
        <v>458</v>
      </c>
      <c r="B301" t="s">
        <v>461</v>
      </c>
      <c r="C301" t="s">
        <v>30</v>
      </c>
      <c r="D301">
        <v>1</v>
      </c>
      <c r="E301">
        <v>0</v>
      </c>
      <c r="F301">
        <v>1</v>
      </c>
      <c r="G301" s="146">
        <v>0.42240891000000003</v>
      </c>
      <c r="H301" s="146">
        <v>4.8960289999999997E-2</v>
      </c>
    </row>
    <row r="302" spans="1:8" x14ac:dyDescent="0.25">
      <c r="A302" t="s">
        <v>461</v>
      </c>
      <c r="B302" t="s">
        <v>56</v>
      </c>
      <c r="C302" t="s">
        <v>19</v>
      </c>
      <c r="D302">
        <v>1</v>
      </c>
      <c r="E302">
        <v>0</v>
      </c>
      <c r="F302">
        <v>1</v>
      </c>
      <c r="G302" s="146">
        <v>0.42240891000000003</v>
      </c>
      <c r="H302" s="146">
        <v>4.8960289999999997E-2</v>
      </c>
    </row>
    <row r="303" spans="1:8" x14ac:dyDescent="0.25">
      <c r="A303" t="s">
        <v>461</v>
      </c>
      <c r="B303" t="s">
        <v>56</v>
      </c>
      <c r="C303" t="s">
        <v>20</v>
      </c>
      <c r="D303">
        <v>1</v>
      </c>
      <c r="E303">
        <v>0</v>
      </c>
      <c r="F303">
        <v>1</v>
      </c>
      <c r="G303" s="146">
        <v>0.42240891000000003</v>
      </c>
      <c r="H303" s="146">
        <v>4.8960289999999997E-2</v>
      </c>
    </row>
    <row r="304" spans="1:8" x14ac:dyDescent="0.25">
      <c r="A304" t="s">
        <v>461</v>
      </c>
      <c r="B304" t="s">
        <v>56</v>
      </c>
      <c r="C304" t="s">
        <v>21</v>
      </c>
      <c r="D304">
        <v>1</v>
      </c>
      <c r="E304">
        <v>0</v>
      </c>
      <c r="F304">
        <v>1</v>
      </c>
      <c r="G304" s="146">
        <v>0.42240891000000003</v>
      </c>
      <c r="H304" s="146">
        <v>4.8960289999999997E-2</v>
      </c>
    </row>
    <row r="305" spans="1:8" x14ac:dyDescent="0.25">
      <c r="A305" t="s">
        <v>461</v>
      </c>
      <c r="B305" t="s">
        <v>56</v>
      </c>
      <c r="C305" t="s">
        <v>22</v>
      </c>
      <c r="D305">
        <v>1</v>
      </c>
      <c r="E305">
        <v>0</v>
      </c>
      <c r="F305">
        <v>1</v>
      </c>
      <c r="G305" s="146">
        <v>0.14862101</v>
      </c>
      <c r="H305" s="146">
        <v>4.4471129999999998E-2</v>
      </c>
    </row>
    <row r="306" spans="1:8" x14ac:dyDescent="0.25">
      <c r="A306" t="s">
        <v>461</v>
      </c>
      <c r="B306" t="s">
        <v>56</v>
      </c>
      <c r="C306" t="s">
        <v>23</v>
      </c>
      <c r="D306">
        <v>1</v>
      </c>
      <c r="E306">
        <v>0</v>
      </c>
      <c r="F306">
        <v>1</v>
      </c>
      <c r="G306" s="146">
        <v>0.14862101</v>
      </c>
      <c r="H306" s="146">
        <v>4.4471129999999998E-2</v>
      </c>
    </row>
    <row r="307" spans="1:8" x14ac:dyDescent="0.25">
      <c r="A307" t="s">
        <v>461</v>
      </c>
      <c r="B307" t="s">
        <v>56</v>
      </c>
      <c r="C307" t="s">
        <v>24</v>
      </c>
      <c r="D307">
        <v>1</v>
      </c>
      <c r="E307">
        <v>0</v>
      </c>
      <c r="F307">
        <v>1</v>
      </c>
      <c r="G307" s="146">
        <v>0.14862101</v>
      </c>
      <c r="H307" s="146">
        <v>4.4471129999999998E-2</v>
      </c>
    </row>
    <row r="308" spans="1:8" x14ac:dyDescent="0.25">
      <c r="A308" t="s">
        <v>461</v>
      </c>
      <c r="B308" t="s">
        <v>56</v>
      </c>
      <c r="C308" t="s">
        <v>25</v>
      </c>
      <c r="D308">
        <v>1</v>
      </c>
      <c r="E308">
        <v>0</v>
      </c>
      <c r="F308">
        <v>1</v>
      </c>
      <c r="G308" s="146">
        <v>0.14862101</v>
      </c>
      <c r="H308" s="146">
        <v>4.4471129999999998E-2</v>
      </c>
    </row>
    <row r="309" spans="1:8" x14ac:dyDescent="0.25">
      <c r="A309" t="s">
        <v>461</v>
      </c>
      <c r="B309" t="s">
        <v>56</v>
      </c>
      <c r="C309" t="s">
        <v>26</v>
      </c>
      <c r="D309">
        <v>1</v>
      </c>
      <c r="E309">
        <v>0</v>
      </c>
      <c r="F309">
        <v>1</v>
      </c>
      <c r="G309" s="146">
        <v>0.14862101</v>
      </c>
      <c r="H309" s="146">
        <v>4.4471129999999998E-2</v>
      </c>
    </row>
    <row r="310" spans="1:8" x14ac:dyDescent="0.25">
      <c r="A310" t="s">
        <v>461</v>
      </c>
      <c r="B310" t="s">
        <v>56</v>
      </c>
      <c r="C310" t="s">
        <v>27</v>
      </c>
      <c r="D310">
        <v>1</v>
      </c>
      <c r="E310">
        <v>0</v>
      </c>
      <c r="F310">
        <v>1</v>
      </c>
      <c r="G310" s="146">
        <v>0.42240891000000003</v>
      </c>
      <c r="H310" s="146">
        <v>4.8960289999999997E-2</v>
      </c>
    </row>
    <row r="311" spans="1:8" x14ac:dyDescent="0.25">
      <c r="A311" t="s">
        <v>461</v>
      </c>
      <c r="B311" t="s">
        <v>56</v>
      </c>
      <c r="C311" t="s">
        <v>28</v>
      </c>
      <c r="D311">
        <v>1</v>
      </c>
      <c r="E311">
        <v>0</v>
      </c>
      <c r="F311">
        <v>1</v>
      </c>
      <c r="G311" s="146">
        <v>0.42240891000000003</v>
      </c>
      <c r="H311" s="146">
        <v>4.8960289999999997E-2</v>
      </c>
    </row>
    <row r="312" spans="1:8" x14ac:dyDescent="0.25">
      <c r="A312" t="s">
        <v>461</v>
      </c>
      <c r="B312" t="s">
        <v>56</v>
      </c>
      <c r="C312" t="s">
        <v>29</v>
      </c>
      <c r="D312">
        <v>1</v>
      </c>
      <c r="E312">
        <v>0</v>
      </c>
      <c r="F312">
        <v>1</v>
      </c>
      <c r="G312" s="146">
        <v>0.42240891000000003</v>
      </c>
      <c r="H312" s="146">
        <v>4.8960289999999997E-2</v>
      </c>
    </row>
    <row r="313" spans="1:8" x14ac:dyDescent="0.25">
      <c r="A313" t="s">
        <v>461</v>
      </c>
      <c r="B313" t="s">
        <v>56</v>
      </c>
      <c r="C313" t="s">
        <v>30</v>
      </c>
      <c r="D313">
        <v>1</v>
      </c>
      <c r="E313">
        <v>0</v>
      </c>
      <c r="F313">
        <v>1</v>
      </c>
      <c r="G313" s="146">
        <v>0.42240891000000003</v>
      </c>
      <c r="H313" s="146">
        <v>4.8960289999999997E-2</v>
      </c>
    </row>
  </sheetData>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6"/>
  <sheetViews>
    <sheetView workbookViewId="0">
      <selection activeCell="L3" sqref="L3:M4"/>
    </sheetView>
  </sheetViews>
  <sheetFormatPr defaultRowHeight="15" x14ac:dyDescent="0.25"/>
  <cols>
    <col min="1" max="1" width="27.5703125" customWidth="1"/>
  </cols>
  <sheetData>
    <row r="1" spans="1:13" ht="50.65" customHeight="1" x14ac:dyDescent="0.25">
      <c r="A1" s="167" t="s">
        <v>465</v>
      </c>
      <c r="B1" s="169" t="s">
        <v>451</v>
      </c>
      <c r="C1" s="169" t="s">
        <v>466</v>
      </c>
      <c r="D1" s="144" t="s">
        <v>467</v>
      </c>
      <c r="I1" s="144" t="s">
        <v>469</v>
      </c>
    </row>
    <row r="2" spans="1:13" ht="26.25" thickBot="1" x14ac:dyDescent="0.3">
      <c r="A2" s="168"/>
      <c r="B2" s="170"/>
      <c r="C2" s="170"/>
      <c r="D2" s="145" t="s">
        <v>468</v>
      </c>
      <c r="E2" t="s">
        <v>64</v>
      </c>
      <c r="F2" t="s">
        <v>65</v>
      </c>
      <c r="G2" t="s">
        <v>66</v>
      </c>
      <c r="H2" t="s">
        <v>67</v>
      </c>
      <c r="I2" s="145" t="s">
        <v>470</v>
      </c>
      <c r="J2" t="s">
        <v>64</v>
      </c>
      <c r="K2" t="s">
        <v>65</v>
      </c>
      <c r="L2" t="s">
        <v>66</v>
      </c>
      <c r="M2" t="s">
        <v>67</v>
      </c>
    </row>
    <row r="3" spans="1:13" ht="37.9" customHeight="1" x14ac:dyDescent="0.25">
      <c r="A3" s="171" t="s">
        <v>471</v>
      </c>
      <c r="B3" s="173">
        <v>4436</v>
      </c>
      <c r="C3" s="175">
        <v>26.3</v>
      </c>
      <c r="D3" s="175" t="s">
        <v>463</v>
      </c>
      <c r="E3" s="177">
        <v>0</v>
      </c>
      <c r="F3" s="177">
        <v>1</v>
      </c>
      <c r="G3" s="177">
        <v>0.42240891000000003</v>
      </c>
      <c r="H3" s="177">
        <v>4.8960289999999997E-2</v>
      </c>
      <c r="I3" s="175" t="s">
        <v>464</v>
      </c>
      <c r="J3" s="177">
        <v>0</v>
      </c>
      <c r="K3" s="177">
        <v>1</v>
      </c>
      <c r="L3" s="177">
        <v>0.2888249</v>
      </c>
      <c r="M3" s="177">
        <v>1.9796190000000002E-2</v>
      </c>
    </row>
    <row r="4" spans="1:13" ht="15.75" thickBot="1" x14ac:dyDescent="0.3">
      <c r="A4" s="172"/>
      <c r="B4" s="174"/>
      <c r="C4" s="176"/>
      <c r="D4" s="176"/>
      <c r="E4" s="177"/>
      <c r="F4" s="177">
        <v>1</v>
      </c>
      <c r="G4" s="177"/>
      <c r="H4" s="177"/>
      <c r="I4" s="176"/>
      <c r="J4" s="177"/>
      <c r="K4" s="177">
        <v>1</v>
      </c>
      <c r="L4" s="177"/>
      <c r="M4" s="177"/>
    </row>
    <row r="5" spans="1:13" x14ac:dyDescent="0.25">
      <c r="A5" s="171" t="s">
        <v>472</v>
      </c>
      <c r="B5" s="173">
        <v>4422</v>
      </c>
      <c r="C5" s="175">
        <v>26.7</v>
      </c>
      <c r="D5" s="175" t="s">
        <v>463</v>
      </c>
      <c r="E5" s="177">
        <v>0</v>
      </c>
      <c r="F5" s="177">
        <v>1</v>
      </c>
      <c r="G5" s="177">
        <v>0.42240891000000003</v>
      </c>
      <c r="H5" s="177">
        <v>4.8960289999999997E-2</v>
      </c>
      <c r="I5" s="175" t="s">
        <v>473</v>
      </c>
      <c r="J5" s="177">
        <v>0</v>
      </c>
      <c r="K5" s="177">
        <v>1</v>
      </c>
      <c r="L5" s="177">
        <v>0.26067639999999997</v>
      </c>
      <c r="M5" s="177">
        <v>4.1888399999999999E-2</v>
      </c>
    </row>
    <row r="6" spans="1:13" ht="15.75" thickBot="1" x14ac:dyDescent="0.3">
      <c r="A6" s="172"/>
      <c r="B6" s="174"/>
      <c r="C6" s="176"/>
      <c r="D6" s="176"/>
      <c r="E6" s="177">
        <v>0</v>
      </c>
      <c r="F6" s="177">
        <v>1</v>
      </c>
      <c r="G6" s="177"/>
      <c r="H6" s="177"/>
      <c r="I6" s="176"/>
      <c r="J6" s="177"/>
      <c r="K6" s="177">
        <v>1</v>
      </c>
      <c r="L6" s="177"/>
      <c r="M6" s="177"/>
    </row>
    <row r="7" spans="1:13" x14ac:dyDescent="0.25">
      <c r="A7" s="171" t="s">
        <v>474</v>
      </c>
      <c r="B7" s="173">
        <v>4423</v>
      </c>
      <c r="C7" s="175">
        <v>26.3</v>
      </c>
      <c r="D7" s="175" t="s">
        <v>463</v>
      </c>
      <c r="E7" s="177">
        <v>0</v>
      </c>
      <c r="F7" s="177">
        <v>1</v>
      </c>
      <c r="G7" s="177">
        <v>0.42240891000000003</v>
      </c>
      <c r="H7" s="177">
        <v>4.8960289999999997E-2</v>
      </c>
      <c r="I7" s="175" t="s">
        <v>473</v>
      </c>
      <c r="J7" s="177">
        <v>0</v>
      </c>
      <c r="K7" s="177">
        <v>1</v>
      </c>
      <c r="L7" s="177">
        <v>0.26067639999999997</v>
      </c>
      <c r="M7" s="177">
        <v>4.1888399999999999E-2</v>
      </c>
    </row>
    <row r="8" spans="1:13" ht="15.75" thickBot="1" x14ac:dyDescent="0.3">
      <c r="A8" s="172"/>
      <c r="B8" s="174"/>
      <c r="C8" s="176"/>
      <c r="D8" s="176"/>
      <c r="E8" s="177">
        <v>0</v>
      </c>
      <c r="F8" s="177">
        <v>1</v>
      </c>
      <c r="G8" s="177"/>
      <c r="H8" s="177"/>
      <c r="I8" s="176"/>
      <c r="J8" s="177"/>
      <c r="K8" s="177">
        <v>1</v>
      </c>
      <c r="L8" s="177"/>
      <c r="M8" s="177"/>
    </row>
    <row r="9" spans="1:13" x14ac:dyDescent="0.25">
      <c r="A9" s="178" t="s">
        <v>475</v>
      </c>
      <c r="B9" s="173">
        <v>4245</v>
      </c>
      <c r="C9" s="175">
        <v>25.9</v>
      </c>
      <c r="D9" s="175" t="s">
        <v>463</v>
      </c>
      <c r="E9" s="177">
        <v>0</v>
      </c>
      <c r="F9" s="177">
        <v>1</v>
      </c>
      <c r="G9" s="177">
        <v>0.42240891000000003</v>
      </c>
      <c r="H9" s="177">
        <v>4.8960289999999997E-2</v>
      </c>
      <c r="I9" s="175" t="s">
        <v>473</v>
      </c>
      <c r="J9" s="177">
        <v>0</v>
      </c>
      <c r="K9" s="177">
        <v>1</v>
      </c>
      <c r="L9" s="177">
        <v>0.26067639999999997</v>
      </c>
      <c r="M9" s="177">
        <v>4.1888399999999999E-2</v>
      </c>
    </row>
    <row r="10" spans="1:13" ht="30.95" customHeight="1" thickBot="1" x14ac:dyDescent="0.3">
      <c r="A10" s="179"/>
      <c r="B10" s="174"/>
      <c r="C10" s="176"/>
      <c r="D10" s="176"/>
      <c r="E10" s="177">
        <v>0</v>
      </c>
      <c r="F10" s="177">
        <v>1</v>
      </c>
      <c r="G10" s="177"/>
      <c r="H10" s="177"/>
      <c r="I10" s="176"/>
      <c r="J10" s="177"/>
      <c r="K10" s="177">
        <v>1</v>
      </c>
      <c r="L10" s="177"/>
      <c r="M10" s="177"/>
    </row>
    <row r="11" spans="1:13" x14ac:dyDescent="0.25">
      <c r="A11" s="171" t="s">
        <v>476</v>
      </c>
      <c r="B11" s="173">
        <v>4816</v>
      </c>
      <c r="C11" s="175">
        <v>20.5</v>
      </c>
      <c r="D11" s="175" t="s">
        <v>463</v>
      </c>
      <c r="E11" s="177">
        <v>0</v>
      </c>
      <c r="F11" s="177">
        <v>1</v>
      </c>
      <c r="G11" s="177">
        <v>0.42240891000000003</v>
      </c>
      <c r="H11" s="177">
        <v>4.8960289999999997E-2</v>
      </c>
      <c r="I11" s="175" t="s">
        <v>477</v>
      </c>
      <c r="J11" s="177">
        <v>0</v>
      </c>
      <c r="K11" s="177">
        <v>1</v>
      </c>
      <c r="L11" s="177">
        <v>0.14862101</v>
      </c>
      <c r="M11" s="177">
        <v>4.4471129999999998E-2</v>
      </c>
    </row>
    <row r="12" spans="1:13" ht="15.75" thickBot="1" x14ac:dyDescent="0.3">
      <c r="A12" s="172"/>
      <c r="B12" s="174"/>
      <c r="C12" s="176"/>
      <c r="D12" s="176"/>
      <c r="E12" s="177">
        <v>0</v>
      </c>
      <c r="F12" s="177">
        <v>1</v>
      </c>
      <c r="G12" s="177"/>
      <c r="H12" s="177"/>
      <c r="I12" s="176"/>
      <c r="J12" s="177"/>
      <c r="K12" s="177">
        <v>1</v>
      </c>
      <c r="L12" s="177"/>
      <c r="M12" s="177"/>
    </row>
    <row r="13" spans="1:13" x14ac:dyDescent="0.25">
      <c r="A13" s="171" t="s">
        <v>478</v>
      </c>
      <c r="B13" s="173">
        <v>4414</v>
      </c>
      <c r="C13" s="175">
        <v>21.4</v>
      </c>
      <c r="D13" s="175" t="s">
        <v>463</v>
      </c>
      <c r="E13" s="177">
        <v>0</v>
      </c>
      <c r="F13" s="177">
        <v>1</v>
      </c>
      <c r="G13" s="177">
        <v>0.42240891000000003</v>
      </c>
      <c r="H13" s="177">
        <v>4.8960289999999997E-2</v>
      </c>
      <c r="I13" s="175" t="s">
        <v>477</v>
      </c>
      <c r="J13" s="177">
        <v>0</v>
      </c>
      <c r="K13" s="177">
        <v>1</v>
      </c>
      <c r="L13" s="177">
        <v>0.14862101</v>
      </c>
      <c r="M13" s="177">
        <v>4.4471129999999998E-2</v>
      </c>
    </row>
    <row r="14" spans="1:13" ht="15.75" thickBot="1" x14ac:dyDescent="0.3">
      <c r="A14" s="172"/>
      <c r="B14" s="174"/>
      <c r="C14" s="176"/>
      <c r="D14" s="176"/>
      <c r="E14" s="177">
        <v>0</v>
      </c>
      <c r="F14" s="177">
        <v>1</v>
      </c>
      <c r="G14" s="177"/>
      <c r="H14" s="177"/>
      <c r="I14" s="176"/>
      <c r="J14" s="177"/>
      <c r="K14" s="177">
        <v>1</v>
      </c>
      <c r="L14" s="177"/>
      <c r="M14" s="177"/>
    </row>
    <row r="15" spans="1:13" x14ac:dyDescent="0.25">
      <c r="A15" s="171" t="s">
        <v>479</v>
      </c>
      <c r="B15" s="173">
        <v>4493</v>
      </c>
      <c r="C15" s="175">
        <v>22.2</v>
      </c>
      <c r="D15" s="175" t="s">
        <v>463</v>
      </c>
      <c r="E15" s="177">
        <v>0</v>
      </c>
      <c r="F15" s="177">
        <v>1</v>
      </c>
      <c r="G15" s="177">
        <v>0.42240891000000003</v>
      </c>
      <c r="H15" s="177">
        <v>4.8960289999999997E-2</v>
      </c>
      <c r="I15" s="175" t="s">
        <v>477</v>
      </c>
      <c r="J15" s="177">
        <v>0</v>
      </c>
      <c r="K15" s="177">
        <v>1</v>
      </c>
      <c r="L15" s="177">
        <v>0.14862101</v>
      </c>
      <c r="M15" s="177">
        <v>4.4471129999999998E-2</v>
      </c>
    </row>
    <row r="16" spans="1:13" ht="15.75" thickBot="1" x14ac:dyDescent="0.3">
      <c r="A16" s="172"/>
      <c r="B16" s="174"/>
      <c r="C16" s="176"/>
      <c r="D16" s="176"/>
      <c r="E16" s="177">
        <v>0</v>
      </c>
      <c r="F16" s="177">
        <v>1</v>
      </c>
      <c r="G16" s="177"/>
      <c r="H16" s="177"/>
      <c r="I16" s="176"/>
      <c r="J16" s="177"/>
      <c r="K16" s="177">
        <v>1</v>
      </c>
      <c r="L16" s="177"/>
      <c r="M16" s="177"/>
    </row>
  </sheetData>
  <mergeCells count="94">
    <mergeCell ref="J15:J16"/>
    <mergeCell ref="K15:K16"/>
    <mergeCell ref="L15:L16"/>
    <mergeCell ref="M15:M16"/>
    <mergeCell ref="J11:J12"/>
    <mergeCell ref="K11:K12"/>
    <mergeCell ref="L11:L12"/>
    <mergeCell ref="M11:M12"/>
    <mergeCell ref="J13:J14"/>
    <mergeCell ref="K13:K14"/>
    <mergeCell ref="L13:L14"/>
    <mergeCell ref="M13:M14"/>
    <mergeCell ref="J7:J8"/>
    <mergeCell ref="K7:K8"/>
    <mergeCell ref="L7:L8"/>
    <mergeCell ref="M7:M8"/>
    <mergeCell ref="J9:J10"/>
    <mergeCell ref="K9:K10"/>
    <mergeCell ref="L9:L10"/>
    <mergeCell ref="M9:M10"/>
    <mergeCell ref="J3:J4"/>
    <mergeCell ref="K3:K4"/>
    <mergeCell ref="L3:L4"/>
    <mergeCell ref="M3:M4"/>
    <mergeCell ref="J5:J6"/>
    <mergeCell ref="K5:K6"/>
    <mergeCell ref="L5:L6"/>
    <mergeCell ref="M5:M6"/>
    <mergeCell ref="A15:A16"/>
    <mergeCell ref="B15:B16"/>
    <mergeCell ref="C15:C16"/>
    <mergeCell ref="D15:D16"/>
    <mergeCell ref="I15:I16"/>
    <mergeCell ref="G15:G16"/>
    <mergeCell ref="H15:H16"/>
    <mergeCell ref="E15:E16"/>
    <mergeCell ref="F15:F16"/>
    <mergeCell ref="A11:A12"/>
    <mergeCell ref="B11:B12"/>
    <mergeCell ref="C11:C12"/>
    <mergeCell ref="D11:D12"/>
    <mergeCell ref="I11:I12"/>
    <mergeCell ref="E11:E12"/>
    <mergeCell ref="F11:F12"/>
    <mergeCell ref="G11:G12"/>
    <mergeCell ref="H11:H12"/>
    <mergeCell ref="A13:A14"/>
    <mergeCell ref="B13:B14"/>
    <mergeCell ref="C13:C14"/>
    <mergeCell ref="D13:D14"/>
    <mergeCell ref="I13:I14"/>
    <mergeCell ref="E13:E14"/>
    <mergeCell ref="F13:F14"/>
    <mergeCell ref="G13:G14"/>
    <mergeCell ref="H13:H14"/>
    <mergeCell ref="A7:A8"/>
    <mergeCell ref="B7:B8"/>
    <mergeCell ref="C7:C8"/>
    <mergeCell ref="D7:D8"/>
    <mergeCell ref="I7:I8"/>
    <mergeCell ref="G7:G8"/>
    <mergeCell ref="H7:H8"/>
    <mergeCell ref="E7:E8"/>
    <mergeCell ref="F7:F8"/>
    <mergeCell ref="A9:A10"/>
    <mergeCell ref="B9:B10"/>
    <mergeCell ref="C9:C10"/>
    <mergeCell ref="D9:D10"/>
    <mergeCell ref="I9:I10"/>
    <mergeCell ref="E9:E10"/>
    <mergeCell ref="F9:F10"/>
    <mergeCell ref="G9:G10"/>
    <mergeCell ref="H9:H10"/>
    <mergeCell ref="D3:D4"/>
    <mergeCell ref="I3:I4"/>
    <mergeCell ref="A5:A6"/>
    <mergeCell ref="B5:B6"/>
    <mergeCell ref="C5:C6"/>
    <mergeCell ref="D5:D6"/>
    <mergeCell ref="I5:I6"/>
    <mergeCell ref="E3:E4"/>
    <mergeCell ref="F3:F4"/>
    <mergeCell ref="E5:E6"/>
    <mergeCell ref="H3:H4"/>
    <mergeCell ref="G5:G6"/>
    <mergeCell ref="H5:H6"/>
    <mergeCell ref="G3:G4"/>
    <mergeCell ref="F5:F6"/>
    <mergeCell ref="A1:A2"/>
    <mergeCell ref="B1:B2"/>
    <mergeCell ref="C1:C2"/>
    <mergeCell ref="A3:A4"/>
    <mergeCell ref="B3:B4"/>
    <mergeCell ref="C3:C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312"/>
  <sheetViews>
    <sheetView zoomScale="85" zoomScaleNormal="85" workbookViewId="0">
      <selection activeCell="D1" sqref="D1:D12"/>
    </sheetView>
  </sheetViews>
  <sheetFormatPr defaultColWidth="9.140625" defaultRowHeight="15" x14ac:dyDescent="0.25"/>
  <sheetData>
    <row r="1" spans="1:18" x14ac:dyDescent="0.25">
      <c r="A1" t="s">
        <v>61</v>
      </c>
      <c r="B1" t="s">
        <v>31</v>
      </c>
      <c r="C1" t="s">
        <v>19</v>
      </c>
      <c r="D1">
        <v>1</v>
      </c>
    </row>
    <row r="2" spans="1:18" x14ac:dyDescent="0.25">
      <c r="A2" t="s">
        <v>61</v>
      </c>
      <c r="B2" t="s">
        <v>31</v>
      </c>
      <c r="C2" t="s">
        <v>20</v>
      </c>
      <c r="D2">
        <v>1</v>
      </c>
    </row>
    <row r="3" spans="1:18" x14ac:dyDescent="0.25">
      <c r="A3" t="s">
        <v>61</v>
      </c>
      <c r="B3" t="s">
        <v>31</v>
      </c>
      <c r="C3" t="s">
        <v>21</v>
      </c>
      <c r="D3">
        <v>3</v>
      </c>
    </row>
    <row r="4" spans="1:18" x14ac:dyDescent="0.25">
      <c r="A4" t="s">
        <v>61</v>
      </c>
      <c r="B4" t="s">
        <v>31</v>
      </c>
      <c r="C4" t="s">
        <v>22</v>
      </c>
      <c r="D4">
        <v>3</v>
      </c>
    </row>
    <row r="5" spans="1:18" x14ac:dyDescent="0.25">
      <c r="A5" t="s">
        <v>61</v>
      </c>
      <c r="B5" t="s">
        <v>31</v>
      </c>
      <c r="C5" t="s">
        <v>23</v>
      </c>
      <c r="D5">
        <v>3</v>
      </c>
    </row>
    <row r="6" spans="1:18" x14ac:dyDescent="0.25">
      <c r="A6" t="s">
        <v>61</v>
      </c>
      <c r="B6" t="s">
        <v>31</v>
      </c>
      <c r="C6" t="s">
        <v>24</v>
      </c>
      <c r="D6">
        <v>3</v>
      </c>
    </row>
    <row r="7" spans="1:18" x14ac:dyDescent="0.25">
      <c r="A7" t="s">
        <v>61</v>
      </c>
      <c r="B7" t="s">
        <v>31</v>
      </c>
      <c r="C7" t="s">
        <v>25</v>
      </c>
      <c r="D7">
        <v>3</v>
      </c>
      <c r="P7" t="s">
        <v>480</v>
      </c>
    </row>
    <row r="8" spans="1:18" x14ac:dyDescent="0.25">
      <c r="A8" t="s">
        <v>61</v>
      </c>
      <c r="B8" t="s">
        <v>31</v>
      </c>
      <c r="C8" t="s">
        <v>26</v>
      </c>
      <c r="D8">
        <v>3</v>
      </c>
      <c r="P8" t="s">
        <v>407</v>
      </c>
      <c r="Q8" t="s">
        <v>279</v>
      </c>
      <c r="R8" t="s">
        <v>304</v>
      </c>
    </row>
    <row r="9" spans="1:18" x14ac:dyDescent="0.25">
      <c r="A9" t="s">
        <v>61</v>
      </c>
      <c r="B9" t="s">
        <v>31</v>
      </c>
      <c r="C9" t="s">
        <v>27</v>
      </c>
      <c r="D9">
        <v>1</v>
      </c>
      <c r="O9" t="s">
        <v>481</v>
      </c>
      <c r="P9" t="s">
        <v>483</v>
      </c>
      <c r="Q9" s="143">
        <v>0.8</v>
      </c>
      <c r="R9" s="143">
        <v>1</v>
      </c>
    </row>
    <row r="10" spans="1:18" x14ac:dyDescent="0.25">
      <c r="A10" t="s">
        <v>61</v>
      </c>
      <c r="B10" t="s">
        <v>31</v>
      </c>
      <c r="C10" t="s">
        <v>28</v>
      </c>
      <c r="D10">
        <v>1</v>
      </c>
      <c r="O10" t="s">
        <v>276</v>
      </c>
      <c r="P10" t="s">
        <v>482</v>
      </c>
      <c r="Q10" s="143">
        <v>0.5</v>
      </c>
      <c r="R10" s="143">
        <v>3</v>
      </c>
    </row>
    <row r="11" spans="1:18" x14ac:dyDescent="0.25">
      <c r="A11" t="s">
        <v>61</v>
      </c>
      <c r="B11" t="s">
        <v>31</v>
      </c>
      <c r="C11" t="s">
        <v>29</v>
      </c>
      <c r="D11">
        <v>1</v>
      </c>
    </row>
    <row r="12" spans="1:18" x14ac:dyDescent="0.25">
      <c r="A12" t="s">
        <v>61</v>
      </c>
      <c r="B12" t="s">
        <v>31</v>
      </c>
      <c r="C12" t="s">
        <v>30</v>
      </c>
      <c r="D12">
        <v>1</v>
      </c>
    </row>
    <row r="13" spans="1:18" x14ac:dyDescent="0.25">
      <c r="A13" t="s">
        <v>31</v>
      </c>
      <c r="B13" t="s">
        <v>32</v>
      </c>
      <c r="C13" t="s">
        <v>19</v>
      </c>
      <c r="D13">
        <v>1</v>
      </c>
    </row>
    <row r="14" spans="1:18" ht="18.95" customHeight="1" x14ac:dyDescent="0.25">
      <c r="A14" t="s">
        <v>31</v>
      </c>
      <c r="B14" t="s">
        <v>32</v>
      </c>
      <c r="C14" t="s">
        <v>20</v>
      </c>
      <c r="D14">
        <v>1</v>
      </c>
    </row>
    <row r="15" spans="1:18" x14ac:dyDescent="0.25">
      <c r="A15" t="s">
        <v>31</v>
      </c>
      <c r="B15" t="s">
        <v>32</v>
      </c>
      <c r="C15" t="s">
        <v>21</v>
      </c>
      <c r="D15">
        <v>3</v>
      </c>
    </row>
    <row r="16" spans="1:18" x14ac:dyDescent="0.25">
      <c r="A16" t="s">
        <v>31</v>
      </c>
      <c r="B16" t="s">
        <v>32</v>
      </c>
      <c r="C16" t="s">
        <v>22</v>
      </c>
      <c r="D16">
        <v>3</v>
      </c>
    </row>
    <row r="17" spans="1:4" x14ac:dyDescent="0.25">
      <c r="A17" t="s">
        <v>31</v>
      </c>
      <c r="B17" t="s">
        <v>32</v>
      </c>
      <c r="C17" t="s">
        <v>23</v>
      </c>
      <c r="D17">
        <v>3</v>
      </c>
    </row>
    <row r="18" spans="1:4" x14ac:dyDescent="0.25">
      <c r="A18" t="s">
        <v>31</v>
      </c>
      <c r="B18" t="s">
        <v>32</v>
      </c>
      <c r="C18" t="s">
        <v>24</v>
      </c>
      <c r="D18">
        <v>3</v>
      </c>
    </row>
    <row r="19" spans="1:4" x14ac:dyDescent="0.25">
      <c r="A19" t="s">
        <v>31</v>
      </c>
      <c r="B19" t="s">
        <v>32</v>
      </c>
      <c r="C19" t="s">
        <v>25</v>
      </c>
      <c r="D19">
        <v>3</v>
      </c>
    </row>
    <row r="20" spans="1:4" x14ac:dyDescent="0.25">
      <c r="A20" t="s">
        <v>31</v>
      </c>
      <c r="B20" t="s">
        <v>32</v>
      </c>
      <c r="C20" t="s">
        <v>26</v>
      </c>
      <c r="D20">
        <v>3</v>
      </c>
    </row>
    <row r="21" spans="1:4" x14ac:dyDescent="0.25">
      <c r="A21" t="s">
        <v>31</v>
      </c>
      <c r="B21" t="s">
        <v>32</v>
      </c>
      <c r="C21" t="s">
        <v>27</v>
      </c>
      <c r="D21">
        <v>1</v>
      </c>
    </row>
    <row r="22" spans="1:4" x14ac:dyDescent="0.25">
      <c r="A22" t="s">
        <v>31</v>
      </c>
      <c r="B22" t="s">
        <v>32</v>
      </c>
      <c r="C22" t="s">
        <v>28</v>
      </c>
      <c r="D22">
        <v>1</v>
      </c>
    </row>
    <row r="23" spans="1:4" x14ac:dyDescent="0.25">
      <c r="A23" t="s">
        <v>31</v>
      </c>
      <c r="B23" t="s">
        <v>32</v>
      </c>
      <c r="C23" t="s">
        <v>29</v>
      </c>
      <c r="D23">
        <v>1</v>
      </c>
    </row>
    <row r="24" spans="1:4" x14ac:dyDescent="0.25">
      <c r="A24" t="s">
        <v>31</v>
      </c>
      <c r="B24" t="s">
        <v>32</v>
      </c>
      <c r="C24" t="s">
        <v>30</v>
      </c>
      <c r="D24">
        <v>1</v>
      </c>
    </row>
    <row r="25" spans="1:4" x14ac:dyDescent="0.25">
      <c r="A25" t="s">
        <v>7</v>
      </c>
      <c r="B25" t="s">
        <v>33</v>
      </c>
      <c r="C25" t="s">
        <v>19</v>
      </c>
      <c r="D25">
        <v>1</v>
      </c>
    </row>
    <row r="26" spans="1:4" x14ac:dyDescent="0.25">
      <c r="A26" t="s">
        <v>7</v>
      </c>
      <c r="B26" t="s">
        <v>33</v>
      </c>
      <c r="C26" t="s">
        <v>20</v>
      </c>
      <c r="D26">
        <v>1</v>
      </c>
    </row>
    <row r="27" spans="1:4" x14ac:dyDescent="0.25">
      <c r="A27" t="s">
        <v>7</v>
      </c>
      <c r="B27" t="s">
        <v>33</v>
      </c>
      <c r="C27" t="s">
        <v>21</v>
      </c>
      <c r="D27">
        <v>3</v>
      </c>
    </row>
    <row r="28" spans="1:4" x14ac:dyDescent="0.25">
      <c r="A28" t="s">
        <v>7</v>
      </c>
      <c r="B28" t="s">
        <v>33</v>
      </c>
      <c r="C28" t="s">
        <v>22</v>
      </c>
      <c r="D28">
        <v>3</v>
      </c>
    </row>
    <row r="29" spans="1:4" x14ac:dyDescent="0.25">
      <c r="A29" t="s">
        <v>7</v>
      </c>
      <c r="B29" t="s">
        <v>33</v>
      </c>
      <c r="C29" t="s">
        <v>23</v>
      </c>
      <c r="D29">
        <v>3</v>
      </c>
    </row>
    <row r="30" spans="1:4" x14ac:dyDescent="0.25">
      <c r="A30" t="s">
        <v>7</v>
      </c>
      <c r="B30" t="s">
        <v>33</v>
      </c>
      <c r="C30" t="s">
        <v>24</v>
      </c>
      <c r="D30">
        <v>3</v>
      </c>
    </row>
    <row r="31" spans="1:4" x14ac:dyDescent="0.25">
      <c r="A31" t="s">
        <v>7</v>
      </c>
      <c r="B31" t="s">
        <v>33</v>
      </c>
      <c r="C31" t="s">
        <v>25</v>
      </c>
      <c r="D31">
        <v>3</v>
      </c>
    </row>
    <row r="32" spans="1:4" x14ac:dyDescent="0.25">
      <c r="A32" t="s">
        <v>7</v>
      </c>
      <c r="B32" t="s">
        <v>33</v>
      </c>
      <c r="C32" t="s">
        <v>26</v>
      </c>
      <c r="D32">
        <v>3</v>
      </c>
    </row>
    <row r="33" spans="1:4" x14ac:dyDescent="0.25">
      <c r="A33" t="s">
        <v>7</v>
      </c>
      <c r="B33" t="s">
        <v>33</v>
      </c>
      <c r="C33" t="s">
        <v>27</v>
      </c>
      <c r="D33">
        <v>1</v>
      </c>
    </row>
    <row r="34" spans="1:4" x14ac:dyDescent="0.25">
      <c r="A34" t="s">
        <v>7</v>
      </c>
      <c r="B34" t="s">
        <v>33</v>
      </c>
      <c r="C34" t="s">
        <v>28</v>
      </c>
      <c r="D34">
        <v>1</v>
      </c>
    </row>
    <row r="35" spans="1:4" x14ac:dyDescent="0.25">
      <c r="A35" t="s">
        <v>7</v>
      </c>
      <c r="B35" t="s">
        <v>33</v>
      </c>
      <c r="C35" t="s">
        <v>29</v>
      </c>
      <c r="D35">
        <v>1</v>
      </c>
    </row>
    <row r="36" spans="1:4" x14ac:dyDescent="0.25">
      <c r="A36" t="s">
        <v>7</v>
      </c>
      <c r="B36" t="s">
        <v>33</v>
      </c>
      <c r="C36" t="s">
        <v>30</v>
      </c>
      <c r="D36">
        <v>1</v>
      </c>
    </row>
    <row r="37" spans="1:4" x14ac:dyDescent="0.25">
      <c r="A37" t="s">
        <v>33</v>
      </c>
      <c r="B37" t="s">
        <v>8</v>
      </c>
      <c r="C37" t="s">
        <v>19</v>
      </c>
      <c r="D37">
        <v>1</v>
      </c>
    </row>
    <row r="38" spans="1:4" x14ac:dyDescent="0.25">
      <c r="A38" t="s">
        <v>33</v>
      </c>
      <c r="B38" t="s">
        <v>8</v>
      </c>
      <c r="C38" t="s">
        <v>20</v>
      </c>
      <c r="D38">
        <v>1</v>
      </c>
    </row>
    <row r="39" spans="1:4" x14ac:dyDescent="0.25">
      <c r="A39" t="s">
        <v>33</v>
      </c>
      <c r="B39" t="s">
        <v>8</v>
      </c>
      <c r="C39" t="s">
        <v>21</v>
      </c>
      <c r="D39">
        <v>3</v>
      </c>
    </row>
    <row r="40" spans="1:4" x14ac:dyDescent="0.25">
      <c r="A40" t="s">
        <v>33</v>
      </c>
      <c r="B40" t="s">
        <v>8</v>
      </c>
      <c r="C40" t="s">
        <v>22</v>
      </c>
      <c r="D40">
        <v>3</v>
      </c>
    </row>
    <row r="41" spans="1:4" x14ac:dyDescent="0.25">
      <c r="A41" t="s">
        <v>33</v>
      </c>
      <c r="B41" t="s">
        <v>8</v>
      </c>
      <c r="C41" t="s">
        <v>23</v>
      </c>
      <c r="D41">
        <v>3</v>
      </c>
    </row>
    <row r="42" spans="1:4" x14ac:dyDescent="0.25">
      <c r="A42" t="s">
        <v>33</v>
      </c>
      <c r="B42" t="s">
        <v>8</v>
      </c>
      <c r="C42" t="s">
        <v>24</v>
      </c>
      <c r="D42">
        <v>3</v>
      </c>
    </row>
    <row r="43" spans="1:4" x14ac:dyDescent="0.25">
      <c r="A43" t="s">
        <v>33</v>
      </c>
      <c r="B43" t="s">
        <v>8</v>
      </c>
      <c r="C43" t="s">
        <v>25</v>
      </c>
      <c r="D43">
        <v>3</v>
      </c>
    </row>
    <row r="44" spans="1:4" x14ac:dyDescent="0.25">
      <c r="A44" t="s">
        <v>33</v>
      </c>
      <c r="B44" t="s">
        <v>8</v>
      </c>
      <c r="C44" t="s">
        <v>26</v>
      </c>
      <c r="D44">
        <v>3</v>
      </c>
    </row>
    <row r="45" spans="1:4" x14ac:dyDescent="0.25">
      <c r="A45" t="s">
        <v>33</v>
      </c>
      <c r="B45" t="s">
        <v>8</v>
      </c>
      <c r="C45" t="s">
        <v>27</v>
      </c>
      <c r="D45">
        <v>1</v>
      </c>
    </row>
    <row r="46" spans="1:4" x14ac:dyDescent="0.25">
      <c r="A46" t="s">
        <v>33</v>
      </c>
      <c r="B46" t="s">
        <v>8</v>
      </c>
      <c r="C46" t="s">
        <v>28</v>
      </c>
      <c r="D46">
        <v>1</v>
      </c>
    </row>
    <row r="47" spans="1:4" x14ac:dyDescent="0.25">
      <c r="A47" t="s">
        <v>33</v>
      </c>
      <c r="B47" t="s">
        <v>8</v>
      </c>
      <c r="C47" t="s">
        <v>29</v>
      </c>
      <c r="D47">
        <v>1</v>
      </c>
    </row>
    <row r="48" spans="1:4" x14ac:dyDescent="0.25">
      <c r="A48" t="s">
        <v>33</v>
      </c>
      <c r="B48" t="s">
        <v>8</v>
      </c>
      <c r="C48" t="s">
        <v>30</v>
      </c>
      <c r="D48">
        <v>1</v>
      </c>
    </row>
    <row r="49" spans="1:4" x14ac:dyDescent="0.25">
      <c r="A49" t="s">
        <v>8</v>
      </c>
      <c r="B49" t="s">
        <v>34</v>
      </c>
      <c r="C49" t="s">
        <v>19</v>
      </c>
      <c r="D49">
        <v>1</v>
      </c>
    </row>
    <row r="50" spans="1:4" x14ac:dyDescent="0.25">
      <c r="A50" t="s">
        <v>8</v>
      </c>
      <c r="B50" t="s">
        <v>34</v>
      </c>
      <c r="C50" t="s">
        <v>20</v>
      </c>
      <c r="D50">
        <v>1</v>
      </c>
    </row>
    <row r="51" spans="1:4" x14ac:dyDescent="0.25">
      <c r="A51" t="s">
        <v>8</v>
      </c>
      <c r="B51" t="s">
        <v>34</v>
      </c>
      <c r="C51" t="s">
        <v>21</v>
      </c>
      <c r="D51">
        <v>3</v>
      </c>
    </row>
    <row r="52" spans="1:4" x14ac:dyDescent="0.25">
      <c r="A52" t="s">
        <v>8</v>
      </c>
      <c r="B52" t="s">
        <v>34</v>
      </c>
      <c r="C52" t="s">
        <v>22</v>
      </c>
      <c r="D52">
        <v>3</v>
      </c>
    </row>
    <row r="53" spans="1:4" x14ac:dyDescent="0.25">
      <c r="A53" t="s">
        <v>8</v>
      </c>
      <c r="B53" t="s">
        <v>34</v>
      </c>
      <c r="C53" t="s">
        <v>23</v>
      </c>
      <c r="D53">
        <v>3</v>
      </c>
    </row>
    <row r="54" spans="1:4" x14ac:dyDescent="0.25">
      <c r="A54" t="s">
        <v>8</v>
      </c>
      <c r="B54" t="s">
        <v>34</v>
      </c>
      <c r="C54" t="s">
        <v>24</v>
      </c>
      <c r="D54">
        <v>3</v>
      </c>
    </row>
    <row r="55" spans="1:4" x14ac:dyDescent="0.25">
      <c r="A55" t="s">
        <v>8</v>
      </c>
      <c r="B55" t="s">
        <v>34</v>
      </c>
      <c r="C55" t="s">
        <v>25</v>
      </c>
      <c r="D55">
        <v>3</v>
      </c>
    </row>
    <row r="56" spans="1:4" x14ac:dyDescent="0.25">
      <c r="A56" t="s">
        <v>8</v>
      </c>
      <c r="B56" t="s">
        <v>34</v>
      </c>
      <c r="C56" t="s">
        <v>26</v>
      </c>
      <c r="D56">
        <v>3</v>
      </c>
    </row>
    <row r="57" spans="1:4" x14ac:dyDescent="0.25">
      <c r="A57" t="s">
        <v>8</v>
      </c>
      <c r="B57" t="s">
        <v>34</v>
      </c>
      <c r="C57" t="s">
        <v>27</v>
      </c>
      <c r="D57">
        <v>1</v>
      </c>
    </row>
    <row r="58" spans="1:4" x14ac:dyDescent="0.25">
      <c r="A58" t="s">
        <v>8</v>
      </c>
      <c r="B58" t="s">
        <v>34</v>
      </c>
      <c r="C58" t="s">
        <v>28</v>
      </c>
      <c r="D58">
        <v>1</v>
      </c>
    </row>
    <row r="59" spans="1:4" x14ac:dyDescent="0.25">
      <c r="A59" t="s">
        <v>8</v>
      </c>
      <c r="B59" t="s">
        <v>34</v>
      </c>
      <c r="C59" t="s">
        <v>29</v>
      </c>
      <c r="D59">
        <v>1</v>
      </c>
    </row>
    <row r="60" spans="1:4" x14ac:dyDescent="0.25">
      <c r="A60" t="s">
        <v>8</v>
      </c>
      <c r="B60" t="s">
        <v>34</v>
      </c>
      <c r="C60" t="s">
        <v>30</v>
      </c>
      <c r="D60">
        <v>1</v>
      </c>
    </row>
    <row r="61" spans="1:4" x14ac:dyDescent="0.25">
      <c r="A61" t="s">
        <v>32</v>
      </c>
      <c r="B61" t="s">
        <v>33</v>
      </c>
      <c r="C61" t="s">
        <v>19</v>
      </c>
      <c r="D61">
        <v>1</v>
      </c>
    </row>
    <row r="62" spans="1:4" x14ac:dyDescent="0.25">
      <c r="A62" t="s">
        <v>32</v>
      </c>
      <c r="B62" t="s">
        <v>33</v>
      </c>
      <c r="C62" t="s">
        <v>20</v>
      </c>
      <c r="D62">
        <v>1</v>
      </c>
    </row>
    <row r="63" spans="1:4" x14ac:dyDescent="0.25">
      <c r="A63" t="s">
        <v>32</v>
      </c>
      <c r="B63" t="s">
        <v>33</v>
      </c>
      <c r="C63" t="s">
        <v>21</v>
      </c>
      <c r="D63">
        <v>3</v>
      </c>
    </row>
    <row r="64" spans="1:4" x14ac:dyDescent="0.25">
      <c r="A64" t="s">
        <v>32</v>
      </c>
      <c r="B64" t="s">
        <v>33</v>
      </c>
      <c r="C64" t="s">
        <v>22</v>
      </c>
      <c r="D64">
        <v>3</v>
      </c>
    </row>
    <row r="65" spans="1:4" x14ac:dyDescent="0.25">
      <c r="A65" t="s">
        <v>32</v>
      </c>
      <c r="B65" t="s">
        <v>33</v>
      </c>
      <c r="C65" t="s">
        <v>23</v>
      </c>
      <c r="D65">
        <v>3</v>
      </c>
    </row>
    <row r="66" spans="1:4" x14ac:dyDescent="0.25">
      <c r="A66" t="s">
        <v>32</v>
      </c>
      <c r="B66" t="s">
        <v>33</v>
      </c>
      <c r="C66" t="s">
        <v>24</v>
      </c>
      <c r="D66">
        <v>3</v>
      </c>
    </row>
    <row r="67" spans="1:4" x14ac:dyDescent="0.25">
      <c r="A67" t="s">
        <v>32</v>
      </c>
      <c r="B67" t="s">
        <v>33</v>
      </c>
      <c r="C67" t="s">
        <v>25</v>
      </c>
      <c r="D67">
        <v>3</v>
      </c>
    </row>
    <row r="68" spans="1:4" x14ac:dyDescent="0.25">
      <c r="A68" t="s">
        <v>32</v>
      </c>
      <c r="B68" t="s">
        <v>33</v>
      </c>
      <c r="C68" t="s">
        <v>26</v>
      </c>
      <c r="D68">
        <v>3</v>
      </c>
    </row>
    <row r="69" spans="1:4" x14ac:dyDescent="0.25">
      <c r="A69" t="s">
        <v>32</v>
      </c>
      <c r="B69" t="s">
        <v>33</v>
      </c>
      <c r="C69" t="s">
        <v>27</v>
      </c>
      <c r="D69">
        <v>1</v>
      </c>
    </row>
    <row r="70" spans="1:4" x14ac:dyDescent="0.25">
      <c r="A70" t="s">
        <v>32</v>
      </c>
      <c r="B70" t="s">
        <v>33</v>
      </c>
      <c r="C70" t="s">
        <v>28</v>
      </c>
      <c r="D70">
        <v>1</v>
      </c>
    </row>
    <row r="71" spans="1:4" x14ac:dyDescent="0.25">
      <c r="A71" t="s">
        <v>32</v>
      </c>
      <c r="B71" t="s">
        <v>33</v>
      </c>
      <c r="C71" t="s">
        <v>29</v>
      </c>
      <c r="D71">
        <v>1</v>
      </c>
    </row>
    <row r="72" spans="1:4" x14ac:dyDescent="0.25">
      <c r="A72" t="s">
        <v>32</v>
      </c>
      <c r="B72" t="s">
        <v>33</v>
      </c>
      <c r="C72" t="s">
        <v>30</v>
      </c>
      <c r="D72">
        <v>1</v>
      </c>
    </row>
    <row r="73" spans="1:4" x14ac:dyDescent="0.25">
      <c r="A73" t="s">
        <v>34</v>
      </c>
      <c r="B73" t="s">
        <v>36</v>
      </c>
      <c r="C73" t="s">
        <v>19</v>
      </c>
      <c r="D73">
        <v>1</v>
      </c>
    </row>
    <row r="74" spans="1:4" x14ac:dyDescent="0.25">
      <c r="A74" t="s">
        <v>34</v>
      </c>
      <c r="B74" t="s">
        <v>36</v>
      </c>
      <c r="C74" t="s">
        <v>20</v>
      </c>
      <c r="D74">
        <v>1</v>
      </c>
    </row>
    <row r="75" spans="1:4" x14ac:dyDescent="0.25">
      <c r="A75" t="s">
        <v>34</v>
      </c>
      <c r="B75" t="s">
        <v>36</v>
      </c>
      <c r="C75" t="s">
        <v>21</v>
      </c>
      <c r="D75">
        <v>3</v>
      </c>
    </row>
    <row r="76" spans="1:4" x14ac:dyDescent="0.25">
      <c r="A76" t="s">
        <v>34</v>
      </c>
      <c r="B76" t="s">
        <v>36</v>
      </c>
      <c r="C76" t="s">
        <v>22</v>
      </c>
      <c r="D76">
        <v>3</v>
      </c>
    </row>
    <row r="77" spans="1:4" x14ac:dyDescent="0.25">
      <c r="A77" t="s">
        <v>34</v>
      </c>
      <c r="B77" t="s">
        <v>36</v>
      </c>
      <c r="C77" t="s">
        <v>23</v>
      </c>
      <c r="D77">
        <v>3</v>
      </c>
    </row>
    <row r="78" spans="1:4" x14ac:dyDescent="0.25">
      <c r="A78" t="s">
        <v>34</v>
      </c>
      <c r="B78" t="s">
        <v>36</v>
      </c>
      <c r="C78" t="s">
        <v>24</v>
      </c>
      <c r="D78">
        <v>3</v>
      </c>
    </row>
    <row r="79" spans="1:4" x14ac:dyDescent="0.25">
      <c r="A79" t="s">
        <v>34</v>
      </c>
      <c r="B79" t="s">
        <v>36</v>
      </c>
      <c r="C79" t="s">
        <v>25</v>
      </c>
      <c r="D79">
        <v>3</v>
      </c>
    </row>
    <row r="80" spans="1:4" x14ac:dyDescent="0.25">
      <c r="A80" t="s">
        <v>34</v>
      </c>
      <c r="B80" t="s">
        <v>36</v>
      </c>
      <c r="C80" t="s">
        <v>26</v>
      </c>
      <c r="D80">
        <v>3</v>
      </c>
    </row>
    <row r="81" spans="1:4" x14ac:dyDescent="0.25">
      <c r="A81" t="s">
        <v>34</v>
      </c>
      <c r="B81" t="s">
        <v>36</v>
      </c>
      <c r="C81" t="s">
        <v>27</v>
      </c>
      <c r="D81">
        <v>1</v>
      </c>
    </row>
    <row r="82" spans="1:4" x14ac:dyDescent="0.25">
      <c r="A82" t="s">
        <v>34</v>
      </c>
      <c r="B82" t="s">
        <v>36</v>
      </c>
      <c r="C82" t="s">
        <v>28</v>
      </c>
      <c r="D82">
        <v>1</v>
      </c>
    </row>
    <row r="83" spans="1:4" x14ac:dyDescent="0.25">
      <c r="A83" t="s">
        <v>34</v>
      </c>
      <c r="B83" t="s">
        <v>36</v>
      </c>
      <c r="C83" t="s">
        <v>29</v>
      </c>
      <c r="D83">
        <v>1</v>
      </c>
    </row>
    <row r="84" spans="1:4" x14ac:dyDescent="0.25">
      <c r="A84" t="s">
        <v>34</v>
      </c>
      <c r="B84" t="s">
        <v>36</v>
      </c>
      <c r="C84" t="s">
        <v>30</v>
      </c>
      <c r="D84">
        <v>1</v>
      </c>
    </row>
    <row r="85" spans="1:4" x14ac:dyDescent="0.25">
      <c r="A85" t="s">
        <v>36</v>
      </c>
      <c r="B85" t="s">
        <v>39</v>
      </c>
      <c r="C85" t="s">
        <v>19</v>
      </c>
      <c r="D85">
        <v>1</v>
      </c>
    </row>
    <row r="86" spans="1:4" x14ac:dyDescent="0.25">
      <c r="A86" t="s">
        <v>36</v>
      </c>
      <c r="B86" t="s">
        <v>39</v>
      </c>
      <c r="C86" t="s">
        <v>20</v>
      </c>
      <c r="D86">
        <v>1</v>
      </c>
    </row>
    <row r="87" spans="1:4" x14ac:dyDescent="0.25">
      <c r="A87" t="s">
        <v>36</v>
      </c>
      <c r="B87" t="s">
        <v>39</v>
      </c>
      <c r="C87" t="s">
        <v>21</v>
      </c>
      <c r="D87">
        <v>3</v>
      </c>
    </row>
    <row r="88" spans="1:4" x14ac:dyDescent="0.25">
      <c r="A88" t="s">
        <v>36</v>
      </c>
      <c r="B88" t="s">
        <v>39</v>
      </c>
      <c r="C88" t="s">
        <v>22</v>
      </c>
      <c r="D88">
        <v>3</v>
      </c>
    </row>
    <row r="89" spans="1:4" x14ac:dyDescent="0.25">
      <c r="A89" t="s">
        <v>36</v>
      </c>
      <c r="B89" t="s">
        <v>39</v>
      </c>
      <c r="C89" t="s">
        <v>23</v>
      </c>
      <c r="D89">
        <v>3</v>
      </c>
    </row>
    <row r="90" spans="1:4" x14ac:dyDescent="0.25">
      <c r="A90" t="s">
        <v>36</v>
      </c>
      <c r="B90" t="s">
        <v>39</v>
      </c>
      <c r="C90" t="s">
        <v>24</v>
      </c>
      <c r="D90">
        <v>3</v>
      </c>
    </row>
    <row r="91" spans="1:4" x14ac:dyDescent="0.25">
      <c r="A91" t="s">
        <v>36</v>
      </c>
      <c r="B91" t="s">
        <v>39</v>
      </c>
      <c r="C91" t="s">
        <v>25</v>
      </c>
      <c r="D91">
        <v>3</v>
      </c>
    </row>
    <row r="92" spans="1:4" x14ac:dyDescent="0.25">
      <c r="A92" t="s">
        <v>36</v>
      </c>
      <c r="B92" t="s">
        <v>39</v>
      </c>
      <c r="C92" t="s">
        <v>26</v>
      </c>
      <c r="D92">
        <v>3</v>
      </c>
    </row>
    <row r="93" spans="1:4" x14ac:dyDescent="0.25">
      <c r="A93" t="s">
        <v>36</v>
      </c>
      <c r="B93" t="s">
        <v>39</v>
      </c>
      <c r="C93" t="s">
        <v>27</v>
      </c>
      <c r="D93">
        <v>1</v>
      </c>
    </row>
    <row r="94" spans="1:4" x14ac:dyDescent="0.25">
      <c r="A94" t="s">
        <v>36</v>
      </c>
      <c r="B94" t="s">
        <v>39</v>
      </c>
      <c r="C94" t="s">
        <v>28</v>
      </c>
      <c r="D94">
        <v>1</v>
      </c>
    </row>
    <row r="95" spans="1:4" x14ac:dyDescent="0.25">
      <c r="A95" t="s">
        <v>36</v>
      </c>
      <c r="B95" t="s">
        <v>39</v>
      </c>
      <c r="C95" t="s">
        <v>29</v>
      </c>
      <c r="D95">
        <v>1</v>
      </c>
    </row>
    <row r="96" spans="1:4" x14ac:dyDescent="0.25">
      <c r="A96" t="s">
        <v>36</v>
      </c>
      <c r="B96" t="s">
        <v>39</v>
      </c>
      <c r="C96" t="s">
        <v>30</v>
      </c>
      <c r="D96">
        <v>1</v>
      </c>
    </row>
    <row r="97" spans="1:4" x14ac:dyDescent="0.25">
      <c r="A97" t="s">
        <v>39</v>
      </c>
      <c r="B97" t="s">
        <v>41</v>
      </c>
      <c r="C97" t="s">
        <v>19</v>
      </c>
      <c r="D97">
        <v>1</v>
      </c>
    </row>
    <row r="98" spans="1:4" x14ac:dyDescent="0.25">
      <c r="A98" t="s">
        <v>39</v>
      </c>
      <c r="B98" t="s">
        <v>41</v>
      </c>
      <c r="C98" t="s">
        <v>20</v>
      </c>
      <c r="D98">
        <v>1</v>
      </c>
    </row>
    <row r="99" spans="1:4" x14ac:dyDescent="0.25">
      <c r="A99" t="s">
        <v>39</v>
      </c>
      <c r="B99" t="s">
        <v>41</v>
      </c>
      <c r="C99" t="s">
        <v>21</v>
      </c>
      <c r="D99">
        <v>3</v>
      </c>
    </row>
    <row r="100" spans="1:4" x14ac:dyDescent="0.25">
      <c r="A100" t="s">
        <v>39</v>
      </c>
      <c r="B100" t="s">
        <v>41</v>
      </c>
      <c r="C100" t="s">
        <v>22</v>
      </c>
      <c r="D100">
        <v>3</v>
      </c>
    </row>
    <row r="101" spans="1:4" x14ac:dyDescent="0.25">
      <c r="A101" t="s">
        <v>39</v>
      </c>
      <c r="B101" t="s">
        <v>41</v>
      </c>
      <c r="C101" t="s">
        <v>23</v>
      </c>
      <c r="D101">
        <v>3</v>
      </c>
    </row>
    <row r="102" spans="1:4" x14ac:dyDescent="0.25">
      <c r="A102" t="s">
        <v>39</v>
      </c>
      <c r="B102" t="s">
        <v>41</v>
      </c>
      <c r="C102" t="s">
        <v>24</v>
      </c>
      <c r="D102">
        <v>3</v>
      </c>
    </row>
    <row r="103" spans="1:4" x14ac:dyDescent="0.25">
      <c r="A103" t="s">
        <v>39</v>
      </c>
      <c r="B103" t="s">
        <v>41</v>
      </c>
      <c r="C103" t="s">
        <v>25</v>
      </c>
      <c r="D103">
        <v>3</v>
      </c>
    </row>
    <row r="104" spans="1:4" x14ac:dyDescent="0.25">
      <c r="A104" t="s">
        <v>39</v>
      </c>
      <c r="B104" t="s">
        <v>41</v>
      </c>
      <c r="C104" t="s">
        <v>26</v>
      </c>
      <c r="D104">
        <v>3</v>
      </c>
    </row>
    <row r="105" spans="1:4" x14ac:dyDescent="0.25">
      <c r="A105" t="s">
        <v>39</v>
      </c>
      <c r="B105" t="s">
        <v>41</v>
      </c>
      <c r="C105" t="s">
        <v>27</v>
      </c>
      <c r="D105">
        <v>1</v>
      </c>
    </row>
    <row r="106" spans="1:4" x14ac:dyDescent="0.25">
      <c r="A106" t="s">
        <v>39</v>
      </c>
      <c r="B106" t="s">
        <v>41</v>
      </c>
      <c r="C106" t="s">
        <v>28</v>
      </c>
      <c r="D106">
        <v>1</v>
      </c>
    </row>
    <row r="107" spans="1:4" x14ac:dyDescent="0.25">
      <c r="A107" t="s">
        <v>39</v>
      </c>
      <c r="B107" t="s">
        <v>41</v>
      </c>
      <c r="C107" t="s">
        <v>29</v>
      </c>
      <c r="D107">
        <v>1</v>
      </c>
    </row>
    <row r="108" spans="1:4" x14ac:dyDescent="0.25">
      <c r="A108" t="s">
        <v>39</v>
      </c>
      <c r="B108" t="s">
        <v>41</v>
      </c>
      <c r="C108" t="s">
        <v>30</v>
      </c>
      <c r="D108">
        <v>1</v>
      </c>
    </row>
    <row r="109" spans="1:4" x14ac:dyDescent="0.25">
      <c r="A109" t="s">
        <v>41</v>
      </c>
      <c r="B109" t="s">
        <v>44</v>
      </c>
      <c r="C109" t="s">
        <v>19</v>
      </c>
      <c r="D109">
        <v>1</v>
      </c>
    </row>
    <row r="110" spans="1:4" x14ac:dyDescent="0.25">
      <c r="A110" t="s">
        <v>41</v>
      </c>
      <c r="B110" t="s">
        <v>44</v>
      </c>
      <c r="C110" t="s">
        <v>20</v>
      </c>
      <c r="D110">
        <v>1</v>
      </c>
    </row>
    <row r="111" spans="1:4" x14ac:dyDescent="0.25">
      <c r="A111" t="s">
        <v>41</v>
      </c>
      <c r="B111" t="s">
        <v>44</v>
      </c>
      <c r="C111" t="s">
        <v>21</v>
      </c>
      <c r="D111">
        <v>3</v>
      </c>
    </row>
    <row r="112" spans="1:4" x14ac:dyDescent="0.25">
      <c r="A112" t="s">
        <v>41</v>
      </c>
      <c r="B112" t="s">
        <v>44</v>
      </c>
      <c r="C112" t="s">
        <v>22</v>
      </c>
      <c r="D112">
        <v>3</v>
      </c>
    </row>
    <row r="113" spans="1:4" x14ac:dyDescent="0.25">
      <c r="A113" t="s">
        <v>41</v>
      </c>
      <c r="B113" t="s">
        <v>44</v>
      </c>
      <c r="C113" t="s">
        <v>23</v>
      </c>
      <c r="D113">
        <v>3</v>
      </c>
    </row>
    <row r="114" spans="1:4" x14ac:dyDescent="0.25">
      <c r="A114" t="s">
        <v>41</v>
      </c>
      <c r="B114" t="s">
        <v>44</v>
      </c>
      <c r="C114" t="s">
        <v>24</v>
      </c>
      <c r="D114">
        <v>3</v>
      </c>
    </row>
    <row r="115" spans="1:4" x14ac:dyDescent="0.25">
      <c r="A115" t="s">
        <v>41</v>
      </c>
      <c r="B115" t="s">
        <v>44</v>
      </c>
      <c r="C115" t="s">
        <v>25</v>
      </c>
      <c r="D115">
        <v>3</v>
      </c>
    </row>
    <row r="116" spans="1:4" x14ac:dyDescent="0.25">
      <c r="A116" t="s">
        <v>41</v>
      </c>
      <c r="B116" t="s">
        <v>44</v>
      </c>
      <c r="C116" t="s">
        <v>26</v>
      </c>
      <c r="D116">
        <v>3</v>
      </c>
    </row>
    <row r="117" spans="1:4" x14ac:dyDescent="0.25">
      <c r="A117" t="s">
        <v>41</v>
      </c>
      <c r="B117" t="s">
        <v>44</v>
      </c>
      <c r="C117" t="s">
        <v>27</v>
      </c>
      <c r="D117">
        <v>1</v>
      </c>
    </row>
    <row r="118" spans="1:4" x14ac:dyDescent="0.25">
      <c r="A118" t="s">
        <v>41</v>
      </c>
      <c r="B118" t="s">
        <v>44</v>
      </c>
      <c r="C118" t="s">
        <v>28</v>
      </c>
      <c r="D118">
        <v>1</v>
      </c>
    </row>
    <row r="119" spans="1:4" x14ac:dyDescent="0.25">
      <c r="A119" t="s">
        <v>41</v>
      </c>
      <c r="B119" t="s">
        <v>44</v>
      </c>
      <c r="C119" t="s">
        <v>29</v>
      </c>
      <c r="D119">
        <v>1</v>
      </c>
    </row>
    <row r="120" spans="1:4" x14ac:dyDescent="0.25">
      <c r="A120" t="s">
        <v>41</v>
      </c>
      <c r="B120" t="s">
        <v>44</v>
      </c>
      <c r="C120" t="s">
        <v>30</v>
      </c>
      <c r="D120">
        <v>1</v>
      </c>
    </row>
    <row r="121" spans="1:4" x14ac:dyDescent="0.25">
      <c r="A121" t="s">
        <v>44</v>
      </c>
      <c r="B121" t="s">
        <v>9</v>
      </c>
      <c r="C121" t="s">
        <v>19</v>
      </c>
      <c r="D121">
        <v>1</v>
      </c>
    </row>
    <row r="122" spans="1:4" x14ac:dyDescent="0.25">
      <c r="A122" t="s">
        <v>44</v>
      </c>
      <c r="B122" t="s">
        <v>9</v>
      </c>
      <c r="C122" t="s">
        <v>20</v>
      </c>
      <c r="D122">
        <v>1</v>
      </c>
    </row>
    <row r="123" spans="1:4" x14ac:dyDescent="0.25">
      <c r="A123" t="s">
        <v>44</v>
      </c>
      <c r="B123" t="s">
        <v>9</v>
      </c>
      <c r="C123" t="s">
        <v>21</v>
      </c>
      <c r="D123">
        <v>3</v>
      </c>
    </row>
    <row r="124" spans="1:4" x14ac:dyDescent="0.25">
      <c r="A124" t="s">
        <v>44</v>
      </c>
      <c r="B124" t="s">
        <v>9</v>
      </c>
      <c r="C124" t="s">
        <v>22</v>
      </c>
      <c r="D124">
        <v>3</v>
      </c>
    </row>
    <row r="125" spans="1:4" x14ac:dyDescent="0.25">
      <c r="A125" t="s">
        <v>44</v>
      </c>
      <c r="B125" t="s">
        <v>9</v>
      </c>
      <c r="C125" t="s">
        <v>23</v>
      </c>
      <c r="D125">
        <v>3</v>
      </c>
    </row>
    <row r="126" spans="1:4" x14ac:dyDescent="0.25">
      <c r="A126" t="s">
        <v>44</v>
      </c>
      <c r="B126" t="s">
        <v>9</v>
      </c>
      <c r="C126" t="s">
        <v>24</v>
      </c>
      <c r="D126">
        <v>3</v>
      </c>
    </row>
    <row r="127" spans="1:4" x14ac:dyDescent="0.25">
      <c r="A127" t="s">
        <v>44</v>
      </c>
      <c r="B127" t="s">
        <v>9</v>
      </c>
      <c r="C127" t="s">
        <v>25</v>
      </c>
      <c r="D127">
        <v>3</v>
      </c>
    </row>
    <row r="128" spans="1:4" x14ac:dyDescent="0.25">
      <c r="A128" t="s">
        <v>44</v>
      </c>
      <c r="B128" t="s">
        <v>9</v>
      </c>
      <c r="C128" t="s">
        <v>26</v>
      </c>
      <c r="D128">
        <v>3</v>
      </c>
    </row>
    <row r="129" spans="1:4" x14ac:dyDescent="0.25">
      <c r="A129" t="s">
        <v>44</v>
      </c>
      <c r="B129" t="s">
        <v>9</v>
      </c>
      <c r="C129" t="s">
        <v>27</v>
      </c>
      <c r="D129">
        <v>1</v>
      </c>
    </row>
    <row r="130" spans="1:4" x14ac:dyDescent="0.25">
      <c r="A130" t="s">
        <v>44</v>
      </c>
      <c r="B130" t="s">
        <v>9</v>
      </c>
      <c r="C130" t="s">
        <v>28</v>
      </c>
      <c r="D130">
        <v>1</v>
      </c>
    </row>
    <row r="131" spans="1:4" x14ac:dyDescent="0.25">
      <c r="A131" t="s">
        <v>44</v>
      </c>
      <c r="B131" t="s">
        <v>9</v>
      </c>
      <c r="C131" t="s">
        <v>29</v>
      </c>
      <c r="D131">
        <v>1</v>
      </c>
    </row>
    <row r="132" spans="1:4" x14ac:dyDescent="0.25">
      <c r="A132" t="s">
        <v>44</v>
      </c>
      <c r="B132" t="s">
        <v>9</v>
      </c>
      <c r="C132" t="s">
        <v>30</v>
      </c>
      <c r="D132">
        <v>1</v>
      </c>
    </row>
    <row r="133" spans="1:4" x14ac:dyDescent="0.25">
      <c r="A133" t="s">
        <v>45</v>
      </c>
      <c r="B133" t="s">
        <v>9</v>
      </c>
      <c r="C133" t="s">
        <v>19</v>
      </c>
      <c r="D133">
        <v>1</v>
      </c>
    </row>
    <row r="134" spans="1:4" x14ac:dyDescent="0.25">
      <c r="A134" t="s">
        <v>45</v>
      </c>
      <c r="B134" t="s">
        <v>9</v>
      </c>
      <c r="C134" t="s">
        <v>20</v>
      </c>
      <c r="D134">
        <v>1</v>
      </c>
    </row>
    <row r="135" spans="1:4" x14ac:dyDescent="0.25">
      <c r="A135" t="s">
        <v>45</v>
      </c>
      <c r="B135" t="s">
        <v>9</v>
      </c>
      <c r="C135" t="s">
        <v>21</v>
      </c>
      <c r="D135">
        <v>3</v>
      </c>
    </row>
    <row r="136" spans="1:4" x14ac:dyDescent="0.25">
      <c r="A136" t="s">
        <v>45</v>
      </c>
      <c r="B136" t="s">
        <v>9</v>
      </c>
      <c r="C136" t="s">
        <v>22</v>
      </c>
      <c r="D136">
        <v>3</v>
      </c>
    </row>
    <row r="137" spans="1:4" x14ac:dyDescent="0.25">
      <c r="A137" t="s">
        <v>45</v>
      </c>
      <c r="B137" t="s">
        <v>9</v>
      </c>
      <c r="C137" t="s">
        <v>23</v>
      </c>
      <c r="D137">
        <v>3</v>
      </c>
    </row>
    <row r="138" spans="1:4" x14ac:dyDescent="0.25">
      <c r="A138" t="s">
        <v>45</v>
      </c>
      <c r="B138" t="s">
        <v>9</v>
      </c>
      <c r="C138" t="s">
        <v>24</v>
      </c>
      <c r="D138">
        <v>3</v>
      </c>
    </row>
    <row r="139" spans="1:4" x14ac:dyDescent="0.25">
      <c r="A139" t="s">
        <v>45</v>
      </c>
      <c r="B139" t="s">
        <v>9</v>
      </c>
      <c r="C139" t="s">
        <v>25</v>
      </c>
      <c r="D139">
        <v>3</v>
      </c>
    </row>
    <row r="140" spans="1:4" x14ac:dyDescent="0.25">
      <c r="A140" t="s">
        <v>45</v>
      </c>
      <c r="B140" t="s">
        <v>9</v>
      </c>
      <c r="C140" t="s">
        <v>26</v>
      </c>
      <c r="D140">
        <v>3</v>
      </c>
    </row>
    <row r="141" spans="1:4" x14ac:dyDescent="0.25">
      <c r="A141" t="s">
        <v>45</v>
      </c>
      <c r="B141" t="s">
        <v>9</v>
      </c>
      <c r="C141" t="s">
        <v>27</v>
      </c>
      <c r="D141">
        <v>1</v>
      </c>
    </row>
    <row r="142" spans="1:4" x14ac:dyDescent="0.25">
      <c r="A142" t="s">
        <v>45</v>
      </c>
      <c r="B142" t="s">
        <v>9</v>
      </c>
      <c r="C142" t="s">
        <v>28</v>
      </c>
      <c r="D142">
        <v>1</v>
      </c>
    </row>
    <row r="143" spans="1:4" x14ac:dyDescent="0.25">
      <c r="A143" t="s">
        <v>45</v>
      </c>
      <c r="B143" t="s">
        <v>9</v>
      </c>
      <c r="C143" t="s">
        <v>29</v>
      </c>
      <c r="D143">
        <v>1</v>
      </c>
    </row>
    <row r="144" spans="1:4" x14ac:dyDescent="0.25">
      <c r="A144" t="s">
        <v>45</v>
      </c>
      <c r="B144" t="s">
        <v>9</v>
      </c>
      <c r="C144" t="s">
        <v>30</v>
      </c>
      <c r="D144">
        <v>1</v>
      </c>
    </row>
    <row r="145" spans="1:4" x14ac:dyDescent="0.25">
      <c r="A145" t="s">
        <v>9</v>
      </c>
      <c r="B145" t="s">
        <v>46</v>
      </c>
      <c r="C145" t="s">
        <v>19</v>
      </c>
      <c r="D145">
        <v>1</v>
      </c>
    </row>
    <row r="146" spans="1:4" x14ac:dyDescent="0.25">
      <c r="A146" t="s">
        <v>9</v>
      </c>
      <c r="B146" t="s">
        <v>46</v>
      </c>
      <c r="C146" t="s">
        <v>20</v>
      </c>
      <c r="D146">
        <v>1</v>
      </c>
    </row>
    <row r="147" spans="1:4" x14ac:dyDescent="0.25">
      <c r="A147" t="s">
        <v>9</v>
      </c>
      <c r="B147" t="s">
        <v>46</v>
      </c>
      <c r="C147" t="s">
        <v>21</v>
      </c>
      <c r="D147">
        <v>3</v>
      </c>
    </row>
    <row r="148" spans="1:4" x14ac:dyDescent="0.25">
      <c r="A148" t="s">
        <v>9</v>
      </c>
      <c r="B148" t="s">
        <v>46</v>
      </c>
      <c r="C148" t="s">
        <v>22</v>
      </c>
      <c r="D148">
        <v>3</v>
      </c>
    </row>
    <row r="149" spans="1:4" x14ac:dyDescent="0.25">
      <c r="A149" t="s">
        <v>9</v>
      </c>
      <c r="B149" t="s">
        <v>46</v>
      </c>
      <c r="C149" t="s">
        <v>23</v>
      </c>
      <c r="D149">
        <v>3</v>
      </c>
    </row>
    <row r="150" spans="1:4" x14ac:dyDescent="0.25">
      <c r="A150" t="s">
        <v>9</v>
      </c>
      <c r="B150" t="s">
        <v>46</v>
      </c>
      <c r="C150" t="s">
        <v>24</v>
      </c>
      <c r="D150">
        <v>3</v>
      </c>
    </row>
    <row r="151" spans="1:4" x14ac:dyDescent="0.25">
      <c r="A151" t="s">
        <v>9</v>
      </c>
      <c r="B151" t="s">
        <v>46</v>
      </c>
      <c r="C151" t="s">
        <v>25</v>
      </c>
      <c r="D151">
        <v>3</v>
      </c>
    </row>
    <row r="152" spans="1:4" x14ac:dyDescent="0.25">
      <c r="A152" t="s">
        <v>9</v>
      </c>
      <c r="B152" t="s">
        <v>46</v>
      </c>
      <c r="C152" t="s">
        <v>26</v>
      </c>
      <c r="D152">
        <v>3</v>
      </c>
    </row>
    <row r="153" spans="1:4" x14ac:dyDescent="0.25">
      <c r="A153" t="s">
        <v>9</v>
      </c>
      <c r="B153" t="s">
        <v>46</v>
      </c>
      <c r="C153" t="s">
        <v>27</v>
      </c>
      <c r="D153">
        <v>1</v>
      </c>
    </row>
    <row r="154" spans="1:4" x14ac:dyDescent="0.25">
      <c r="A154" t="s">
        <v>9</v>
      </c>
      <c r="B154" t="s">
        <v>46</v>
      </c>
      <c r="C154" t="s">
        <v>28</v>
      </c>
      <c r="D154">
        <v>1</v>
      </c>
    </row>
    <row r="155" spans="1:4" x14ac:dyDescent="0.25">
      <c r="A155" t="s">
        <v>9</v>
      </c>
      <c r="B155" t="s">
        <v>46</v>
      </c>
      <c r="C155" t="s">
        <v>29</v>
      </c>
      <c r="D155">
        <v>1</v>
      </c>
    </row>
    <row r="156" spans="1:4" x14ac:dyDescent="0.25">
      <c r="A156" t="s">
        <v>9</v>
      </c>
      <c r="B156" t="s">
        <v>46</v>
      </c>
      <c r="C156" t="s">
        <v>30</v>
      </c>
      <c r="D156">
        <v>1</v>
      </c>
    </row>
    <row r="157" spans="1:4" x14ac:dyDescent="0.25">
      <c r="A157" t="s">
        <v>46</v>
      </c>
      <c r="B157" t="s">
        <v>48</v>
      </c>
      <c r="C157" t="s">
        <v>19</v>
      </c>
      <c r="D157">
        <v>1</v>
      </c>
    </row>
    <row r="158" spans="1:4" x14ac:dyDescent="0.25">
      <c r="A158" t="s">
        <v>46</v>
      </c>
      <c r="B158" t="s">
        <v>48</v>
      </c>
      <c r="C158" t="s">
        <v>20</v>
      </c>
      <c r="D158">
        <v>1</v>
      </c>
    </row>
    <row r="159" spans="1:4" x14ac:dyDescent="0.25">
      <c r="A159" t="s">
        <v>46</v>
      </c>
      <c r="B159" t="s">
        <v>48</v>
      </c>
      <c r="C159" t="s">
        <v>21</v>
      </c>
      <c r="D159">
        <v>3</v>
      </c>
    </row>
    <row r="160" spans="1:4" x14ac:dyDescent="0.25">
      <c r="A160" t="s">
        <v>46</v>
      </c>
      <c r="B160" t="s">
        <v>48</v>
      </c>
      <c r="C160" t="s">
        <v>22</v>
      </c>
      <c r="D160">
        <v>3</v>
      </c>
    </row>
    <row r="161" spans="1:4" x14ac:dyDescent="0.25">
      <c r="A161" t="s">
        <v>46</v>
      </c>
      <c r="B161" t="s">
        <v>48</v>
      </c>
      <c r="C161" t="s">
        <v>23</v>
      </c>
      <c r="D161">
        <v>3</v>
      </c>
    </row>
    <row r="162" spans="1:4" x14ac:dyDescent="0.25">
      <c r="A162" t="s">
        <v>46</v>
      </c>
      <c r="B162" t="s">
        <v>48</v>
      </c>
      <c r="C162" t="s">
        <v>24</v>
      </c>
      <c r="D162">
        <v>3</v>
      </c>
    </row>
    <row r="163" spans="1:4" x14ac:dyDescent="0.25">
      <c r="A163" t="s">
        <v>46</v>
      </c>
      <c r="B163" t="s">
        <v>48</v>
      </c>
      <c r="C163" t="s">
        <v>25</v>
      </c>
      <c r="D163">
        <v>3</v>
      </c>
    </row>
    <row r="164" spans="1:4" x14ac:dyDescent="0.25">
      <c r="A164" t="s">
        <v>46</v>
      </c>
      <c r="B164" t="s">
        <v>48</v>
      </c>
      <c r="C164" t="s">
        <v>26</v>
      </c>
      <c r="D164">
        <v>3</v>
      </c>
    </row>
    <row r="165" spans="1:4" x14ac:dyDescent="0.25">
      <c r="A165" t="s">
        <v>46</v>
      </c>
      <c r="B165" t="s">
        <v>48</v>
      </c>
      <c r="C165" t="s">
        <v>27</v>
      </c>
      <c r="D165">
        <v>1</v>
      </c>
    </row>
    <row r="166" spans="1:4" x14ac:dyDescent="0.25">
      <c r="A166" t="s">
        <v>46</v>
      </c>
      <c r="B166" t="s">
        <v>48</v>
      </c>
      <c r="C166" t="s">
        <v>28</v>
      </c>
      <c r="D166">
        <v>1</v>
      </c>
    </row>
    <row r="167" spans="1:4" x14ac:dyDescent="0.25">
      <c r="A167" t="s">
        <v>46</v>
      </c>
      <c r="B167" t="s">
        <v>48</v>
      </c>
      <c r="C167" t="s">
        <v>29</v>
      </c>
      <c r="D167">
        <v>1</v>
      </c>
    </row>
    <row r="168" spans="1:4" x14ac:dyDescent="0.25">
      <c r="A168" t="s">
        <v>46</v>
      </c>
      <c r="B168" t="s">
        <v>48</v>
      </c>
      <c r="C168" t="s">
        <v>30</v>
      </c>
      <c r="D168">
        <v>1</v>
      </c>
    </row>
    <row r="169" spans="1:4" x14ac:dyDescent="0.25">
      <c r="A169" t="s">
        <v>455</v>
      </c>
      <c r="B169" t="s">
        <v>56</v>
      </c>
      <c r="C169" t="s">
        <v>19</v>
      </c>
      <c r="D169">
        <v>1</v>
      </c>
    </row>
    <row r="170" spans="1:4" x14ac:dyDescent="0.25">
      <c r="A170" t="s">
        <v>455</v>
      </c>
      <c r="B170" t="s">
        <v>56</v>
      </c>
      <c r="C170" t="s">
        <v>20</v>
      </c>
      <c r="D170">
        <v>1</v>
      </c>
    </row>
    <row r="171" spans="1:4" x14ac:dyDescent="0.25">
      <c r="A171" t="s">
        <v>455</v>
      </c>
      <c r="B171" t="s">
        <v>56</v>
      </c>
      <c r="C171" t="s">
        <v>21</v>
      </c>
      <c r="D171">
        <v>3</v>
      </c>
    </row>
    <row r="172" spans="1:4" x14ac:dyDescent="0.25">
      <c r="A172" t="s">
        <v>455</v>
      </c>
      <c r="B172" t="s">
        <v>56</v>
      </c>
      <c r="C172" t="s">
        <v>22</v>
      </c>
      <c r="D172">
        <v>3</v>
      </c>
    </row>
    <row r="173" spans="1:4" x14ac:dyDescent="0.25">
      <c r="A173" t="s">
        <v>455</v>
      </c>
      <c r="B173" t="s">
        <v>56</v>
      </c>
      <c r="C173" t="s">
        <v>23</v>
      </c>
      <c r="D173">
        <v>3</v>
      </c>
    </row>
    <row r="174" spans="1:4" x14ac:dyDescent="0.25">
      <c r="A174" t="s">
        <v>455</v>
      </c>
      <c r="B174" t="s">
        <v>56</v>
      </c>
      <c r="C174" t="s">
        <v>24</v>
      </c>
      <c r="D174">
        <v>3</v>
      </c>
    </row>
    <row r="175" spans="1:4" x14ac:dyDescent="0.25">
      <c r="A175" t="s">
        <v>455</v>
      </c>
      <c r="B175" t="s">
        <v>56</v>
      </c>
      <c r="C175" t="s">
        <v>25</v>
      </c>
      <c r="D175">
        <v>3</v>
      </c>
    </row>
    <row r="176" spans="1:4" x14ac:dyDescent="0.25">
      <c r="A176" t="s">
        <v>455</v>
      </c>
      <c r="B176" t="s">
        <v>56</v>
      </c>
      <c r="C176" t="s">
        <v>26</v>
      </c>
      <c r="D176">
        <v>3</v>
      </c>
    </row>
    <row r="177" spans="1:4" x14ac:dyDescent="0.25">
      <c r="A177" t="s">
        <v>455</v>
      </c>
      <c r="B177" t="s">
        <v>56</v>
      </c>
      <c r="C177" t="s">
        <v>27</v>
      </c>
      <c r="D177">
        <v>1</v>
      </c>
    </row>
    <row r="178" spans="1:4" x14ac:dyDescent="0.25">
      <c r="A178" t="s">
        <v>455</v>
      </c>
      <c r="B178" t="s">
        <v>56</v>
      </c>
      <c r="C178" t="s">
        <v>28</v>
      </c>
      <c r="D178">
        <v>1</v>
      </c>
    </row>
    <row r="179" spans="1:4" x14ac:dyDescent="0.25">
      <c r="A179" t="s">
        <v>455</v>
      </c>
      <c r="B179" t="s">
        <v>56</v>
      </c>
      <c r="C179" t="s">
        <v>29</v>
      </c>
      <c r="D179">
        <v>1</v>
      </c>
    </row>
    <row r="180" spans="1:4" x14ac:dyDescent="0.25">
      <c r="A180" t="s">
        <v>455</v>
      </c>
      <c r="B180" t="s">
        <v>56</v>
      </c>
      <c r="C180" t="s">
        <v>30</v>
      </c>
      <c r="D180">
        <v>1</v>
      </c>
    </row>
    <row r="181" spans="1:4" x14ac:dyDescent="0.25">
      <c r="A181" t="s">
        <v>58</v>
      </c>
      <c r="B181" t="s">
        <v>57</v>
      </c>
      <c r="C181" t="s">
        <v>19</v>
      </c>
      <c r="D181">
        <v>1</v>
      </c>
    </row>
    <row r="182" spans="1:4" x14ac:dyDescent="0.25">
      <c r="A182" t="s">
        <v>58</v>
      </c>
      <c r="B182" t="s">
        <v>57</v>
      </c>
      <c r="C182" t="s">
        <v>20</v>
      </c>
      <c r="D182">
        <v>1</v>
      </c>
    </row>
    <row r="183" spans="1:4" x14ac:dyDescent="0.25">
      <c r="A183" t="s">
        <v>58</v>
      </c>
      <c r="B183" t="s">
        <v>57</v>
      </c>
      <c r="C183" t="s">
        <v>21</v>
      </c>
      <c r="D183">
        <v>3</v>
      </c>
    </row>
    <row r="184" spans="1:4" x14ac:dyDescent="0.25">
      <c r="A184" t="s">
        <v>58</v>
      </c>
      <c r="B184" t="s">
        <v>57</v>
      </c>
      <c r="C184" t="s">
        <v>22</v>
      </c>
      <c r="D184">
        <v>3</v>
      </c>
    </row>
    <row r="185" spans="1:4" x14ac:dyDescent="0.25">
      <c r="A185" t="s">
        <v>58</v>
      </c>
      <c r="B185" t="s">
        <v>57</v>
      </c>
      <c r="C185" t="s">
        <v>23</v>
      </c>
      <c r="D185">
        <v>3</v>
      </c>
    </row>
    <row r="186" spans="1:4" x14ac:dyDescent="0.25">
      <c r="A186" t="s">
        <v>58</v>
      </c>
      <c r="B186" t="s">
        <v>57</v>
      </c>
      <c r="C186" t="s">
        <v>24</v>
      </c>
      <c r="D186">
        <v>3</v>
      </c>
    </row>
    <row r="187" spans="1:4" x14ac:dyDescent="0.25">
      <c r="A187" t="s">
        <v>58</v>
      </c>
      <c r="B187" t="s">
        <v>57</v>
      </c>
      <c r="C187" t="s">
        <v>25</v>
      </c>
      <c r="D187">
        <v>3</v>
      </c>
    </row>
    <row r="188" spans="1:4" x14ac:dyDescent="0.25">
      <c r="A188" t="s">
        <v>58</v>
      </c>
      <c r="B188" t="s">
        <v>57</v>
      </c>
      <c r="C188" t="s">
        <v>26</v>
      </c>
      <c r="D188">
        <v>3</v>
      </c>
    </row>
    <row r="189" spans="1:4" x14ac:dyDescent="0.25">
      <c r="A189" t="s">
        <v>58</v>
      </c>
      <c r="B189" t="s">
        <v>57</v>
      </c>
      <c r="C189" t="s">
        <v>27</v>
      </c>
      <c r="D189">
        <v>1</v>
      </c>
    </row>
    <row r="190" spans="1:4" x14ac:dyDescent="0.25">
      <c r="A190" t="s">
        <v>58</v>
      </c>
      <c r="B190" t="s">
        <v>57</v>
      </c>
      <c r="C190" t="s">
        <v>28</v>
      </c>
      <c r="D190">
        <v>1</v>
      </c>
    </row>
    <row r="191" spans="1:4" x14ac:dyDescent="0.25">
      <c r="A191" t="s">
        <v>58</v>
      </c>
      <c r="B191" t="s">
        <v>57</v>
      </c>
      <c r="C191" t="s">
        <v>29</v>
      </c>
      <c r="D191">
        <v>1</v>
      </c>
    </row>
    <row r="192" spans="1:4" x14ac:dyDescent="0.25">
      <c r="A192" t="s">
        <v>58</v>
      </c>
      <c r="B192" t="s">
        <v>57</v>
      </c>
      <c r="C192" t="s">
        <v>30</v>
      </c>
      <c r="D192">
        <v>1</v>
      </c>
    </row>
    <row r="193" spans="1:4" x14ac:dyDescent="0.25">
      <c r="A193" t="s">
        <v>59</v>
      </c>
      <c r="B193" t="s">
        <v>455</v>
      </c>
      <c r="C193" t="s">
        <v>19</v>
      </c>
      <c r="D193">
        <v>1</v>
      </c>
    </row>
    <row r="194" spans="1:4" x14ac:dyDescent="0.25">
      <c r="A194" t="s">
        <v>59</v>
      </c>
      <c r="B194" t="s">
        <v>455</v>
      </c>
      <c r="C194" t="s">
        <v>20</v>
      </c>
      <c r="D194">
        <v>1</v>
      </c>
    </row>
    <row r="195" spans="1:4" x14ac:dyDescent="0.25">
      <c r="A195" t="s">
        <v>59</v>
      </c>
      <c r="B195" t="s">
        <v>455</v>
      </c>
      <c r="C195" t="s">
        <v>21</v>
      </c>
      <c r="D195">
        <v>3</v>
      </c>
    </row>
    <row r="196" spans="1:4" x14ac:dyDescent="0.25">
      <c r="A196" t="s">
        <v>59</v>
      </c>
      <c r="B196" t="s">
        <v>455</v>
      </c>
      <c r="C196" t="s">
        <v>22</v>
      </c>
      <c r="D196">
        <v>3</v>
      </c>
    </row>
    <row r="197" spans="1:4" x14ac:dyDescent="0.25">
      <c r="A197" t="s">
        <v>59</v>
      </c>
      <c r="B197" t="s">
        <v>455</v>
      </c>
      <c r="C197" t="s">
        <v>23</v>
      </c>
      <c r="D197">
        <v>3</v>
      </c>
    </row>
    <row r="198" spans="1:4" x14ac:dyDescent="0.25">
      <c r="A198" t="s">
        <v>59</v>
      </c>
      <c r="B198" t="s">
        <v>455</v>
      </c>
      <c r="C198" t="s">
        <v>24</v>
      </c>
      <c r="D198">
        <v>3</v>
      </c>
    </row>
    <row r="199" spans="1:4" x14ac:dyDescent="0.25">
      <c r="A199" t="s">
        <v>59</v>
      </c>
      <c r="B199" t="s">
        <v>455</v>
      </c>
      <c r="C199" t="s">
        <v>25</v>
      </c>
      <c r="D199">
        <v>3</v>
      </c>
    </row>
    <row r="200" spans="1:4" x14ac:dyDescent="0.25">
      <c r="A200" t="s">
        <v>59</v>
      </c>
      <c r="B200" t="s">
        <v>455</v>
      </c>
      <c r="C200" t="s">
        <v>26</v>
      </c>
      <c r="D200">
        <v>3</v>
      </c>
    </row>
    <row r="201" spans="1:4" x14ac:dyDescent="0.25">
      <c r="A201" t="s">
        <v>59</v>
      </c>
      <c r="B201" t="s">
        <v>455</v>
      </c>
      <c r="C201" t="s">
        <v>27</v>
      </c>
      <c r="D201">
        <v>1</v>
      </c>
    </row>
    <row r="202" spans="1:4" x14ac:dyDescent="0.25">
      <c r="A202" t="s">
        <v>59</v>
      </c>
      <c r="B202" t="s">
        <v>455</v>
      </c>
      <c r="C202" t="s">
        <v>28</v>
      </c>
      <c r="D202">
        <v>1</v>
      </c>
    </row>
    <row r="203" spans="1:4" x14ac:dyDescent="0.25">
      <c r="A203" t="s">
        <v>59</v>
      </c>
      <c r="B203" t="s">
        <v>455</v>
      </c>
      <c r="C203" t="s">
        <v>29</v>
      </c>
      <c r="D203">
        <v>1</v>
      </c>
    </row>
    <row r="204" spans="1:4" x14ac:dyDescent="0.25">
      <c r="A204" t="s">
        <v>59</v>
      </c>
      <c r="B204" t="s">
        <v>455</v>
      </c>
      <c r="C204" t="s">
        <v>30</v>
      </c>
      <c r="D204">
        <v>1</v>
      </c>
    </row>
    <row r="205" spans="1:4" x14ac:dyDescent="0.25">
      <c r="A205" t="s">
        <v>55</v>
      </c>
      <c r="B205" t="s">
        <v>54</v>
      </c>
      <c r="C205" t="s">
        <v>19</v>
      </c>
      <c r="D205">
        <v>1</v>
      </c>
    </row>
    <row r="206" spans="1:4" x14ac:dyDescent="0.25">
      <c r="A206" t="s">
        <v>55</v>
      </c>
      <c r="B206" t="s">
        <v>54</v>
      </c>
      <c r="C206" t="s">
        <v>20</v>
      </c>
      <c r="D206">
        <v>1</v>
      </c>
    </row>
    <row r="207" spans="1:4" x14ac:dyDescent="0.25">
      <c r="A207" t="s">
        <v>55</v>
      </c>
      <c r="B207" t="s">
        <v>54</v>
      </c>
      <c r="C207" t="s">
        <v>21</v>
      </c>
      <c r="D207">
        <v>3</v>
      </c>
    </row>
    <row r="208" spans="1:4" x14ac:dyDescent="0.25">
      <c r="A208" t="s">
        <v>55</v>
      </c>
      <c r="B208" t="s">
        <v>54</v>
      </c>
      <c r="C208" t="s">
        <v>22</v>
      </c>
      <c r="D208">
        <v>3</v>
      </c>
    </row>
    <row r="209" spans="1:4" x14ac:dyDescent="0.25">
      <c r="A209" t="s">
        <v>55</v>
      </c>
      <c r="B209" t="s">
        <v>54</v>
      </c>
      <c r="C209" t="s">
        <v>23</v>
      </c>
      <c r="D209">
        <v>3</v>
      </c>
    </row>
    <row r="210" spans="1:4" x14ac:dyDescent="0.25">
      <c r="A210" t="s">
        <v>55</v>
      </c>
      <c r="B210" t="s">
        <v>54</v>
      </c>
      <c r="C210" t="s">
        <v>24</v>
      </c>
      <c r="D210">
        <v>3</v>
      </c>
    </row>
    <row r="211" spans="1:4" x14ac:dyDescent="0.25">
      <c r="A211" t="s">
        <v>55</v>
      </c>
      <c r="B211" t="s">
        <v>54</v>
      </c>
      <c r="C211" t="s">
        <v>25</v>
      </c>
      <c r="D211">
        <v>3</v>
      </c>
    </row>
    <row r="212" spans="1:4" x14ac:dyDescent="0.25">
      <c r="A212" t="s">
        <v>55</v>
      </c>
      <c r="B212" t="s">
        <v>54</v>
      </c>
      <c r="C212" t="s">
        <v>26</v>
      </c>
      <c r="D212">
        <v>3</v>
      </c>
    </row>
    <row r="213" spans="1:4" x14ac:dyDescent="0.25">
      <c r="A213" t="s">
        <v>55</v>
      </c>
      <c r="B213" t="s">
        <v>54</v>
      </c>
      <c r="C213" t="s">
        <v>27</v>
      </c>
      <c r="D213">
        <v>1</v>
      </c>
    </row>
    <row r="214" spans="1:4" x14ac:dyDescent="0.25">
      <c r="A214" t="s">
        <v>55</v>
      </c>
      <c r="B214" t="s">
        <v>54</v>
      </c>
      <c r="C214" t="s">
        <v>28</v>
      </c>
      <c r="D214">
        <v>1</v>
      </c>
    </row>
    <row r="215" spans="1:4" x14ac:dyDescent="0.25">
      <c r="A215" t="s">
        <v>55</v>
      </c>
      <c r="B215" t="s">
        <v>54</v>
      </c>
      <c r="C215" t="s">
        <v>29</v>
      </c>
      <c r="D215">
        <v>1</v>
      </c>
    </row>
    <row r="216" spans="1:4" x14ac:dyDescent="0.25">
      <c r="A216" t="s">
        <v>55</v>
      </c>
      <c r="B216" t="s">
        <v>54</v>
      </c>
      <c r="C216" t="s">
        <v>30</v>
      </c>
      <c r="D216">
        <v>1</v>
      </c>
    </row>
    <row r="217" spans="1:4" x14ac:dyDescent="0.25">
      <c r="A217" t="s">
        <v>54</v>
      </c>
      <c r="B217" t="s">
        <v>50</v>
      </c>
      <c r="C217" t="s">
        <v>19</v>
      </c>
      <c r="D217">
        <v>1</v>
      </c>
    </row>
    <row r="218" spans="1:4" x14ac:dyDescent="0.25">
      <c r="A218" t="s">
        <v>54</v>
      </c>
      <c r="B218" t="s">
        <v>50</v>
      </c>
      <c r="C218" t="s">
        <v>20</v>
      </c>
      <c r="D218">
        <v>1</v>
      </c>
    </row>
    <row r="219" spans="1:4" x14ac:dyDescent="0.25">
      <c r="A219" t="s">
        <v>54</v>
      </c>
      <c r="B219" t="s">
        <v>50</v>
      </c>
      <c r="C219" t="s">
        <v>21</v>
      </c>
      <c r="D219">
        <v>3</v>
      </c>
    </row>
    <row r="220" spans="1:4" x14ac:dyDescent="0.25">
      <c r="A220" t="s">
        <v>54</v>
      </c>
      <c r="B220" t="s">
        <v>50</v>
      </c>
      <c r="C220" t="s">
        <v>22</v>
      </c>
      <c r="D220">
        <v>3</v>
      </c>
    </row>
    <row r="221" spans="1:4" x14ac:dyDescent="0.25">
      <c r="A221" t="s">
        <v>54</v>
      </c>
      <c r="B221" t="s">
        <v>50</v>
      </c>
      <c r="C221" t="s">
        <v>23</v>
      </c>
      <c r="D221">
        <v>3</v>
      </c>
    </row>
    <row r="222" spans="1:4" x14ac:dyDescent="0.25">
      <c r="A222" t="s">
        <v>54</v>
      </c>
      <c r="B222" t="s">
        <v>50</v>
      </c>
      <c r="C222" t="s">
        <v>24</v>
      </c>
      <c r="D222">
        <v>3</v>
      </c>
    </row>
    <row r="223" spans="1:4" x14ac:dyDescent="0.25">
      <c r="A223" t="s">
        <v>54</v>
      </c>
      <c r="B223" t="s">
        <v>50</v>
      </c>
      <c r="C223" t="s">
        <v>25</v>
      </c>
      <c r="D223">
        <v>3</v>
      </c>
    </row>
    <row r="224" spans="1:4" x14ac:dyDescent="0.25">
      <c r="A224" t="s">
        <v>54</v>
      </c>
      <c r="B224" t="s">
        <v>50</v>
      </c>
      <c r="C224" t="s">
        <v>26</v>
      </c>
      <c r="D224">
        <v>3</v>
      </c>
    </row>
    <row r="225" spans="1:4" x14ac:dyDescent="0.25">
      <c r="A225" t="s">
        <v>54</v>
      </c>
      <c r="B225" t="s">
        <v>50</v>
      </c>
      <c r="C225" t="s">
        <v>27</v>
      </c>
      <c r="D225">
        <v>1</v>
      </c>
    </row>
    <row r="226" spans="1:4" x14ac:dyDescent="0.25">
      <c r="A226" t="s">
        <v>54</v>
      </c>
      <c r="B226" t="s">
        <v>50</v>
      </c>
      <c r="C226" t="s">
        <v>28</v>
      </c>
      <c r="D226">
        <v>1</v>
      </c>
    </row>
    <row r="227" spans="1:4" x14ac:dyDescent="0.25">
      <c r="A227" t="s">
        <v>54</v>
      </c>
      <c r="B227" t="s">
        <v>50</v>
      </c>
      <c r="C227" t="s">
        <v>29</v>
      </c>
      <c r="D227">
        <v>1</v>
      </c>
    </row>
    <row r="228" spans="1:4" x14ac:dyDescent="0.25">
      <c r="A228" t="s">
        <v>54</v>
      </c>
      <c r="B228" t="s">
        <v>50</v>
      </c>
      <c r="C228" t="s">
        <v>30</v>
      </c>
      <c r="D228">
        <v>1</v>
      </c>
    </row>
    <row r="229" spans="1:4" x14ac:dyDescent="0.25">
      <c r="A229" t="s">
        <v>56</v>
      </c>
      <c r="B229" t="s">
        <v>10</v>
      </c>
      <c r="C229" t="s">
        <v>19</v>
      </c>
      <c r="D229">
        <v>1</v>
      </c>
    </row>
    <row r="230" spans="1:4" x14ac:dyDescent="0.25">
      <c r="A230" t="s">
        <v>56</v>
      </c>
      <c r="B230" t="s">
        <v>10</v>
      </c>
      <c r="C230" t="s">
        <v>20</v>
      </c>
      <c r="D230">
        <v>1</v>
      </c>
    </row>
    <row r="231" spans="1:4" x14ac:dyDescent="0.25">
      <c r="A231" t="s">
        <v>56</v>
      </c>
      <c r="B231" t="s">
        <v>10</v>
      </c>
      <c r="C231" t="s">
        <v>21</v>
      </c>
      <c r="D231">
        <v>3</v>
      </c>
    </row>
    <row r="232" spans="1:4" x14ac:dyDescent="0.25">
      <c r="A232" t="s">
        <v>56</v>
      </c>
      <c r="B232" t="s">
        <v>10</v>
      </c>
      <c r="C232" t="s">
        <v>22</v>
      </c>
      <c r="D232">
        <v>3</v>
      </c>
    </row>
    <row r="233" spans="1:4" x14ac:dyDescent="0.25">
      <c r="A233" t="s">
        <v>56</v>
      </c>
      <c r="B233" t="s">
        <v>10</v>
      </c>
      <c r="C233" t="s">
        <v>23</v>
      </c>
      <c r="D233">
        <v>3</v>
      </c>
    </row>
    <row r="234" spans="1:4" x14ac:dyDescent="0.25">
      <c r="A234" t="s">
        <v>56</v>
      </c>
      <c r="B234" t="s">
        <v>10</v>
      </c>
      <c r="C234" t="s">
        <v>24</v>
      </c>
      <c r="D234">
        <v>3</v>
      </c>
    </row>
    <row r="235" spans="1:4" x14ac:dyDescent="0.25">
      <c r="A235" t="s">
        <v>56</v>
      </c>
      <c r="B235" t="s">
        <v>10</v>
      </c>
      <c r="C235" t="s">
        <v>25</v>
      </c>
      <c r="D235">
        <v>3</v>
      </c>
    </row>
    <row r="236" spans="1:4" x14ac:dyDescent="0.25">
      <c r="A236" t="s">
        <v>56</v>
      </c>
      <c r="B236" t="s">
        <v>10</v>
      </c>
      <c r="C236" t="s">
        <v>26</v>
      </c>
      <c r="D236">
        <v>3</v>
      </c>
    </row>
    <row r="237" spans="1:4" x14ac:dyDescent="0.25">
      <c r="A237" t="s">
        <v>56</v>
      </c>
      <c r="B237" t="s">
        <v>10</v>
      </c>
      <c r="C237" t="s">
        <v>27</v>
      </c>
      <c r="D237">
        <v>1</v>
      </c>
    </row>
    <row r="238" spans="1:4" x14ac:dyDescent="0.25">
      <c r="A238" t="s">
        <v>56</v>
      </c>
      <c r="B238" t="s">
        <v>10</v>
      </c>
      <c r="C238" t="s">
        <v>28</v>
      </c>
      <c r="D238">
        <v>1</v>
      </c>
    </row>
    <row r="239" spans="1:4" x14ac:dyDescent="0.25">
      <c r="A239" t="s">
        <v>56</v>
      </c>
      <c r="B239" t="s">
        <v>10</v>
      </c>
      <c r="C239" t="s">
        <v>29</v>
      </c>
      <c r="D239">
        <v>1</v>
      </c>
    </row>
    <row r="240" spans="1:4" x14ac:dyDescent="0.25">
      <c r="A240" t="s">
        <v>56</v>
      </c>
      <c r="B240" t="s">
        <v>10</v>
      </c>
      <c r="C240" t="s">
        <v>30</v>
      </c>
      <c r="D240">
        <v>1</v>
      </c>
    </row>
    <row r="241" spans="1:4" x14ac:dyDescent="0.25">
      <c r="A241" t="s">
        <v>57</v>
      </c>
      <c r="B241" t="s">
        <v>458</v>
      </c>
      <c r="C241" t="s">
        <v>19</v>
      </c>
      <c r="D241">
        <v>1</v>
      </c>
    </row>
    <row r="242" spans="1:4" x14ac:dyDescent="0.25">
      <c r="A242" t="s">
        <v>57</v>
      </c>
      <c r="B242" t="s">
        <v>458</v>
      </c>
      <c r="C242" t="s">
        <v>20</v>
      </c>
      <c r="D242">
        <v>1</v>
      </c>
    </row>
    <row r="243" spans="1:4" x14ac:dyDescent="0.25">
      <c r="A243" t="s">
        <v>57</v>
      </c>
      <c r="B243" t="s">
        <v>458</v>
      </c>
      <c r="C243" t="s">
        <v>21</v>
      </c>
      <c r="D243">
        <v>3</v>
      </c>
    </row>
    <row r="244" spans="1:4" x14ac:dyDescent="0.25">
      <c r="A244" t="s">
        <v>57</v>
      </c>
      <c r="B244" t="s">
        <v>458</v>
      </c>
      <c r="C244" t="s">
        <v>22</v>
      </c>
      <c r="D244">
        <v>3</v>
      </c>
    </row>
    <row r="245" spans="1:4" x14ac:dyDescent="0.25">
      <c r="A245" t="s">
        <v>57</v>
      </c>
      <c r="B245" t="s">
        <v>458</v>
      </c>
      <c r="C245" t="s">
        <v>23</v>
      </c>
      <c r="D245">
        <v>3</v>
      </c>
    </row>
    <row r="246" spans="1:4" x14ac:dyDescent="0.25">
      <c r="A246" t="s">
        <v>57</v>
      </c>
      <c r="B246" t="s">
        <v>458</v>
      </c>
      <c r="C246" t="s">
        <v>24</v>
      </c>
      <c r="D246">
        <v>3</v>
      </c>
    </row>
    <row r="247" spans="1:4" x14ac:dyDescent="0.25">
      <c r="A247" t="s">
        <v>57</v>
      </c>
      <c r="B247" t="s">
        <v>458</v>
      </c>
      <c r="C247" t="s">
        <v>25</v>
      </c>
      <c r="D247">
        <v>3</v>
      </c>
    </row>
    <row r="248" spans="1:4" x14ac:dyDescent="0.25">
      <c r="A248" t="s">
        <v>57</v>
      </c>
      <c r="B248" t="s">
        <v>458</v>
      </c>
      <c r="C248" t="s">
        <v>26</v>
      </c>
      <c r="D248">
        <v>3</v>
      </c>
    </row>
    <row r="249" spans="1:4" x14ac:dyDescent="0.25">
      <c r="A249" t="s">
        <v>57</v>
      </c>
      <c r="B249" t="s">
        <v>458</v>
      </c>
      <c r="C249" t="s">
        <v>27</v>
      </c>
      <c r="D249">
        <v>1</v>
      </c>
    </row>
    <row r="250" spans="1:4" x14ac:dyDescent="0.25">
      <c r="A250" t="s">
        <v>57</v>
      </c>
      <c r="B250" t="s">
        <v>458</v>
      </c>
      <c r="C250" t="s">
        <v>28</v>
      </c>
      <c r="D250">
        <v>1</v>
      </c>
    </row>
    <row r="251" spans="1:4" x14ac:dyDescent="0.25">
      <c r="A251" t="s">
        <v>57</v>
      </c>
      <c r="B251" t="s">
        <v>458</v>
      </c>
      <c r="C251" t="s">
        <v>29</v>
      </c>
      <c r="D251">
        <v>1</v>
      </c>
    </row>
    <row r="252" spans="1:4" x14ac:dyDescent="0.25">
      <c r="A252" t="s">
        <v>57</v>
      </c>
      <c r="B252" t="s">
        <v>458</v>
      </c>
      <c r="C252" t="s">
        <v>30</v>
      </c>
      <c r="D252">
        <v>1</v>
      </c>
    </row>
    <row r="253" spans="1:4" x14ac:dyDescent="0.25">
      <c r="A253" t="s">
        <v>10</v>
      </c>
      <c r="B253" t="s">
        <v>49</v>
      </c>
      <c r="C253" t="s">
        <v>19</v>
      </c>
      <c r="D253">
        <v>1</v>
      </c>
    </row>
    <row r="254" spans="1:4" x14ac:dyDescent="0.25">
      <c r="A254" t="s">
        <v>10</v>
      </c>
      <c r="B254" t="s">
        <v>49</v>
      </c>
      <c r="C254" t="s">
        <v>20</v>
      </c>
      <c r="D254">
        <v>1</v>
      </c>
    </row>
    <row r="255" spans="1:4" x14ac:dyDescent="0.25">
      <c r="A255" t="s">
        <v>10</v>
      </c>
      <c r="B255" t="s">
        <v>49</v>
      </c>
      <c r="C255" t="s">
        <v>21</v>
      </c>
      <c r="D255">
        <v>3</v>
      </c>
    </row>
    <row r="256" spans="1:4" x14ac:dyDescent="0.25">
      <c r="A256" t="s">
        <v>10</v>
      </c>
      <c r="B256" t="s">
        <v>49</v>
      </c>
      <c r="C256" t="s">
        <v>22</v>
      </c>
      <c r="D256">
        <v>3</v>
      </c>
    </row>
    <row r="257" spans="1:4" x14ac:dyDescent="0.25">
      <c r="A257" t="s">
        <v>10</v>
      </c>
      <c r="B257" t="s">
        <v>49</v>
      </c>
      <c r="C257" t="s">
        <v>23</v>
      </c>
      <c r="D257">
        <v>3</v>
      </c>
    </row>
    <row r="258" spans="1:4" x14ac:dyDescent="0.25">
      <c r="A258" t="s">
        <v>10</v>
      </c>
      <c r="B258" t="s">
        <v>49</v>
      </c>
      <c r="C258" t="s">
        <v>24</v>
      </c>
      <c r="D258">
        <v>3</v>
      </c>
    </row>
    <row r="259" spans="1:4" x14ac:dyDescent="0.25">
      <c r="A259" t="s">
        <v>10</v>
      </c>
      <c r="B259" t="s">
        <v>49</v>
      </c>
      <c r="C259" t="s">
        <v>25</v>
      </c>
      <c r="D259">
        <v>3</v>
      </c>
    </row>
    <row r="260" spans="1:4" x14ac:dyDescent="0.25">
      <c r="A260" t="s">
        <v>10</v>
      </c>
      <c r="B260" t="s">
        <v>49</v>
      </c>
      <c r="C260" t="s">
        <v>26</v>
      </c>
      <c r="D260">
        <v>3</v>
      </c>
    </row>
    <row r="261" spans="1:4" x14ac:dyDescent="0.25">
      <c r="A261" t="s">
        <v>10</v>
      </c>
      <c r="B261" t="s">
        <v>49</v>
      </c>
      <c r="C261" t="s">
        <v>27</v>
      </c>
      <c r="D261">
        <v>1</v>
      </c>
    </row>
    <row r="262" spans="1:4" x14ac:dyDescent="0.25">
      <c r="A262" t="s">
        <v>10</v>
      </c>
      <c r="B262" t="s">
        <v>49</v>
      </c>
      <c r="C262" t="s">
        <v>28</v>
      </c>
      <c r="D262">
        <v>1</v>
      </c>
    </row>
    <row r="263" spans="1:4" x14ac:dyDescent="0.25">
      <c r="A263" t="s">
        <v>10</v>
      </c>
      <c r="B263" t="s">
        <v>49</v>
      </c>
      <c r="C263" t="s">
        <v>29</v>
      </c>
      <c r="D263">
        <v>1</v>
      </c>
    </row>
    <row r="264" spans="1:4" x14ac:dyDescent="0.25">
      <c r="A264" t="s">
        <v>10</v>
      </c>
      <c r="B264" t="s">
        <v>49</v>
      </c>
      <c r="C264" t="s">
        <v>30</v>
      </c>
      <c r="D264">
        <v>1</v>
      </c>
    </row>
    <row r="265" spans="1:4" x14ac:dyDescent="0.25">
      <c r="A265" t="s">
        <v>49</v>
      </c>
      <c r="B265" t="s">
        <v>34</v>
      </c>
      <c r="C265" t="s">
        <v>19</v>
      </c>
      <c r="D265">
        <v>1</v>
      </c>
    </row>
    <row r="266" spans="1:4" x14ac:dyDescent="0.25">
      <c r="A266" t="s">
        <v>49</v>
      </c>
      <c r="B266" t="s">
        <v>34</v>
      </c>
      <c r="C266" t="s">
        <v>20</v>
      </c>
      <c r="D266">
        <v>1</v>
      </c>
    </row>
    <row r="267" spans="1:4" x14ac:dyDescent="0.25">
      <c r="A267" t="s">
        <v>49</v>
      </c>
      <c r="B267" t="s">
        <v>34</v>
      </c>
      <c r="C267" t="s">
        <v>21</v>
      </c>
      <c r="D267">
        <v>3</v>
      </c>
    </row>
    <row r="268" spans="1:4" x14ac:dyDescent="0.25">
      <c r="A268" t="s">
        <v>49</v>
      </c>
      <c r="B268" t="s">
        <v>34</v>
      </c>
      <c r="C268" t="s">
        <v>22</v>
      </c>
      <c r="D268">
        <v>3</v>
      </c>
    </row>
    <row r="269" spans="1:4" x14ac:dyDescent="0.25">
      <c r="A269" t="s">
        <v>49</v>
      </c>
      <c r="B269" t="s">
        <v>34</v>
      </c>
      <c r="C269" t="s">
        <v>23</v>
      </c>
      <c r="D269">
        <v>3</v>
      </c>
    </row>
    <row r="270" spans="1:4" x14ac:dyDescent="0.25">
      <c r="A270" t="s">
        <v>49</v>
      </c>
      <c r="B270" t="s">
        <v>34</v>
      </c>
      <c r="C270" t="s">
        <v>24</v>
      </c>
      <c r="D270">
        <v>3</v>
      </c>
    </row>
    <row r="271" spans="1:4" x14ac:dyDescent="0.25">
      <c r="A271" t="s">
        <v>49</v>
      </c>
      <c r="B271" t="s">
        <v>34</v>
      </c>
      <c r="C271" t="s">
        <v>25</v>
      </c>
      <c r="D271">
        <v>3</v>
      </c>
    </row>
    <row r="272" spans="1:4" x14ac:dyDescent="0.25">
      <c r="A272" t="s">
        <v>49</v>
      </c>
      <c r="B272" t="s">
        <v>34</v>
      </c>
      <c r="C272" t="s">
        <v>26</v>
      </c>
      <c r="D272">
        <v>3</v>
      </c>
    </row>
    <row r="273" spans="1:4" x14ac:dyDescent="0.25">
      <c r="A273" t="s">
        <v>49</v>
      </c>
      <c r="B273" t="s">
        <v>34</v>
      </c>
      <c r="C273" t="s">
        <v>27</v>
      </c>
      <c r="D273">
        <v>1</v>
      </c>
    </row>
    <row r="274" spans="1:4" x14ac:dyDescent="0.25">
      <c r="A274" t="s">
        <v>49</v>
      </c>
      <c r="B274" t="s">
        <v>34</v>
      </c>
      <c r="C274" t="s">
        <v>28</v>
      </c>
      <c r="D274">
        <v>1</v>
      </c>
    </row>
    <row r="275" spans="1:4" x14ac:dyDescent="0.25">
      <c r="A275" t="s">
        <v>49</v>
      </c>
      <c r="B275" t="s">
        <v>34</v>
      </c>
      <c r="C275" t="s">
        <v>29</v>
      </c>
      <c r="D275">
        <v>1</v>
      </c>
    </row>
    <row r="276" spans="1:4" x14ac:dyDescent="0.25">
      <c r="A276" t="s">
        <v>49</v>
      </c>
      <c r="B276" t="s">
        <v>34</v>
      </c>
      <c r="C276" t="s">
        <v>30</v>
      </c>
      <c r="D276">
        <v>1</v>
      </c>
    </row>
    <row r="277" spans="1:4" x14ac:dyDescent="0.25">
      <c r="A277" t="s">
        <v>50</v>
      </c>
      <c r="B277" t="s">
        <v>49</v>
      </c>
      <c r="C277" t="s">
        <v>19</v>
      </c>
      <c r="D277">
        <v>1</v>
      </c>
    </row>
    <row r="278" spans="1:4" x14ac:dyDescent="0.25">
      <c r="A278" t="s">
        <v>50</v>
      </c>
      <c r="B278" t="s">
        <v>49</v>
      </c>
      <c r="C278" t="s">
        <v>20</v>
      </c>
      <c r="D278">
        <v>1</v>
      </c>
    </row>
    <row r="279" spans="1:4" x14ac:dyDescent="0.25">
      <c r="A279" t="s">
        <v>50</v>
      </c>
      <c r="B279" t="s">
        <v>49</v>
      </c>
      <c r="C279" t="s">
        <v>21</v>
      </c>
      <c r="D279">
        <v>3</v>
      </c>
    </row>
    <row r="280" spans="1:4" x14ac:dyDescent="0.25">
      <c r="A280" t="s">
        <v>50</v>
      </c>
      <c r="B280" t="s">
        <v>49</v>
      </c>
      <c r="C280" t="s">
        <v>22</v>
      </c>
      <c r="D280">
        <v>3</v>
      </c>
    </row>
    <row r="281" spans="1:4" x14ac:dyDescent="0.25">
      <c r="A281" t="s">
        <v>50</v>
      </c>
      <c r="B281" t="s">
        <v>49</v>
      </c>
      <c r="C281" t="s">
        <v>23</v>
      </c>
      <c r="D281">
        <v>3</v>
      </c>
    </row>
    <row r="282" spans="1:4" x14ac:dyDescent="0.25">
      <c r="A282" t="s">
        <v>50</v>
      </c>
      <c r="B282" t="s">
        <v>49</v>
      </c>
      <c r="C282" t="s">
        <v>24</v>
      </c>
      <c r="D282">
        <v>3</v>
      </c>
    </row>
    <row r="283" spans="1:4" x14ac:dyDescent="0.25">
      <c r="A283" t="s">
        <v>50</v>
      </c>
      <c r="B283" t="s">
        <v>49</v>
      </c>
      <c r="C283" t="s">
        <v>25</v>
      </c>
      <c r="D283">
        <v>3</v>
      </c>
    </row>
    <row r="284" spans="1:4" x14ac:dyDescent="0.25">
      <c r="A284" t="s">
        <v>50</v>
      </c>
      <c r="B284" t="s">
        <v>49</v>
      </c>
      <c r="C284" t="s">
        <v>26</v>
      </c>
      <c r="D284">
        <v>3</v>
      </c>
    </row>
    <row r="285" spans="1:4" x14ac:dyDescent="0.25">
      <c r="A285" t="s">
        <v>50</v>
      </c>
      <c r="B285" t="s">
        <v>49</v>
      </c>
      <c r="C285" t="s">
        <v>27</v>
      </c>
      <c r="D285">
        <v>1</v>
      </c>
    </row>
    <row r="286" spans="1:4" x14ac:dyDescent="0.25">
      <c r="A286" t="s">
        <v>50</v>
      </c>
      <c r="B286" t="s">
        <v>49</v>
      </c>
      <c r="C286" t="s">
        <v>28</v>
      </c>
      <c r="D286">
        <v>1</v>
      </c>
    </row>
    <row r="287" spans="1:4" x14ac:dyDescent="0.25">
      <c r="A287" t="s">
        <v>50</v>
      </c>
      <c r="B287" t="s">
        <v>49</v>
      </c>
      <c r="C287" t="s">
        <v>29</v>
      </c>
      <c r="D287">
        <v>1</v>
      </c>
    </row>
    <row r="288" spans="1:4" x14ac:dyDescent="0.25">
      <c r="A288" t="s">
        <v>50</v>
      </c>
      <c r="B288" t="s">
        <v>49</v>
      </c>
      <c r="C288" t="s">
        <v>30</v>
      </c>
      <c r="D288">
        <v>1</v>
      </c>
    </row>
    <row r="289" spans="1:4" x14ac:dyDescent="0.25">
      <c r="A289" t="s">
        <v>458</v>
      </c>
      <c r="B289" t="s">
        <v>461</v>
      </c>
      <c r="C289" t="s">
        <v>19</v>
      </c>
      <c r="D289">
        <v>1</v>
      </c>
    </row>
    <row r="290" spans="1:4" x14ac:dyDescent="0.25">
      <c r="A290" t="s">
        <v>458</v>
      </c>
      <c r="B290" t="s">
        <v>461</v>
      </c>
      <c r="C290" t="s">
        <v>20</v>
      </c>
      <c r="D290">
        <v>1</v>
      </c>
    </row>
    <row r="291" spans="1:4" x14ac:dyDescent="0.25">
      <c r="A291" t="s">
        <v>458</v>
      </c>
      <c r="B291" t="s">
        <v>461</v>
      </c>
      <c r="C291" t="s">
        <v>21</v>
      </c>
      <c r="D291">
        <v>3</v>
      </c>
    </row>
    <row r="292" spans="1:4" x14ac:dyDescent="0.25">
      <c r="A292" t="s">
        <v>458</v>
      </c>
      <c r="B292" t="s">
        <v>461</v>
      </c>
      <c r="C292" t="s">
        <v>22</v>
      </c>
      <c r="D292">
        <v>3</v>
      </c>
    </row>
    <row r="293" spans="1:4" x14ac:dyDescent="0.25">
      <c r="A293" t="s">
        <v>458</v>
      </c>
      <c r="B293" t="s">
        <v>461</v>
      </c>
      <c r="C293" t="s">
        <v>23</v>
      </c>
      <c r="D293">
        <v>3</v>
      </c>
    </row>
    <row r="294" spans="1:4" x14ac:dyDescent="0.25">
      <c r="A294" t="s">
        <v>458</v>
      </c>
      <c r="B294" t="s">
        <v>461</v>
      </c>
      <c r="C294" t="s">
        <v>24</v>
      </c>
      <c r="D294">
        <v>3</v>
      </c>
    </row>
    <row r="295" spans="1:4" x14ac:dyDescent="0.25">
      <c r="A295" t="s">
        <v>458</v>
      </c>
      <c r="B295" t="s">
        <v>461</v>
      </c>
      <c r="C295" t="s">
        <v>25</v>
      </c>
      <c r="D295">
        <v>3</v>
      </c>
    </row>
    <row r="296" spans="1:4" x14ac:dyDescent="0.25">
      <c r="A296" t="s">
        <v>458</v>
      </c>
      <c r="B296" t="s">
        <v>461</v>
      </c>
      <c r="C296" t="s">
        <v>26</v>
      </c>
      <c r="D296">
        <v>3</v>
      </c>
    </row>
    <row r="297" spans="1:4" x14ac:dyDescent="0.25">
      <c r="A297" t="s">
        <v>458</v>
      </c>
      <c r="B297" t="s">
        <v>461</v>
      </c>
      <c r="C297" t="s">
        <v>27</v>
      </c>
      <c r="D297">
        <v>1</v>
      </c>
    </row>
    <row r="298" spans="1:4" x14ac:dyDescent="0.25">
      <c r="A298" t="s">
        <v>458</v>
      </c>
      <c r="B298" t="s">
        <v>461</v>
      </c>
      <c r="C298" t="s">
        <v>28</v>
      </c>
      <c r="D298">
        <v>1</v>
      </c>
    </row>
    <row r="299" spans="1:4" x14ac:dyDescent="0.25">
      <c r="A299" t="s">
        <v>458</v>
      </c>
      <c r="B299" t="s">
        <v>461</v>
      </c>
      <c r="C299" t="s">
        <v>29</v>
      </c>
      <c r="D299">
        <v>1</v>
      </c>
    </row>
    <row r="300" spans="1:4" x14ac:dyDescent="0.25">
      <c r="A300" t="s">
        <v>458</v>
      </c>
      <c r="B300" t="s">
        <v>461</v>
      </c>
      <c r="C300" t="s">
        <v>30</v>
      </c>
      <c r="D300">
        <v>1</v>
      </c>
    </row>
    <row r="301" spans="1:4" x14ac:dyDescent="0.25">
      <c r="A301" t="s">
        <v>461</v>
      </c>
      <c r="B301" t="s">
        <v>56</v>
      </c>
      <c r="C301" t="s">
        <v>19</v>
      </c>
      <c r="D301">
        <v>1</v>
      </c>
    </row>
    <row r="302" spans="1:4" x14ac:dyDescent="0.25">
      <c r="A302" t="s">
        <v>461</v>
      </c>
      <c r="B302" t="s">
        <v>56</v>
      </c>
      <c r="C302" t="s">
        <v>20</v>
      </c>
      <c r="D302">
        <v>1</v>
      </c>
    </row>
    <row r="303" spans="1:4" x14ac:dyDescent="0.25">
      <c r="A303" t="s">
        <v>461</v>
      </c>
      <c r="B303" t="s">
        <v>56</v>
      </c>
      <c r="C303" t="s">
        <v>21</v>
      </c>
      <c r="D303">
        <v>3</v>
      </c>
    </row>
    <row r="304" spans="1:4" x14ac:dyDescent="0.25">
      <c r="A304" t="s">
        <v>461</v>
      </c>
      <c r="B304" t="s">
        <v>56</v>
      </c>
      <c r="C304" t="s">
        <v>22</v>
      </c>
      <c r="D304">
        <v>3</v>
      </c>
    </row>
    <row r="305" spans="1:4" x14ac:dyDescent="0.25">
      <c r="A305" t="s">
        <v>461</v>
      </c>
      <c r="B305" t="s">
        <v>56</v>
      </c>
      <c r="C305" t="s">
        <v>23</v>
      </c>
      <c r="D305">
        <v>3</v>
      </c>
    </row>
    <row r="306" spans="1:4" x14ac:dyDescent="0.25">
      <c r="A306" t="s">
        <v>461</v>
      </c>
      <c r="B306" t="s">
        <v>56</v>
      </c>
      <c r="C306" t="s">
        <v>24</v>
      </c>
      <c r="D306">
        <v>3</v>
      </c>
    </row>
    <row r="307" spans="1:4" x14ac:dyDescent="0.25">
      <c r="A307" t="s">
        <v>461</v>
      </c>
      <c r="B307" t="s">
        <v>56</v>
      </c>
      <c r="C307" t="s">
        <v>25</v>
      </c>
      <c r="D307">
        <v>3</v>
      </c>
    </row>
    <row r="308" spans="1:4" x14ac:dyDescent="0.25">
      <c r="A308" t="s">
        <v>461</v>
      </c>
      <c r="B308" t="s">
        <v>56</v>
      </c>
      <c r="C308" t="s">
        <v>26</v>
      </c>
      <c r="D308">
        <v>3</v>
      </c>
    </row>
    <row r="309" spans="1:4" x14ac:dyDescent="0.25">
      <c r="A309" t="s">
        <v>461</v>
      </c>
      <c r="B309" t="s">
        <v>56</v>
      </c>
      <c r="C309" t="s">
        <v>27</v>
      </c>
      <c r="D309">
        <v>1</v>
      </c>
    </row>
    <row r="310" spans="1:4" x14ac:dyDescent="0.25">
      <c r="A310" t="s">
        <v>461</v>
      </c>
      <c r="B310" t="s">
        <v>56</v>
      </c>
      <c r="C310" t="s">
        <v>28</v>
      </c>
      <c r="D310">
        <v>1</v>
      </c>
    </row>
    <row r="311" spans="1:4" x14ac:dyDescent="0.25">
      <c r="A311" t="s">
        <v>461</v>
      </c>
      <c r="B311" t="s">
        <v>56</v>
      </c>
      <c r="C311" t="s">
        <v>29</v>
      </c>
      <c r="D311">
        <v>1</v>
      </c>
    </row>
    <row r="312" spans="1:4" x14ac:dyDescent="0.25">
      <c r="A312" t="s">
        <v>461</v>
      </c>
      <c r="B312" t="s">
        <v>56</v>
      </c>
      <c r="C312" t="s">
        <v>30</v>
      </c>
      <c r="D312">
        <v>1</v>
      </c>
    </row>
  </sheetData>
  <pageMargins left="0.7" right="0.7" top="0.75" bottom="0.75" header="0.3" footer="0.3"/>
  <pageSetup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1"/>
  <dimension ref="A1:A4"/>
  <sheetViews>
    <sheetView workbookViewId="0">
      <selection activeCell="K26" sqref="K26"/>
    </sheetView>
  </sheetViews>
  <sheetFormatPr defaultColWidth="9.140625" defaultRowHeight="15" x14ac:dyDescent="0.25"/>
  <sheetData>
    <row r="1" spans="1:1" x14ac:dyDescent="0.25">
      <c r="A1" t="s">
        <v>68</v>
      </c>
    </row>
    <row r="2" spans="1:1" x14ac:dyDescent="0.25">
      <c r="A2" t="s">
        <v>69</v>
      </c>
    </row>
    <row r="3" spans="1:1" x14ac:dyDescent="0.25">
      <c r="A3" t="s">
        <v>70</v>
      </c>
    </row>
    <row r="4" spans="1:1" x14ac:dyDescent="0.25">
      <c r="A4" t="s">
        <v>71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3"/>
  <dimension ref="A1:G313"/>
  <sheetViews>
    <sheetView topLeftCell="A172" workbookViewId="0">
      <selection activeCell="J186" sqref="J186"/>
    </sheetView>
  </sheetViews>
  <sheetFormatPr defaultColWidth="9.140625" defaultRowHeight="15" x14ac:dyDescent="0.25"/>
  <sheetData>
    <row r="1" spans="1:7" x14ac:dyDescent="0.25">
      <c r="D1" t="s">
        <v>68</v>
      </c>
      <c r="E1" t="s">
        <v>69</v>
      </c>
      <c r="F1" t="s">
        <v>70</v>
      </c>
      <c r="G1" t="s">
        <v>71</v>
      </c>
    </row>
    <row r="2" spans="1:7" x14ac:dyDescent="0.25">
      <c r="A2" t="s">
        <v>32</v>
      </c>
      <c r="B2" t="s">
        <v>33</v>
      </c>
      <c r="C2" t="s">
        <v>19</v>
      </c>
      <c r="D2" s="1">
        <v>1E-3</v>
      </c>
      <c r="E2" s="1">
        <v>1E-3</v>
      </c>
      <c r="F2" s="1">
        <v>1E-3</v>
      </c>
      <c r="G2" s="1">
        <v>1E-3</v>
      </c>
    </row>
    <row r="3" spans="1:7" x14ac:dyDescent="0.25">
      <c r="A3" t="s">
        <v>32</v>
      </c>
      <c r="B3" t="s">
        <v>33</v>
      </c>
      <c r="C3" t="s">
        <v>20</v>
      </c>
      <c r="D3" s="1">
        <v>1E-3</v>
      </c>
      <c r="E3" s="1">
        <v>1E-3</v>
      </c>
      <c r="F3" s="1">
        <v>1E-3</v>
      </c>
      <c r="G3" s="1">
        <v>1E-3</v>
      </c>
    </row>
    <row r="4" spans="1:7" x14ac:dyDescent="0.25">
      <c r="A4" t="s">
        <v>32</v>
      </c>
      <c r="B4" t="s">
        <v>33</v>
      </c>
      <c r="C4" t="s">
        <v>21</v>
      </c>
      <c r="D4" s="1">
        <v>1E-3</v>
      </c>
      <c r="E4" s="1">
        <v>1E-3</v>
      </c>
      <c r="F4" s="1">
        <v>1E-3</v>
      </c>
      <c r="G4" s="1">
        <v>1E-3</v>
      </c>
    </row>
    <row r="5" spans="1:7" x14ac:dyDescent="0.25">
      <c r="A5" t="s">
        <v>32</v>
      </c>
      <c r="B5" t="s">
        <v>33</v>
      </c>
      <c r="C5" t="s">
        <v>22</v>
      </c>
      <c r="D5" s="139">
        <v>1.4870277066636142E-2</v>
      </c>
      <c r="E5" s="139">
        <v>1.0113510720455945</v>
      </c>
      <c r="F5" s="139">
        <v>140.16933289580871</v>
      </c>
      <c r="G5" s="139">
        <v>14.751512004635378</v>
      </c>
    </row>
    <row r="6" spans="1:7" x14ac:dyDescent="0.25">
      <c r="A6" t="s">
        <v>32</v>
      </c>
      <c r="B6" t="s">
        <v>33</v>
      </c>
      <c r="C6" t="s">
        <v>23</v>
      </c>
      <c r="D6" s="139">
        <v>1.4870277066636142E-2</v>
      </c>
      <c r="E6" s="139">
        <v>1.0113510720455945</v>
      </c>
      <c r="F6" s="139">
        <v>140.16933289580871</v>
      </c>
      <c r="G6" s="139">
        <v>14.751512004635378</v>
      </c>
    </row>
    <row r="7" spans="1:7" x14ac:dyDescent="0.25">
      <c r="A7" t="s">
        <v>32</v>
      </c>
      <c r="B7" t="s">
        <v>33</v>
      </c>
      <c r="C7" t="s">
        <v>24</v>
      </c>
      <c r="D7" s="139">
        <v>1.4870277066636142E-2</v>
      </c>
      <c r="E7" s="139">
        <v>1.0113510720455945</v>
      </c>
      <c r="F7" s="139">
        <v>140.16933289580871</v>
      </c>
      <c r="G7" s="139">
        <v>14.751512004635378</v>
      </c>
    </row>
    <row r="8" spans="1:7" x14ac:dyDescent="0.25">
      <c r="A8" t="s">
        <v>32</v>
      </c>
      <c r="B8" t="s">
        <v>33</v>
      </c>
      <c r="C8" t="s">
        <v>25</v>
      </c>
      <c r="D8" s="139">
        <v>1.4870277066636142E-2</v>
      </c>
      <c r="E8" s="139">
        <v>1.0113510720455945</v>
      </c>
      <c r="F8" s="139">
        <v>140.16933289580871</v>
      </c>
      <c r="G8" s="139">
        <v>14.751512004635378</v>
      </c>
    </row>
    <row r="9" spans="1:7" x14ac:dyDescent="0.25">
      <c r="A9" t="s">
        <v>32</v>
      </c>
      <c r="B9" t="s">
        <v>33</v>
      </c>
      <c r="C9" t="s">
        <v>26</v>
      </c>
      <c r="D9" s="139">
        <v>1.4870277066636142E-2</v>
      </c>
      <c r="E9" s="139">
        <v>1.0113510720455945</v>
      </c>
      <c r="F9" s="139">
        <v>140.16933289580871</v>
      </c>
      <c r="G9" s="139">
        <v>14.751512004635378</v>
      </c>
    </row>
    <row r="10" spans="1:7" x14ac:dyDescent="0.25">
      <c r="A10" t="s">
        <v>32</v>
      </c>
      <c r="B10" t="s">
        <v>33</v>
      </c>
      <c r="C10" t="s">
        <v>27</v>
      </c>
      <c r="D10" s="1">
        <v>1E-3</v>
      </c>
      <c r="E10" s="1">
        <v>1E-3</v>
      </c>
      <c r="F10" s="1">
        <v>1E-3</v>
      </c>
      <c r="G10" s="1">
        <v>1E-3</v>
      </c>
    </row>
    <row r="11" spans="1:7" x14ac:dyDescent="0.25">
      <c r="A11" t="s">
        <v>32</v>
      </c>
      <c r="B11" t="s">
        <v>33</v>
      </c>
      <c r="C11" t="s">
        <v>28</v>
      </c>
      <c r="D11" s="1">
        <v>1E-3</v>
      </c>
      <c r="E11" s="1">
        <v>1E-3</v>
      </c>
      <c r="F11" s="1">
        <v>1E-3</v>
      </c>
      <c r="G11" s="1">
        <v>1E-3</v>
      </c>
    </row>
    <row r="12" spans="1:7" x14ac:dyDescent="0.25">
      <c r="A12" t="s">
        <v>32</v>
      </c>
      <c r="B12" t="s">
        <v>33</v>
      </c>
      <c r="C12" t="s">
        <v>29</v>
      </c>
      <c r="D12" s="1">
        <v>1E-3</v>
      </c>
      <c r="E12" s="1">
        <v>1E-3</v>
      </c>
      <c r="F12" s="1">
        <v>1E-3</v>
      </c>
      <c r="G12" s="1">
        <v>1E-3</v>
      </c>
    </row>
    <row r="13" spans="1:7" x14ac:dyDescent="0.25">
      <c r="A13" t="s">
        <v>32</v>
      </c>
      <c r="B13" t="s">
        <v>33</v>
      </c>
      <c r="C13" t="s">
        <v>30</v>
      </c>
      <c r="D13" s="1">
        <v>1E-3</v>
      </c>
      <c r="E13" s="1">
        <v>1E-3</v>
      </c>
      <c r="F13" s="1">
        <v>1E-3</v>
      </c>
      <c r="G13" s="1">
        <v>1E-3</v>
      </c>
    </row>
    <row r="14" spans="1:7" x14ac:dyDescent="0.25">
      <c r="A14" t="s">
        <v>7</v>
      </c>
      <c r="B14" t="s">
        <v>33</v>
      </c>
      <c r="C14" t="s">
        <v>19</v>
      </c>
      <c r="D14" s="1">
        <v>1E-3</v>
      </c>
      <c r="E14" s="1">
        <v>1E-3</v>
      </c>
      <c r="F14" s="1">
        <v>1E-3</v>
      </c>
      <c r="G14" s="1">
        <v>1E-3</v>
      </c>
    </row>
    <row r="15" spans="1:7" x14ac:dyDescent="0.25">
      <c r="A15" t="s">
        <v>7</v>
      </c>
      <c r="B15" t="s">
        <v>33</v>
      </c>
      <c r="C15" t="s">
        <v>20</v>
      </c>
      <c r="D15" s="1">
        <v>1E-3</v>
      </c>
      <c r="E15" s="1">
        <v>1E-3</v>
      </c>
      <c r="F15" s="1">
        <v>1E-3</v>
      </c>
      <c r="G15" s="1">
        <v>1E-3</v>
      </c>
    </row>
    <row r="16" spans="1:7" x14ac:dyDescent="0.25">
      <c r="A16" t="s">
        <v>7</v>
      </c>
      <c r="B16" t="s">
        <v>33</v>
      </c>
      <c r="C16" t="s">
        <v>21</v>
      </c>
      <c r="D16" s="1">
        <v>1E-3</v>
      </c>
      <c r="E16" s="1">
        <v>1E-3</v>
      </c>
      <c r="F16" s="1">
        <v>1E-3</v>
      </c>
      <c r="G16" s="1">
        <v>1E-3</v>
      </c>
    </row>
    <row r="17" spans="1:7" x14ac:dyDescent="0.25">
      <c r="A17" t="s">
        <v>7</v>
      </c>
      <c r="B17" t="s">
        <v>33</v>
      </c>
      <c r="C17" t="s">
        <v>22</v>
      </c>
      <c r="D17" s="139">
        <v>0.1578723141466688</v>
      </c>
      <c r="E17" s="139">
        <v>1.0104407656059742</v>
      </c>
      <c r="F17" s="139">
        <v>38.791155921346416</v>
      </c>
      <c r="G17" s="139">
        <v>3.3446103537189655</v>
      </c>
    </row>
    <row r="18" spans="1:7" x14ac:dyDescent="0.25">
      <c r="A18" t="s">
        <v>7</v>
      </c>
      <c r="B18" t="s">
        <v>33</v>
      </c>
      <c r="C18" t="s">
        <v>23</v>
      </c>
      <c r="D18" s="139">
        <v>0.1578723141466688</v>
      </c>
      <c r="E18" s="139">
        <v>1.0104407656059742</v>
      </c>
      <c r="F18" s="139">
        <v>38.791155921346416</v>
      </c>
      <c r="G18" s="139">
        <v>3.3446103537189655</v>
      </c>
    </row>
    <row r="19" spans="1:7" x14ac:dyDescent="0.25">
      <c r="A19" t="s">
        <v>7</v>
      </c>
      <c r="B19" t="s">
        <v>33</v>
      </c>
      <c r="C19" t="s">
        <v>24</v>
      </c>
      <c r="D19" s="139">
        <v>0.1578723141466688</v>
      </c>
      <c r="E19" s="139">
        <v>1.0104407656059742</v>
      </c>
      <c r="F19" s="139">
        <v>38.791155921346416</v>
      </c>
      <c r="G19" s="139">
        <v>3.3446103537189655</v>
      </c>
    </row>
    <row r="20" spans="1:7" x14ac:dyDescent="0.25">
      <c r="A20" t="s">
        <v>7</v>
      </c>
      <c r="B20" t="s">
        <v>33</v>
      </c>
      <c r="C20" t="s">
        <v>25</v>
      </c>
      <c r="D20" s="139">
        <v>0.1578723141466688</v>
      </c>
      <c r="E20" s="139">
        <v>1.0104407656059742</v>
      </c>
      <c r="F20" s="139">
        <v>38.791155921346416</v>
      </c>
      <c r="G20" s="139">
        <v>3.3446103537189655</v>
      </c>
    </row>
    <row r="21" spans="1:7" x14ac:dyDescent="0.25">
      <c r="A21" t="s">
        <v>7</v>
      </c>
      <c r="B21" t="s">
        <v>33</v>
      </c>
      <c r="C21" t="s">
        <v>26</v>
      </c>
      <c r="D21" s="139">
        <v>0.1578723141466688</v>
      </c>
      <c r="E21" s="139">
        <v>1.0104407656059742</v>
      </c>
      <c r="F21" s="139">
        <v>38.791155921346416</v>
      </c>
      <c r="G21" s="139">
        <v>3.3446103537189655</v>
      </c>
    </row>
    <row r="22" spans="1:7" x14ac:dyDescent="0.25">
      <c r="A22" t="s">
        <v>7</v>
      </c>
      <c r="B22" t="s">
        <v>33</v>
      </c>
      <c r="C22" t="s">
        <v>27</v>
      </c>
      <c r="D22" s="1">
        <v>1E-3</v>
      </c>
      <c r="E22" s="1">
        <v>1E-3</v>
      </c>
      <c r="F22" s="1">
        <v>1E-3</v>
      </c>
      <c r="G22" s="1">
        <v>1E-3</v>
      </c>
    </row>
    <row r="23" spans="1:7" x14ac:dyDescent="0.25">
      <c r="A23" t="s">
        <v>7</v>
      </c>
      <c r="B23" t="s">
        <v>33</v>
      </c>
      <c r="C23" t="s">
        <v>28</v>
      </c>
      <c r="D23" s="1">
        <v>1E-3</v>
      </c>
      <c r="E23" s="1">
        <v>1E-3</v>
      </c>
      <c r="F23" s="1">
        <v>1E-3</v>
      </c>
      <c r="G23" s="1">
        <v>1E-3</v>
      </c>
    </row>
    <row r="24" spans="1:7" x14ac:dyDescent="0.25">
      <c r="A24" t="s">
        <v>7</v>
      </c>
      <c r="B24" t="s">
        <v>33</v>
      </c>
      <c r="C24" t="s">
        <v>29</v>
      </c>
      <c r="D24" s="1">
        <v>1E-3</v>
      </c>
      <c r="E24" s="1">
        <v>1E-3</v>
      </c>
      <c r="F24" s="1">
        <v>1E-3</v>
      </c>
      <c r="G24" s="1">
        <v>1E-3</v>
      </c>
    </row>
    <row r="25" spans="1:7" x14ac:dyDescent="0.25">
      <c r="A25" t="s">
        <v>7</v>
      </c>
      <c r="B25" t="s">
        <v>33</v>
      </c>
      <c r="C25" t="s">
        <v>30</v>
      </c>
      <c r="D25" s="1">
        <v>1E-3</v>
      </c>
      <c r="E25" s="1">
        <v>1E-3</v>
      </c>
      <c r="F25" s="1">
        <v>1E-3</v>
      </c>
      <c r="G25" s="1">
        <v>1E-3</v>
      </c>
    </row>
    <row r="26" spans="1:7" x14ac:dyDescent="0.25">
      <c r="A26" t="s">
        <v>33</v>
      </c>
      <c r="B26" t="s">
        <v>8</v>
      </c>
      <c r="C26" t="s">
        <v>19</v>
      </c>
      <c r="D26" s="1">
        <v>1E-3</v>
      </c>
      <c r="E26" s="1">
        <v>1E-3</v>
      </c>
      <c r="F26" s="1">
        <v>1E-3</v>
      </c>
      <c r="G26" s="1">
        <v>1E-3</v>
      </c>
    </row>
    <row r="27" spans="1:7" x14ac:dyDescent="0.25">
      <c r="A27" t="s">
        <v>33</v>
      </c>
      <c r="B27" t="s">
        <v>8</v>
      </c>
      <c r="C27" t="s">
        <v>20</v>
      </c>
      <c r="D27" s="1">
        <v>1E-3</v>
      </c>
      <c r="E27" s="1">
        <v>1E-3</v>
      </c>
      <c r="F27" s="1">
        <v>1E-3</v>
      </c>
      <c r="G27" s="1">
        <v>1E-3</v>
      </c>
    </row>
    <row r="28" spans="1:7" x14ac:dyDescent="0.25">
      <c r="A28" t="s">
        <v>33</v>
      </c>
      <c r="B28" t="s">
        <v>8</v>
      </c>
      <c r="C28" t="s">
        <v>21</v>
      </c>
      <c r="D28" s="1">
        <v>1E-3</v>
      </c>
      <c r="E28" s="1">
        <v>1E-3</v>
      </c>
      <c r="F28" s="1">
        <v>1E-3</v>
      </c>
      <c r="G28" s="1">
        <v>1E-3</v>
      </c>
    </row>
    <row r="29" spans="1:7" x14ac:dyDescent="0.25">
      <c r="A29" t="s">
        <v>33</v>
      </c>
      <c r="B29" t="s">
        <v>8</v>
      </c>
      <c r="C29" t="s">
        <v>22</v>
      </c>
      <c r="D29" s="139">
        <v>1.4870277066636142E-2</v>
      </c>
      <c r="E29" s="139">
        <v>1.0113510720455945</v>
      </c>
      <c r="F29" s="139">
        <v>140.16933289580871</v>
      </c>
      <c r="G29" s="139">
        <v>14.751512004635378</v>
      </c>
    </row>
    <row r="30" spans="1:7" x14ac:dyDescent="0.25">
      <c r="A30" t="s">
        <v>33</v>
      </c>
      <c r="B30" t="s">
        <v>8</v>
      </c>
      <c r="C30" t="s">
        <v>23</v>
      </c>
      <c r="D30" s="139">
        <v>1.4870277066636142E-2</v>
      </c>
      <c r="E30" s="139">
        <v>1.0113510720455945</v>
      </c>
      <c r="F30" s="139">
        <v>140.16933289580871</v>
      </c>
      <c r="G30" s="139">
        <v>14.751512004635378</v>
      </c>
    </row>
    <row r="31" spans="1:7" x14ac:dyDescent="0.25">
      <c r="A31" t="s">
        <v>33</v>
      </c>
      <c r="B31" t="s">
        <v>8</v>
      </c>
      <c r="C31" t="s">
        <v>24</v>
      </c>
      <c r="D31" s="139">
        <v>1.4870277066636142E-2</v>
      </c>
      <c r="E31" s="139">
        <v>1.0113510720455945</v>
      </c>
      <c r="F31" s="139">
        <v>140.16933289580871</v>
      </c>
      <c r="G31" s="139">
        <v>14.751512004635378</v>
      </c>
    </row>
    <row r="32" spans="1:7" x14ac:dyDescent="0.25">
      <c r="A32" t="s">
        <v>33</v>
      </c>
      <c r="B32" t="s">
        <v>8</v>
      </c>
      <c r="C32" t="s">
        <v>25</v>
      </c>
      <c r="D32" s="139">
        <v>1.4870277066636142E-2</v>
      </c>
      <c r="E32" s="139">
        <v>1.0113510720455945</v>
      </c>
      <c r="F32" s="139">
        <v>140.16933289580871</v>
      </c>
      <c r="G32" s="139">
        <v>14.751512004635378</v>
      </c>
    </row>
    <row r="33" spans="1:7" x14ac:dyDescent="0.25">
      <c r="A33" t="s">
        <v>33</v>
      </c>
      <c r="B33" t="s">
        <v>8</v>
      </c>
      <c r="C33" t="s">
        <v>26</v>
      </c>
      <c r="D33" s="139">
        <v>1.4870277066636142E-2</v>
      </c>
      <c r="E33" s="139">
        <v>1.0113510720455945</v>
      </c>
      <c r="F33" s="139">
        <v>140.16933289580871</v>
      </c>
      <c r="G33" s="139">
        <v>14.751512004635378</v>
      </c>
    </row>
    <row r="34" spans="1:7" x14ac:dyDescent="0.25">
      <c r="A34" t="s">
        <v>33</v>
      </c>
      <c r="B34" t="s">
        <v>8</v>
      </c>
      <c r="C34" t="s">
        <v>27</v>
      </c>
      <c r="D34" s="1">
        <v>1E-3</v>
      </c>
      <c r="E34" s="1">
        <v>1E-3</v>
      </c>
      <c r="F34" s="1">
        <v>1E-3</v>
      </c>
      <c r="G34" s="1">
        <v>1E-3</v>
      </c>
    </row>
    <row r="35" spans="1:7" x14ac:dyDescent="0.25">
      <c r="A35" t="s">
        <v>33</v>
      </c>
      <c r="B35" t="s">
        <v>8</v>
      </c>
      <c r="C35" t="s">
        <v>28</v>
      </c>
      <c r="D35" s="1">
        <v>1E-3</v>
      </c>
      <c r="E35" s="1">
        <v>1E-3</v>
      </c>
      <c r="F35" s="1">
        <v>1E-3</v>
      </c>
      <c r="G35" s="1">
        <v>1E-3</v>
      </c>
    </row>
    <row r="36" spans="1:7" x14ac:dyDescent="0.25">
      <c r="A36" t="s">
        <v>33</v>
      </c>
      <c r="B36" t="s">
        <v>8</v>
      </c>
      <c r="C36" t="s">
        <v>29</v>
      </c>
      <c r="D36" s="1">
        <v>1E-3</v>
      </c>
      <c r="E36" s="1">
        <v>1E-3</v>
      </c>
      <c r="F36" s="1">
        <v>1E-3</v>
      </c>
      <c r="G36" s="1">
        <v>1E-3</v>
      </c>
    </row>
    <row r="37" spans="1:7" x14ac:dyDescent="0.25">
      <c r="A37" t="s">
        <v>33</v>
      </c>
      <c r="B37" t="s">
        <v>8</v>
      </c>
      <c r="C37" t="s">
        <v>30</v>
      </c>
      <c r="D37" s="1">
        <v>1E-3</v>
      </c>
      <c r="E37" s="1">
        <v>1E-3</v>
      </c>
      <c r="F37" s="1">
        <v>1E-3</v>
      </c>
      <c r="G37" s="1">
        <v>1E-3</v>
      </c>
    </row>
    <row r="38" spans="1:7" x14ac:dyDescent="0.25">
      <c r="A38" t="s">
        <v>61</v>
      </c>
      <c r="B38" t="s">
        <v>31</v>
      </c>
      <c r="C38" t="s">
        <v>19</v>
      </c>
      <c r="D38" s="1">
        <v>1E-3</v>
      </c>
      <c r="E38" s="1">
        <v>1E-3</v>
      </c>
      <c r="F38" s="1">
        <v>1E-3</v>
      </c>
      <c r="G38" s="1">
        <v>1E-3</v>
      </c>
    </row>
    <row r="39" spans="1:7" x14ac:dyDescent="0.25">
      <c r="A39" t="s">
        <v>61</v>
      </c>
      <c r="B39" t="s">
        <v>31</v>
      </c>
      <c r="C39" t="s">
        <v>20</v>
      </c>
      <c r="D39" s="1">
        <v>1E-3</v>
      </c>
      <c r="E39" s="1">
        <v>1E-3</v>
      </c>
      <c r="F39" s="1">
        <v>1E-3</v>
      </c>
      <c r="G39" s="1">
        <v>1E-3</v>
      </c>
    </row>
    <row r="40" spans="1:7" x14ac:dyDescent="0.25">
      <c r="A40" t="s">
        <v>61</v>
      </c>
      <c r="B40" t="s">
        <v>31</v>
      </c>
      <c r="C40" t="s">
        <v>21</v>
      </c>
      <c r="D40" s="1">
        <v>1E-3</v>
      </c>
      <c r="E40" s="1">
        <v>1E-3</v>
      </c>
      <c r="F40" s="1">
        <v>1E-3</v>
      </c>
      <c r="G40" s="1">
        <v>1E-3</v>
      </c>
    </row>
    <row r="41" spans="1:7" x14ac:dyDescent="0.25">
      <c r="A41" t="s">
        <v>61</v>
      </c>
      <c r="B41" t="s">
        <v>31</v>
      </c>
      <c r="C41" t="s">
        <v>22</v>
      </c>
      <c r="D41" s="139">
        <v>1.4870277066636142E-2</v>
      </c>
      <c r="E41" s="139">
        <v>1.0113510720455945</v>
      </c>
      <c r="F41" s="139">
        <v>140.16933289580871</v>
      </c>
      <c r="G41" s="139">
        <v>14.751512004635378</v>
      </c>
    </row>
    <row r="42" spans="1:7" x14ac:dyDescent="0.25">
      <c r="A42" t="s">
        <v>61</v>
      </c>
      <c r="B42" t="s">
        <v>31</v>
      </c>
      <c r="C42" t="s">
        <v>23</v>
      </c>
      <c r="D42" s="139">
        <v>1.4870277066636142E-2</v>
      </c>
      <c r="E42" s="139">
        <v>1.0113510720455945</v>
      </c>
      <c r="F42" s="139">
        <v>140.16933289580871</v>
      </c>
      <c r="G42" s="139">
        <v>14.751512004635378</v>
      </c>
    </row>
    <row r="43" spans="1:7" x14ac:dyDescent="0.25">
      <c r="A43" t="s">
        <v>61</v>
      </c>
      <c r="B43" t="s">
        <v>31</v>
      </c>
      <c r="C43" t="s">
        <v>24</v>
      </c>
      <c r="D43" s="139">
        <v>1.4870277066636142E-2</v>
      </c>
      <c r="E43" s="139">
        <v>1.0113510720455945</v>
      </c>
      <c r="F43" s="139">
        <v>140.16933289580871</v>
      </c>
      <c r="G43" s="139">
        <v>14.751512004635378</v>
      </c>
    </row>
    <row r="44" spans="1:7" x14ac:dyDescent="0.25">
      <c r="A44" t="s">
        <v>61</v>
      </c>
      <c r="B44" t="s">
        <v>31</v>
      </c>
      <c r="C44" t="s">
        <v>25</v>
      </c>
      <c r="D44" s="139">
        <v>1.4870277066636142E-2</v>
      </c>
      <c r="E44" s="139">
        <v>1.0113510720455945</v>
      </c>
      <c r="F44" s="139">
        <v>140.16933289580871</v>
      </c>
      <c r="G44" s="139">
        <v>14.751512004635378</v>
      </c>
    </row>
    <row r="45" spans="1:7" x14ac:dyDescent="0.25">
      <c r="A45" t="s">
        <v>61</v>
      </c>
      <c r="B45" t="s">
        <v>31</v>
      </c>
      <c r="C45" t="s">
        <v>26</v>
      </c>
      <c r="D45" s="139">
        <v>1.4870277066636142E-2</v>
      </c>
      <c r="E45" s="139">
        <v>1.0113510720455945</v>
      </c>
      <c r="F45" s="139">
        <v>140.16933289580871</v>
      </c>
      <c r="G45" s="139">
        <v>14.751512004635378</v>
      </c>
    </row>
    <row r="46" spans="1:7" x14ac:dyDescent="0.25">
      <c r="A46" t="s">
        <v>61</v>
      </c>
      <c r="B46" t="s">
        <v>31</v>
      </c>
      <c r="C46" t="s">
        <v>27</v>
      </c>
      <c r="D46" s="1">
        <v>1E-3</v>
      </c>
      <c r="E46" s="1">
        <v>1E-3</v>
      </c>
      <c r="F46" s="1">
        <v>1E-3</v>
      </c>
      <c r="G46" s="1">
        <v>1E-3</v>
      </c>
    </row>
    <row r="47" spans="1:7" x14ac:dyDescent="0.25">
      <c r="A47" t="s">
        <v>61</v>
      </c>
      <c r="B47" t="s">
        <v>31</v>
      </c>
      <c r="C47" t="s">
        <v>28</v>
      </c>
      <c r="D47" s="1">
        <v>1E-3</v>
      </c>
      <c r="E47" s="1">
        <v>1E-3</v>
      </c>
      <c r="F47" s="1">
        <v>1E-3</v>
      </c>
      <c r="G47" s="1">
        <v>1E-3</v>
      </c>
    </row>
    <row r="48" spans="1:7" x14ac:dyDescent="0.25">
      <c r="A48" t="s">
        <v>61</v>
      </c>
      <c r="B48" t="s">
        <v>31</v>
      </c>
      <c r="C48" t="s">
        <v>29</v>
      </c>
      <c r="D48" s="1">
        <v>1E-3</v>
      </c>
      <c r="E48" s="1">
        <v>1E-3</v>
      </c>
      <c r="F48" s="1">
        <v>1E-3</v>
      </c>
      <c r="G48" s="1">
        <v>1E-3</v>
      </c>
    </row>
    <row r="49" spans="1:7" x14ac:dyDescent="0.25">
      <c r="A49" t="s">
        <v>61</v>
      </c>
      <c r="B49" t="s">
        <v>31</v>
      </c>
      <c r="C49" t="s">
        <v>30</v>
      </c>
      <c r="D49" s="1">
        <v>1E-3</v>
      </c>
      <c r="E49" s="1">
        <v>1E-3</v>
      </c>
      <c r="F49" s="1">
        <v>1E-3</v>
      </c>
      <c r="G49" s="1">
        <v>1E-3</v>
      </c>
    </row>
    <row r="50" spans="1:7" x14ac:dyDescent="0.25">
      <c r="A50" t="s">
        <v>31</v>
      </c>
      <c r="B50" t="s">
        <v>32</v>
      </c>
      <c r="C50" t="s">
        <v>19</v>
      </c>
      <c r="D50" s="1">
        <v>1E-3</v>
      </c>
      <c r="E50" s="1">
        <v>1E-3</v>
      </c>
      <c r="F50" s="1">
        <v>1E-3</v>
      </c>
      <c r="G50" s="1">
        <v>1E-3</v>
      </c>
    </row>
    <row r="51" spans="1:7" x14ac:dyDescent="0.25">
      <c r="A51" t="s">
        <v>31</v>
      </c>
      <c r="B51" t="s">
        <v>32</v>
      </c>
      <c r="C51" t="s">
        <v>20</v>
      </c>
      <c r="D51" s="1">
        <v>1E-3</v>
      </c>
      <c r="E51" s="1">
        <v>1E-3</v>
      </c>
      <c r="F51" s="1">
        <v>1E-3</v>
      </c>
      <c r="G51" s="1">
        <v>1E-3</v>
      </c>
    </row>
    <row r="52" spans="1:7" x14ac:dyDescent="0.25">
      <c r="A52" t="s">
        <v>31</v>
      </c>
      <c r="B52" t="s">
        <v>32</v>
      </c>
      <c r="C52" t="s">
        <v>21</v>
      </c>
      <c r="D52" s="1">
        <v>1E-3</v>
      </c>
      <c r="E52" s="1">
        <v>1E-3</v>
      </c>
      <c r="F52" s="1">
        <v>1E-3</v>
      </c>
      <c r="G52" s="1">
        <v>1E-3</v>
      </c>
    </row>
    <row r="53" spans="1:7" x14ac:dyDescent="0.25">
      <c r="A53" t="s">
        <v>31</v>
      </c>
      <c r="B53" t="s">
        <v>32</v>
      </c>
      <c r="C53" t="s">
        <v>22</v>
      </c>
      <c r="D53" s="139">
        <v>1.4870277066636142E-2</v>
      </c>
      <c r="E53" s="139">
        <v>1.0113510720455945</v>
      </c>
      <c r="F53" s="139">
        <v>140.16933289580871</v>
      </c>
      <c r="G53" s="139">
        <v>14.751512004635378</v>
      </c>
    </row>
    <row r="54" spans="1:7" x14ac:dyDescent="0.25">
      <c r="A54" t="s">
        <v>31</v>
      </c>
      <c r="B54" t="s">
        <v>32</v>
      </c>
      <c r="C54" t="s">
        <v>23</v>
      </c>
      <c r="D54" s="139">
        <v>1.4870277066636142E-2</v>
      </c>
      <c r="E54" s="139">
        <v>1.0113510720455945</v>
      </c>
      <c r="F54" s="139">
        <v>140.16933289580871</v>
      </c>
      <c r="G54" s="139">
        <v>14.751512004635378</v>
      </c>
    </row>
    <row r="55" spans="1:7" x14ac:dyDescent="0.25">
      <c r="A55" t="s">
        <v>31</v>
      </c>
      <c r="B55" t="s">
        <v>32</v>
      </c>
      <c r="C55" t="s">
        <v>24</v>
      </c>
      <c r="D55" s="139">
        <v>1.4870277066636142E-2</v>
      </c>
      <c r="E55" s="139">
        <v>1.0113510720455945</v>
      </c>
      <c r="F55" s="139">
        <v>140.16933289580871</v>
      </c>
      <c r="G55" s="139">
        <v>14.751512004635378</v>
      </c>
    </row>
    <row r="56" spans="1:7" x14ac:dyDescent="0.25">
      <c r="A56" t="s">
        <v>31</v>
      </c>
      <c r="B56" t="s">
        <v>32</v>
      </c>
      <c r="C56" t="s">
        <v>25</v>
      </c>
      <c r="D56" s="139">
        <v>1.4870277066636142E-2</v>
      </c>
      <c r="E56" s="139">
        <v>1.0113510720455945</v>
      </c>
      <c r="F56" s="139">
        <v>140.16933289580871</v>
      </c>
      <c r="G56" s="139">
        <v>14.751512004635378</v>
      </c>
    </row>
    <row r="57" spans="1:7" x14ac:dyDescent="0.25">
      <c r="A57" t="s">
        <v>31</v>
      </c>
      <c r="B57" t="s">
        <v>32</v>
      </c>
      <c r="C57" t="s">
        <v>26</v>
      </c>
      <c r="D57" s="139">
        <v>1.4870277066636142E-2</v>
      </c>
      <c r="E57" s="139">
        <v>1.0113510720455945</v>
      </c>
      <c r="F57" s="139">
        <v>140.16933289580871</v>
      </c>
      <c r="G57" s="139">
        <v>14.751512004635378</v>
      </c>
    </row>
    <row r="58" spans="1:7" x14ac:dyDescent="0.25">
      <c r="A58" t="s">
        <v>31</v>
      </c>
      <c r="B58" t="s">
        <v>32</v>
      </c>
      <c r="C58" t="s">
        <v>27</v>
      </c>
      <c r="D58" s="1">
        <v>1E-3</v>
      </c>
      <c r="E58" s="1">
        <v>1E-3</v>
      </c>
      <c r="F58" s="1">
        <v>1E-3</v>
      </c>
      <c r="G58" s="1">
        <v>1E-3</v>
      </c>
    </row>
    <row r="59" spans="1:7" x14ac:dyDescent="0.25">
      <c r="A59" t="s">
        <v>31</v>
      </c>
      <c r="B59" t="s">
        <v>32</v>
      </c>
      <c r="C59" t="s">
        <v>28</v>
      </c>
      <c r="D59" s="1">
        <v>1E-3</v>
      </c>
      <c r="E59" s="1">
        <v>1E-3</v>
      </c>
      <c r="F59" s="1">
        <v>1E-3</v>
      </c>
      <c r="G59" s="1">
        <v>1E-3</v>
      </c>
    </row>
    <row r="60" spans="1:7" x14ac:dyDescent="0.25">
      <c r="A60" t="s">
        <v>31</v>
      </c>
      <c r="B60" t="s">
        <v>32</v>
      </c>
      <c r="C60" t="s">
        <v>29</v>
      </c>
      <c r="D60" s="1">
        <v>1E-3</v>
      </c>
      <c r="E60" s="1">
        <v>1E-3</v>
      </c>
      <c r="F60" s="1">
        <v>1E-3</v>
      </c>
      <c r="G60" s="1">
        <v>1E-3</v>
      </c>
    </row>
    <row r="61" spans="1:7" x14ac:dyDescent="0.25">
      <c r="A61" t="s">
        <v>31</v>
      </c>
      <c r="B61" t="s">
        <v>32</v>
      </c>
      <c r="C61" t="s">
        <v>30</v>
      </c>
      <c r="D61" s="1">
        <v>1E-3</v>
      </c>
      <c r="E61" s="1">
        <v>1E-3</v>
      </c>
      <c r="F61" s="1">
        <v>1E-3</v>
      </c>
      <c r="G61" s="1">
        <v>1E-3</v>
      </c>
    </row>
    <row r="62" spans="1:7" x14ac:dyDescent="0.25">
      <c r="A62" t="s">
        <v>34</v>
      </c>
      <c r="B62" t="s">
        <v>36</v>
      </c>
      <c r="C62" t="s">
        <v>19</v>
      </c>
      <c r="D62" s="1">
        <v>1E-3</v>
      </c>
      <c r="E62" s="1">
        <v>1E-3</v>
      </c>
      <c r="F62" s="1">
        <v>1E-3</v>
      </c>
      <c r="G62" s="1">
        <v>1E-3</v>
      </c>
    </row>
    <row r="63" spans="1:7" x14ac:dyDescent="0.25">
      <c r="A63" t="s">
        <v>34</v>
      </c>
      <c r="B63" t="s">
        <v>36</v>
      </c>
      <c r="C63" t="s">
        <v>20</v>
      </c>
      <c r="D63" s="1">
        <v>1E-3</v>
      </c>
      <c r="E63" s="1">
        <v>1E-3</v>
      </c>
      <c r="F63" s="1">
        <v>1E-3</v>
      </c>
      <c r="G63" s="1">
        <v>1E-3</v>
      </c>
    </row>
    <row r="64" spans="1:7" x14ac:dyDescent="0.25">
      <c r="A64" t="s">
        <v>34</v>
      </c>
      <c r="B64" t="s">
        <v>36</v>
      </c>
      <c r="C64" t="s">
        <v>21</v>
      </c>
      <c r="D64" s="1">
        <v>1E-3</v>
      </c>
      <c r="E64" s="1">
        <v>1E-3</v>
      </c>
      <c r="F64" s="1">
        <v>1E-3</v>
      </c>
      <c r="G64" s="1">
        <v>1E-3</v>
      </c>
    </row>
    <row r="65" spans="1:7" x14ac:dyDescent="0.25">
      <c r="A65" t="s">
        <v>34</v>
      </c>
      <c r="B65" t="s">
        <v>36</v>
      </c>
      <c r="C65" t="s">
        <v>22</v>
      </c>
      <c r="D65" s="139">
        <v>1.5489535435811871E-3</v>
      </c>
      <c r="E65" s="139">
        <v>0.98829507379808912</v>
      </c>
      <c r="F65" s="139">
        <v>93.81811467093722</v>
      </c>
      <c r="G65" s="139">
        <v>4.14154257941194</v>
      </c>
    </row>
    <row r="66" spans="1:7" x14ac:dyDescent="0.25">
      <c r="A66" t="s">
        <v>34</v>
      </c>
      <c r="B66" t="s">
        <v>36</v>
      </c>
      <c r="C66" t="s">
        <v>23</v>
      </c>
      <c r="D66" s="139">
        <v>1.5489535435811871E-3</v>
      </c>
      <c r="E66" s="139">
        <v>0.98829507379808912</v>
      </c>
      <c r="F66" s="139">
        <v>93.81811467093722</v>
      </c>
      <c r="G66" s="139">
        <v>4.14154257941194</v>
      </c>
    </row>
    <row r="67" spans="1:7" x14ac:dyDescent="0.25">
      <c r="A67" t="s">
        <v>34</v>
      </c>
      <c r="B67" t="s">
        <v>36</v>
      </c>
      <c r="C67" t="s">
        <v>24</v>
      </c>
      <c r="D67" s="139">
        <v>1.5489535435811871E-3</v>
      </c>
      <c r="E67" s="139">
        <v>0.98829507379808912</v>
      </c>
      <c r="F67" s="139">
        <v>93.81811467093722</v>
      </c>
      <c r="G67" s="139">
        <v>4.14154257941194</v>
      </c>
    </row>
    <row r="68" spans="1:7" x14ac:dyDescent="0.25">
      <c r="A68" t="s">
        <v>34</v>
      </c>
      <c r="B68" t="s">
        <v>36</v>
      </c>
      <c r="C68" t="s">
        <v>25</v>
      </c>
      <c r="D68" s="139">
        <v>1.5489535435811871E-3</v>
      </c>
      <c r="E68" s="139">
        <v>0.98829507379808912</v>
      </c>
      <c r="F68" s="139">
        <v>93.81811467093722</v>
      </c>
      <c r="G68" s="139">
        <v>4.14154257941194</v>
      </c>
    </row>
    <row r="69" spans="1:7" x14ac:dyDescent="0.25">
      <c r="A69" t="s">
        <v>34</v>
      </c>
      <c r="B69" t="s">
        <v>36</v>
      </c>
      <c r="C69" t="s">
        <v>26</v>
      </c>
      <c r="D69" s="139">
        <v>1.5489535435811871E-3</v>
      </c>
      <c r="E69" s="139">
        <v>0.98829507379808912</v>
      </c>
      <c r="F69" s="139">
        <v>93.81811467093722</v>
      </c>
      <c r="G69" s="139">
        <v>4.14154257941194</v>
      </c>
    </row>
    <row r="70" spans="1:7" x14ac:dyDescent="0.25">
      <c r="A70" t="s">
        <v>34</v>
      </c>
      <c r="B70" t="s">
        <v>36</v>
      </c>
      <c r="C70" t="s">
        <v>27</v>
      </c>
      <c r="D70" s="1">
        <v>1E-3</v>
      </c>
      <c r="E70" s="1">
        <v>1E-3</v>
      </c>
      <c r="F70" s="1">
        <v>1E-3</v>
      </c>
      <c r="G70" s="1">
        <v>1E-3</v>
      </c>
    </row>
    <row r="71" spans="1:7" x14ac:dyDescent="0.25">
      <c r="A71" t="s">
        <v>34</v>
      </c>
      <c r="B71" t="s">
        <v>36</v>
      </c>
      <c r="C71" t="s">
        <v>28</v>
      </c>
      <c r="D71" s="1">
        <v>1E-3</v>
      </c>
      <c r="E71" s="1">
        <v>1E-3</v>
      </c>
      <c r="F71" s="1">
        <v>1E-3</v>
      </c>
      <c r="G71" s="1">
        <v>1E-3</v>
      </c>
    </row>
    <row r="72" spans="1:7" x14ac:dyDescent="0.25">
      <c r="A72" t="s">
        <v>34</v>
      </c>
      <c r="B72" t="s">
        <v>36</v>
      </c>
      <c r="C72" t="s">
        <v>29</v>
      </c>
      <c r="D72" s="1">
        <v>1E-3</v>
      </c>
      <c r="E72" s="1">
        <v>1E-3</v>
      </c>
      <c r="F72" s="1">
        <v>1E-3</v>
      </c>
      <c r="G72" s="1">
        <v>1E-3</v>
      </c>
    </row>
    <row r="73" spans="1:7" x14ac:dyDescent="0.25">
      <c r="A73" t="s">
        <v>34</v>
      </c>
      <c r="B73" t="s">
        <v>36</v>
      </c>
      <c r="C73" t="s">
        <v>30</v>
      </c>
      <c r="D73" s="1">
        <v>1E-3</v>
      </c>
      <c r="E73" s="1">
        <v>1E-3</v>
      </c>
      <c r="F73" s="1">
        <v>1E-3</v>
      </c>
      <c r="G73" s="1">
        <v>1E-3</v>
      </c>
    </row>
    <row r="74" spans="1:7" x14ac:dyDescent="0.25">
      <c r="A74" t="s">
        <v>8</v>
      </c>
      <c r="B74" t="s">
        <v>34</v>
      </c>
      <c r="C74" t="s">
        <v>19</v>
      </c>
      <c r="D74" s="1">
        <v>1E-3</v>
      </c>
      <c r="E74" s="1">
        <v>1E-3</v>
      </c>
      <c r="F74" s="1">
        <v>1E-3</v>
      </c>
      <c r="G74" s="1">
        <v>1E-3</v>
      </c>
    </row>
    <row r="75" spans="1:7" x14ac:dyDescent="0.25">
      <c r="A75" t="s">
        <v>8</v>
      </c>
      <c r="B75" t="s">
        <v>34</v>
      </c>
      <c r="C75" t="s">
        <v>20</v>
      </c>
      <c r="D75" s="1">
        <v>1E-3</v>
      </c>
      <c r="E75" s="1">
        <v>1E-3</v>
      </c>
      <c r="F75" s="1">
        <v>1E-3</v>
      </c>
      <c r="G75" s="1">
        <v>1E-3</v>
      </c>
    </row>
    <row r="76" spans="1:7" x14ac:dyDescent="0.25">
      <c r="A76" t="s">
        <v>8</v>
      </c>
      <c r="B76" t="s">
        <v>34</v>
      </c>
      <c r="C76" t="s">
        <v>21</v>
      </c>
      <c r="D76" s="1">
        <v>1E-3</v>
      </c>
      <c r="E76" s="1">
        <v>1E-3</v>
      </c>
      <c r="F76" s="1">
        <v>1E-3</v>
      </c>
      <c r="G76" s="1">
        <v>1E-3</v>
      </c>
    </row>
    <row r="77" spans="1:7" x14ac:dyDescent="0.25">
      <c r="A77" t="s">
        <v>8</v>
      </c>
      <c r="B77" t="s">
        <v>34</v>
      </c>
      <c r="C77" t="s">
        <v>22</v>
      </c>
      <c r="D77" s="139">
        <v>1.5489535435811871E-3</v>
      </c>
      <c r="E77" s="139">
        <v>0.98829507379808912</v>
      </c>
      <c r="F77" s="139">
        <v>93.81811467093722</v>
      </c>
      <c r="G77" s="139">
        <v>4.14154257941194</v>
      </c>
    </row>
    <row r="78" spans="1:7" x14ac:dyDescent="0.25">
      <c r="A78" t="s">
        <v>8</v>
      </c>
      <c r="B78" t="s">
        <v>34</v>
      </c>
      <c r="C78" t="s">
        <v>23</v>
      </c>
      <c r="D78" s="139">
        <v>1.5489535435811871E-3</v>
      </c>
      <c r="E78" s="139">
        <v>0.98829507379808912</v>
      </c>
      <c r="F78" s="139">
        <v>93.81811467093722</v>
      </c>
      <c r="G78" s="139">
        <v>4.14154257941194</v>
      </c>
    </row>
    <row r="79" spans="1:7" x14ac:dyDescent="0.25">
      <c r="A79" t="s">
        <v>8</v>
      </c>
      <c r="B79" t="s">
        <v>34</v>
      </c>
      <c r="C79" t="s">
        <v>24</v>
      </c>
      <c r="D79" s="139">
        <v>1.5489535435811871E-3</v>
      </c>
      <c r="E79" s="139">
        <v>0.98829507379808912</v>
      </c>
      <c r="F79" s="139">
        <v>93.81811467093722</v>
      </c>
      <c r="G79" s="139">
        <v>4.14154257941194</v>
      </c>
    </row>
    <row r="80" spans="1:7" x14ac:dyDescent="0.25">
      <c r="A80" t="s">
        <v>8</v>
      </c>
      <c r="B80" t="s">
        <v>34</v>
      </c>
      <c r="C80" t="s">
        <v>25</v>
      </c>
      <c r="D80" s="139">
        <v>1.5489535435811871E-3</v>
      </c>
      <c r="E80" s="139">
        <v>0.98829507379808912</v>
      </c>
      <c r="F80" s="139">
        <v>93.81811467093722</v>
      </c>
      <c r="G80" s="139">
        <v>4.14154257941194</v>
      </c>
    </row>
    <row r="81" spans="1:7" x14ac:dyDescent="0.25">
      <c r="A81" t="s">
        <v>8</v>
      </c>
      <c r="B81" t="s">
        <v>34</v>
      </c>
      <c r="C81" t="s">
        <v>26</v>
      </c>
      <c r="D81" s="139">
        <v>1.5489535435811871E-3</v>
      </c>
      <c r="E81" s="139">
        <v>0.98829507379808912</v>
      </c>
      <c r="F81" s="139">
        <v>93.81811467093722</v>
      </c>
      <c r="G81" s="139">
        <v>4.14154257941194</v>
      </c>
    </row>
    <row r="82" spans="1:7" x14ac:dyDescent="0.25">
      <c r="A82" t="s">
        <v>8</v>
      </c>
      <c r="B82" t="s">
        <v>34</v>
      </c>
      <c r="C82" t="s">
        <v>27</v>
      </c>
      <c r="D82" s="1">
        <v>1E-3</v>
      </c>
      <c r="E82" s="1">
        <v>1E-3</v>
      </c>
      <c r="F82" s="1">
        <v>1E-3</v>
      </c>
      <c r="G82" s="1">
        <v>1E-3</v>
      </c>
    </row>
    <row r="83" spans="1:7" x14ac:dyDescent="0.25">
      <c r="A83" t="s">
        <v>8</v>
      </c>
      <c r="B83" t="s">
        <v>34</v>
      </c>
      <c r="C83" t="s">
        <v>28</v>
      </c>
      <c r="D83" s="1">
        <v>1E-3</v>
      </c>
      <c r="E83" s="1">
        <v>1E-3</v>
      </c>
      <c r="F83" s="1">
        <v>1E-3</v>
      </c>
      <c r="G83" s="1">
        <v>1E-3</v>
      </c>
    </row>
    <row r="84" spans="1:7" x14ac:dyDescent="0.25">
      <c r="A84" t="s">
        <v>8</v>
      </c>
      <c r="B84" t="s">
        <v>34</v>
      </c>
      <c r="C84" t="s">
        <v>29</v>
      </c>
      <c r="D84" s="1">
        <v>1E-3</v>
      </c>
      <c r="E84" s="1">
        <v>1E-3</v>
      </c>
      <c r="F84" s="1">
        <v>1E-3</v>
      </c>
      <c r="G84" s="1">
        <v>1E-3</v>
      </c>
    </row>
    <row r="85" spans="1:7" x14ac:dyDescent="0.25">
      <c r="A85" t="s">
        <v>8</v>
      </c>
      <c r="B85" t="s">
        <v>34</v>
      </c>
      <c r="C85" t="s">
        <v>30</v>
      </c>
      <c r="D85" s="1">
        <v>1E-3</v>
      </c>
      <c r="E85" s="1">
        <v>1E-3</v>
      </c>
      <c r="F85" s="1">
        <v>1E-3</v>
      </c>
      <c r="G85" s="1">
        <v>1E-3</v>
      </c>
    </row>
    <row r="86" spans="1:7" x14ac:dyDescent="0.25">
      <c r="A86" t="s">
        <v>41</v>
      </c>
      <c r="B86" t="s">
        <v>44</v>
      </c>
      <c r="C86" t="s">
        <v>19</v>
      </c>
      <c r="D86" s="1">
        <v>1E-3</v>
      </c>
      <c r="E86" s="1">
        <v>1E-3</v>
      </c>
      <c r="F86" s="1">
        <v>1E-3</v>
      </c>
      <c r="G86" s="1">
        <v>1E-3</v>
      </c>
    </row>
    <row r="87" spans="1:7" x14ac:dyDescent="0.25">
      <c r="A87" t="s">
        <v>41</v>
      </c>
      <c r="B87" t="s">
        <v>44</v>
      </c>
      <c r="C87" t="s">
        <v>20</v>
      </c>
      <c r="D87" s="1">
        <v>1E-3</v>
      </c>
      <c r="E87" s="1">
        <v>1E-3</v>
      </c>
      <c r="F87" s="1">
        <v>1E-3</v>
      </c>
      <c r="G87" s="1">
        <v>1E-3</v>
      </c>
    </row>
    <row r="88" spans="1:7" x14ac:dyDescent="0.25">
      <c r="A88" t="s">
        <v>41</v>
      </c>
      <c r="B88" t="s">
        <v>44</v>
      </c>
      <c r="C88" t="s">
        <v>21</v>
      </c>
      <c r="D88" s="1">
        <v>1E-3</v>
      </c>
      <c r="E88" s="1">
        <v>1E-3</v>
      </c>
      <c r="F88" s="1">
        <v>1E-3</v>
      </c>
      <c r="G88" s="1">
        <v>1E-3</v>
      </c>
    </row>
    <row r="89" spans="1:7" x14ac:dyDescent="0.25">
      <c r="A89" t="s">
        <v>41</v>
      </c>
      <c r="B89" t="s">
        <v>44</v>
      </c>
      <c r="C89" t="s">
        <v>22</v>
      </c>
      <c r="D89" s="139">
        <v>6.1709502554992385E-2</v>
      </c>
      <c r="E89" s="139">
        <v>1.0143866116025324</v>
      </c>
      <c r="F89" s="139">
        <v>284.53564373492986</v>
      </c>
      <c r="G89" s="139">
        <v>13.934744681072285</v>
      </c>
    </row>
    <row r="90" spans="1:7" x14ac:dyDescent="0.25">
      <c r="A90" t="s">
        <v>41</v>
      </c>
      <c r="B90" t="s">
        <v>44</v>
      </c>
      <c r="C90" t="s">
        <v>23</v>
      </c>
      <c r="D90" s="139">
        <v>6.1709502554992385E-2</v>
      </c>
      <c r="E90" s="139">
        <v>1.0143866116025324</v>
      </c>
      <c r="F90" s="139">
        <v>284.53564373492986</v>
      </c>
      <c r="G90" s="139">
        <v>13.934744681072285</v>
      </c>
    </row>
    <row r="91" spans="1:7" x14ac:dyDescent="0.25">
      <c r="A91" t="s">
        <v>41</v>
      </c>
      <c r="B91" t="s">
        <v>44</v>
      </c>
      <c r="C91" t="s">
        <v>24</v>
      </c>
      <c r="D91" s="139">
        <v>6.1709502554992385E-2</v>
      </c>
      <c r="E91" s="139">
        <v>1.0143866116025324</v>
      </c>
      <c r="F91" s="139">
        <v>284.53564373492986</v>
      </c>
      <c r="G91" s="139">
        <v>13.934744681072285</v>
      </c>
    </row>
    <row r="92" spans="1:7" x14ac:dyDescent="0.25">
      <c r="A92" t="s">
        <v>41</v>
      </c>
      <c r="B92" t="s">
        <v>44</v>
      </c>
      <c r="C92" t="s">
        <v>25</v>
      </c>
      <c r="D92" s="139">
        <v>6.1709502554992385E-2</v>
      </c>
      <c r="E92" s="139">
        <v>1.0143866116025324</v>
      </c>
      <c r="F92" s="139">
        <v>284.53564373492986</v>
      </c>
      <c r="G92" s="139">
        <v>13.934744681072285</v>
      </c>
    </row>
    <row r="93" spans="1:7" x14ac:dyDescent="0.25">
      <c r="A93" t="s">
        <v>41</v>
      </c>
      <c r="B93" t="s">
        <v>44</v>
      </c>
      <c r="C93" t="s">
        <v>26</v>
      </c>
      <c r="D93" s="139">
        <v>6.1709502554992385E-2</v>
      </c>
      <c r="E93" s="139">
        <v>1.0143866116025324</v>
      </c>
      <c r="F93" s="139">
        <v>284.53564373492986</v>
      </c>
      <c r="G93" s="139">
        <v>13.934744681072285</v>
      </c>
    </row>
    <row r="94" spans="1:7" x14ac:dyDescent="0.25">
      <c r="A94" t="s">
        <v>41</v>
      </c>
      <c r="B94" t="s">
        <v>44</v>
      </c>
      <c r="C94" t="s">
        <v>27</v>
      </c>
      <c r="D94" s="1">
        <v>1E-3</v>
      </c>
      <c r="E94" s="1">
        <v>1E-3</v>
      </c>
      <c r="F94" s="1">
        <v>1E-3</v>
      </c>
      <c r="G94" s="1">
        <v>1E-3</v>
      </c>
    </row>
    <row r="95" spans="1:7" x14ac:dyDescent="0.25">
      <c r="A95" t="s">
        <v>41</v>
      </c>
      <c r="B95" t="s">
        <v>44</v>
      </c>
      <c r="C95" t="s">
        <v>28</v>
      </c>
      <c r="D95" s="1">
        <v>1E-3</v>
      </c>
      <c r="E95" s="1">
        <v>1E-3</v>
      </c>
      <c r="F95" s="1">
        <v>1E-3</v>
      </c>
      <c r="G95" s="1">
        <v>1E-3</v>
      </c>
    </row>
    <row r="96" spans="1:7" x14ac:dyDescent="0.25">
      <c r="A96" t="s">
        <v>41</v>
      </c>
      <c r="B96" t="s">
        <v>44</v>
      </c>
      <c r="C96" t="s">
        <v>29</v>
      </c>
      <c r="D96" s="1">
        <v>1E-3</v>
      </c>
      <c r="E96" s="1">
        <v>1E-3</v>
      </c>
      <c r="F96" s="1">
        <v>1E-3</v>
      </c>
      <c r="G96" s="1">
        <v>1E-3</v>
      </c>
    </row>
    <row r="97" spans="1:7" x14ac:dyDescent="0.25">
      <c r="A97" t="s">
        <v>41</v>
      </c>
      <c r="B97" t="s">
        <v>44</v>
      </c>
      <c r="C97" t="s">
        <v>30</v>
      </c>
      <c r="D97" s="1">
        <v>1E-3</v>
      </c>
      <c r="E97" s="1">
        <v>1E-3</v>
      </c>
      <c r="F97" s="1">
        <v>1E-3</v>
      </c>
      <c r="G97" s="1">
        <v>1E-3</v>
      </c>
    </row>
    <row r="98" spans="1:7" x14ac:dyDescent="0.25">
      <c r="A98" t="s">
        <v>44</v>
      </c>
      <c r="B98" t="s">
        <v>9</v>
      </c>
      <c r="C98" t="s">
        <v>19</v>
      </c>
      <c r="D98" s="1">
        <v>1E-3</v>
      </c>
      <c r="E98" s="1">
        <v>1E-3</v>
      </c>
      <c r="F98" s="1">
        <v>1E-3</v>
      </c>
      <c r="G98" s="1">
        <v>1E-3</v>
      </c>
    </row>
    <row r="99" spans="1:7" x14ac:dyDescent="0.25">
      <c r="A99" t="s">
        <v>44</v>
      </c>
      <c r="B99" t="s">
        <v>9</v>
      </c>
      <c r="C99" t="s">
        <v>20</v>
      </c>
      <c r="D99" s="1">
        <v>1E-3</v>
      </c>
      <c r="E99" s="1">
        <v>1E-3</v>
      </c>
      <c r="F99" s="1">
        <v>1E-3</v>
      </c>
      <c r="G99" s="1">
        <v>1E-3</v>
      </c>
    </row>
    <row r="100" spans="1:7" x14ac:dyDescent="0.25">
      <c r="A100" t="s">
        <v>44</v>
      </c>
      <c r="B100" t="s">
        <v>9</v>
      </c>
      <c r="C100" t="s">
        <v>21</v>
      </c>
      <c r="D100" s="1">
        <v>1E-3</v>
      </c>
      <c r="E100" s="1">
        <v>1E-3</v>
      </c>
      <c r="F100" s="1">
        <v>1E-3</v>
      </c>
      <c r="G100" s="1">
        <v>1E-3</v>
      </c>
    </row>
    <row r="101" spans="1:7" x14ac:dyDescent="0.25">
      <c r="A101" t="s">
        <v>44</v>
      </c>
      <c r="B101" t="s">
        <v>9</v>
      </c>
      <c r="C101" t="s">
        <v>22</v>
      </c>
      <c r="D101" s="139">
        <v>6.1709502554992385E-2</v>
      </c>
      <c r="E101" s="139">
        <v>1.0143866116025324</v>
      </c>
      <c r="F101" s="139">
        <v>284.53564373492986</v>
      </c>
      <c r="G101" s="139">
        <v>13.934744681072285</v>
      </c>
    </row>
    <row r="102" spans="1:7" x14ac:dyDescent="0.25">
      <c r="A102" t="s">
        <v>44</v>
      </c>
      <c r="B102" t="s">
        <v>9</v>
      </c>
      <c r="C102" t="s">
        <v>23</v>
      </c>
      <c r="D102" s="139">
        <v>6.1709502554992385E-2</v>
      </c>
      <c r="E102" s="139">
        <v>1.0143866116025324</v>
      </c>
      <c r="F102" s="139">
        <v>284.53564373492986</v>
      </c>
      <c r="G102" s="139">
        <v>13.934744681072285</v>
      </c>
    </row>
    <row r="103" spans="1:7" x14ac:dyDescent="0.25">
      <c r="A103" t="s">
        <v>44</v>
      </c>
      <c r="B103" t="s">
        <v>9</v>
      </c>
      <c r="C103" t="s">
        <v>24</v>
      </c>
      <c r="D103" s="139">
        <v>6.1709502554992385E-2</v>
      </c>
      <c r="E103" s="139">
        <v>1.0143866116025324</v>
      </c>
      <c r="F103" s="139">
        <v>284.53564373492986</v>
      </c>
      <c r="G103" s="139">
        <v>13.934744681072285</v>
      </c>
    </row>
    <row r="104" spans="1:7" x14ac:dyDescent="0.25">
      <c r="A104" t="s">
        <v>44</v>
      </c>
      <c r="B104" t="s">
        <v>9</v>
      </c>
      <c r="C104" t="s">
        <v>25</v>
      </c>
      <c r="D104" s="139">
        <v>6.1709502554992385E-2</v>
      </c>
      <c r="E104" s="139">
        <v>1.0143866116025324</v>
      </c>
      <c r="F104" s="139">
        <v>284.53564373492986</v>
      </c>
      <c r="G104" s="139">
        <v>13.934744681072285</v>
      </c>
    </row>
    <row r="105" spans="1:7" x14ac:dyDescent="0.25">
      <c r="A105" t="s">
        <v>44</v>
      </c>
      <c r="B105" t="s">
        <v>9</v>
      </c>
      <c r="C105" t="s">
        <v>26</v>
      </c>
      <c r="D105" s="139">
        <v>6.1709502554992385E-2</v>
      </c>
      <c r="E105" s="139">
        <v>1.0143866116025324</v>
      </c>
      <c r="F105" s="139">
        <v>284.53564373492986</v>
      </c>
      <c r="G105" s="139">
        <v>13.934744681072285</v>
      </c>
    </row>
    <row r="106" spans="1:7" x14ac:dyDescent="0.25">
      <c r="A106" t="s">
        <v>44</v>
      </c>
      <c r="B106" t="s">
        <v>9</v>
      </c>
      <c r="C106" t="s">
        <v>27</v>
      </c>
      <c r="D106" s="1">
        <v>1E-3</v>
      </c>
      <c r="E106" s="1">
        <v>1E-3</v>
      </c>
      <c r="F106" s="1">
        <v>1E-3</v>
      </c>
      <c r="G106" s="1">
        <v>1E-3</v>
      </c>
    </row>
    <row r="107" spans="1:7" x14ac:dyDescent="0.25">
      <c r="A107" t="s">
        <v>44</v>
      </c>
      <c r="B107" t="s">
        <v>9</v>
      </c>
      <c r="C107" t="s">
        <v>28</v>
      </c>
      <c r="D107" s="1">
        <v>1E-3</v>
      </c>
      <c r="E107" s="1">
        <v>1E-3</v>
      </c>
      <c r="F107" s="1">
        <v>1E-3</v>
      </c>
      <c r="G107" s="1">
        <v>1E-3</v>
      </c>
    </row>
    <row r="108" spans="1:7" x14ac:dyDescent="0.25">
      <c r="A108" t="s">
        <v>44</v>
      </c>
      <c r="B108" t="s">
        <v>9</v>
      </c>
      <c r="C108" t="s">
        <v>29</v>
      </c>
      <c r="D108" s="1">
        <v>1E-3</v>
      </c>
      <c r="E108" s="1">
        <v>1E-3</v>
      </c>
      <c r="F108" s="1">
        <v>1E-3</v>
      </c>
      <c r="G108" s="1">
        <v>1E-3</v>
      </c>
    </row>
    <row r="109" spans="1:7" x14ac:dyDescent="0.25">
      <c r="A109" t="s">
        <v>44</v>
      </c>
      <c r="B109" t="s">
        <v>9</v>
      </c>
      <c r="C109" t="s">
        <v>30</v>
      </c>
      <c r="D109" s="1">
        <v>1E-3</v>
      </c>
      <c r="E109" s="1">
        <v>1E-3</v>
      </c>
      <c r="F109" s="1">
        <v>1E-3</v>
      </c>
      <c r="G109" s="1">
        <v>1E-3</v>
      </c>
    </row>
    <row r="110" spans="1:7" x14ac:dyDescent="0.25">
      <c r="A110" t="s">
        <v>39</v>
      </c>
      <c r="B110" t="s">
        <v>41</v>
      </c>
      <c r="C110" t="s">
        <v>19</v>
      </c>
      <c r="D110" s="1">
        <v>1E-3</v>
      </c>
      <c r="E110" s="1">
        <v>1E-3</v>
      </c>
      <c r="F110" s="1">
        <v>1E-3</v>
      </c>
      <c r="G110" s="1">
        <v>1E-3</v>
      </c>
    </row>
    <row r="111" spans="1:7" x14ac:dyDescent="0.25">
      <c r="A111" t="s">
        <v>39</v>
      </c>
      <c r="B111" t="s">
        <v>41</v>
      </c>
      <c r="C111" t="s">
        <v>20</v>
      </c>
      <c r="D111" s="1">
        <v>1E-3</v>
      </c>
      <c r="E111" s="1">
        <v>1E-3</v>
      </c>
      <c r="F111" s="1">
        <v>1E-3</v>
      </c>
      <c r="G111" s="1">
        <v>1E-3</v>
      </c>
    </row>
    <row r="112" spans="1:7" x14ac:dyDescent="0.25">
      <c r="A112" t="s">
        <v>39</v>
      </c>
      <c r="B112" t="s">
        <v>41</v>
      </c>
      <c r="C112" t="s">
        <v>21</v>
      </c>
      <c r="D112" s="1">
        <v>1E-3</v>
      </c>
      <c r="E112" s="1">
        <v>1E-3</v>
      </c>
      <c r="F112" s="1">
        <v>1E-3</v>
      </c>
      <c r="G112" s="1">
        <v>1E-3</v>
      </c>
    </row>
    <row r="113" spans="1:7" x14ac:dyDescent="0.25">
      <c r="A113" t="s">
        <v>39</v>
      </c>
      <c r="B113" t="s">
        <v>41</v>
      </c>
      <c r="C113" t="s">
        <v>22</v>
      </c>
      <c r="D113" s="139">
        <v>6.1709502554992385E-2</v>
      </c>
      <c r="E113" s="139">
        <v>1.0143866116025324</v>
      </c>
      <c r="F113" s="139">
        <v>284.53564373492986</v>
      </c>
      <c r="G113" s="139">
        <v>13.934744681072285</v>
      </c>
    </row>
    <row r="114" spans="1:7" x14ac:dyDescent="0.25">
      <c r="A114" t="s">
        <v>39</v>
      </c>
      <c r="B114" t="s">
        <v>41</v>
      </c>
      <c r="C114" t="s">
        <v>23</v>
      </c>
      <c r="D114" s="139">
        <v>6.1709502554992385E-2</v>
      </c>
      <c r="E114" s="139">
        <v>1.0143866116025324</v>
      </c>
      <c r="F114" s="139">
        <v>284.53564373492986</v>
      </c>
      <c r="G114" s="139">
        <v>13.934744681072285</v>
      </c>
    </row>
    <row r="115" spans="1:7" x14ac:dyDescent="0.25">
      <c r="A115" t="s">
        <v>39</v>
      </c>
      <c r="B115" t="s">
        <v>41</v>
      </c>
      <c r="C115" t="s">
        <v>24</v>
      </c>
      <c r="D115" s="139">
        <v>6.1709502554992385E-2</v>
      </c>
      <c r="E115" s="139">
        <v>1.0143866116025324</v>
      </c>
      <c r="F115" s="139">
        <v>284.53564373492986</v>
      </c>
      <c r="G115" s="139">
        <v>13.934744681072285</v>
      </c>
    </row>
    <row r="116" spans="1:7" x14ac:dyDescent="0.25">
      <c r="A116" t="s">
        <v>39</v>
      </c>
      <c r="B116" t="s">
        <v>41</v>
      </c>
      <c r="C116" t="s">
        <v>25</v>
      </c>
      <c r="D116" s="139">
        <v>6.1709502554992385E-2</v>
      </c>
      <c r="E116" s="139">
        <v>1.0143866116025324</v>
      </c>
      <c r="F116" s="139">
        <v>284.53564373492986</v>
      </c>
      <c r="G116" s="139">
        <v>13.934744681072285</v>
      </c>
    </row>
    <row r="117" spans="1:7" x14ac:dyDescent="0.25">
      <c r="A117" t="s">
        <v>39</v>
      </c>
      <c r="B117" t="s">
        <v>41</v>
      </c>
      <c r="C117" t="s">
        <v>26</v>
      </c>
      <c r="D117" s="139">
        <v>6.1709502554992385E-2</v>
      </c>
      <c r="E117" s="139">
        <v>1.0143866116025324</v>
      </c>
      <c r="F117" s="139">
        <v>284.53564373492986</v>
      </c>
      <c r="G117" s="139">
        <v>13.934744681072285</v>
      </c>
    </row>
    <row r="118" spans="1:7" x14ac:dyDescent="0.25">
      <c r="A118" t="s">
        <v>39</v>
      </c>
      <c r="B118" t="s">
        <v>41</v>
      </c>
      <c r="C118" t="s">
        <v>27</v>
      </c>
      <c r="D118" s="1">
        <v>1E-3</v>
      </c>
      <c r="E118" s="1">
        <v>1E-3</v>
      </c>
      <c r="F118" s="1">
        <v>1E-3</v>
      </c>
      <c r="G118" s="1">
        <v>1E-3</v>
      </c>
    </row>
    <row r="119" spans="1:7" x14ac:dyDescent="0.25">
      <c r="A119" t="s">
        <v>39</v>
      </c>
      <c r="B119" t="s">
        <v>41</v>
      </c>
      <c r="C119" t="s">
        <v>28</v>
      </c>
      <c r="D119" s="1">
        <v>1E-3</v>
      </c>
      <c r="E119" s="1">
        <v>1E-3</v>
      </c>
      <c r="F119" s="1">
        <v>1E-3</v>
      </c>
      <c r="G119" s="1">
        <v>1E-3</v>
      </c>
    </row>
    <row r="120" spans="1:7" x14ac:dyDescent="0.25">
      <c r="A120" t="s">
        <v>39</v>
      </c>
      <c r="B120" t="s">
        <v>41</v>
      </c>
      <c r="C120" t="s">
        <v>29</v>
      </c>
      <c r="D120" s="1">
        <v>1E-3</v>
      </c>
      <c r="E120" s="1">
        <v>1E-3</v>
      </c>
      <c r="F120" s="1">
        <v>1E-3</v>
      </c>
      <c r="G120" s="1">
        <v>1E-3</v>
      </c>
    </row>
    <row r="121" spans="1:7" x14ac:dyDescent="0.25">
      <c r="A121" t="s">
        <v>39</v>
      </c>
      <c r="B121" t="s">
        <v>41</v>
      </c>
      <c r="C121" t="s">
        <v>30</v>
      </c>
      <c r="D121" s="1">
        <v>1E-3</v>
      </c>
      <c r="E121" s="1">
        <v>1E-3</v>
      </c>
      <c r="F121" s="1">
        <v>1E-3</v>
      </c>
      <c r="G121" s="1">
        <v>1E-3</v>
      </c>
    </row>
    <row r="122" spans="1:7" x14ac:dyDescent="0.25">
      <c r="A122" t="s">
        <v>45</v>
      </c>
      <c r="B122" t="s">
        <v>9</v>
      </c>
      <c r="C122" t="s">
        <v>19</v>
      </c>
      <c r="D122" s="1">
        <v>1E-3</v>
      </c>
      <c r="E122" s="1">
        <v>1E-3</v>
      </c>
      <c r="F122" s="1">
        <v>1E-3</v>
      </c>
      <c r="G122" s="1">
        <v>1E-3</v>
      </c>
    </row>
    <row r="123" spans="1:7" x14ac:dyDescent="0.25">
      <c r="A123" t="s">
        <v>45</v>
      </c>
      <c r="B123" t="s">
        <v>9</v>
      </c>
      <c r="C123" t="s">
        <v>20</v>
      </c>
      <c r="D123" s="1">
        <v>1E-3</v>
      </c>
      <c r="E123" s="1">
        <v>1E-3</v>
      </c>
      <c r="F123" s="1">
        <v>1E-3</v>
      </c>
      <c r="G123" s="1">
        <v>1E-3</v>
      </c>
    </row>
    <row r="124" spans="1:7" x14ac:dyDescent="0.25">
      <c r="A124" t="s">
        <v>45</v>
      </c>
      <c r="B124" t="s">
        <v>9</v>
      </c>
      <c r="C124" t="s">
        <v>21</v>
      </c>
      <c r="D124" s="1">
        <v>1E-3</v>
      </c>
      <c r="E124" s="1">
        <v>1E-3</v>
      </c>
      <c r="F124" s="1">
        <v>1E-3</v>
      </c>
      <c r="G124" s="1">
        <v>1E-3</v>
      </c>
    </row>
    <row r="125" spans="1:7" x14ac:dyDescent="0.25">
      <c r="A125" t="s">
        <v>45</v>
      </c>
      <c r="B125" t="s">
        <v>9</v>
      </c>
      <c r="C125" t="s">
        <v>22</v>
      </c>
      <c r="D125" s="139">
        <v>1.9063215800475435E-3</v>
      </c>
      <c r="E125" s="139">
        <v>1.0036421687009101</v>
      </c>
      <c r="F125" s="139">
        <v>64.249001722202124</v>
      </c>
      <c r="G125" s="139">
        <v>13.935333542358396</v>
      </c>
    </row>
    <row r="126" spans="1:7" x14ac:dyDescent="0.25">
      <c r="A126" t="s">
        <v>45</v>
      </c>
      <c r="B126" t="s">
        <v>9</v>
      </c>
      <c r="C126" t="s">
        <v>23</v>
      </c>
      <c r="D126" s="139">
        <v>1.9063215800475435E-3</v>
      </c>
      <c r="E126" s="139">
        <v>1.0036421687009101</v>
      </c>
      <c r="F126" s="139">
        <v>64.249001722202124</v>
      </c>
      <c r="G126" s="139">
        <v>13.935333542358396</v>
      </c>
    </row>
    <row r="127" spans="1:7" x14ac:dyDescent="0.25">
      <c r="A127" t="s">
        <v>45</v>
      </c>
      <c r="B127" t="s">
        <v>9</v>
      </c>
      <c r="C127" t="s">
        <v>24</v>
      </c>
      <c r="D127" s="139">
        <v>1.9063215800475435E-3</v>
      </c>
      <c r="E127" s="139">
        <v>1.0036421687009101</v>
      </c>
      <c r="F127" s="139">
        <v>64.249001722202124</v>
      </c>
      <c r="G127" s="139">
        <v>13.935333542358396</v>
      </c>
    </row>
    <row r="128" spans="1:7" x14ac:dyDescent="0.25">
      <c r="A128" t="s">
        <v>45</v>
      </c>
      <c r="B128" t="s">
        <v>9</v>
      </c>
      <c r="C128" t="s">
        <v>25</v>
      </c>
      <c r="D128" s="139">
        <v>1.9063215800475435E-3</v>
      </c>
      <c r="E128" s="139">
        <v>1.0036421687009101</v>
      </c>
      <c r="F128" s="139">
        <v>64.249001722202124</v>
      </c>
      <c r="G128" s="139">
        <v>13.935333542358396</v>
      </c>
    </row>
    <row r="129" spans="1:7" x14ac:dyDescent="0.25">
      <c r="A129" t="s">
        <v>45</v>
      </c>
      <c r="B129" t="s">
        <v>9</v>
      </c>
      <c r="C129" t="s">
        <v>26</v>
      </c>
      <c r="D129" s="139">
        <v>1.9063215800475435E-3</v>
      </c>
      <c r="E129" s="139">
        <v>1.0036421687009101</v>
      </c>
      <c r="F129" s="139">
        <v>64.249001722202124</v>
      </c>
      <c r="G129" s="139">
        <v>13.935333542358396</v>
      </c>
    </row>
    <row r="130" spans="1:7" x14ac:dyDescent="0.25">
      <c r="A130" t="s">
        <v>45</v>
      </c>
      <c r="B130" t="s">
        <v>9</v>
      </c>
      <c r="C130" t="s">
        <v>27</v>
      </c>
      <c r="D130" s="1">
        <v>1E-3</v>
      </c>
      <c r="E130" s="1">
        <v>1E-3</v>
      </c>
      <c r="F130" s="1">
        <v>1E-3</v>
      </c>
      <c r="G130" s="1">
        <v>1E-3</v>
      </c>
    </row>
    <row r="131" spans="1:7" x14ac:dyDescent="0.25">
      <c r="A131" t="s">
        <v>45</v>
      </c>
      <c r="B131" t="s">
        <v>9</v>
      </c>
      <c r="C131" t="s">
        <v>28</v>
      </c>
      <c r="D131" s="1">
        <v>1E-3</v>
      </c>
      <c r="E131" s="1">
        <v>1E-3</v>
      </c>
      <c r="F131" s="1">
        <v>1E-3</v>
      </c>
      <c r="G131" s="1">
        <v>1E-3</v>
      </c>
    </row>
    <row r="132" spans="1:7" x14ac:dyDescent="0.25">
      <c r="A132" t="s">
        <v>45</v>
      </c>
      <c r="B132" t="s">
        <v>9</v>
      </c>
      <c r="C132" t="s">
        <v>29</v>
      </c>
      <c r="D132" s="1">
        <v>1E-3</v>
      </c>
      <c r="E132" s="1">
        <v>1E-3</v>
      </c>
      <c r="F132" s="1">
        <v>1E-3</v>
      </c>
      <c r="G132" s="1">
        <v>1E-3</v>
      </c>
    </row>
    <row r="133" spans="1:7" x14ac:dyDescent="0.25">
      <c r="A133" t="s">
        <v>45</v>
      </c>
      <c r="B133" t="s">
        <v>9</v>
      </c>
      <c r="C133" t="s">
        <v>30</v>
      </c>
      <c r="D133" s="1">
        <v>1E-3</v>
      </c>
      <c r="E133" s="1">
        <v>1E-3</v>
      </c>
      <c r="F133" s="1">
        <v>1E-3</v>
      </c>
      <c r="G133" s="1">
        <v>1E-3</v>
      </c>
    </row>
    <row r="134" spans="1:7" x14ac:dyDescent="0.25">
      <c r="A134" t="s">
        <v>9</v>
      </c>
      <c r="B134" t="s">
        <v>46</v>
      </c>
      <c r="C134" t="s">
        <v>19</v>
      </c>
      <c r="D134" s="1">
        <v>1E-3</v>
      </c>
      <c r="E134" s="1">
        <v>1E-3</v>
      </c>
      <c r="F134" s="1">
        <v>1E-3</v>
      </c>
      <c r="G134" s="1">
        <v>1E-3</v>
      </c>
    </row>
    <row r="135" spans="1:7" x14ac:dyDescent="0.25">
      <c r="A135" t="s">
        <v>9</v>
      </c>
      <c r="B135" t="s">
        <v>46</v>
      </c>
      <c r="C135" t="s">
        <v>20</v>
      </c>
      <c r="D135" s="1">
        <v>1E-3</v>
      </c>
      <c r="E135" s="1">
        <v>1E-3</v>
      </c>
      <c r="F135" s="1">
        <v>1E-3</v>
      </c>
      <c r="G135" s="1">
        <v>1E-3</v>
      </c>
    </row>
    <row r="136" spans="1:7" x14ac:dyDescent="0.25">
      <c r="A136" t="s">
        <v>9</v>
      </c>
      <c r="B136" t="s">
        <v>46</v>
      </c>
      <c r="C136" t="s">
        <v>21</v>
      </c>
      <c r="D136" s="1">
        <v>1E-3</v>
      </c>
      <c r="E136" s="1">
        <v>1E-3</v>
      </c>
      <c r="F136" s="1">
        <v>1E-3</v>
      </c>
      <c r="G136" s="1">
        <v>1E-3</v>
      </c>
    </row>
    <row r="137" spans="1:7" x14ac:dyDescent="0.25">
      <c r="A137" t="s">
        <v>9</v>
      </c>
      <c r="B137" t="s">
        <v>46</v>
      </c>
      <c r="C137" t="s">
        <v>22</v>
      </c>
      <c r="D137" s="139">
        <v>6.1709502554992385E-2</v>
      </c>
      <c r="E137" s="139">
        <v>1.0143866116025324</v>
      </c>
      <c r="F137" s="139">
        <v>284.53564373492986</v>
      </c>
      <c r="G137" s="139">
        <v>13.934744681072285</v>
      </c>
    </row>
    <row r="138" spans="1:7" x14ac:dyDescent="0.25">
      <c r="A138" t="s">
        <v>9</v>
      </c>
      <c r="B138" t="s">
        <v>46</v>
      </c>
      <c r="C138" t="s">
        <v>23</v>
      </c>
      <c r="D138" s="139">
        <v>6.1709502554992385E-2</v>
      </c>
      <c r="E138" s="139">
        <v>1.0143866116025324</v>
      </c>
      <c r="F138" s="139">
        <v>284.53564373492986</v>
      </c>
      <c r="G138" s="139">
        <v>13.934744681072285</v>
      </c>
    </row>
    <row r="139" spans="1:7" x14ac:dyDescent="0.25">
      <c r="A139" t="s">
        <v>9</v>
      </c>
      <c r="B139" t="s">
        <v>46</v>
      </c>
      <c r="C139" t="s">
        <v>24</v>
      </c>
      <c r="D139" s="139">
        <v>6.1709502554992385E-2</v>
      </c>
      <c r="E139" s="139">
        <v>1.0143866116025324</v>
      </c>
      <c r="F139" s="139">
        <v>284.53564373492986</v>
      </c>
      <c r="G139" s="139">
        <v>13.934744681072285</v>
      </c>
    </row>
    <row r="140" spans="1:7" x14ac:dyDescent="0.25">
      <c r="A140" t="s">
        <v>9</v>
      </c>
      <c r="B140" t="s">
        <v>46</v>
      </c>
      <c r="C140" t="s">
        <v>25</v>
      </c>
      <c r="D140" s="139">
        <v>6.1709502554992385E-2</v>
      </c>
      <c r="E140" s="139">
        <v>1.0143866116025324</v>
      </c>
      <c r="F140" s="139">
        <v>284.53564373492986</v>
      </c>
      <c r="G140" s="139">
        <v>13.934744681072285</v>
      </c>
    </row>
    <row r="141" spans="1:7" x14ac:dyDescent="0.25">
      <c r="A141" t="s">
        <v>9</v>
      </c>
      <c r="B141" t="s">
        <v>46</v>
      </c>
      <c r="C141" t="s">
        <v>26</v>
      </c>
      <c r="D141" s="139">
        <v>6.1709502554992385E-2</v>
      </c>
      <c r="E141" s="139">
        <v>1.0143866116025324</v>
      </c>
      <c r="F141" s="139">
        <v>284.53564373492986</v>
      </c>
      <c r="G141" s="139">
        <v>13.934744681072285</v>
      </c>
    </row>
    <row r="142" spans="1:7" x14ac:dyDescent="0.25">
      <c r="A142" t="s">
        <v>9</v>
      </c>
      <c r="B142" t="s">
        <v>46</v>
      </c>
      <c r="C142" t="s">
        <v>27</v>
      </c>
      <c r="D142" s="1">
        <v>1E-3</v>
      </c>
      <c r="E142" s="1">
        <v>1E-3</v>
      </c>
      <c r="F142" s="1">
        <v>1E-3</v>
      </c>
      <c r="G142" s="1">
        <v>1E-3</v>
      </c>
    </row>
    <row r="143" spans="1:7" x14ac:dyDescent="0.25">
      <c r="A143" t="s">
        <v>9</v>
      </c>
      <c r="B143" t="s">
        <v>46</v>
      </c>
      <c r="C143" t="s">
        <v>28</v>
      </c>
      <c r="D143" s="1">
        <v>1E-3</v>
      </c>
      <c r="E143" s="1">
        <v>1E-3</v>
      </c>
      <c r="F143" s="1">
        <v>1E-3</v>
      </c>
      <c r="G143" s="1">
        <v>1E-3</v>
      </c>
    </row>
    <row r="144" spans="1:7" x14ac:dyDescent="0.25">
      <c r="A144" t="s">
        <v>9</v>
      </c>
      <c r="B144" t="s">
        <v>46</v>
      </c>
      <c r="C144" t="s">
        <v>29</v>
      </c>
      <c r="D144" s="1">
        <v>1E-3</v>
      </c>
      <c r="E144" s="1">
        <v>1E-3</v>
      </c>
      <c r="F144" s="1">
        <v>1E-3</v>
      </c>
      <c r="G144" s="1">
        <v>1E-3</v>
      </c>
    </row>
    <row r="145" spans="1:7" x14ac:dyDescent="0.25">
      <c r="A145" t="s">
        <v>9</v>
      </c>
      <c r="B145" t="s">
        <v>46</v>
      </c>
      <c r="C145" t="s">
        <v>30</v>
      </c>
      <c r="D145" s="1">
        <v>1E-3</v>
      </c>
      <c r="E145" s="1">
        <v>1E-3</v>
      </c>
      <c r="F145" s="1">
        <v>1E-3</v>
      </c>
      <c r="G145" s="1">
        <v>1E-3</v>
      </c>
    </row>
    <row r="146" spans="1:7" x14ac:dyDescent="0.25">
      <c r="A146" t="s">
        <v>54</v>
      </c>
      <c r="B146" t="s">
        <v>50</v>
      </c>
      <c r="C146" t="s">
        <v>19</v>
      </c>
      <c r="D146" s="1">
        <v>1E-3</v>
      </c>
      <c r="E146" s="1">
        <v>1E-3</v>
      </c>
      <c r="F146" s="1">
        <v>1E-3</v>
      </c>
      <c r="G146" s="1">
        <v>1E-3</v>
      </c>
    </row>
    <row r="147" spans="1:7" x14ac:dyDescent="0.25">
      <c r="A147" t="s">
        <v>54</v>
      </c>
      <c r="B147" t="s">
        <v>50</v>
      </c>
      <c r="C147" t="s">
        <v>20</v>
      </c>
      <c r="D147" s="1">
        <v>1E-3</v>
      </c>
      <c r="E147" s="1">
        <v>1E-3</v>
      </c>
      <c r="F147" s="1">
        <v>1E-3</v>
      </c>
      <c r="G147" s="1">
        <v>1E-3</v>
      </c>
    </row>
    <row r="148" spans="1:7" x14ac:dyDescent="0.25">
      <c r="A148" t="s">
        <v>54</v>
      </c>
      <c r="B148" t="s">
        <v>50</v>
      </c>
      <c r="C148" t="s">
        <v>21</v>
      </c>
      <c r="D148" s="1">
        <v>1E-3</v>
      </c>
      <c r="E148" s="1">
        <v>1E-3</v>
      </c>
      <c r="F148" s="1">
        <v>1E-3</v>
      </c>
      <c r="G148" s="1">
        <v>1E-3</v>
      </c>
    </row>
    <row r="149" spans="1:7" x14ac:dyDescent="0.25">
      <c r="A149" t="s">
        <v>54</v>
      </c>
      <c r="B149" t="s">
        <v>50</v>
      </c>
      <c r="C149" t="s">
        <v>22</v>
      </c>
      <c r="D149" s="139">
        <v>1.2696211517064465E-2</v>
      </c>
      <c r="E149" s="139">
        <v>1.0056337811375167</v>
      </c>
      <c r="F149" s="139">
        <v>22.390231610234675</v>
      </c>
      <c r="G149" s="139">
        <v>1.9580682555860283</v>
      </c>
    </row>
    <row r="150" spans="1:7" x14ac:dyDescent="0.25">
      <c r="A150" t="s">
        <v>54</v>
      </c>
      <c r="B150" t="s">
        <v>50</v>
      </c>
      <c r="C150" t="s">
        <v>23</v>
      </c>
      <c r="D150" s="139">
        <v>1.2696211517064465E-2</v>
      </c>
      <c r="E150" s="139">
        <v>1.0056337811375167</v>
      </c>
      <c r="F150" s="139">
        <v>22.390231610234675</v>
      </c>
      <c r="G150" s="139">
        <v>1.9580682555860283</v>
      </c>
    </row>
    <row r="151" spans="1:7" x14ac:dyDescent="0.25">
      <c r="A151" t="s">
        <v>54</v>
      </c>
      <c r="B151" t="s">
        <v>50</v>
      </c>
      <c r="C151" t="s">
        <v>24</v>
      </c>
      <c r="D151" s="139">
        <v>1.2696211517064465E-2</v>
      </c>
      <c r="E151" s="139">
        <v>1.0056337811375167</v>
      </c>
      <c r="F151" s="139">
        <v>22.390231610234675</v>
      </c>
      <c r="G151" s="139">
        <v>1.9580682555860283</v>
      </c>
    </row>
    <row r="152" spans="1:7" x14ac:dyDescent="0.25">
      <c r="A152" t="s">
        <v>54</v>
      </c>
      <c r="B152" t="s">
        <v>50</v>
      </c>
      <c r="C152" t="s">
        <v>25</v>
      </c>
      <c r="D152" s="139">
        <v>1.2696211517064465E-2</v>
      </c>
      <c r="E152" s="139">
        <v>1.0056337811375167</v>
      </c>
      <c r="F152" s="139">
        <v>22.390231610234675</v>
      </c>
      <c r="G152" s="139">
        <v>1.9580682555860283</v>
      </c>
    </row>
    <row r="153" spans="1:7" x14ac:dyDescent="0.25">
      <c r="A153" t="s">
        <v>54</v>
      </c>
      <c r="B153" t="s">
        <v>50</v>
      </c>
      <c r="C153" t="s">
        <v>26</v>
      </c>
      <c r="D153" s="139">
        <v>1.2696211517064465E-2</v>
      </c>
      <c r="E153" s="139">
        <v>1.0056337811375167</v>
      </c>
      <c r="F153" s="139">
        <v>22.390231610234675</v>
      </c>
      <c r="G153" s="139">
        <v>1.9580682555860283</v>
      </c>
    </row>
    <row r="154" spans="1:7" x14ac:dyDescent="0.25">
      <c r="A154" t="s">
        <v>54</v>
      </c>
      <c r="B154" t="s">
        <v>50</v>
      </c>
      <c r="C154" t="s">
        <v>27</v>
      </c>
      <c r="D154" s="1">
        <v>1E-3</v>
      </c>
      <c r="E154" s="1">
        <v>1E-3</v>
      </c>
      <c r="F154" s="1">
        <v>1E-3</v>
      </c>
      <c r="G154" s="1">
        <v>1E-3</v>
      </c>
    </row>
    <row r="155" spans="1:7" x14ac:dyDescent="0.25">
      <c r="A155" t="s">
        <v>54</v>
      </c>
      <c r="B155" t="s">
        <v>50</v>
      </c>
      <c r="C155" t="s">
        <v>28</v>
      </c>
      <c r="D155" s="1">
        <v>1E-3</v>
      </c>
      <c r="E155" s="1">
        <v>1E-3</v>
      </c>
      <c r="F155" s="1">
        <v>1E-3</v>
      </c>
      <c r="G155" s="1">
        <v>1E-3</v>
      </c>
    </row>
    <row r="156" spans="1:7" x14ac:dyDescent="0.25">
      <c r="A156" t="s">
        <v>54</v>
      </c>
      <c r="B156" t="s">
        <v>50</v>
      </c>
      <c r="C156" t="s">
        <v>29</v>
      </c>
      <c r="D156" s="1">
        <v>1E-3</v>
      </c>
      <c r="E156" s="1">
        <v>1E-3</v>
      </c>
      <c r="F156" s="1">
        <v>1E-3</v>
      </c>
      <c r="G156" s="1">
        <v>1E-3</v>
      </c>
    </row>
    <row r="157" spans="1:7" x14ac:dyDescent="0.25">
      <c r="A157" t="s">
        <v>54</v>
      </c>
      <c r="B157" t="s">
        <v>50</v>
      </c>
      <c r="C157" t="s">
        <v>30</v>
      </c>
      <c r="D157" s="1">
        <v>1E-3</v>
      </c>
      <c r="E157" s="1">
        <v>1E-3</v>
      </c>
      <c r="F157" s="1">
        <v>1E-3</v>
      </c>
      <c r="G157" s="1">
        <v>1E-3</v>
      </c>
    </row>
    <row r="158" spans="1:7" x14ac:dyDescent="0.25">
      <c r="A158" t="s">
        <v>55</v>
      </c>
      <c r="B158" t="s">
        <v>54</v>
      </c>
      <c r="C158" t="s">
        <v>19</v>
      </c>
      <c r="D158" s="1">
        <v>1E-3</v>
      </c>
      <c r="E158" s="1">
        <v>1E-3</v>
      </c>
      <c r="F158" s="1">
        <v>1E-3</v>
      </c>
      <c r="G158" s="1">
        <v>1E-3</v>
      </c>
    </row>
    <row r="159" spans="1:7" x14ac:dyDescent="0.25">
      <c r="A159" t="s">
        <v>55</v>
      </c>
      <c r="B159" t="s">
        <v>54</v>
      </c>
      <c r="C159" t="s">
        <v>20</v>
      </c>
      <c r="D159" s="1">
        <v>1E-3</v>
      </c>
      <c r="E159" s="1">
        <v>1E-3</v>
      </c>
      <c r="F159" s="1">
        <v>1E-3</v>
      </c>
      <c r="G159" s="1">
        <v>1E-3</v>
      </c>
    </row>
    <row r="160" spans="1:7" x14ac:dyDescent="0.25">
      <c r="A160" t="s">
        <v>55</v>
      </c>
      <c r="B160" t="s">
        <v>54</v>
      </c>
      <c r="C160" t="s">
        <v>21</v>
      </c>
      <c r="D160" s="1">
        <v>1E-3</v>
      </c>
      <c r="E160" s="1">
        <v>1E-3</v>
      </c>
      <c r="F160" s="1">
        <v>1E-3</v>
      </c>
      <c r="G160" s="1">
        <v>1E-3</v>
      </c>
    </row>
    <row r="161" spans="1:7" x14ac:dyDescent="0.25">
      <c r="A161" t="s">
        <v>55</v>
      </c>
      <c r="B161" t="s">
        <v>54</v>
      </c>
      <c r="C161" t="s">
        <v>22</v>
      </c>
      <c r="D161" s="139">
        <v>1.2696211517064465E-2</v>
      </c>
      <c r="E161" s="139">
        <v>1.0056337811375167</v>
      </c>
      <c r="F161" s="139">
        <v>22.390231610234675</v>
      </c>
      <c r="G161" s="139">
        <v>1.9580682555860283</v>
      </c>
    </row>
    <row r="162" spans="1:7" x14ac:dyDescent="0.25">
      <c r="A162" t="s">
        <v>55</v>
      </c>
      <c r="B162" t="s">
        <v>54</v>
      </c>
      <c r="C162" t="s">
        <v>23</v>
      </c>
      <c r="D162" s="139">
        <v>1.2696211517064465E-2</v>
      </c>
      <c r="E162" s="139">
        <v>1.0056337811375167</v>
      </c>
      <c r="F162" s="139">
        <v>22.390231610234675</v>
      </c>
      <c r="G162" s="139">
        <v>1.9580682555860283</v>
      </c>
    </row>
    <row r="163" spans="1:7" x14ac:dyDescent="0.25">
      <c r="A163" t="s">
        <v>55</v>
      </c>
      <c r="B163" t="s">
        <v>54</v>
      </c>
      <c r="C163" t="s">
        <v>24</v>
      </c>
      <c r="D163" s="139">
        <v>1.2696211517064465E-2</v>
      </c>
      <c r="E163" s="139">
        <v>1.0056337811375167</v>
      </c>
      <c r="F163" s="139">
        <v>22.390231610234675</v>
      </c>
      <c r="G163" s="139">
        <v>1.9580682555860283</v>
      </c>
    </row>
    <row r="164" spans="1:7" x14ac:dyDescent="0.25">
      <c r="A164" t="s">
        <v>55</v>
      </c>
      <c r="B164" t="s">
        <v>54</v>
      </c>
      <c r="C164" t="s">
        <v>25</v>
      </c>
      <c r="D164" s="139">
        <v>1.2696211517064465E-2</v>
      </c>
      <c r="E164" s="139">
        <v>1.0056337811375167</v>
      </c>
      <c r="F164" s="139">
        <v>22.390231610234675</v>
      </c>
      <c r="G164" s="139">
        <v>1.9580682555860283</v>
      </c>
    </row>
    <row r="165" spans="1:7" x14ac:dyDescent="0.25">
      <c r="A165" t="s">
        <v>55</v>
      </c>
      <c r="B165" t="s">
        <v>54</v>
      </c>
      <c r="C165" t="s">
        <v>26</v>
      </c>
      <c r="D165" s="139">
        <v>1.2696211517064465E-2</v>
      </c>
      <c r="E165" s="139">
        <v>1.0056337811375167</v>
      </c>
      <c r="F165" s="139">
        <v>22.390231610234675</v>
      </c>
      <c r="G165" s="139">
        <v>1.9580682555860283</v>
      </c>
    </row>
    <row r="166" spans="1:7" x14ac:dyDescent="0.25">
      <c r="A166" t="s">
        <v>55</v>
      </c>
      <c r="B166" t="s">
        <v>54</v>
      </c>
      <c r="C166" t="s">
        <v>27</v>
      </c>
      <c r="D166" s="1">
        <v>1E-3</v>
      </c>
      <c r="E166" s="1">
        <v>1E-3</v>
      </c>
      <c r="F166" s="1">
        <v>1E-3</v>
      </c>
      <c r="G166" s="1">
        <v>1E-3</v>
      </c>
    </row>
    <row r="167" spans="1:7" x14ac:dyDescent="0.25">
      <c r="A167" t="s">
        <v>55</v>
      </c>
      <c r="B167" t="s">
        <v>54</v>
      </c>
      <c r="C167" t="s">
        <v>28</v>
      </c>
      <c r="D167" s="1">
        <v>1E-3</v>
      </c>
      <c r="E167" s="1">
        <v>1E-3</v>
      </c>
      <c r="F167" s="1">
        <v>1E-3</v>
      </c>
      <c r="G167" s="1">
        <v>1E-3</v>
      </c>
    </row>
    <row r="168" spans="1:7" x14ac:dyDescent="0.25">
      <c r="A168" t="s">
        <v>55</v>
      </c>
      <c r="B168" t="s">
        <v>54</v>
      </c>
      <c r="C168" t="s">
        <v>29</v>
      </c>
      <c r="D168" s="1">
        <v>1E-3</v>
      </c>
      <c r="E168" s="1">
        <v>1E-3</v>
      </c>
      <c r="F168" s="1">
        <v>1E-3</v>
      </c>
      <c r="G168" s="1">
        <v>1E-3</v>
      </c>
    </row>
    <row r="169" spans="1:7" x14ac:dyDescent="0.25">
      <c r="A169" t="s">
        <v>55</v>
      </c>
      <c r="B169" t="s">
        <v>54</v>
      </c>
      <c r="C169" t="s">
        <v>30</v>
      </c>
      <c r="D169" s="1">
        <v>1E-3</v>
      </c>
      <c r="E169" s="1">
        <v>1E-3</v>
      </c>
      <c r="F169" s="1">
        <v>1E-3</v>
      </c>
      <c r="G169" s="1">
        <v>1E-3</v>
      </c>
    </row>
    <row r="170" spans="1:7" x14ac:dyDescent="0.25">
      <c r="A170" t="s">
        <v>56</v>
      </c>
      <c r="B170" t="s">
        <v>10</v>
      </c>
      <c r="C170" t="s">
        <v>19</v>
      </c>
      <c r="D170" s="1">
        <v>1E-3</v>
      </c>
      <c r="E170" s="1">
        <v>1E-3</v>
      </c>
      <c r="F170" s="1">
        <v>1E-3</v>
      </c>
      <c r="G170" s="1">
        <v>1E-3</v>
      </c>
    </row>
    <row r="171" spans="1:7" x14ac:dyDescent="0.25">
      <c r="A171" t="s">
        <v>56</v>
      </c>
      <c r="B171" t="s">
        <v>10</v>
      </c>
      <c r="C171" t="s">
        <v>20</v>
      </c>
      <c r="D171" s="1">
        <v>1E-3</v>
      </c>
      <c r="E171" s="1">
        <v>1E-3</v>
      </c>
      <c r="F171" s="1">
        <v>1E-3</v>
      </c>
      <c r="G171" s="1">
        <v>1E-3</v>
      </c>
    </row>
    <row r="172" spans="1:7" x14ac:dyDescent="0.25">
      <c r="A172" t="s">
        <v>56</v>
      </c>
      <c r="B172" t="s">
        <v>10</v>
      </c>
      <c r="C172" t="s">
        <v>21</v>
      </c>
      <c r="D172" s="1">
        <v>1E-3</v>
      </c>
      <c r="E172" s="1">
        <v>1E-3</v>
      </c>
      <c r="F172" s="1">
        <v>1E-3</v>
      </c>
      <c r="G172" s="1">
        <v>1E-3</v>
      </c>
    </row>
    <row r="173" spans="1:7" x14ac:dyDescent="0.25">
      <c r="A173" t="s">
        <v>56</v>
      </c>
      <c r="B173" t="s">
        <v>10</v>
      </c>
      <c r="C173" t="s">
        <v>22</v>
      </c>
      <c r="D173" s="139">
        <v>3.1321877206330118E-2</v>
      </c>
      <c r="E173" s="139">
        <v>0.98617494815698514</v>
      </c>
      <c r="F173" s="139">
        <v>20.060948489746195</v>
      </c>
      <c r="G173" s="139">
        <v>3.0630990343734794</v>
      </c>
    </row>
    <row r="174" spans="1:7" x14ac:dyDescent="0.25">
      <c r="A174" t="s">
        <v>56</v>
      </c>
      <c r="B174" t="s">
        <v>10</v>
      </c>
      <c r="C174" t="s">
        <v>23</v>
      </c>
      <c r="D174" s="139">
        <v>3.1321877206330118E-2</v>
      </c>
      <c r="E174" s="139">
        <v>0.98617494815698514</v>
      </c>
      <c r="F174" s="139">
        <v>20.060948489746195</v>
      </c>
      <c r="G174" s="139">
        <v>3.0630990343734794</v>
      </c>
    </row>
    <row r="175" spans="1:7" x14ac:dyDescent="0.25">
      <c r="A175" t="s">
        <v>56</v>
      </c>
      <c r="B175" t="s">
        <v>10</v>
      </c>
      <c r="C175" t="s">
        <v>24</v>
      </c>
      <c r="D175" s="139">
        <v>3.1321877206330118E-2</v>
      </c>
      <c r="E175" s="139">
        <v>0.98617494815698514</v>
      </c>
      <c r="F175" s="139">
        <v>20.060948489746195</v>
      </c>
      <c r="G175" s="139">
        <v>3.0630990343734794</v>
      </c>
    </row>
    <row r="176" spans="1:7" x14ac:dyDescent="0.25">
      <c r="A176" t="s">
        <v>56</v>
      </c>
      <c r="B176" t="s">
        <v>10</v>
      </c>
      <c r="C176" t="s">
        <v>25</v>
      </c>
      <c r="D176" s="139">
        <v>3.1321877206330118E-2</v>
      </c>
      <c r="E176" s="139">
        <v>0.98617494815698514</v>
      </c>
      <c r="F176" s="139">
        <v>20.060948489746195</v>
      </c>
      <c r="G176" s="139">
        <v>3.0630990343734794</v>
      </c>
    </row>
    <row r="177" spans="1:7" x14ac:dyDescent="0.25">
      <c r="A177" t="s">
        <v>56</v>
      </c>
      <c r="B177" t="s">
        <v>10</v>
      </c>
      <c r="C177" t="s">
        <v>26</v>
      </c>
      <c r="D177" s="139">
        <v>3.1321877206330118E-2</v>
      </c>
      <c r="E177" s="139">
        <v>0.98617494815698514</v>
      </c>
      <c r="F177" s="139">
        <v>20.060948489746195</v>
      </c>
      <c r="G177" s="139">
        <v>3.0630990343734794</v>
      </c>
    </row>
    <row r="178" spans="1:7" x14ac:dyDescent="0.25">
      <c r="A178" t="s">
        <v>56</v>
      </c>
      <c r="B178" t="s">
        <v>10</v>
      </c>
      <c r="C178" t="s">
        <v>27</v>
      </c>
      <c r="D178" s="1">
        <v>1E-3</v>
      </c>
      <c r="E178" s="1">
        <v>1E-3</v>
      </c>
      <c r="F178" s="1">
        <v>1E-3</v>
      </c>
      <c r="G178" s="1">
        <v>1E-3</v>
      </c>
    </row>
    <row r="179" spans="1:7" x14ac:dyDescent="0.25">
      <c r="A179" t="s">
        <v>56</v>
      </c>
      <c r="B179" t="s">
        <v>10</v>
      </c>
      <c r="C179" t="s">
        <v>28</v>
      </c>
      <c r="D179" s="1">
        <v>1E-3</v>
      </c>
      <c r="E179" s="1">
        <v>1E-3</v>
      </c>
      <c r="F179" s="1">
        <v>1E-3</v>
      </c>
      <c r="G179" s="1">
        <v>1E-3</v>
      </c>
    </row>
    <row r="180" spans="1:7" x14ac:dyDescent="0.25">
      <c r="A180" t="s">
        <v>56</v>
      </c>
      <c r="B180" t="s">
        <v>10</v>
      </c>
      <c r="C180" t="s">
        <v>29</v>
      </c>
      <c r="D180" s="1">
        <v>1E-3</v>
      </c>
      <c r="E180" s="1">
        <v>1E-3</v>
      </c>
      <c r="F180" s="1">
        <v>1E-3</v>
      </c>
      <c r="G180" s="1">
        <v>1E-3</v>
      </c>
    </row>
    <row r="181" spans="1:7" x14ac:dyDescent="0.25">
      <c r="A181" t="s">
        <v>56</v>
      </c>
      <c r="B181" t="s">
        <v>10</v>
      </c>
      <c r="C181" t="s">
        <v>30</v>
      </c>
      <c r="D181" s="1">
        <v>1E-3</v>
      </c>
      <c r="E181" s="1">
        <v>1E-3</v>
      </c>
      <c r="F181" s="1">
        <v>1E-3</v>
      </c>
      <c r="G181" s="1">
        <v>1E-3</v>
      </c>
    </row>
    <row r="182" spans="1:7" x14ac:dyDescent="0.25">
      <c r="A182" t="s">
        <v>10</v>
      </c>
      <c r="B182" t="s">
        <v>49</v>
      </c>
      <c r="C182" t="s">
        <v>19</v>
      </c>
      <c r="D182" s="1">
        <v>1E-3</v>
      </c>
      <c r="E182" s="1">
        <v>1E-3</v>
      </c>
      <c r="F182" s="1">
        <v>1E-3</v>
      </c>
      <c r="G182" s="1">
        <v>1E-3</v>
      </c>
    </row>
    <row r="183" spans="1:7" x14ac:dyDescent="0.25">
      <c r="A183" t="s">
        <v>10</v>
      </c>
      <c r="B183" t="s">
        <v>49</v>
      </c>
      <c r="C183" t="s">
        <v>20</v>
      </c>
      <c r="D183" s="1">
        <v>1E-3</v>
      </c>
      <c r="E183" s="1">
        <v>1E-3</v>
      </c>
      <c r="F183" s="1">
        <v>1E-3</v>
      </c>
      <c r="G183" s="1">
        <v>1E-3</v>
      </c>
    </row>
    <row r="184" spans="1:7" x14ac:dyDescent="0.25">
      <c r="A184" t="s">
        <v>10</v>
      </c>
      <c r="B184" t="s">
        <v>49</v>
      </c>
      <c r="C184" t="s">
        <v>21</v>
      </c>
      <c r="D184" s="1">
        <v>1E-3</v>
      </c>
      <c r="E184" s="1">
        <v>1E-3</v>
      </c>
      <c r="F184" s="1">
        <v>1E-3</v>
      </c>
      <c r="G184" s="1">
        <v>1E-3</v>
      </c>
    </row>
    <row r="185" spans="1:7" x14ac:dyDescent="0.25">
      <c r="A185" t="s">
        <v>10</v>
      </c>
      <c r="B185" t="s">
        <v>49</v>
      </c>
      <c r="C185" t="s">
        <v>22</v>
      </c>
      <c r="D185" s="139">
        <v>3.1321877206330118E-2</v>
      </c>
      <c r="E185" s="139">
        <v>0.98617494815698514</v>
      </c>
      <c r="F185" s="139">
        <v>20.060948489746195</v>
      </c>
      <c r="G185" s="139">
        <v>3.0630990343734794</v>
      </c>
    </row>
    <row r="186" spans="1:7" x14ac:dyDescent="0.25">
      <c r="A186" t="s">
        <v>10</v>
      </c>
      <c r="B186" t="s">
        <v>49</v>
      </c>
      <c r="C186" t="s">
        <v>23</v>
      </c>
      <c r="D186" s="139">
        <v>3.1321877206330118E-2</v>
      </c>
      <c r="E186" s="139">
        <v>0.98617494815698514</v>
      </c>
      <c r="F186" s="139">
        <v>20.060948489746195</v>
      </c>
      <c r="G186" s="139">
        <v>3.0630990343734794</v>
      </c>
    </row>
    <row r="187" spans="1:7" x14ac:dyDescent="0.25">
      <c r="A187" t="s">
        <v>10</v>
      </c>
      <c r="B187" t="s">
        <v>49</v>
      </c>
      <c r="C187" t="s">
        <v>24</v>
      </c>
      <c r="D187" s="139">
        <v>3.1321877206330118E-2</v>
      </c>
      <c r="E187" s="139">
        <v>0.98617494815698514</v>
      </c>
      <c r="F187" s="139">
        <v>20.060948489746195</v>
      </c>
      <c r="G187" s="139">
        <v>3.0630990343734794</v>
      </c>
    </row>
    <row r="188" spans="1:7" x14ac:dyDescent="0.25">
      <c r="A188" t="s">
        <v>10</v>
      </c>
      <c r="B188" t="s">
        <v>49</v>
      </c>
      <c r="C188" t="s">
        <v>25</v>
      </c>
      <c r="D188" s="139">
        <v>3.1321877206330118E-2</v>
      </c>
      <c r="E188" s="139">
        <v>0.98617494815698514</v>
      </c>
      <c r="F188" s="139">
        <v>20.060948489746195</v>
      </c>
      <c r="G188" s="139">
        <v>3.0630990343734794</v>
      </c>
    </row>
    <row r="189" spans="1:7" x14ac:dyDescent="0.25">
      <c r="A189" t="s">
        <v>10</v>
      </c>
      <c r="B189" t="s">
        <v>49</v>
      </c>
      <c r="C189" t="s">
        <v>26</v>
      </c>
      <c r="D189" s="139">
        <v>3.1321877206330118E-2</v>
      </c>
      <c r="E189" s="139">
        <v>0.98617494815698514</v>
      </c>
      <c r="F189" s="139">
        <v>20.060948489746195</v>
      </c>
      <c r="G189" s="139">
        <v>3.0630990343734794</v>
      </c>
    </row>
    <row r="190" spans="1:7" x14ac:dyDescent="0.25">
      <c r="A190" t="s">
        <v>10</v>
      </c>
      <c r="B190" t="s">
        <v>49</v>
      </c>
      <c r="C190" t="s">
        <v>27</v>
      </c>
      <c r="D190" s="1">
        <v>1E-3</v>
      </c>
      <c r="E190" s="1">
        <v>1E-3</v>
      </c>
      <c r="F190" s="1">
        <v>1E-3</v>
      </c>
      <c r="G190" s="1">
        <v>1E-3</v>
      </c>
    </row>
    <row r="191" spans="1:7" x14ac:dyDescent="0.25">
      <c r="A191" t="s">
        <v>10</v>
      </c>
      <c r="B191" t="s">
        <v>49</v>
      </c>
      <c r="C191" t="s">
        <v>28</v>
      </c>
      <c r="D191" s="1">
        <v>1E-3</v>
      </c>
      <c r="E191" s="1">
        <v>1E-3</v>
      </c>
      <c r="F191" s="1">
        <v>1E-3</v>
      </c>
      <c r="G191" s="1">
        <v>1E-3</v>
      </c>
    </row>
    <row r="192" spans="1:7" x14ac:dyDescent="0.25">
      <c r="A192" t="s">
        <v>10</v>
      </c>
      <c r="B192" t="s">
        <v>49</v>
      </c>
      <c r="C192" t="s">
        <v>29</v>
      </c>
      <c r="D192" s="1">
        <v>1E-3</v>
      </c>
      <c r="E192" s="1">
        <v>1E-3</v>
      </c>
      <c r="F192" s="1">
        <v>1E-3</v>
      </c>
      <c r="G192" s="1">
        <v>1E-3</v>
      </c>
    </row>
    <row r="193" spans="1:7" x14ac:dyDescent="0.25">
      <c r="A193" t="s">
        <v>10</v>
      </c>
      <c r="B193" t="s">
        <v>49</v>
      </c>
      <c r="C193" t="s">
        <v>30</v>
      </c>
      <c r="D193" s="1">
        <v>1E-3</v>
      </c>
      <c r="E193" s="1">
        <v>1E-3</v>
      </c>
      <c r="F193" s="1">
        <v>1E-3</v>
      </c>
      <c r="G193" s="1">
        <v>1E-3</v>
      </c>
    </row>
    <row r="194" spans="1:7" x14ac:dyDescent="0.25">
      <c r="A194" t="s">
        <v>49</v>
      </c>
      <c r="B194" t="s">
        <v>34</v>
      </c>
      <c r="C194" t="s">
        <v>19</v>
      </c>
      <c r="D194" s="1">
        <v>1E-3</v>
      </c>
      <c r="E194" s="1">
        <v>1E-3</v>
      </c>
      <c r="F194" s="1">
        <v>1E-3</v>
      </c>
      <c r="G194" s="1">
        <v>1E-3</v>
      </c>
    </row>
    <row r="195" spans="1:7" x14ac:dyDescent="0.25">
      <c r="A195" t="s">
        <v>49</v>
      </c>
      <c r="B195" t="s">
        <v>34</v>
      </c>
      <c r="C195" t="s">
        <v>20</v>
      </c>
      <c r="D195" s="1">
        <v>1E-3</v>
      </c>
      <c r="E195" s="1">
        <v>1E-3</v>
      </c>
      <c r="F195" s="1">
        <v>1E-3</v>
      </c>
      <c r="G195" s="1">
        <v>1E-3</v>
      </c>
    </row>
    <row r="196" spans="1:7" x14ac:dyDescent="0.25">
      <c r="A196" t="s">
        <v>49</v>
      </c>
      <c r="B196" t="s">
        <v>34</v>
      </c>
      <c r="C196" t="s">
        <v>21</v>
      </c>
      <c r="D196" s="1">
        <v>1E-3</v>
      </c>
      <c r="E196" s="1">
        <v>1E-3</v>
      </c>
      <c r="F196" s="1">
        <v>1E-3</v>
      </c>
      <c r="G196" s="1">
        <v>1E-3</v>
      </c>
    </row>
    <row r="197" spans="1:7" x14ac:dyDescent="0.25">
      <c r="A197" t="s">
        <v>49</v>
      </c>
      <c r="B197" t="s">
        <v>34</v>
      </c>
      <c r="C197" t="s">
        <v>22</v>
      </c>
      <c r="D197" s="139">
        <v>3.1321877206330118E-2</v>
      </c>
      <c r="E197" s="139">
        <v>0.98617494815698514</v>
      </c>
      <c r="F197" s="139">
        <v>20.060948489746195</v>
      </c>
      <c r="G197" s="139">
        <v>3.0630990343734794</v>
      </c>
    </row>
    <row r="198" spans="1:7" x14ac:dyDescent="0.25">
      <c r="A198" t="s">
        <v>49</v>
      </c>
      <c r="B198" t="s">
        <v>34</v>
      </c>
      <c r="C198" t="s">
        <v>23</v>
      </c>
      <c r="D198" s="139">
        <v>3.1321877206330118E-2</v>
      </c>
      <c r="E198" s="139">
        <v>0.98617494815698514</v>
      </c>
      <c r="F198" s="139">
        <v>20.060948489746195</v>
      </c>
      <c r="G198" s="139">
        <v>3.0630990343734794</v>
      </c>
    </row>
    <row r="199" spans="1:7" x14ac:dyDescent="0.25">
      <c r="A199" t="s">
        <v>49</v>
      </c>
      <c r="B199" t="s">
        <v>34</v>
      </c>
      <c r="C199" t="s">
        <v>24</v>
      </c>
      <c r="D199" s="139">
        <v>3.1321877206330118E-2</v>
      </c>
      <c r="E199" s="139">
        <v>0.98617494815698514</v>
      </c>
      <c r="F199" s="139">
        <v>20.060948489746195</v>
      </c>
      <c r="G199" s="139">
        <v>3.0630990343734794</v>
      </c>
    </row>
    <row r="200" spans="1:7" x14ac:dyDescent="0.25">
      <c r="A200" t="s">
        <v>49</v>
      </c>
      <c r="B200" t="s">
        <v>34</v>
      </c>
      <c r="C200" t="s">
        <v>25</v>
      </c>
      <c r="D200" s="139">
        <v>3.1321877206330118E-2</v>
      </c>
      <c r="E200" s="139">
        <v>0.98617494815698514</v>
      </c>
      <c r="F200" s="139">
        <v>20.060948489746195</v>
      </c>
      <c r="G200" s="139">
        <v>3.0630990343734794</v>
      </c>
    </row>
    <row r="201" spans="1:7" x14ac:dyDescent="0.25">
      <c r="A201" t="s">
        <v>49</v>
      </c>
      <c r="B201" t="s">
        <v>34</v>
      </c>
      <c r="C201" t="s">
        <v>26</v>
      </c>
      <c r="D201" s="139">
        <v>3.1321877206330118E-2</v>
      </c>
      <c r="E201" s="139">
        <v>0.98617494815698514</v>
      </c>
      <c r="F201" s="139">
        <v>20.060948489746195</v>
      </c>
      <c r="G201" s="139">
        <v>3.0630990343734794</v>
      </c>
    </row>
    <row r="202" spans="1:7" x14ac:dyDescent="0.25">
      <c r="A202" t="s">
        <v>49</v>
      </c>
      <c r="B202" t="s">
        <v>34</v>
      </c>
      <c r="C202" t="s">
        <v>27</v>
      </c>
      <c r="D202" s="1">
        <v>1E-3</v>
      </c>
      <c r="E202" s="1">
        <v>1E-3</v>
      </c>
      <c r="F202" s="1">
        <v>1E-3</v>
      </c>
      <c r="G202" s="1">
        <v>1E-3</v>
      </c>
    </row>
    <row r="203" spans="1:7" x14ac:dyDescent="0.25">
      <c r="A203" t="s">
        <v>49</v>
      </c>
      <c r="B203" t="s">
        <v>34</v>
      </c>
      <c r="C203" t="s">
        <v>28</v>
      </c>
      <c r="D203" s="1">
        <v>1E-3</v>
      </c>
      <c r="E203" s="1">
        <v>1E-3</v>
      </c>
      <c r="F203" s="1">
        <v>1E-3</v>
      </c>
      <c r="G203" s="1">
        <v>1E-3</v>
      </c>
    </row>
    <row r="204" spans="1:7" x14ac:dyDescent="0.25">
      <c r="A204" t="s">
        <v>49</v>
      </c>
      <c r="B204" t="s">
        <v>34</v>
      </c>
      <c r="C204" t="s">
        <v>29</v>
      </c>
      <c r="D204" s="1">
        <v>1E-3</v>
      </c>
      <c r="E204" s="1">
        <v>1E-3</v>
      </c>
      <c r="F204" s="1">
        <v>1E-3</v>
      </c>
      <c r="G204" s="1">
        <v>1E-3</v>
      </c>
    </row>
    <row r="205" spans="1:7" x14ac:dyDescent="0.25">
      <c r="A205" t="s">
        <v>49</v>
      </c>
      <c r="B205" t="s">
        <v>34</v>
      </c>
      <c r="C205" t="s">
        <v>30</v>
      </c>
      <c r="D205" s="1">
        <v>1E-3</v>
      </c>
      <c r="E205" s="1">
        <v>1E-3</v>
      </c>
      <c r="F205" s="1">
        <v>1E-3</v>
      </c>
      <c r="G205" s="1">
        <v>1E-3</v>
      </c>
    </row>
    <row r="206" spans="1:7" x14ac:dyDescent="0.25">
      <c r="A206" t="s">
        <v>36</v>
      </c>
      <c r="B206" t="s">
        <v>39</v>
      </c>
      <c r="C206" t="s">
        <v>19</v>
      </c>
      <c r="D206" s="1">
        <v>1E-3</v>
      </c>
      <c r="E206" s="1">
        <v>1E-3</v>
      </c>
      <c r="F206" s="1">
        <v>1E-3</v>
      </c>
      <c r="G206" s="1">
        <v>1E-3</v>
      </c>
    </row>
    <row r="207" spans="1:7" x14ac:dyDescent="0.25">
      <c r="A207" t="s">
        <v>36</v>
      </c>
      <c r="B207" t="s">
        <v>39</v>
      </c>
      <c r="C207" t="s">
        <v>20</v>
      </c>
      <c r="D207" s="1">
        <v>1E-3</v>
      </c>
      <c r="E207" s="1">
        <v>1E-3</v>
      </c>
      <c r="F207" s="1">
        <v>1E-3</v>
      </c>
      <c r="G207" s="1">
        <v>1E-3</v>
      </c>
    </row>
    <row r="208" spans="1:7" x14ac:dyDescent="0.25">
      <c r="A208" t="s">
        <v>36</v>
      </c>
      <c r="B208" t="s">
        <v>39</v>
      </c>
      <c r="C208" t="s">
        <v>21</v>
      </c>
      <c r="D208" s="1">
        <v>1E-3</v>
      </c>
      <c r="E208" s="1">
        <v>1E-3</v>
      </c>
      <c r="F208" s="1">
        <v>1E-3</v>
      </c>
      <c r="G208" s="1">
        <v>1E-3</v>
      </c>
    </row>
    <row r="209" spans="1:7" x14ac:dyDescent="0.25">
      <c r="A209" t="s">
        <v>36</v>
      </c>
      <c r="B209" t="s">
        <v>39</v>
      </c>
      <c r="C209" t="s">
        <v>22</v>
      </c>
      <c r="D209" s="139">
        <v>1.5489535435811871E-3</v>
      </c>
      <c r="E209" s="139">
        <v>0.98829507379808912</v>
      </c>
      <c r="F209" s="139">
        <v>93.81811467093722</v>
      </c>
      <c r="G209" s="139">
        <v>4.14154257941194</v>
      </c>
    </row>
    <row r="210" spans="1:7" x14ac:dyDescent="0.25">
      <c r="A210" t="s">
        <v>36</v>
      </c>
      <c r="B210" t="s">
        <v>39</v>
      </c>
      <c r="C210" t="s">
        <v>23</v>
      </c>
      <c r="D210" s="139">
        <v>1.5489535435811871E-3</v>
      </c>
      <c r="E210" s="139">
        <v>0.98829507379808912</v>
      </c>
      <c r="F210" s="139">
        <v>93.81811467093722</v>
      </c>
      <c r="G210" s="139">
        <v>4.14154257941194</v>
      </c>
    </row>
    <row r="211" spans="1:7" x14ac:dyDescent="0.25">
      <c r="A211" t="s">
        <v>36</v>
      </c>
      <c r="B211" t="s">
        <v>39</v>
      </c>
      <c r="C211" t="s">
        <v>24</v>
      </c>
      <c r="D211" s="139">
        <v>1.5489535435811871E-3</v>
      </c>
      <c r="E211" s="139">
        <v>0.98829507379808912</v>
      </c>
      <c r="F211" s="139">
        <v>93.81811467093722</v>
      </c>
      <c r="G211" s="139">
        <v>4.14154257941194</v>
      </c>
    </row>
    <row r="212" spans="1:7" x14ac:dyDescent="0.25">
      <c r="A212" t="s">
        <v>36</v>
      </c>
      <c r="B212" t="s">
        <v>39</v>
      </c>
      <c r="C212" t="s">
        <v>25</v>
      </c>
      <c r="D212" s="139">
        <v>1.5489535435811871E-3</v>
      </c>
      <c r="E212" s="139">
        <v>0.98829507379808912</v>
      </c>
      <c r="F212" s="139">
        <v>93.81811467093722</v>
      </c>
      <c r="G212" s="139">
        <v>4.14154257941194</v>
      </c>
    </row>
    <row r="213" spans="1:7" x14ac:dyDescent="0.25">
      <c r="A213" t="s">
        <v>36</v>
      </c>
      <c r="B213" t="s">
        <v>39</v>
      </c>
      <c r="C213" t="s">
        <v>26</v>
      </c>
      <c r="D213" s="139">
        <v>1.5489535435811871E-3</v>
      </c>
      <c r="E213" s="139">
        <v>0.98829507379808912</v>
      </c>
      <c r="F213" s="139">
        <v>93.81811467093722</v>
      </c>
      <c r="G213" s="139">
        <v>4.14154257941194</v>
      </c>
    </row>
    <row r="214" spans="1:7" x14ac:dyDescent="0.25">
      <c r="A214" t="s">
        <v>36</v>
      </c>
      <c r="B214" t="s">
        <v>39</v>
      </c>
      <c r="C214" t="s">
        <v>27</v>
      </c>
      <c r="D214" s="1">
        <v>1E-3</v>
      </c>
      <c r="E214" s="1">
        <v>1E-3</v>
      </c>
      <c r="F214" s="1">
        <v>1E-3</v>
      </c>
      <c r="G214" s="1">
        <v>1E-3</v>
      </c>
    </row>
    <row r="215" spans="1:7" x14ac:dyDescent="0.25">
      <c r="A215" t="s">
        <v>36</v>
      </c>
      <c r="B215" t="s">
        <v>39</v>
      </c>
      <c r="C215" t="s">
        <v>28</v>
      </c>
      <c r="D215" s="1">
        <v>1E-3</v>
      </c>
      <c r="E215" s="1">
        <v>1E-3</v>
      </c>
      <c r="F215" s="1">
        <v>1E-3</v>
      </c>
      <c r="G215" s="1">
        <v>1E-3</v>
      </c>
    </row>
    <row r="216" spans="1:7" x14ac:dyDescent="0.25">
      <c r="A216" t="s">
        <v>36</v>
      </c>
      <c r="B216" t="s">
        <v>39</v>
      </c>
      <c r="C216" t="s">
        <v>29</v>
      </c>
      <c r="D216" s="1">
        <v>1E-3</v>
      </c>
      <c r="E216" s="1">
        <v>1E-3</v>
      </c>
      <c r="F216" s="1">
        <v>1E-3</v>
      </c>
      <c r="G216" s="1">
        <v>1E-3</v>
      </c>
    </row>
    <row r="217" spans="1:7" x14ac:dyDescent="0.25">
      <c r="A217" t="s">
        <v>36</v>
      </c>
      <c r="B217" t="s">
        <v>39</v>
      </c>
      <c r="C217" t="s">
        <v>30</v>
      </c>
      <c r="D217" s="1">
        <v>1E-3</v>
      </c>
      <c r="E217" s="1">
        <v>1E-3</v>
      </c>
      <c r="F217" s="1">
        <v>1E-3</v>
      </c>
      <c r="G217" s="1">
        <v>1E-3</v>
      </c>
    </row>
    <row r="218" spans="1:7" x14ac:dyDescent="0.25">
      <c r="A218" t="s">
        <v>46</v>
      </c>
      <c r="B218" t="s">
        <v>48</v>
      </c>
      <c r="C218" t="s">
        <v>19</v>
      </c>
      <c r="D218" s="1">
        <v>1E-3</v>
      </c>
      <c r="E218" s="1">
        <v>1E-3</v>
      </c>
      <c r="F218" s="1">
        <v>1E-3</v>
      </c>
      <c r="G218" s="1">
        <v>1E-3</v>
      </c>
    </row>
    <row r="219" spans="1:7" x14ac:dyDescent="0.25">
      <c r="A219" t="s">
        <v>46</v>
      </c>
      <c r="B219" t="s">
        <v>48</v>
      </c>
      <c r="C219" t="s">
        <v>20</v>
      </c>
      <c r="D219" s="1">
        <v>1E-3</v>
      </c>
      <c r="E219" s="1">
        <v>1E-3</v>
      </c>
      <c r="F219" s="1">
        <v>1E-3</v>
      </c>
      <c r="G219" s="1">
        <v>1E-3</v>
      </c>
    </row>
    <row r="220" spans="1:7" x14ac:dyDescent="0.25">
      <c r="A220" t="s">
        <v>46</v>
      </c>
      <c r="B220" t="s">
        <v>48</v>
      </c>
      <c r="C220" t="s">
        <v>21</v>
      </c>
      <c r="D220" s="1">
        <v>1E-3</v>
      </c>
      <c r="E220" s="1">
        <v>1E-3</v>
      </c>
      <c r="F220" s="1">
        <v>1E-3</v>
      </c>
      <c r="G220" s="1">
        <v>1E-3</v>
      </c>
    </row>
    <row r="221" spans="1:7" x14ac:dyDescent="0.25">
      <c r="A221" t="s">
        <v>46</v>
      </c>
      <c r="B221" t="s">
        <v>48</v>
      </c>
      <c r="C221" t="s">
        <v>22</v>
      </c>
      <c r="D221" s="139">
        <v>6.1709502554992385E-2</v>
      </c>
      <c r="E221" s="139">
        <v>1.0143866116025324</v>
      </c>
      <c r="F221" s="139">
        <v>284.53564373492986</v>
      </c>
      <c r="G221" s="139">
        <v>13.934744681072285</v>
      </c>
    </row>
    <row r="222" spans="1:7" x14ac:dyDescent="0.25">
      <c r="A222" t="s">
        <v>46</v>
      </c>
      <c r="B222" t="s">
        <v>48</v>
      </c>
      <c r="C222" t="s">
        <v>23</v>
      </c>
      <c r="D222" s="139">
        <v>6.1709502554992385E-2</v>
      </c>
      <c r="E222" s="139">
        <v>1.0143866116025324</v>
      </c>
      <c r="F222" s="139">
        <v>284.53564373492986</v>
      </c>
      <c r="G222" s="139">
        <v>13.934744681072285</v>
      </c>
    </row>
    <row r="223" spans="1:7" x14ac:dyDescent="0.25">
      <c r="A223" t="s">
        <v>46</v>
      </c>
      <c r="B223" t="s">
        <v>48</v>
      </c>
      <c r="C223" t="s">
        <v>24</v>
      </c>
      <c r="D223" s="139">
        <v>6.1709502554992385E-2</v>
      </c>
      <c r="E223" s="139">
        <v>1.0143866116025324</v>
      </c>
      <c r="F223" s="139">
        <v>284.53564373492986</v>
      </c>
      <c r="G223" s="139">
        <v>13.934744681072285</v>
      </c>
    </row>
    <row r="224" spans="1:7" x14ac:dyDescent="0.25">
      <c r="A224" t="s">
        <v>46</v>
      </c>
      <c r="B224" t="s">
        <v>48</v>
      </c>
      <c r="C224" t="s">
        <v>25</v>
      </c>
      <c r="D224" s="139">
        <v>6.1709502554992385E-2</v>
      </c>
      <c r="E224" s="139">
        <v>1.0143866116025324</v>
      </c>
      <c r="F224" s="139">
        <v>284.53564373492986</v>
      </c>
      <c r="G224" s="139">
        <v>13.934744681072285</v>
      </c>
    </row>
    <row r="225" spans="1:7" x14ac:dyDescent="0.25">
      <c r="A225" t="s">
        <v>46</v>
      </c>
      <c r="B225" t="s">
        <v>48</v>
      </c>
      <c r="C225" t="s">
        <v>26</v>
      </c>
      <c r="D225" s="139">
        <v>6.1709502554992385E-2</v>
      </c>
      <c r="E225" s="139">
        <v>1.0143866116025324</v>
      </c>
      <c r="F225" s="139">
        <v>284.53564373492986</v>
      </c>
      <c r="G225" s="139">
        <v>13.934744681072285</v>
      </c>
    </row>
    <row r="226" spans="1:7" x14ac:dyDescent="0.25">
      <c r="A226" t="s">
        <v>46</v>
      </c>
      <c r="B226" t="s">
        <v>48</v>
      </c>
      <c r="C226" t="s">
        <v>27</v>
      </c>
      <c r="D226" s="1">
        <v>1E-3</v>
      </c>
      <c r="E226" s="1">
        <v>1E-3</v>
      </c>
      <c r="F226" s="1">
        <v>1E-3</v>
      </c>
      <c r="G226" s="1">
        <v>1E-3</v>
      </c>
    </row>
    <row r="227" spans="1:7" x14ac:dyDescent="0.25">
      <c r="A227" t="s">
        <v>46</v>
      </c>
      <c r="B227" t="s">
        <v>48</v>
      </c>
      <c r="C227" t="s">
        <v>28</v>
      </c>
      <c r="D227" s="1">
        <v>1E-3</v>
      </c>
      <c r="E227" s="1">
        <v>1E-3</v>
      </c>
      <c r="F227" s="1">
        <v>1E-3</v>
      </c>
      <c r="G227" s="1">
        <v>1E-3</v>
      </c>
    </row>
    <row r="228" spans="1:7" x14ac:dyDescent="0.25">
      <c r="A228" t="s">
        <v>46</v>
      </c>
      <c r="B228" t="s">
        <v>48</v>
      </c>
      <c r="C228" t="s">
        <v>29</v>
      </c>
      <c r="D228" s="1">
        <v>1E-3</v>
      </c>
      <c r="E228" s="1">
        <v>1E-3</v>
      </c>
      <c r="F228" s="1">
        <v>1E-3</v>
      </c>
      <c r="G228" s="1">
        <v>1E-3</v>
      </c>
    </row>
    <row r="229" spans="1:7" x14ac:dyDescent="0.25">
      <c r="A229" t="s">
        <v>46</v>
      </c>
      <c r="B229" t="s">
        <v>48</v>
      </c>
      <c r="C229" t="s">
        <v>30</v>
      </c>
      <c r="D229" s="1">
        <v>1E-3</v>
      </c>
      <c r="E229" s="1">
        <v>1E-3</v>
      </c>
      <c r="F229" s="1">
        <v>1E-3</v>
      </c>
      <c r="G229" s="1">
        <v>1E-3</v>
      </c>
    </row>
    <row r="230" spans="1:7" x14ac:dyDescent="0.25">
      <c r="A230" t="s">
        <v>455</v>
      </c>
      <c r="B230" t="s">
        <v>56</v>
      </c>
      <c r="C230" t="s">
        <v>19</v>
      </c>
      <c r="D230" s="1">
        <v>1E-3</v>
      </c>
      <c r="E230" s="1">
        <v>1E-3</v>
      </c>
      <c r="F230" s="1">
        <v>1E-3</v>
      </c>
      <c r="G230" s="1">
        <v>1E-3</v>
      </c>
    </row>
    <row r="231" spans="1:7" x14ac:dyDescent="0.25">
      <c r="A231" t="s">
        <v>455</v>
      </c>
      <c r="B231" t="s">
        <v>56</v>
      </c>
      <c r="C231" t="s">
        <v>20</v>
      </c>
      <c r="D231" s="1">
        <v>1E-3</v>
      </c>
      <c r="E231" s="1">
        <v>1E-3</v>
      </c>
      <c r="F231" s="1">
        <v>1E-3</v>
      </c>
      <c r="G231" s="1">
        <v>1E-3</v>
      </c>
    </row>
    <row r="232" spans="1:7" x14ac:dyDescent="0.25">
      <c r="A232" t="s">
        <v>455</v>
      </c>
      <c r="B232" t="s">
        <v>56</v>
      </c>
      <c r="C232" t="s">
        <v>21</v>
      </c>
      <c r="D232" s="1">
        <v>1E-3</v>
      </c>
      <c r="E232" s="1">
        <v>1E-3</v>
      </c>
      <c r="F232" s="1">
        <v>1E-3</v>
      </c>
      <c r="G232" s="1">
        <v>1E-3</v>
      </c>
    </row>
    <row r="233" spans="1:7" x14ac:dyDescent="0.25">
      <c r="A233" t="s">
        <v>455</v>
      </c>
      <c r="B233" t="s">
        <v>56</v>
      </c>
      <c r="C233" t="s">
        <v>22</v>
      </c>
      <c r="D233" s="139">
        <v>3.1321877206330118E-2</v>
      </c>
      <c r="E233" s="139">
        <v>0.98617494815698514</v>
      </c>
      <c r="F233" s="139">
        <v>20.060948489746195</v>
      </c>
      <c r="G233" s="139">
        <v>3.0630990343734794</v>
      </c>
    </row>
    <row r="234" spans="1:7" x14ac:dyDescent="0.25">
      <c r="A234" t="s">
        <v>455</v>
      </c>
      <c r="B234" t="s">
        <v>56</v>
      </c>
      <c r="C234" t="s">
        <v>23</v>
      </c>
      <c r="D234" s="139">
        <v>3.1321877206330118E-2</v>
      </c>
      <c r="E234" s="139">
        <v>0.98617494815698514</v>
      </c>
      <c r="F234" s="139">
        <v>20.060948489746195</v>
      </c>
      <c r="G234" s="139">
        <v>3.0630990343734794</v>
      </c>
    </row>
    <row r="235" spans="1:7" x14ac:dyDescent="0.25">
      <c r="A235" t="s">
        <v>455</v>
      </c>
      <c r="B235" t="s">
        <v>56</v>
      </c>
      <c r="C235" t="s">
        <v>24</v>
      </c>
      <c r="D235" s="139">
        <v>3.1321877206330118E-2</v>
      </c>
      <c r="E235" s="139">
        <v>0.98617494815698514</v>
      </c>
      <c r="F235" s="139">
        <v>20.060948489746195</v>
      </c>
      <c r="G235" s="139">
        <v>3.0630990343734794</v>
      </c>
    </row>
    <row r="236" spans="1:7" x14ac:dyDescent="0.25">
      <c r="A236" t="s">
        <v>455</v>
      </c>
      <c r="B236" t="s">
        <v>56</v>
      </c>
      <c r="C236" t="s">
        <v>25</v>
      </c>
      <c r="D236" s="139">
        <v>3.1321877206330118E-2</v>
      </c>
      <c r="E236" s="139">
        <v>0.98617494815698514</v>
      </c>
      <c r="F236" s="139">
        <v>20.060948489746195</v>
      </c>
      <c r="G236" s="139">
        <v>3.0630990343734794</v>
      </c>
    </row>
    <row r="237" spans="1:7" x14ac:dyDescent="0.25">
      <c r="A237" t="s">
        <v>455</v>
      </c>
      <c r="B237" t="s">
        <v>56</v>
      </c>
      <c r="C237" t="s">
        <v>26</v>
      </c>
      <c r="D237" s="139">
        <v>3.1321877206330118E-2</v>
      </c>
      <c r="E237" s="139">
        <v>0.98617494815698514</v>
      </c>
      <c r="F237" s="139">
        <v>20.060948489746195</v>
      </c>
      <c r="G237" s="139">
        <v>3.0630990343734794</v>
      </c>
    </row>
    <row r="238" spans="1:7" x14ac:dyDescent="0.25">
      <c r="A238" t="s">
        <v>455</v>
      </c>
      <c r="B238" t="s">
        <v>56</v>
      </c>
      <c r="C238" t="s">
        <v>27</v>
      </c>
      <c r="D238" s="1">
        <v>1E-3</v>
      </c>
      <c r="E238" s="1">
        <v>1E-3</v>
      </c>
      <c r="F238" s="1">
        <v>1E-3</v>
      </c>
      <c r="G238" s="1">
        <v>1E-3</v>
      </c>
    </row>
    <row r="239" spans="1:7" x14ac:dyDescent="0.25">
      <c r="A239" t="s">
        <v>455</v>
      </c>
      <c r="B239" t="s">
        <v>56</v>
      </c>
      <c r="C239" t="s">
        <v>28</v>
      </c>
      <c r="D239" s="1">
        <v>1E-3</v>
      </c>
      <c r="E239" s="1">
        <v>1E-3</v>
      </c>
      <c r="F239" s="1">
        <v>1E-3</v>
      </c>
      <c r="G239" s="1">
        <v>1E-3</v>
      </c>
    </row>
    <row r="240" spans="1:7" x14ac:dyDescent="0.25">
      <c r="A240" t="s">
        <v>455</v>
      </c>
      <c r="B240" t="s">
        <v>56</v>
      </c>
      <c r="C240" t="s">
        <v>29</v>
      </c>
      <c r="D240" s="1">
        <v>1E-3</v>
      </c>
      <c r="E240" s="1">
        <v>1E-3</v>
      </c>
      <c r="F240" s="1">
        <v>1E-3</v>
      </c>
      <c r="G240" s="1">
        <v>1E-3</v>
      </c>
    </row>
    <row r="241" spans="1:7" x14ac:dyDescent="0.25">
      <c r="A241" t="s">
        <v>455</v>
      </c>
      <c r="B241" t="s">
        <v>56</v>
      </c>
      <c r="C241" t="s">
        <v>30</v>
      </c>
      <c r="D241" s="1">
        <v>1E-3</v>
      </c>
      <c r="E241" s="1">
        <v>1E-3</v>
      </c>
      <c r="F241" s="1">
        <v>1E-3</v>
      </c>
      <c r="G241" s="1">
        <v>1E-3</v>
      </c>
    </row>
    <row r="242" spans="1:7" x14ac:dyDescent="0.25">
      <c r="A242" t="s">
        <v>58</v>
      </c>
      <c r="B242" t="s">
        <v>57</v>
      </c>
      <c r="C242" t="s">
        <v>19</v>
      </c>
      <c r="D242" s="1">
        <v>1E-3</v>
      </c>
      <c r="E242" s="1">
        <v>1E-3</v>
      </c>
      <c r="F242" s="1">
        <v>1E-3</v>
      </c>
      <c r="G242" s="1">
        <v>1E-3</v>
      </c>
    </row>
    <row r="243" spans="1:7" x14ac:dyDescent="0.25">
      <c r="A243" t="s">
        <v>58</v>
      </c>
      <c r="B243" t="s">
        <v>57</v>
      </c>
      <c r="C243" t="s">
        <v>20</v>
      </c>
      <c r="D243" s="1">
        <v>1E-3</v>
      </c>
      <c r="E243" s="1">
        <v>1E-3</v>
      </c>
      <c r="F243" s="1">
        <v>1E-3</v>
      </c>
      <c r="G243" s="1">
        <v>1E-3</v>
      </c>
    </row>
    <row r="244" spans="1:7" x14ac:dyDescent="0.25">
      <c r="A244" t="s">
        <v>58</v>
      </c>
      <c r="B244" t="s">
        <v>57</v>
      </c>
      <c r="C244" t="s">
        <v>21</v>
      </c>
      <c r="D244" s="1">
        <v>1E-3</v>
      </c>
      <c r="E244" s="1">
        <v>1E-3</v>
      </c>
      <c r="F244" s="1">
        <v>1E-3</v>
      </c>
      <c r="G244" s="1">
        <v>1E-3</v>
      </c>
    </row>
    <row r="245" spans="1:7" x14ac:dyDescent="0.25">
      <c r="A245" t="s">
        <v>58</v>
      </c>
      <c r="B245" t="s">
        <v>57</v>
      </c>
      <c r="C245" t="s">
        <v>22</v>
      </c>
      <c r="D245" s="139">
        <v>3.1321877206330118E-2</v>
      </c>
      <c r="E245" s="139">
        <v>0.98617494815698514</v>
      </c>
      <c r="F245" s="139">
        <v>20.060948489746195</v>
      </c>
      <c r="G245" s="139">
        <v>3.0630990343734794</v>
      </c>
    </row>
    <row r="246" spans="1:7" x14ac:dyDescent="0.25">
      <c r="A246" t="s">
        <v>58</v>
      </c>
      <c r="B246" t="s">
        <v>57</v>
      </c>
      <c r="C246" t="s">
        <v>23</v>
      </c>
      <c r="D246" s="139">
        <v>3.1321877206330118E-2</v>
      </c>
      <c r="E246" s="139">
        <v>0.98617494815698514</v>
      </c>
      <c r="F246" s="139">
        <v>20.060948489746195</v>
      </c>
      <c r="G246" s="139">
        <v>3.0630990343734794</v>
      </c>
    </row>
    <row r="247" spans="1:7" x14ac:dyDescent="0.25">
      <c r="A247" t="s">
        <v>58</v>
      </c>
      <c r="B247" t="s">
        <v>57</v>
      </c>
      <c r="C247" t="s">
        <v>24</v>
      </c>
      <c r="D247" s="139">
        <v>3.1321877206330118E-2</v>
      </c>
      <c r="E247" s="139">
        <v>0.98617494815698514</v>
      </c>
      <c r="F247" s="139">
        <v>20.060948489746195</v>
      </c>
      <c r="G247" s="139">
        <v>3.0630990343734794</v>
      </c>
    </row>
    <row r="248" spans="1:7" x14ac:dyDescent="0.25">
      <c r="A248" t="s">
        <v>58</v>
      </c>
      <c r="B248" t="s">
        <v>57</v>
      </c>
      <c r="C248" t="s">
        <v>25</v>
      </c>
      <c r="D248" s="139">
        <v>3.1321877206330118E-2</v>
      </c>
      <c r="E248" s="139">
        <v>0.98617494815698514</v>
      </c>
      <c r="F248" s="139">
        <v>20.060948489746195</v>
      </c>
      <c r="G248" s="139">
        <v>3.0630990343734794</v>
      </c>
    </row>
    <row r="249" spans="1:7" x14ac:dyDescent="0.25">
      <c r="A249" t="s">
        <v>58</v>
      </c>
      <c r="B249" t="s">
        <v>57</v>
      </c>
      <c r="C249" t="s">
        <v>26</v>
      </c>
      <c r="D249" s="139">
        <v>3.1321877206330118E-2</v>
      </c>
      <c r="E249" s="139">
        <v>0.98617494815698514</v>
      </c>
      <c r="F249" s="139">
        <v>20.060948489746195</v>
      </c>
      <c r="G249" s="139">
        <v>3.0630990343734794</v>
      </c>
    </row>
    <row r="250" spans="1:7" x14ac:dyDescent="0.25">
      <c r="A250" t="s">
        <v>58</v>
      </c>
      <c r="B250" t="s">
        <v>57</v>
      </c>
      <c r="C250" t="s">
        <v>27</v>
      </c>
      <c r="D250" s="1">
        <v>1E-3</v>
      </c>
      <c r="E250" s="1">
        <v>1E-3</v>
      </c>
      <c r="F250" s="1">
        <v>1E-3</v>
      </c>
      <c r="G250" s="1">
        <v>1E-3</v>
      </c>
    </row>
    <row r="251" spans="1:7" x14ac:dyDescent="0.25">
      <c r="A251" t="s">
        <v>58</v>
      </c>
      <c r="B251" t="s">
        <v>57</v>
      </c>
      <c r="C251" t="s">
        <v>28</v>
      </c>
      <c r="D251" s="1">
        <v>1E-3</v>
      </c>
      <c r="E251" s="1">
        <v>1E-3</v>
      </c>
      <c r="F251" s="1">
        <v>1E-3</v>
      </c>
      <c r="G251" s="1">
        <v>1E-3</v>
      </c>
    </row>
    <row r="252" spans="1:7" x14ac:dyDescent="0.25">
      <c r="A252" t="s">
        <v>58</v>
      </c>
      <c r="B252" t="s">
        <v>57</v>
      </c>
      <c r="C252" t="s">
        <v>29</v>
      </c>
      <c r="D252" s="1">
        <v>1E-3</v>
      </c>
      <c r="E252" s="1">
        <v>1E-3</v>
      </c>
      <c r="F252" s="1">
        <v>1E-3</v>
      </c>
      <c r="G252" s="1">
        <v>1E-3</v>
      </c>
    </row>
    <row r="253" spans="1:7" x14ac:dyDescent="0.25">
      <c r="A253" t="s">
        <v>58</v>
      </c>
      <c r="B253" t="s">
        <v>57</v>
      </c>
      <c r="C253" t="s">
        <v>30</v>
      </c>
      <c r="D253" s="1">
        <v>1E-3</v>
      </c>
      <c r="E253" s="1">
        <v>1E-3</v>
      </c>
      <c r="F253" s="1">
        <v>1E-3</v>
      </c>
      <c r="G253" s="1">
        <v>1E-3</v>
      </c>
    </row>
    <row r="254" spans="1:7" x14ac:dyDescent="0.25">
      <c r="A254" t="s">
        <v>59</v>
      </c>
      <c r="B254" t="s">
        <v>455</v>
      </c>
      <c r="C254" t="s">
        <v>19</v>
      </c>
      <c r="D254" s="1">
        <v>1E-3</v>
      </c>
      <c r="E254" s="1">
        <v>1E-3</v>
      </c>
      <c r="F254" s="1">
        <v>1E-3</v>
      </c>
      <c r="G254" s="1">
        <v>1E-3</v>
      </c>
    </row>
    <row r="255" spans="1:7" x14ac:dyDescent="0.25">
      <c r="A255" t="s">
        <v>59</v>
      </c>
      <c r="B255" t="s">
        <v>455</v>
      </c>
      <c r="C255" t="s">
        <v>20</v>
      </c>
      <c r="D255" s="1">
        <v>1E-3</v>
      </c>
      <c r="E255" s="1">
        <v>1E-3</v>
      </c>
      <c r="F255" s="1">
        <v>1E-3</v>
      </c>
      <c r="G255" s="1">
        <v>1E-3</v>
      </c>
    </row>
    <row r="256" spans="1:7" x14ac:dyDescent="0.25">
      <c r="A256" t="s">
        <v>59</v>
      </c>
      <c r="B256" t="s">
        <v>455</v>
      </c>
      <c r="C256" t="s">
        <v>21</v>
      </c>
      <c r="D256" s="1">
        <v>1E-3</v>
      </c>
      <c r="E256" s="1">
        <v>1E-3</v>
      </c>
      <c r="F256" s="1">
        <v>1E-3</v>
      </c>
      <c r="G256" s="1">
        <v>1E-3</v>
      </c>
    </row>
    <row r="257" spans="1:7" x14ac:dyDescent="0.25">
      <c r="A257" t="s">
        <v>59</v>
      </c>
      <c r="B257" t="s">
        <v>455</v>
      </c>
      <c r="C257" t="s">
        <v>22</v>
      </c>
      <c r="D257" s="139">
        <v>3.1321877206330118E-2</v>
      </c>
      <c r="E257" s="139">
        <v>0.98617494815698514</v>
      </c>
      <c r="F257" s="139">
        <v>20.060948489746195</v>
      </c>
      <c r="G257" s="139">
        <v>3.0630990343734794</v>
      </c>
    </row>
    <row r="258" spans="1:7" x14ac:dyDescent="0.25">
      <c r="A258" t="s">
        <v>59</v>
      </c>
      <c r="B258" t="s">
        <v>455</v>
      </c>
      <c r="C258" t="s">
        <v>23</v>
      </c>
      <c r="D258" s="139">
        <v>3.1321877206330118E-2</v>
      </c>
      <c r="E258" s="139">
        <v>0.98617494815698514</v>
      </c>
      <c r="F258" s="139">
        <v>20.060948489746195</v>
      </c>
      <c r="G258" s="139">
        <v>3.0630990343734794</v>
      </c>
    </row>
    <row r="259" spans="1:7" x14ac:dyDescent="0.25">
      <c r="A259" t="s">
        <v>59</v>
      </c>
      <c r="B259" t="s">
        <v>455</v>
      </c>
      <c r="C259" t="s">
        <v>24</v>
      </c>
      <c r="D259" s="139">
        <v>3.1321877206330118E-2</v>
      </c>
      <c r="E259" s="139">
        <v>0.98617494815698514</v>
      </c>
      <c r="F259" s="139">
        <v>20.060948489746195</v>
      </c>
      <c r="G259" s="139">
        <v>3.0630990343734794</v>
      </c>
    </row>
    <row r="260" spans="1:7" x14ac:dyDescent="0.25">
      <c r="A260" t="s">
        <v>59</v>
      </c>
      <c r="B260" t="s">
        <v>455</v>
      </c>
      <c r="C260" t="s">
        <v>25</v>
      </c>
      <c r="D260" s="139">
        <v>3.1321877206330118E-2</v>
      </c>
      <c r="E260" s="139">
        <v>0.98617494815698514</v>
      </c>
      <c r="F260" s="139">
        <v>20.060948489746195</v>
      </c>
      <c r="G260" s="139">
        <v>3.0630990343734794</v>
      </c>
    </row>
    <row r="261" spans="1:7" x14ac:dyDescent="0.25">
      <c r="A261" t="s">
        <v>59</v>
      </c>
      <c r="B261" t="s">
        <v>455</v>
      </c>
      <c r="C261" t="s">
        <v>26</v>
      </c>
      <c r="D261" s="139">
        <v>3.1321877206330118E-2</v>
      </c>
      <c r="E261" s="139">
        <v>0.98617494815698514</v>
      </c>
      <c r="F261" s="139">
        <v>20.060948489746195</v>
      </c>
      <c r="G261" s="139">
        <v>3.0630990343734794</v>
      </c>
    </row>
    <row r="262" spans="1:7" x14ac:dyDescent="0.25">
      <c r="A262" t="s">
        <v>59</v>
      </c>
      <c r="B262" t="s">
        <v>455</v>
      </c>
      <c r="C262" t="s">
        <v>27</v>
      </c>
      <c r="D262" s="1">
        <v>1E-3</v>
      </c>
      <c r="E262" s="1">
        <v>1E-3</v>
      </c>
      <c r="F262" s="1">
        <v>1E-3</v>
      </c>
      <c r="G262" s="1">
        <v>1E-3</v>
      </c>
    </row>
    <row r="263" spans="1:7" x14ac:dyDescent="0.25">
      <c r="A263" t="s">
        <v>59</v>
      </c>
      <c r="B263" t="s">
        <v>455</v>
      </c>
      <c r="C263" t="s">
        <v>28</v>
      </c>
      <c r="D263" s="1">
        <v>1E-3</v>
      </c>
      <c r="E263" s="1">
        <v>1E-3</v>
      </c>
      <c r="F263" s="1">
        <v>1E-3</v>
      </c>
      <c r="G263" s="1">
        <v>1E-3</v>
      </c>
    </row>
    <row r="264" spans="1:7" x14ac:dyDescent="0.25">
      <c r="A264" t="s">
        <v>59</v>
      </c>
      <c r="B264" t="s">
        <v>455</v>
      </c>
      <c r="C264" t="s">
        <v>29</v>
      </c>
      <c r="D264" s="1">
        <v>1E-3</v>
      </c>
      <c r="E264" s="1">
        <v>1E-3</v>
      </c>
      <c r="F264" s="1">
        <v>1E-3</v>
      </c>
      <c r="G264" s="1">
        <v>1E-3</v>
      </c>
    </row>
    <row r="265" spans="1:7" x14ac:dyDescent="0.25">
      <c r="A265" t="s">
        <v>59</v>
      </c>
      <c r="B265" t="s">
        <v>455</v>
      </c>
      <c r="C265" t="s">
        <v>30</v>
      </c>
      <c r="D265" s="1">
        <v>1E-3</v>
      </c>
      <c r="E265" s="1">
        <v>1E-3</v>
      </c>
      <c r="F265" s="1">
        <v>1E-3</v>
      </c>
      <c r="G265" s="1">
        <v>1E-3</v>
      </c>
    </row>
    <row r="266" spans="1:7" x14ac:dyDescent="0.25">
      <c r="A266" t="s">
        <v>57</v>
      </c>
      <c r="B266" t="s">
        <v>458</v>
      </c>
      <c r="C266" t="s">
        <v>19</v>
      </c>
      <c r="D266" s="1">
        <v>1E-3</v>
      </c>
      <c r="E266" s="1">
        <v>1E-3</v>
      </c>
      <c r="F266" s="1">
        <v>1E-3</v>
      </c>
      <c r="G266" s="1">
        <v>1E-3</v>
      </c>
    </row>
    <row r="267" spans="1:7" x14ac:dyDescent="0.25">
      <c r="A267" t="s">
        <v>57</v>
      </c>
      <c r="B267" t="s">
        <v>458</v>
      </c>
      <c r="C267" t="s">
        <v>20</v>
      </c>
      <c r="D267" s="1">
        <v>1E-3</v>
      </c>
      <c r="E267" s="1">
        <v>1E-3</v>
      </c>
      <c r="F267" s="1">
        <v>1E-3</v>
      </c>
      <c r="G267" s="1">
        <v>1E-3</v>
      </c>
    </row>
    <row r="268" spans="1:7" x14ac:dyDescent="0.25">
      <c r="A268" t="s">
        <v>57</v>
      </c>
      <c r="B268" t="s">
        <v>458</v>
      </c>
      <c r="C268" t="s">
        <v>21</v>
      </c>
      <c r="D268" s="1">
        <v>1E-3</v>
      </c>
      <c r="E268" s="1">
        <v>1E-3</v>
      </c>
      <c r="F268" s="1">
        <v>1E-3</v>
      </c>
      <c r="G268" s="1">
        <v>1E-3</v>
      </c>
    </row>
    <row r="269" spans="1:7" x14ac:dyDescent="0.25">
      <c r="A269" t="s">
        <v>57</v>
      </c>
      <c r="B269" t="s">
        <v>458</v>
      </c>
      <c r="C269" t="s">
        <v>22</v>
      </c>
      <c r="D269" s="139">
        <v>3.1321877206330118E-2</v>
      </c>
      <c r="E269" s="139">
        <v>0.98617494815698514</v>
      </c>
      <c r="F269" s="139">
        <v>20.060948489746195</v>
      </c>
      <c r="G269" s="139">
        <v>3.0630990343734794</v>
      </c>
    </row>
    <row r="270" spans="1:7" x14ac:dyDescent="0.25">
      <c r="A270" t="s">
        <v>57</v>
      </c>
      <c r="B270" t="s">
        <v>458</v>
      </c>
      <c r="C270" t="s">
        <v>23</v>
      </c>
      <c r="D270" s="139">
        <v>3.1321877206330118E-2</v>
      </c>
      <c r="E270" s="139">
        <v>0.98617494815698514</v>
      </c>
      <c r="F270" s="139">
        <v>20.060948489746195</v>
      </c>
      <c r="G270" s="139">
        <v>3.0630990343734794</v>
      </c>
    </row>
    <row r="271" spans="1:7" x14ac:dyDescent="0.25">
      <c r="A271" t="s">
        <v>57</v>
      </c>
      <c r="B271" t="s">
        <v>458</v>
      </c>
      <c r="C271" t="s">
        <v>24</v>
      </c>
      <c r="D271" s="139">
        <v>3.1321877206330118E-2</v>
      </c>
      <c r="E271" s="139">
        <v>0.98617494815698514</v>
      </c>
      <c r="F271" s="139">
        <v>20.060948489746195</v>
      </c>
      <c r="G271" s="139">
        <v>3.0630990343734794</v>
      </c>
    </row>
    <row r="272" spans="1:7" x14ac:dyDescent="0.25">
      <c r="A272" t="s">
        <v>57</v>
      </c>
      <c r="B272" t="s">
        <v>458</v>
      </c>
      <c r="C272" t="s">
        <v>25</v>
      </c>
      <c r="D272" s="139">
        <v>3.1321877206330118E-2</v>
      </c>
      <c r="E272" s="139">
        <v>0.98617494815698514</v>
      </c>
      <c r="F272" s="139">
        <v>20.060948489746195</v>
      </c>
      <c r="G272" s="139">
        <v>3.0630990343734794</v>
      </c>
    </row>
    <row r="273" spans="1:7" x14ac:dyDescent="0.25">
      <c r="A273" t="s">
        <v>57</v>
      </c>
      <c r="B273" t="s">
        <v>458</v>
      </c>
      <c r="C273" t="s">
        <v>26</v>
      </c>
      <c r="D273" s="139">
        <v>3.1321877206330118E-2</v>
      </c>
      <c r="E273" s="139">
        <v>0.98617494815698514</v>
      </c>
      <c r="F273" s="139">
        <v>20.060948489746195</v>
      </c>
      <c r="G273" s="139">
        <v>3.0630990343734794</v>
      </c>
    </row>
    <row r="274" spans="1:7" x14ac:dyDescent="0.25">
      <c r="A274" t="s">
        <v>57</v>
      </c>
      <c r="B274" t="s">
        <v>458</v>
      </c>
      <c r="C274" t="s">
        <v>27</v>
      </c>
      <c r="D274" s="1">
        <v>1E-3</v>
      </c>
      <c r="E274" s="1">
        <v>1E-3</v>
      </c>
      <c r="F274" s="1">
        <v>1E-3</v>
      </c>
      <c r="G274" s="1">
        <v>1E-3</v>
      </c>
    </row>
    <row r="275" spans="1:7" x14ac:dyDescent="0.25">
      <c r="A275" t="s">
        <v>57</v>
      </c>
      <c r="B275" t="s">
        <v>458</v>
      </c>
      <c r="C275" t="s">
        <v>28</v>
      </c>
      <c r="D275" s="1">
        <v>1E-3</v>
      </c>
      <c r="E275" s="1">
        <v>1E-3</v>
      </c>
      <c r="F275" s="1">
        <v>1E-3</v>
      </c>
      <c r="G275" s="1">
        <v>1E-3</v>
      </c>
    </row>
    <row r="276" spans="1:7" x14ac:dyDescent="0.25">
      <c r="A276" t="s">
        <v>57</v>
      </c>
      <c r="B276" t="s">
        <v>458</v>
      </c>
      <c r="C276" t="s">
        <v>29</v>
      </c>
      <c r="D276" s="1">
        <v>1E-3</v>
      </c>
      <c r="E276" s="1">
        <v>1E-3</v>
      </c>
      <c r="F276" s="1">
        <v>1E-3</v>
      </c>
      <c r="G276" s="1">
        <v>1E-3</v>
      </c>
    </row>
    <row r="277" spans="1:7" x14ac:dyDescent="0.25">
      <c r="A277" t="s">
        <v>57</v>
      </c>
      <c r="B277" t="s">
        <v>458</v>
      </c>
      <c r="C277" t="s">
        <v>30</v>
      </c>
      <c r="D277" s="1">
        <v>1E-3</v>
      </c>
      <c r="E277" s="1">
        <v>1E-3</v>
      </c>
      <c r="F277" s="1">
        <v>1E-3</v>
      </c>
      <c r="G277" s="1">
        <v>1E-3</v>
      </c>
    </row>
    <row r="278" spans="1:7" x14ac:dyDescent="0.25">
      <c r="A278" t="s">
        <v>50</v>
      </c>
      <c r="B278" t="s">
        <v>49</v>
      </c>
      <c r="C278" t="s">
        <v>19</v>
      </c>
      <c r="D278" s="1">
        <v>1E-3</v>
      </c>
      <c r="E278" s="1">
        <v>1E-3</v>
      </c>
      <c r="F278" s="1">
        <v>1E-3</v>
      </c>
      <c r="G278" s="1">
        <v>1E-3</v>
      </c>
    </row>
    <row r="279" spans="1:7" x14ac:dyDescent="0.25">
      <c r="A279" t="s">
        <v>50</v>
      </c>
      <c r="B279" t="s">
        <v>49</v>
      </c>
      <c r="C279" t="s">
        <v>20</v>
      </c>
      <c r="D279" s="1">
        <v>1E-3</v>
      </c>
      <c r="E279" s="1">
        <v>1E-3</v>
      </c>
      <c r="F279" s="1">
        <v>1E-3</v>
      </c>
      <c r="G279" s="1">
        <v>1E-3</v>
      </c>
    </row>
    <row r="280" spans="1:7" x14ac:dyDescent="0.25">
      <c r="A280" t="s">
        <v>50</v>
      </c>
      <c r="B280" t="s">
        <v>49</v>
      </c>
      <c r="C280" t="s">
        <v>21</v>
      </c>
      <c r="D280" s="1">
        <v>1E-3</v>
      </c>
      <c r="E280" s="1">
        <v>1E-3</v>
      </c>
      <c r="F280" s="1">
        <v>1E-3</v>
      </c>
      <c r="G280" s="1">
        <v>1E-3</v>
      </c>
    </row>
    <row r="281" spans="1:7" x14ac:dyDescent="0.25">
      <c r="A281" t="s">
        <v>50</v>
      </c>
      <c r="B281" t="s">
        <v>49</v>
      </c>
      <c r="C281" t="s">
        <v>22</v>
      </c>
      <c r="D281" s="139">
        <v>3.1321877206330118E-2</v>
      </c>
      <c r="E281" s="139">
        <v>0.98617494815698514</v>
      </c>
      <c r="F281" s="139">
        <v>20.060948489746195</v>
      </c>
      <c r="G281" s="139">
        <v>3.0630990343734794</v>
      </c>
    </row>
    <row r="282" spans="1:7" x14ac:dyDescent="0.25">
      <c r="A282" t="s">
        <v>50</v>
      </c>
      <c r="B282" t="s">
        <v>49</v>
      </c>
      <c r="C282" t="s">
        <v>23</v>
      </c>
      <c r="D282" s="139">
        <v>3.1321877206330118E-2</v>
      </c>
      <c r="E282" s="139">
        <v>0.98617494815698514</v>
      </c>
      <c r="F282" s="139">
        <v>20.060948489746195</v>
      </c>
      <c r="G282" s="139">
        <v>3.0630990343734794</v>
      </c>
    </row>
    <row r="283" spans="1:7" x14ac:dyDescent="0.25">
      <c r="A283" t="s">
        <v>50</v>
      </c>
      <c r="B283" t="s">
        <v>49</v>
      </c>
      <c r="C283" t="s">
        <v>24</v>
      </c>
      <c r="D283" s="139">
        <v>3.1321877206330118E-2</v>
      </c>
      <c r="E283" s="139">
        <v>0.98617494815698514</v>
      </c>
      <c r="F283" s="139">
        <v>20.060948489746195</v>
      </c>
      <c r="G283" s="139">
        <v>3.0630990343734794</v>
      </c>
    </row>
    <row r="284" spans="1:7" x14ac:dyDescent="0.25">
      <c r="A284" t="s">
        <v>50</v>
      </c>
      <c r="B284" t="s">
        <v>49</v>
      </c>
      <c r="C284" t="s">
        <v>25</v>
      </c>
      <c r="D284" s="139">
        <v>3.1321877206330118E-2</v>
      </c>
      <c r="E284" s="139">
        <v>0.98617494815698514</v>
      </c>
      <c r="F284" s="139">
        <v>20.060948489746195</v>
      </c>
      <c r="G284" s="139">
        <v>3.0630990343734794</v>
      </c>
    </row>
    <row r="285" spans="1:7" x14ac:dyDescent="0.25">
      <c r="A285" t="s">
        <v>50</v>
      </c>
      <c r="B285" t="s">
        <v>49</v>
      </c>
      <c r="C285" t="s">
        <v>26</v>
      </c>
      <c r="D285" s="139">
        <v>3.1321877206330118E-2</v>
      </c>
      <c r="E285" s="139">
        <v>0.98617494815698514</v>
      </c>
      <c r="F285" s="139">
        <v>20.060948489746195</v>
      </c>
      <c r="G285" s="139">
        <v>3.0630990343734794</v>
      </c>
    </row>
    <row r="286" spans="1:7" x14ac:dyDescent="0.25">
      <c r="A286" t="s">
        <v>50</v>
      </c>
      <c r="B286" t="s">
        <v>49</v>
      </c>
      <c r="C286" t="s">
        <v>27</v>
      </c>
      <c r="D286" s="1">
        <v>1E-3</v>
      </c>
      <c r="E286" s="1">
        <v>1E-3</v>
      </c>
      <c r="F286" s="1">
        <v>1E-3</v>
      </c>
      <c r="G286" s="1">
        <v>1E-3</v>
      </c>
    </row>
    <row r="287" spans="1:7" x14ac:dyDescent="0.25">
      <c r="A287" t="s">
        <v>50</v>
      </c>
      <c r="B287" t="s">
        <v>49</v>
      </c>
      <c r="C287" t="s">
        <v>28</v>
      </c>
      <c r="D287" s="1">
        <v>1E-3</v>
      </c>
      <c r="E287" s="1">
        <v>1E-3</v>
      </c>
      <c r="F287" s="1">
        <v>1E-3</v>
      </c>
      <c r="G287" s="1">
        <v>1E-3</v>
      </c>
    </row>
    <row r="288" spans="1:7" x14ac:dyDescent="0.25">
      <c r="A288" t="s">
        <v>50</v>
      </c>
      <c r="B288" t="s">
        <v>49</v>
      </c>
      <c r="C288" t="s">
        <v>29</v>
      </c>
      <c r="D288" s="1">
        <v>1E-3</v>
      </c>
      <c r="E288" s="1">
        <v>1E-3</v>
      </c>
      <c r="F288" s="1">
        <v>1E-3</v>
      </c>
      <c r="G288" s="1">
        <v>1E-3</v>
      </c>
    </row>
    <row r="289" spans="1:7" x14ac:dyDescent="0.25">
      <c r="A289" t="s">
        <v>50</v>
      </c>
      <c r="B289" t="s">
        <v>49</v>
      </c>
      <c r="C289" t="s">
        <v>30</v>
      </c>
      <c r="D289" s="1">
        <v>1E-3</v>
      </c>
      <c r="E289" s="1">
        <v>1E-3</v>
      </c>
      <c r="F289" s="1">
        <v>1E-3</v>
      </c>
      <c r="G289" s="1">
        <v>1E-3</v>
      </c>
    </row>
    <row r="290" spans="1:7" x14ac:dyDescent="0.25">
      <c r="A290" t="s">
        <v>458</v>
      </c>
      <c r="B290" t="s">
        <v>461</v>
      </c>
      <c r="C290" t="s">
        <v>19</v>
      </c>
      <c r="D290" s="1">
        <v>1E-3</v>
      </c>
      <c r="E290" s="1">
        <v>1E-3</v>
      </c>
      <c r="F290" s="1">
        <v>1E-3</v>
      </c>
      <c r="G290" s="1">
        <v>1E-3</v>
      </c>
    </row>
    <row r="291" spans="1:7" x14ac:dyDescent="0.25">
      <c r="A291" t="s">
        <v>458</v>
      </c>
      <c r="B291" t="s">
        <v>461</v>
      </c>
      <c r="C291" t="s">
        <v>20</v>
      </c>
      <c r="D291" s="1">
        <v>1E-3</v>
      </c>
      <c r="E291" s="1">
        <v>1E-3</v>
      </c>
      <c r="F291" s="1">
        <v>1E-3</v>
      </c>
      <c r="G291" s="1">
        <v>1E-3</v>
      </c>
    </row>
    <row r="292" spans="1:7" x14ac:dyDescent="0.25">
      <c r="A292" t="s">
        <v>458</v>
      </c>
      <c r="B292" t="s">
        <v>461</v>
      </c>
      <c r="C292" t="s">
        <v>21</v>
      </c>
      <c r="D292" s="1">
        <v>1E-3</v>
      </c>
      <c r="E292" s="1">
        <v>1E-3</v>
      </c>
      <c r="F292" s="1">
        <v>1E-3</v>
      </c>
      <c r="G292" s="1">
        <v>1E-3</v>
      </c>
    </row>
    <row r="293" spans="1:7" x14ac:dyDescent="0.25">
      <c r="A293" t="s">
        <v>458</v>
      </c>
      <c r="B293" t="s">
        <v>461</v>
      </c>
      <c r="C293" t="s">
        <v>22</v>
      </c>
      <c r="D293" s="139">
        <v>3.1321877206330118E-2</v>
      </c>
      <c r="E293" s="139">
        <v>0.98617494815698514</v>
      </c>
      <c r="F293" s="139">
        <v>20.060948489746195</v>
      </c>
      <c r="G293" s="139">
        <v>3.0630990343734794</v>
      </c>
    </row>
    <row r="294" spans="1:7" x14ac:dyDescent="0.25">
      <c r="A294" t="s">
        <v>458</v>
      </c>
      <c r="B294" t="s">
        <v>461</v>
      </c>
      <c r="C294" t="s">
        <v>23</v>
      </c>
      <c r="D294" s="139">
        <v>3.1321877206330118E-2</v>
      </c>
      <c r="E294" s="139">
        <v>0.98617494815698514</v>
      </c>
      <c r="F294" s="139">
        <v>20.060948489746195</v>
      </c>
      <c r="G294" s="139">
        <v>3.0630990343734794</v>
      </c>
    </row>
    <row r="295" spans="1:7" x14ac:dyDescent="0.25">
      <c r="A295" t="s">
        <v>458</v>
      </c>
      <c r="B295" t="s">
        <v>461</v>
      </c>
      <c r="C295" t="s">
        <v>24</v>
      </c>
      <c r="D295" s="139">
        <v>3.1321877206330118E-2</v>
      </c>
      <c r="E295" s="139">
        <v>0.98617494815698514</v>
      </c>
      <c r="F295" s="139">
        <v>20.060948489746195</v>
      </c>
      <c r="G295" s="139">
        <v>3.0630990343734794</v>
      </c>
    </row>
    <row r="296" spans="1:7" x14ac:dyDescent="0.25">
      <c r="A296" t="s">
        <v>458</v>
      </c>
      <c r="B296" t="s">
        <v>461</v>
      </c>
      <c r="C296" t="s">
        <v>25</v>
      </c>
      <c r="D296" s="139">
        <v>3.1321877206330118E-2</v>
      </c>
      <c r="E296" s="139">
        <v>0.98617494815698514</v>
      </c>
      <c r="F296" s="139">
        <v>20.060948489746195</v>
      </c>
      <c r="G296" s="139">
        <v>3.0630990343734794</v>
      </c>
    </row>
    <row r="297" spans="1:7" x14ac:dyDescent="0.25">
      <c r="A297" t="s">
        <v>458</v>
      </c>
      <c r="B297" t="s">
        <v>461</v>
      </c>
      <c r="C297" t="s">
        <v>26</v>
      </c>
      <c r="D297" s="139">
        <v>3.1321877206330118E-2</v>
      </c>
      <c r="E297" s="139">
        <v>0.98617494815698514</v>
      </c>
      <c r="F297" s="139">
        <v>20.060948489746195</v>
      </c>
      <c r="G297" s="139">
        <v>3.0630990343734794</v>
      </c>
    </row>
    <row r="298" spans="1:7" x14ac:dyDescent="0.25">
      <c r="A298" t="s">
        <v>458</v>
      </c>
      <c r="B298" t="s">
        <v>461</v>
      </c>
      <c r="C298" t="s">
        <v>27</v>
      </c>
      <c r="D298" s="1">
        <v>1E-3</v>
      </c>
      <c r="E298" s="1">
        <v>1E-3</v>
      </c>
      <c r="F298" s="1">
        <v>1E-3</v>
      </c>
      <c r="G298" s="1">
        <v>1E-3</v>
      </c>
    </row>
    <row r="299" spans="1:7" x14ac:dyDescent="0.25">
      <c r="A299" t="s">
        <v>458</v>
      </c>
      <c r="B299" t="s">
        <v>461</v>
      </c>
      <c r="C299" t="s">
        <v>28</v>
      </c>
      <c r="D299" s="1">
        <v>1E-3</v>
      </c>
      <c r="E299" s="1">
        <v>1E-3</v>
      </c>
      <c r="F299" s="1">
        <v>1E-3</v>
      </c>
      <c r="G299" s="1">
        <v>1E-3</v>
      </c>
    </row>
    <row r="300" spans="1:7" x14ac:dyDescent="0.25">
      <c r="A300" t="s">
        <v>458</v>
      </c>
      <c r="B300" t="s">
        <v>461</v>
      </c>
      <c r="C300" t="s">
        <v>29</v>
      </c>
      <c r="D300" s="1">
        <v>1E-3</v>
      </c>
      <c r="E300" s="1">
        <v>1E-3</v>
      </c>
      <c r="F300" s="1">
        <v>1E-3</v>
      </c>
      <c r="G300" s="1">
        <v>1E-3</v>
      </c>
    </row>
    <row r="301" spans="1:7" x14ac:dyDescent="0.25">
      <c r="A301" t="s">
        <v>458</v>
      </c>
      <c r="B301" t="s">
        <v>461</v>
      </c>
      <c r="C301" t="s">
        <v>30</v>
      </c>
      <c r="D301" s="1">
        <v>1E-3</v>
      </c>
      <c r="E301" s="1">
        <v>1E-3</v>
      </c>
      <c r="F301" s="1">
        <v>1E-3</v>
      </c>
      <c r="G301" s="1">
        <v>1E-3</v>
      </c>
    </row>
    <row r="302" spans="1:7" x14ac:dyDescent="0.25">
      <c r="A302" t="s">
        <v>461</v>
      </c>
      <c r="B302" t="s">
        <v>56</v>
      </c>
      <c r="C302" t="s">
        <v>19</v>
      </c>
      <c r="D302" s="1">
        <v>1E-3</v>
      </c>
      <c r="E302" s="1">
        <v>1E-3</v>
      </c>
      <c r="F302" s="1">
        <v>1E-3</v>
      </c>
      <c r="G302" s="1">
        <v>1E-3</v>
      </c>
    </row>
    <row r="303" spans="1:7" x14ac:dyDescent="0.25">
      <c r="A303" t="s">
        <v>461</v>
      </c>
      <c r="B303" t="s">
        <v>56</v>
      </c>
      <c r="C303" t="s">
        <v>20</v>
      </c>
      <c r="D303" s="1">
        <v>1E-3</v>
      </c>
      <c r="E303" s="1">
        <v>1E-3</v>
      </c>
      <c r="F303" s="1">
        <v>1E-3</v>
      </c>
      <c r="G303" s="1">
        <v>1E-3</v>
      </c>
    </row>
    <row r="304" spans="1:7" x14ac:dyDescent="0.25">
      <c r="A304" t="s">
        <v>461</v>
      </c>
      <c r="B304" t="s">
        <v>56</v>
      </c>
      <c r="C304" t="s">
        <v>21</v>
      </c>
      <c r="D304" s="1">
        <v>1E-3</v>
      </c>
      <c r="E304" s="1">
        <v>1E-3</v>
      </c>
      <c r="F304" s="1">
        <v>1E-3</v>
      </c>
      <c r="G304" s="1">
        <v>1E-3</v>
      </c>
    </row>
    <row r="305" spans="1:7" x14ac:dyDescent="0.25">
      <c r="A305" t="s">
        <v>461</v>
      </c>
      <c r="B305" t="s">
        <v>56</v>
      </c>
      <c r="C305" t="s">
        <v>22</v>
      </c>
      <c r="D305" s="139">
        <v>3.1321877206330118E-2</v>
      </c>
      <c r="E305" s="139">
        <v>0.98617494815698514</v>
      </c>
      <c r="F305" s="139">
        <v>20.060948489746195</v>
      </c>
      <c r="G305" s="139">
        <v>3.0630990343734794</v>
      </c>
    </row>
    <row r="306" spans="1:7" x14ac:dyDescent="0.25">
      <c r="A306" t="s">
        <v>461</v>
      </c>
      <c r="B306" t="s">
        <v>56</v>
      </c>
      <c r="C306" t="s">
        <v>23</v>
      </c>
      <c r="D306" s="139">
        <v>3.1321877206330118E-2</v>
      </c>
      <c r="E306" s="139">
        <v>0.98617494815698514</v>
      </c>
      <c r="F306" s="139">
        <v>20.060948489746195</v>
      </c>
      <c r="G306" s="139">
        <v>3.0630990343734794</v>
      </c>
    </row>
    <row r="307" spans="1:7" x14ac:dyDescent="0.25">
      <c r="A307" t="s">
        <v>461</v>
      </c>
      <c r="B307" t="s">
        <v>56</v>
      </c>
      <c r="C307" t="s">
        <v>24</v>
      </c>
      <c r="D307" s="139">
        <v>3.1321877206330118E-2</v>
      </c>
      <c r="E307" s="139">
        <v>0.98617494815698514</v>
      </c>
      <c r="F307" s="139">
        <v>20.060948489746195</v>
      </c>
      <c r="G307" s="139">
        <v>3.0630990343734794</v>
      </c>
    </row>
    <row r="308" spans="1:7" x14ac:dyDescent="0.25">
      <c r="A308" t="s">
        <v>461</v>
      </c>
      <c r="B308" t="s">
        <v>56</v>
      </c>
      <c r="C308" t="s">
        <v>25</v>
      </c>
      <c r="D308" s="139">
        <v>3.1321877206330118E-2</v>
      </c>
      <c r="E308" s="139">
        <v>0.98617494815698514</v>
      </c>
      <c r="F308" s="139">
        <v>20.060948489746195</v>
      </c>
      <c r="G308" s="139">
        <v>3.0630990343734794</v>
      </c>
    </row>
    <row r="309" spans="1:7" x14ac:dyDescent="0.25">
      <c r="A309" t="s">
        <v>461</v>
      </c>
      <c r="B309" t="s">
        <v>56</v>
      </c>
      <c r="C309" t="s">
        <v>26</v>
      </c>
      <c r="D309" s="139">
        <v>3.1321877206330118E-2</v>
      </c>
      <c r="E309" s="139">
        <v>0.98617494815698514</v>
      </c>
      <c r="F309" s="139">
        <v>20.060948489746195</v>
      </c>
      <c r="G309" s="139">
        <v>3.0630990343734794</v>
      </c>
    </row>
    <row r="310" spans="1:7" x14ac:dyDescent="0.25">
      <c r="A310" t="s">
        <v>461</v>
      </c>
      <c r="B310" t="s">
        <v>56</v>
      </c>
      <c r="C310" t="s">
        <v>27</v>
      </c>
      <c r="D310" s="1">
        <v>1E-3</v>
      </c>
      <c r="E310" s="1">
        <v>1E-3</v>
      </c>
      <c r="F310" s="1">
        <v>1E-3</v>
      </c>
      <c r="G310" s="1">
        <v>1E-3</v>
      </c>
    </row>
    <row r="311" spans="1:7" x14ac:dyDescent="0.25">
      <c r="A311" t="s">
        <v>461</v>
      </c>
      <c r="B311" t="s">
        <v>56</v>
      </c>
      <c r="C311" t="s">
        <v>28</v>
      </c>
      <c r="D311" s="1">
        <v>1E-3</v>
      </c>
      <c r="E311" s="1">
        <v>1E-3</v>
      </c>
      <c r="F311" s="1">
        <v>1E-3</v>
      </c>
      <c r="G311" s="1">
        <v>1E-3</v>
      </c>
    </row>
    <row r="312" spans="1:7" x14ac:dyDescent="0.25">
      <c r="A312" t="s">
        <v>461</v>
      </c>
      <c r="B312" t="s">
        <v>56</v>
      </c>
      <c r="C312" t="s">
        <v>29</v>
      </c>
      <c r="D312" s="1">
        <v>1E-3</v>
      </c>
      <c r="E312" s="1">
        <v>1E-3</v>
      </c>
      <c r="F312" s="1">
        <v>1E-3</v>
      </c>
      <c r="G312" s="1">
        <v>1E-3</v>
      </c>
    </row>
    <row r="313" spans="1:7" x14ac:dyDescent="0.25">
      <c r="A313" t="s">
        <v>461</v>
      </c>
      <c r="B313" t="s">
        <v>56</v>
      </c>
      <c r="C313" t="s">
        <v>30</v>
      </c>
      <c r="D313" s="1">
        <v>1E-3</v>
      </c>
      <c r="E313" s="1">
        <v>1E-3</v>
      </c>
      <c r="F313" s="1">
        <v>1E-3</v>
      </c>
      <c r="G313" s="1">
        <v>1E-3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E25"/>
  <sheetViews>
    <sheetView workbookViewId="0">
      <selection activeCell="B31" sqref="B31"/>
    </sheetView>
  </sheetViews>
  <sheetFormatPr defaultRowHeight="15" x14ac:dyDescent="0.25"/>
  <cols>
    <col min="3" max="3" width="17.5703125" customWidth="1"/>
  </cols>
  <sheetData>
    <row r="1" spans="1:5" x14ac:dyDescent="0.25">
      <c r="D1" t="s">
        <v>11</v>
      </c>
      <c r="E1" t="s">
        <v>12</v>
      </c>
    </row>
    <row r="2" spans="1:5" x14ac:dyDescent="0.25">
      <c r="A2" t="s">
        <v>46</v>
      </c>
      <c r="B2" t="s">
        <v>48</v>
      </c>
      <c r="C2" t="s">
        <v>19</v>
      </c>
      <c r="D2" s="119">
        <v>2.9999999999999997E-4</v>
      </c>
      <c r="E2">
        <v>0.33729999999999999</v>
      </c>
    </row>
    <row r="3" spans="1:5" x14ac:dyDescent="0.25">
      <c r="A3" t="s">
        <v>46</v>
      </c>
      <c r="B3" t="s">
        <v>48</v>
      </c>
      <c r="C3" t="s">
        <v>20</v>
      </c>
      <c r="D3" s="119">
        <v>2.0000000000000002E-5</v>
      </c>
      <c r="E3">
        <v>0.41210000000000002</v>
      </c>
    </row>
    <row r="4" spans="1:5" x14ac:dyDescent="0.25">
      <c r="A4" t="s">
        <v>46</v>
      </c>
      <c r="B4" t="s">
        <v>48</v>
      </c>
      <c r="C4" t="s">
        <v>21</v>
      </c>
      <c r="D4" s="119">
        <v>7.9999999999999996E-6</v>
      </c>
      <c r="E4">
        <v>0.30509999999999998</v>
      </c>
    </row>
    <row r="5" spans="1:5" x14ac:dyDescent="0.25">
      <c r="A5" t="s">
        <v>46</v>
      </c>
      <c r="B5" t="s">
        <v>48</v>
      </c>
      <c r="C5" t="s">
        <v>22</v>
      </c>
      <c r="D5" s="119">
        <v>2.0000000000000002E-5</v>
      </c>
      <c r="E5">
        <v>0.13730000000000001</v>
      </c>
    </row>
    <row r="6" spans="1:5" x14ac:dyDescent="0.25">
      <c r="A6" t="s">
        <v>46</v>
      </c>
      <c r="B6" t="s">
        <v>48</v>
      </c>
      <c r="C6" t="s">
        <v>23</v>
      </c>
      <c r="D6" s="119">
        <v>3.0000000000000001E-6</v>
      </c>
      <c r="E6">
        <v>0.1211</v>
      </c>
    </row>
    <row r="7" spans="1:5" x14ac:dyDescent="0.25">
      <c r="A7" t="s">
        <v>46</v>
      </c>
      <c r="B7" t="s">
        <v>48</v>
      </c>
      <c r="C7" t="s">
        <v>24</v>
      </c>
      <c r="D7" s="119">
        <v>6.9999999999999999E-6</v>
      </c>
      <c r="E7">
        <v>0.1167</v>
      </c>
    </row>
    <row r="8" spans="1:5" x14ac:dyDescent="0.25">
      <c r="A8" t="s">
        <v>46</v>
      </c>
      <c r="B8" t="s">
        <v>48</v>
      </c>
      <c r="C8" t="s">
        <v>25</v>
      </c>
      <c r="D8" s="120">
        <v>2.0000000000000002E-5</v>
      </c>
      <c r="E8" s="120">
        <v>0.1396</v>
      </c>
    </row>
    <row r="9" spans="1:5" x14ac:dyDescent="0.25">
      <c r="A9" t="s">
        <v>46</v>
      </c>
      <c r="B9" t="s">
        <v>48</v>
      </c>
      <c r="C9" t="s">
        <v>26</v>
      </c>
      <c r="D9" s="120">
        <v>3.0000000000000001E-5</v>
      </c>
      <c r="E9" s="120">
        <v>0.1343</v>
      </c>
    </row>
    <row r="10" spans="1:5" x14ac:dyDescent="0.25">
      <c r="A10" t="s">
        <v>46</v>
      </c>
      <c r="B10" t="s">
        <v>48</v>
      </c>
      <c r="C10" t="s">
        <v>27</v>
      </c>
      <c r="D10" s="120">
        <v>1E-4</v>
      </c>
      <c r="E10" s="120">
        <v>0.1656</v>
      </c>
    </row>
    <row r="11" spans="1:5" x14ac:dyDescent="0.25">
      <c r="A11" t="s">
        <v>46</v>
      </c>
      <c r="B11" t="s">
        <v>48</v>
      </c>
      <c r="C11" t="s">
        <v>28</v>
      </c>
      <c r="D11" s="120">
        <v>6.0000000000000002E-5</v>
      </c>
      <c r="E11" s="120">
        <v>0.185</v>
      </c>
    </row>
    <row r="12" spans="1:5" x14ac:dyDescent="0.25">
      <c r="A12" t="s">
        <v>46</v>
      </c>
      <c r="B12" t="s">
        <v>48</v>
      </c>
      <c r="C12" t="s">
        <v>29</v>
      </c>
      <c r="D12" s="120">
        <v>1E-4</v>
      </c>
      <c r="E12" s="120">
        <v>0.39319999999999999</v>
      </c>
    </row>
    <row r="13" spans="1:5" x14ac:dyDescent="0.25">
      <c r="A13" t="s">
        <v>46</v>
      </c>
      <c r="B13" t="s">
        <v>48</v>
      </c>
      <c r="C13" t="s">
        <v>30</v>
      </c>
      <c r="D13" s="120">
        <v>1E-4</v>
      </c>
      <c r="E13" s="120">
        <v>0.40100000000000002</v>
      </c>
    </row>
    <row r="14" spans="1:5" x14ac:dyDescent="0.25">
      <c r="D14" s="119"/>
    </row>
    <row r="15" spans="1:5" x14ac:dyDescent="0.25">
      <c r="D15" s="119"/>
    </row>
    <row r="16" spans="1:5" x14ac:dyDescent="0.25">
      <c r="D16" s="119"/>
    </row>
    <row r="17" spans="4:5" x14ac:dyDescent="0.25">
      <c r="D17" s="119"/>
    </row>
    <row r="18" spans="4:5" x14ac:dyDescent="0.25">
      <c r="D18" s="119"/>
    </row>
    <row r="19" spans="4:5" x14ac:dyDescent="0.25">
      <c r="D19" s="119"/>
    </row>
    <row r="20" spans="4:5" x14ac:dyDescent="0.25">
      <c r="D20" s="120"/>
      <c r="E20" s="120"/>
    </row>
    <row r="21" spans="4:5" x14ac:dyDescent="0.25">
      <c r="D21" s="120"/>
      <c r="E21" s="120"/>
    </row>
    <row r="22" spans="4:5" x14ac:dyDescent="0.25">
      <c r="D22" s="120"/>
      <c r="E22" s="120"/>
    </row>
    <row r="23" spans="4:5" x14ac:dyDescent="0.25">
      <c r="D23" s="120"/>
      <c r="E23" s="120"/>
    </row>
    <row r="24" spans="4:5" x14ac:dyDescent="0.25">
      <c r="D24" s="120"/>
      <c r="E24" s="120"/>
    </row>
    <row r="25" spans="4:5" x14ac:dyDescent="0.25">
      <c r="D25" s="120"/>
      <c r="E25" s="120"/>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5"/>
  <dimension ref="A1:C26"/>
  <sheetViews>
    <sheetView topLeftCell="A8" workbookViewId="0">
      <selection activeCell="C26" sqref="A1:C26"/>
    </sheetView>
  </sheetViews>
  <sheetFormatPr defaultRowHeight="15" x14ac:dyDescent="0.25"/>
  <sheetData>
    <row r="1" spans="1:3" x14ac:dyDescent="0.25">
      <c r="A1" t="s">
        <v>32</v>
      </c>
      <c r="B1" t="s">
        <v>33</v>
      </c>
      <c r="C1">
        <v>14090</v>
      </c>
    </row>
    <row r="2" spans="1:3" x14ac:dyDescent="0.25">
      <c r="A2" t="s">
        <v>7</v>
      </c>
      <c r="B2" t="s">
        <v>33</v>
      </c>
      <c r="C2">
        <v>470</v>
      </c>
    </row>
    <row r="3" spans="1:3" x14ac:dyDescent="0.25">
      <c r="A3" t="s">
        <v>33</v>
      </c>
      <c r="B3" t="s">
        <v>8</v>
      </c>
      <c r="C3">
        <v>11513</v>
      </c>
    </row>
    <row r="4" spans="1:3" x14ac:dyDescent="0.25">
      <c r="A4" t="s">
        <v>46</v>
      </c>
      <c r="B4" t="s">
        <v>48</v>
      </c>
      <c r="C4">
        <v>33740</v>
      </c>
    </row>
    <row r="5" spans="1:3" x14ac:dyDescent="0.25">
      <c r="A5" t="s">
        <v>61</v>
      </c>
      <c r="B5" t="s">
        <v>31</v>
      </c>
      <c r="C5">
        <v>21736.476316384797</v>
      </c>
    </row>
    <row r="6" spans="1:3" x14ac:dyDescent="0.25">
      <c r="A6" t="s">
        <v>31</v>
      </c>
      <c r="B6" t="s">
        <v>32</v>
      </c>
      <c r="C6">
        <v>55344.137738351703</v>
      </c>
    </row>
    <row r="7" spans="1:3" x14ac:dyDescent="0.25">
      <c r="A7" t="s">
        <v>8</v>
      </c>
      <c r="B7" t="s">
        <v>34</v>
      </c>
      <c r="C7">
        <v>13304.680713079499</v>
      </c>
    </row>
    <row r="8" spans="1:3" x14ac:dyDescent="0.25">
      <c r="A8" t="s">
        <v>34</v>
      </c>
      <c r="B8" t="s">
        <v>36</v>
      </c>
      <c r="C8">
        <v>8267.8961608270001</v>
      </c>
    </row>
    <row r="9" spans="1:3" x14ac:dyDescent="0.25">
      <c r="A9" t="s">
        <v>39</v>
      </c>
      <c r="B9" t="s">
        <v>41</v>
      </c>
      <c r="C9">
        <v>14391.807900190001</v>
      </c>
    </row>
    <row r="10" spans="1:3" x14ac:dyDescent="0.25">
      <c r="A10" t="s">
        <v>41</v>
      </c>
      <c r="B10" t="s">
        <v>44</v>
      </c>
      <c r="C10">
        <v>12605.1800972</v>
      </c>
    </row>
    <row r="11" spans="1:3" x14ac:dyDescent="0.25">
      <c r="A11" t="s">
        <v>44</v>
      </c>
      <c r="B11" t="s">
        <v>9</v>
      </c>
      <c r="C11">
        <v>56557.259406160985</v>
      </c>
    </row>
    <row r="12" spans="1:3" x14ac:dyDescent="0.25">
      <c r="A12" t="s">
        <v>45</v>
      </c>
      <c r="B12" t="s">
        <v>9</v>
      </c>
      <c r="C12">
        <v>127172.76340564701</v>
      </c>
    </row>
    <row r="13" spans="1:3" x14ac:dyDescent="0.25">
      <c r="A13" t="s">
        <v>9</v>
      </c>
      <c r="B13" t="s">
        <v>46</v>
      </c>
      <c r="C13">
        <v>34077.588926237702</v>
      </c>
    </row>
    <row r="14" spans="1:3" x14ac:dyDescent="0.25">
      <c r="A14" t="s">
        <v>55</v>
      </c>
      <c r="B14" t="s">
        <v>54</v>
      </c>
      <c r="C14">
        <v>14994.285154515001</v>
      </c>
    </row>
    <row r="15" spans="1:3" x14ac:dyDescent="0.25">
      <c r="A15" t="s">
        <v>54</v>
      </c>
      <c r="B15" t="s">
        <v>50</v>
      </c>
      <c r="C15">
        <v>9321.7923111399996</v>
      </c>
    </row>
    <row r="16" spans="1:3" x14ac:dyDescent="0.25">
      <c r="A16" t="s">
        <v>56</v>
      </c>
      <c r="B16" t="s">
        <v>10</v>
      </c>
      <c r="C16">
        <v>13750.127978322</v>
      </c>
    </row>
    <row r="17" spans="1:3" x14ac:dyDescent="0.25">
      <c r="A17" t="s">
        <v>10</v>
      </c>
      <c r="B17" t="s">
        <v>49</v>
      </c>
      <c r="C17">
        <v>45127.674953108988</v>
      </c>
    </row>
    <row r="18" spans="1:3" x14ac:dyDescent="0.25">
      <c r="A18" t="s">
        <v>49</v>
      </c>
      <c r="B18" t="s">
        <v>34</v>
      </c>
      <c r="C18">
        <v>13641.103003763998</v>
      </c>
    </row>
    <row r="19" spans="1:3" x14ac:dyDescent="0.25">
      <c r="A19" t="s">
        <v>36</v>
      </c>
      <c r="B19" t="s">
        <v>39</v>
      </c>
      <c r="C19">
        <v>8463.248964593</v>
      </c>
    </row>
    <row r="20" spans="1:3" x14ac:dyDescent="0.25">
      <c r="A20" t="s">
        <v>455</v>
      </c>
      <c r="B20" t="s">
        <v>56</v>
      </c>
      <c r="C20">
        <v>12864.68</v>
      </c>
    </row>
    <row r="21" spans="1:3" x14ac:dyDescent="0.25">
      <c r="A21" t="s">
        <v>58</v>
      </c>
      <c r="B21" t="s">
        <v>57</v>
      </c>
      <c r="C21">
        <v>26044.447</v>
      </c>
    </row>
    <row r="22" spans="1:3" x14ac:dyDescent="0.25">
      <c r="A22" t="s">
        <v>59</v>
      </c>
      <c r="B22" t="s">
        <v>455</v>
      </c>
      <c r="C22">
        <v>29911.16</v>
      </c>
    </row>
    <row r="23" spans="1:3" x14ac:dyDescent="0.25">
      <c r="A23" t="s">
        <v>57</v>
      </c>
      <c r="B23" t="s">
        <v>458</v>
      </c>
      <c r="C23">
        <v>11225.807000000001</v>
      </c>
    </row>
    <row r="24" spans="1:3" x14ac:dyDescent="0.25">
      <c r="A24" t="s">
        <v>50</v>
      </c>
      <c r="B24" t="s">
        <v>49</v>
      </c>
      <c r="C24">
        <v>40608.269800000002</v>
      </c>
    </row>
    <row r="25" spans="1:3" x14ac:dyDescent="0.25">
      <c r="A25" t="s">
        <v>458</v>
      </c>
      <c r="B25" t="s">
        <v>461</v>
      </c>
      <c r="C25">
        <v>17372.548999999999</v>
      </c>
    </row>
    <row r="26" spans="1:3" x14ac:dyDescent="0.25">
      <c r="A26" t="s">
        <v>461</v>
      </c>
      <c r="B26" t="s">
        <v>56</v>
      </c>
      <c r="C26">
        <v>9264.09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dimension ref="A1:L20"/>
  <sheetViews>
    <sheetView workbookViewId="0">
      <selection activeCell="J1" sqref="J1"/>
    </sheetView>
  </sheetViews>
  <sheetFormatPr defaultRowHeight="15" x14ac:dyDescent="0.25"/>
  <cols>
    <col min="4" max="4" width="17.5703125" customWidth="1"/>
    <col min="10" max="10" width="10.5703125" bestFit="1" customWidth="1"/>
  </cols>
  <sheetData>
    <row r="1" spans="1:12" x14ac:dyDescent="0.25">
      <c r="A1" t="s">
        <v>46</v>
      </c>
      <c r="B1" t="s">
        <v>48</v>
      </c>
      <c r="C1" t="s">
        <v>19</v>
      </c>
      <c r="D1" s="2">
        <f>118400000/1000000</f>
        <v>118.4</v>
      </c>
      <c r="I1" t="s">
        <v>488</v>
      </c>
      <c r="J1" s="30">
        <f>D1*247.11</f>
        <v>29257.824000000004</v>
      </c>
      <c r="L1" s="2">
        <v>299.46616</v>
      </c>
    </row>
    <row r="2" spans="1:12" x14ac:dyDescent="0.25">
      <c r="A2" t="s">
        <v>46</v>
      </c>
      <c r="B2" t="s">
        <v>48</v>
      </c>
      <c r="C2" t="s">
        <v>20</v>
      </c>
      <c r="D2" s="2">
        <f t="shared" ref="D2:D12" si="0">118400000/1000000</f>
        <v>118.4</v>
      </c>
      <c r="L2" s="2">
        <v>299.46616</v>
      </c>
    </row>
    <row r="3" spans="1:12" x14ac:dyDescent="0.25">
      <c r="A3" t="s">
        <v>46</v>
      </c>
      <c r="B3" t="s">
        <v>48</v>
      </c>
      <c r="C3" t="s">
        <v>21</v>
      </c>
      <c r="D3" s="2">
        <f t="shared" si="0"/>
        <v>118.4</v>
      </c>
      <c r="L3" s="2">
        <v>299.46616</v>
      </c>
    </row>
    <row r="4" spans="1:12" x14ac:dyDescent="0.25">
      <c r="A4" t="s">
        <v>46</v>
      </c>
      <c r="B4" t="s">
        <v>48</v>
      </c>
      <c r="C4" t="s">
        <v>22</v>
      </c>
      <c r="D4" s="2">
        <f t="shared" si="0"/>
        <v>118.4</v>
      </c>
      <c r="L4" s="2">
        <v>299.46616</v>
      </c>
    </row>
    <row r="5" spans="1:12" x14ac:dyDescent="0.25">
      <c r="A5" t="s">
        <v>46</v>
      </c>
      <c r="B5" t="s">
        <v>48</v>
      </c>
      <c r="C5" t="s">
        <v>23</v>
      </c>
      <c r="D5" s="2">
        <f t="shared" si="0"/>
        <v>118.4</v>
      </c>
      <c r="L5" s="2">
        <v>299.46616</v>
      </c>
    </row>
    <row r="6" spans="1:12" x14ac:dyDescent="0.25">
      <c r="A6" t="s">
        <v>46</v>
      </c>
      <c r="B6" t="s">
        <v>48</v>
      </c>
      <c r="C6" t="s">
        <v>24</v>
      </c>
      <c r="D6" s="2">
        <f t="shared" si="0"/>
        <v>118.4</v>
      </c>
      <c r="L6" s="2">
        <v>299.46616</v>
      </c>
    </row>
    <row r="7" spans="1:12" x14ac:dyDescent="0.25">
      <c r="A7" t="s">
        <v>46</v>
      </c>
      <c r="B7" t="s">
        <v>48</v>
      </c>
      <c r="C7" t="s">
        <v>25</v>
      </c>
      <c r="D7" s="2">
        <f t="shared" si="0"/>
        <v>118.4</v>
      </c>
      <c r="L7" s="2">
        <v>299.46616</v>
      </c>
    </row>
    <row r="8" spans="1:12" x14ac:dyDescent="0.25">
      <c r="A8" t="s">
        <v>46</v>
      </c>
      <c r="B8" t="s">
        <v>48</v>
      </c>
      <c r="C8" t="s">
        <v>26</v>
      </c>
      <c r="D8" s="2">
        <f t="shared" si="0"/>
        <v>118.4</v>
      </c>
      <c r="L8" s="2">
        <v>299.46616</v>
      </c>
    </row>
    <row r="9" spans="1:12" x14ac:dyDescent="0.25">
      <c r="A9" t="s">
        <v>46</v>
      </c>
      <c r="B9" t="s">
        <v>48</v>
      </c>
      <c r="C9" t="s">
        <v>27</v>
      </c>
      <c r="D9" s="2">
        <f t="shared" si="0"/>
        <v>118.4</v>
      </c>
      <c r="L9" s="2">
        <v>299.46616</v>
      </c>
    </row>
    <row r="10" spans="1:12" x14ac:dyDescent="0.25">
      <c r="A10" t="s">
        <v>46</v>
      </c>
      <c r="B10" t="s">
        <v>48</v>
      </c>
      <c r="C10" t="s">
        <v>28</v>
      </c>
      <c r="D10" s="2">
        <f t="shared" si="0"/>
        <v>118.4</v>
      </c>
      <c r="L10" s="2">
        <v>299.46616</v>
      </c>
    </row>
    <row r="11" spans="1:12" x14ac:dyDescent="0.25">
      <c r="A11" t="s">
        <v>46</v>
      </c>
      <c r="B11" t="s">
        <v>48</v>
      </c>
      <c r="C11" t="s">
        <v>29</v>
      </c>
      <c r="D11" s="2">
        <f t="shared" si="0"/>
        <v>118.4</v>
      </c>
      <c r="L11" s="2">
        <v>299.46616</v>
      </c>
    </row>
    <row r="12" spans="1:12" x14ac:dyDescent="0.25">
      <c r="A12" t="s">
        <v>46</v>
      </c>
      <c r="B12" t="s">
        <v>48</v>
      </c>
      <c r="C12" t="s">
        <v>30</v>
      </c>
      <c r="D12" s="2">
        <f t="shared" si="0"/>
        <v>118.4</v>
      </c>
      <c r="L12" s="2">
        <v>299.46616</v>
      </c>
    </row>
    <row r="20" spans="10:10" x14ac:dyDescent="0.25">
      <c r="J20" s="123">
        <f>0.4*J1</f>
        <v>11703.129600000002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dimension ref="A1:N54"/>
  <sheetViews>
    <sheetView topLeftCell="A16" zoomScaleNormal="100" workbookViewId="0">
      <selection activeCell="C24" sqref="C24"/>
    </sheetView>
  </sheetViews>
  <sheetFormatPr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5</v>
      </c>
      <c r="B7" t="s">
        <v>6</v>
      </c>
      <c r="C7">
        <v>0</v>
      </c>
      <c r="D7">
        <v>0</v>
      </c>
      <c r="E7">
        <v>0</v>
      </c>
      <c r="F7">
        <v>0</v>
      </c>
      <c r="G7">
        <v>0</v>
      </c>
      <c r="H7">
        <v>0</v>
      </c>
      <c r="I7">
        <v>0</v>
      </c>
      <c r="J7">
        <v>0</v>
      </c>
      <c r="K7">
        <v>0</v>
      </c>
      <c r="L7">
        <v>0</v>
      </c>
      <c r="M7">
        <v>0</v>
      </c>
      <c r="N7">
        <v>0</v>
      </c>
    </row>
    <row r="8" spans="1:14" x14ac:dyDescent="0.25">
      <c r="A8" t="s">
        <v>32</v>
      </c>
      <c r="B8" t="s">
        <v>6</v>
      </c>
      <c r="C8">
        <v>0</v>
      </c>
      <c r="D8">
        <v>0</v>
      </c>
      <c r="E8">
        <v>0</v>
      </c>
      <c r="F8">
        <v>0</v>
      </c>
      <c r="G8">
        <v>0</v>
      </c>
      <c r="H8">
        <v>0</v>
      </c>
      <c r="I8">
        <v>0</v>
      </c>
      <c r="J8">
        <v>0</v>
      </c>
      <c r="K8">
        <v>0</v>
      </c>
      <c r="L8">
        <v>0</v>
      </c>
      <c r="M8">
        <v>0</v>
      </c>
      <c r="N8">
        <v>0</v>
      </c>
    </row>
    <row r="9" spans="1:14" x14ac:dyDescent="0.25">
      <c r="A9" t="s">
        <v>6</v>
      </c>
      <c r="B9" t="s">
        <v>8</v>
      </c>
      <c r="C9">
        <v>0</v>
      </c>
      <c r="D9">
        <v>0</v>
      </c>
      <c r="E9">
        <v>0</v>
      </c>
      <c r="F9">
        <v>0</v>
      </c>
      <c r="G9">
        <v>0</v>
      </c>
      <c r="H9">
        <v>0</v>
      </c>
      <c r="I9">
        <v>0</v>
      </c>
      <c r="J9">
        <v>0</v>
      </c>
      <c r="K9">
        <v>0</v>
      </c>
      <c r="L9">
        <v>0</v>
      </c>
      <c r="M9">
        <v>0</v>
      </c>
      <c r="N9">
        <v>0</v>
      </c>
    </row>
    <row r="10" spans="1:14" x14ac:dyDescent="0.25">
      <c r="A10" t="s">
        <v>8</v>
      </c>
      <c r="B10" t="s">
        <v>34</v>
      </c>
      <c r="C10">
        <v>0</v>
      </c>
      <c r="D10">
        <v>0</v>
      </c>
      <c r="E10">
        <v>0</v>
      </c>
      <c r="F10">
        <v>0</v>
      </c>
      <c r="G10">
        <v>0</v>
      </c>
      <c r="H10">
        <v>0</v>
      </c>
      <c r="I10">
        <v>0</v>
      </c>
      <c r="J10">
        <v>0</v>
      </c>
      <c r="K10">
        <v>0</v>
      </c>
      <c r="L10">
        <v>0</v>
      </c>
      <c r="M10">
        <v>0</v>
      </c>
      <c r="N10">
        <v>0</v>
      </c>
    </row>
    <row r="11" spans="1:14" x14ac:dyDescent="0.25">
      <c r="A11" t="s">
        <v>58</v>
      </c>
      <c r="B11" t="s">
        <v>57</v>
      </c>
      <c r="C11">
        <v>0</v>
      </c>
      <c r="D11">
        <v>0</v>
      </c>
      <c r="E11">
        <v>0</v>
      </c>
      <c r="F11">
        <v>0</v>
      </c>
      <c r="G11">
        <v>0</v>
      </c>
      <c r="H11">
        <v>0</v>
      </c>
      <c r="I11">
        <v>0</v>
      </c>
      <c r="J11">
        <v>0</v>
      </c>
      <c r="K11">
        <v>0</v>
      </c>
      <c r="L11">
        <v>0</v>
      </c>
      <c r="M11">
        <v>0</v>
      </c>
      <c r="N11">
        <v>0</v>
      </c>
    </row>
    <row r="12" spans="1:14" x14ac:dyDescent="0.25">
      <c r="A12" t="s">
        <v>59</v>
      </c>
      <c r="B12" t="s">
        <v>56</v>
      </c>
      <c r="C12">
        <v>0</v>
      </c>
      <c r="D12">
        <v>0</v>
      </c>
      <c r="E12">
        <v>0</v>
      </c>
      <c r="F12">
        <v>0</v>
      </c>
      <c r="G12">
        <v>0</v>
      </c>
      <c r="H12">
        <v>0</v>
      </c>
      <c r="I12">
        <v>0</v>
      </c>
      <c r="J12">
        <v>0</v>
      </c>
      <c r="K12">
        <v>0</v>
      </c>
      <c r="L12">
        <v>0</v>
      </c>
      <c r="M12">
        <v>0</v>
      </c>
      <c r="N12">
        <v>0</v>
      </c>
    </row>
    <row r="13" spans="1:14" x14ac:dyDescent="0.25">
      <c r="A13" t="s">
        <v>57</v>
      </c>
      <c r="B13" t="s">
        <v>56</v>
      </c>
      <c r="C13">
        <v>0</v>
      </c>
      <c r="D13">
        <v>0</v>
      </c>
      <c r="E13">
        <v>0</v>
      </c>
      <c r="F13">
        <v>0</v>
      </c>
      <c r="G13">
        <v>0</v>
      </c>
      <c r="H13">
        <v>0</v>
      </c>
      <c r="I13">
        <v>0</v>
      </c>
      <c r="J13">
        <v>0</v>
      </c>
      <c r="K13">
        <v>0</v>
      </c>
      <c r="L13">
        <v>0</v>
      </c>
      <c r="M13">
        <v>0</v>
      </c>
      <c r="N13">
        <v>0</v>
      </c>
    </row>
    <row r="14" spans="1:14" x14ac:dyDescent="0.25">
      <c r="A14" t="s">
        <v>56</v>
      </c>
      <c r="B14" t="s">
        <v>10</v>
      </c>
      <c r="C14">
        <v>0</v>
      </c>
      <c r="D14">
        <v>0</v>
      </c>
      <c r="E14">
        <v>0</v>
      </c>
      <c r="F14">
        <v>0</v>
      </c>
      <c r="G14">
        <v>0</v>
      </c>
      <c r="H14">
        <v>0</v>
      </c>
      <c r="I14">
        <v>0</v>
      </c>
      <c r="J14">
        <v>0</v>
      </c>
      <c r="K14">
        <v>0</v>
      </c>
      <c r="L14">
        <v>0</v>
      </c>
      <c r="M14">
        <v>0</v>
      </c>
      <c r="N14">
        <v>0</v>
      </c>
    </row>
    <row r="15" spans="1:14" x14ac:dyDescent="0.25">
      <c r="A15" t="s">
        <v>10</v>
      </c>
      <c r="B15" t="s">
        <v>53</v>
      </c>
      <c r="C15">
        <v>0</v>
      </c>
      <c r="D15">
        <v>0</v>
      </c>
      <c r="E15">
        <v>0</v>
      </c>
      <c r="F15">
        <v>0</v>
      </c>
      <c r="G15">
        <v>0</v>
      </c>
      <c r="H15">
        <v>0</v>
      </c>
      <c r="I15">
        <v>0</v>
      </c>
      <c r="J15">
        <v>0</v>
      </c>
      <c r="K15">
        <v>0</v>
      </c>
      <c r="L15">
        <v>0</v>
      </c>
      <c r="M15">
        <v>0</v>
      </c>
      <c r="N15">
        <v>0</v>
      </c>
    </row>
    <row r="16" spans="1:14" x14ac:dyDescent="0.25">
      <c r="A16" t="s">
        <v>10</v>
      </c>
      <c r="B16" t="s">
        <v>49</v>
      </c>
      <c r="C16">
        <v>0</v>
      </c>
      <c r="D16">
        <v>0</v>
      </c>
      <c r="E16">
        <v>0</v>
      </c>
      <c r="F16">
        <v>0</v>
      </c>
      <c r="G16">
        <v>0</v>
      </c>
      <c r="H16">
        <v>0</v>
      </c>
      <c r="I16">
        <v>0</v>
      </c>
      <c r="J16">
        <v>0</v>
      </c>
      <c r="K16">
        <v>0</v>
      </c>
      <c r="L16">
        <v>0</v>
      </c>
      <c r="M16">
        <v>0</v>
      </c>
      <c r="N16">
        <v>0</v>
      </c>
    </row>
    <row r="17" spans="1:14" x14ac:dyDescent="0.25">
      <c r="A17" t="s">
        <v>53</v>
      </c>
      <c r="B17" t="s">
        <v>49</v>
      </c>
      <c r="C17">
        <v>0</v>
      </c>
      <c r="D17">
        <v>0</v>
      </c>
      <c r="E17">
        <v>0</v>
      </c>
      <c r="F17">
        <v>0</v>
      </c>
      <c r="G17">
        <v>0</v>
      </c>
      <c r="H17">
        <v>0</v>
      </c>
      <c r="I17">
        <v>0</v>
      </c>
      <c r="J17">
        <v>0</v>
      </c>
      <c r="K17">
        <v>0</v>
      </c>
      <c r="L17">
        <v>0</v>
      </c>
      <c r="M17">
        <v>0</v>
      </c>
      <c r="N17">
        <v>0</v>
      </c>
    </row>
    <row r="18" spans="1:14" x14ac:dyDescent="0.25">
      <c r="A18" t="s">
        <v>49</v>
      </c>
      <c r="B18" t="s">
        <v>34</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52</v>
      </c>
      <c r="C20">
        <v>0</v>
      </c>
      <c r="D20">
        <v>0</v>
      </c>
      <c r="E20">
        <v>0</v>
      </c>
      <c r="F20">
        <v>0</v>
      </c>
      <c r="G20">
        <v>0</v>
      </c>
      <c r="H20">
        <v>0</v>
      </c>
      <c r="I20">
        <v>0</v>
      </c>
      <c r="J20">
        <v>0</v>
      </c>
      <c r="K20">
        <v>0</v>
      </c>
      <c r="L20">
        <v>0</v>
      </c>
      <c r="M20">
        <v>0</v>
      </c>
      <c r="N20">
        <v>0</v>
      </c>
    </row>
    <row r="21" spans="1:14" x14ac:dyDescent="0.25">
      <c r="A21" t="s">
        <v>52</v>
      </c>
      <c r="B21" t="s">
        <v>50</v>
      </c>
      <c r="C21">
        <v>0</v>
      </c>
      <c r="D21">
        <v>0</v>
      </c>
      <c r="E21">
        <v>0</v>
      </c>
      <c r="F21">
        <v>0</v>
      </c>
      <c r="G21">
        <v>0</v>
      </c>
      <c r="H21">
        <v>0</v>
      </c>
      <c r="I21">
        <v>0</v>
      </c>
      <c r="J21">
        <v>0</v>
      </c>
      <c r="K21">
        <v>0</v>
      </c>
      <c r="L21">
        <v>0</v>
      </c>
      <c r="M21">
        <v>0</v>
      </c>
      <c r="N21">
        <v>0</v>
      </c>
    </row>
    <row r="22" spans="1:14" x14ac:dyDescent="0.25">
      <c r="A22" t="s">
        <v>54</v>
      </c>
      <c r="B22" t="s">
        <v>50</v>
      </c>
      <c r="C22">
        <v>0</v>
      </c>
      <c r="D22">
        <v>0</v>
      </c>
      <c r="E22">
        <v>0</v>
      </c>
      <c r="F22">
        <v>0</v>
      </c>
      <c r="G22">
        <v>0</v>
      </c>
      <c r="H22">
        <v>0</v>
      </c>
      <c r="I22">
        <v>0</v>
      </c>
      <c r="J22">
        <v>0</v>
      </c>
      <c r="K22">
        <v>0</v>
      </c>
      <c r="L22">
        <v>0</v>
      </c>
      <c r="M22">
        <v>0</v>
      </c>
      <c r="N22">
        <v>0</v>
      </c>
    </row>
    <row r="23" spans="1:14" x14ac:dyDescent="0.25">
      <c r="A23" t="s">
        <v>51</v>
      </c>
      <c r="B23" t="s">
        <v>50</v>
      </c>
      <c r="C23">
        <v>0</v>
      </c>
      <c r="D23">
        <v>0</v>
      </c>
      <c r="E23">
        <v>0</v>
      </c>
      <c r="F23">
        <v>0</v>
      </c>
      <c r="G23">
        <v>0</v>
      </c>
      <c r="H23">
        <v>0</v>
      </c>
      <c r="I23">
        <v>0</v>
      </c>
      <c r="J23">
        <v>0</v>
      </c>
      <c r="K23">
        <v>0</v>
      </c>
      <c r="L23">
        <v>0</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34</v>
      </c>
      <c r="B25" t="s">
        <v>35</v>
      </c>
      <c r="C25">
        <v>0</v>
      </c>
      <c r="D25">
        <v>0</v>
      </c>
      <c r="E25">
        <v>0</v>
      </c>
      <c r="F25">
        <v>0</v>
      </c>
      <c r="G25">
        <v>0</v>
      </c>
      <c r="H25">
        <v>0</v>
      </c>
      <c r="I25">
        <v>0</v>
      </c>
      <c r="J25">
        <v>0</v>
      </c>
      <c r="K25">
        <v>0</v>
      </c>
      <c r="L25">
        <v>0</v>
      </c>
      <c r="M25">
        <v>0</v>
      </c>
      <c r="N25">
        <v>0</v>
      </c>
    </row>
    <row r="26" spans="1:14" x14ac:dyDescent="0.25">
      <c r="A26" t="s">
        <v>34</v>
      </c>
      <c r="B26" t="s">
        <v>36</v>
      </c>
      <c r="C26">
        <v>0</v>
      </c>
      <c r="D26">
        <v>0</v>
      </c>
      <c r="E26">
        <v>0</v>
      </c>
      <c r="F26">
        <v>0</v>
      </c>
      <c r="G26">
        <v>0</v>
      </c>
      <c r="H26">
        <v>0</v>
      </c>
      <c r="I26">
        <v>0</v>
      </c>
      <c r="J26">
        <v>0</v>
      </c>
      <c r="K26">
        <v>0</v>
      </c>
      <c r="L26">
        <v>0</v>
      </c>
      <c r="M26">
        <v>0</v>
      </c>
      <c r="N26">
        <v>0</v>
      </c>
    </row>
    <row r="27" spans="1:14" x14ac:dyDescent="0.25">
      <c r="A27" t="s">
        <v>35</v>
      </c>
      <c r="B27" t="s">
        <v>36</v>
      </c>
      <c r="C27">
        <v>0</v>
      </c>
      <c r="D27">
        <v>0</v>
      </c>
      <c r="E27">
        <v>0</v>
      </c>
      <c r="F27">
        <v>0</v>
      </c>
      <c r="G27">
        <v>0</v>
      </c>
      <c r="H27">
        <v>0</v>
      </c>
      <c r="I27">
        <v>0</v>
      </c>
      <c r="J27">
        <v>0</v>
      </c>
      <c r="K27">
        <v>0</v>
      </c>
      <c r="L27">
        <v>0</v>
      </c>
      <c r="M27">
        <v>0</v>
      </c>
      <c r="N27">
        <v>0</v>
      </c>
    </row>
    <row r="28" spans="1:14" x14ac:dyDescent="0.25">
      <c r="A28" t="s">
        <v>44</v>
      </c>
      <c r="B28" t="s">
        <v>43</v>
      </c>
      <c r="C28">
        <v>0</v>
      </c>
      <c r="D28">
        <v>0</v>
      </c>
      <c r="E28">
        <v>0</v>
      </c>
      <c r="F28">
        <v>0</v>
      </c>
      <c r="G28">
        <v>0</v>
      </c>
      <c r="H28">
        <v>0</v>
      </c>
      <c r="I28">
        <v>0</v>
      </c>
      <c r="J28">
        <v>0</v>
      </c>
      <c r="K28">
        <v>0</v>
      </c>
      <c r="L28">
        <v>0</v>
      </c>
      <c r="M28">
        <v>0</v>
      </c>
      <c r="N28">
        <v>0</v>
      </c>
    </row>
    <row r="29" spans="1:14" x14ac:dyDescent="0.25">
      <c r="A29" t="s">
        <v>39</v>
      </c>
      <c r="B29" t="s">
        <v>42</v>
      </c>
      <c r="C29">
        <v>0</v>
      </c>
      <c r="D29">
        <v>0</v>
      </c>
      <c r="E29">
        <v>0</v>
      </c>
      <c r="F29">
        <v>0</v>
      </c>
      <c r="G29">
        <v>0</v>
      </c>
      <c r="H29">
        <v>0</v>
      </c>
      <c r="I29">
        <v>0</v>
      </c>
      <c r="J29">
        <v>0</v>
      </c>
      <c r="K29">
        <v>0</v>
      </c>
      <c r="L29">
        <v>0</v>
      </c>
      <c r="M29">
        <v>0</v>
      </c>
      <c r="N29">
        <v>0</v>
      </c>
    </row>
    <row r="30" spans="1:14" x14ac:dyDescent="0.25">
      <c r="A30" t="s">
        <v>39</v>
      </c>
      <c r="B30" t="s">
        <v>40</v>
      </c>
      <c r="C30">
        <v>5.0000000000000001E-3</v>
      </c>
      <c r="D30">
        <v>5.0000000000000001E-3</v>
      </c>
      <c r="E30">
        <v>5.0000000000000001E-3</v>
      </c>
      <c r="F30">
        <v>5.0000000000000001E-3</v>
      </c>
      <c r="G30">
        <v>5.0000000000000001E-3</v>
      </c>
      <c r="H30">
        <v>5.0000000000000001E-3</v>
      </c>
      <c r="I30">
        <v>5.0000000000000001E-3</v>
      </c>
      <c r="J30">
        <v>5.0000000000000001E-3</v>
      </c>
      <c r="K30">
        <v>5.0000000000000001E-3</v>
      </c>
      <c r="L30">
        <v>5.0000000000000001E-3</v>
      </c>
      <c r="M30">
        <v>5.0000000000000001E-3</v>
      </c>
      <c r="N30">
        <v>5.0000000000000001E-3</v>
      </c>
    </row>
    <row r="31" spans="1:14" x14ac:dyDescent="0.25">
      <c r="A31" t="s">
        <v>40</v>
      </c>
      <c r="B31" t="s">
        <v>41</v>
      </c>
      <c r="C31">
        <v>0</v>
      </c>
      <c r="D31">
        <v>0</v>
      </c>
      <c r="E31">
        <v>0</v>
      </c>
      <c r="F31">
        <v>0</v>
      </c>
      <c r="G31">
        <v>0</v>
      </c>
      <c r="H31">
        <v>0</v>
      </c>
      <c r="I31">
        <v>0</v>
      </c>
      <c r="J31">
        <v>0</v>
      </c>
      <c r="K31">
        <v>0</v>
      </c>
      <c r="L31">
        <v>0</v>
      </c>
      <c r="M31">
        <v>0</v>
      </c>
      <c r="N31">
        <v>0</v>
      </c>
    </row>
    <row r="32" spans="1:14" x14ac:dyDescent="0.25">
      <c r="A32" t="s">
        <v>39</v>
      </c>
      <c r="B32" t="s">
        <v>41</v>
      </c>
      <c r="C32">
        <v>0</v>
      </c>
      <c r="D32">
        <v>0</v>
      </c>
      <c r="E32">
        <v>0</v>
      </c>
      <c r="F32">
        <v>0</v>
      </c>
      <c r="G32">
        <v>0</v>
      </c>
      <c r="H32">
        <v>0</v>
      </c>
      <c r="I32">
        <v>0</v>
      </c>
      <c r="J32">
        <v>0</v>
      </c>
      <c r="K32">
        <v>0</v>
      </c>
      <c r="L32">
        <v>0</v>
      </c>
      <c r="M32">
        <v>0</v>
      </c>
      <c r="N32">
        <v>0</v>
      </c>
    </row>
    <row r="33" spans="1:14" x14ac:dyDescent="0.25">
      <c r="A33" t="s">
        <v>42</v>
      </c>
      <c r="B33" t="s">
        <v>41</v>
      </c>
      <c r="C33">
        <v>0.4</v>
      </c>
      <c r="D33">
        <v>0.4</v>
      </c>
      <c r="E33">
        <v>0.4</v>
      </c>
      <c r="F33">
        <v>0.4</v>
      </c>
      <c r="G33">
        <v>0.4</v>
      </c>
      <c r="H33">
        <v>0.4</v>
      </c>
      <c r="I33">
        <v>0.4</v>
      </c>
      <c r="J33">
        <v>0.4</v>
      </c>
      <c r="K33">
        <v>0.4</v>
      </c>
      <c r="L33">
        <v>0.4</v>
      </c>
      <c r="M33">
        <v>0.4</v>
      </c>
      <c r="N33">
        <v>0.4</v>
      </c>
    </row>
    <row r="34" spans="1:14" x14ac:dyDescent="0.25">
      <c r="A34" t="s">
        <v>41</v>
      </c>
      <c r="B34" t="s">
        <v>44</v>
      </c>
      <c r="C34">
        <v>0</v>
      </c>
      <c r="D34">
        <v>0</v>
      </c>
      <c r="E34">
        <v>0</v>
      </c>
      <c r="F34">
        <v>0</v>
      </c>
      <c r="G34">
        <v>0</v>
      </c>
      <c r="H34">
        <v>0</v>
      </c>
      <c r="I34">
        <v>0</v>
      </c>
      <c r="J34">
        <v>0</v>
      </c>
      <c r="K34">
        <v>0</v>
      </c>
      <c r="L34">
        <v>0</v>
      </c>
      <c r="M34">
        <v>0</v>
      </c>
      <c r="N34">
        <v>0</v>
      </c>
    </row>
    <row r="35" spans="1:14" x14ac:dyDescent="0.25">
      <c r="A35" t="s">
        <v>44</v>
      </c>
      <c r="B35" t="s">
        <v>9</v>
      </c>
      <c r="C35">
        <v>0</v>
      </c>
      <c r="D35">
        <v>0</v>
      </c>
      <c r="E35">
        <v>0</v>
      </c>
      <c r="F35">
        <v>0</v>
      </c>
      <c r="G35">
        <v>0</v>
      </c>
      <c r="H35">
        <v>0</v>
      </c>
      <c r="I35">
        <v>0</v>
      </c>
      <c r="J35">
        <v>0</v>
      </c>
      <c r="K35">
        <v>0</v>
      </c>
      <c r="L35">
        <v>0</v>
      </c>
      <c r="M35">
        <v>0</v>
      </c>
      <c r="N35">
        <v>0</v>
      </c>
    </row>
    <row r="36" spans="1:14" x14ac:dyDescent="0.25">
      <c r="A36" t="s">
        <v>45</v>
      </c>
      <c r="B36" t="s">
        <v>9</v>
      </c>
      <c r="C36">
        <v>0</v>
      </c>
      <c r="D36">
        <v>0</v>
      </c>
      <c r="E36">
        <v>0</v>
      </c>
      <c r="F36">
        <v>0</v>
      </c>
      <c r="G36">
        <v>0</v>
      </c>
      <c r="H36">
        <v>0</v>
      </c>
      <c r="I36">
        <v>0</v>
      </c>
      <c r="J36">
        <v>0</v>
      </c>
      <c r="K36">
        <v>0</v>
      </c>
      <c r="L36">
        <v>0</v>
      </c>
      <c r="M36">
        <v>0</v>
      </c>
      <c r="N36">
        <v>0</v>
      </c>
    </row>
    <row r="37" spans="1:14" x14ac:dyDescent="0.25">
      <c r="A37" t="s">
        <v>9</v>
      </c>
      <c r="B37" t="s">
        <v>46</v>
      </c>
      <c r="C37">
        <v>0</v>
      </c>
      <c r="D37">
        <v>0</v>
      </c>
      <c r="E37">
        <v>0</v>
      </c>
      <c r="F37">
        <v>0</v>
      </c>
      <c r="G37">
        <v>0</v>
      </c>
      <c r="H37">
        <v>0</v>
      </c>
      <c r="I37">
        <v>0</v>
      </c>
      <c r="J37">
        <v>0</v>
      </c>
      <c r="K37">
        <v>0</v>
      </c>
      <c r="L37">
        <v>0</v>
      </c>
      <c r="M37">
        <v>0</v>
      </c>
      <c r="N37">
        <v>0</v>
      </c>
    </row>
    <row r="38" spans="1:14" x14ac:dyDescent="0.25">
      <c r="A38" t="s">
        <v>36</v>
      </c>
      <c r="B38" t="s">
        <v>39</v>
      </c>
      <c r="C38">
        <v>0</v>
      </c>
      <c r="D38">
        <v>0</v>
      </c>
      <c r="E38">
        <v>0</v>
      </c>
      <c r="F38">
        <v>0</v>
      </c>
      <c r="G38">
        <v>0</v>
      </c>
      <c r="H38">
        <v>0</v>
      </c>
      <c r="I38">
        <v>0</v>
      </c>
      <c r="J38">
        <v>0</v>
      </c>
      <c r="K38">
        <v>0</v>
      </c>
      <c r="L38">
        <v>0</v>
      </c>
      <c r="M38">
        <v>0</v>
      </c>
      <c r="N38">
        <v>0</v>
      </c>
    </row>
    <row r="39" spans="1:14" x14ac:dyDescent="0.25">
      <c r="A39" t="s">
        <v>47</v>
      </c>
      <c r="B39" t="s">
        <v>9</v>
      </c>
      <c r="C39">
        <v>0</v>
      </c>
      <c r="D39">
        <v>0</v>
      </c>
      <c r="E39">
        <v>0</v>
      </c>
      <c r="F39">
        <v>0</v>
      </c>
      <c r="G39">
        <v>0</v>
      </c>
      <c r="H39">
        <v>0</v>
      </c>
      <c r="I39">
        <v>0</v>
      </c>
      <c r="J39">
        <v>0</v>
      </c>
      <c r="K39">
        <v>0</v>
      </c>
      <c r="L39">
        <v>0</v>
      </c>
      <c r="M39">
        <v>0</v>
      </c>
      <c r="N39">
        <v>0</v>
      </c>
    </row>
    <row r="40" spans="1:14" x14ac:dyDescent="0.25">
      <c r="A40" t="s">
        <v>60</v>
      </c>
      <c r="B40" t="s">
        <v>34</v>
      </c>
      <c r="C40">
        <v>0</v>
      </c>
      <c r="D40">
        <v>0</v>
      </c>
      <c r="E40">
        <v>0</v>
      </c>
      <c r="F40">
        <v>0</v>
      </c>
      <c r="G40">
        <v>0</v>
      </c>
      <c r="H40">
        <v>0</v>
      </c>
      <c r="I40">
        <v>0</v>
      </c>
      <c r="J40">
        <v>0</v>
      </c>
      <c r="K40">
        <v>0</v>
      </c>
      <c r="L40">
        <v>0</v>
      </c>
      <c r="M40">
        <v>0</v>
      </c>
      <c r="N40">
        <v>0</v>
      </c>
    </row>
    <row r="41" spans="1:14" x14ac:dyDescent="0.25">
      <c r="A41" t="s">
        <v>57</v>
      </c>
      <c r="B41" t="s">
        <v>62</v>
      </c>
      <c r="C41">
        <v>0</v>
      </c>
      <c r="D41">
        <v>0</v>
      </c>
      <c r="E41">
        <v>0</v>
      </c>
      <c r="F41">
        <v>0</v>
      </c>
      <c r="G41">
        <v>0</v>
      </c>
      <c r="H41">
        <v>0</v>
      </c>
      <c r="I41">
        <v>0</v>
      </c>
      <c r="J41">
        <v>0</v>
      </c>
      <c r="K41">
        <v>0</v>
      </c>
      <c r="L41">
        <v>0</v>
      </c>
      <c r="M41">
        <v>0</v>
      </c>
      <c r="N41">
        <v>0</v>
      </c>
    </row>
    <row r="42" spans="1:14" x14ac:dyDescent="0.25">
      <c r="A42" t="s">
        <v>34</v>
      </c>
      <c r="B42" t="s">
        <v>43</v>
      </c>
      <c r="C42">
        <v>0</v>
      </c>
      <c r="D42">
        <v>0</v>
      </c>
      <c r="E42">
        <v>0</v>
      </c>
      <c r="F42">
        <v>0</v>
      </c>
      <c r="G42">
        <v>0</v>
      </c>
      <c r="H42">
        <v>0</v>
      </c>
      <c r="I42">
        <v>0</v>
      </c>
      <c r="J42">
        <v>0</v>
      </c>
      <c r="K42">
        <v>0</v>
      </c>
      <c r="L42">
        <v>0</v>
      </c>
      <c r="M42">
        <v>0</v>
      </c>
      <c r="N42">
        <v>0</v>
      </c>
    </row>
    <row r="43" spans="1:14" x14ac:dyDescent="0.25">
      <c r="A43" t="s">
        <v>62</v>
      </c>
      <c r="B43" t="s">
        <v>54</v>
      </c>
      <c r="C43">
        <v>0</v>
      </c>
      <c r="D43">
        <v>0</v>
      </c>
      <c r="E43">
        <v>0</v>
      </c>
      <c r="F43">
        <v>0</v>
      </c>
      <c r="G43">
        <v>0</v>
      </c>
      <c r="H43">
        <v>0</v>
      </c>
      <c r="I43">
        <v>0</v>
      </c>
      <c r="J43">
        <v>0</v>
      </c>
      <c r="K43">
        <v>0</v>
      </c>
      <c r="L43">
        <v>0</v>
      </c>
      <c r="M43">
        <v>0</v>
      </c>
      <c r="N43">
        <v>0</v>
      </c>
    </row>
    <row r="44" spans="1:14" x14ac:dyDescent="0.25">
      <c r="A44" t="s">
        <v>62</v>
      </c>
      <c r="B44" t="s">
        <v>53</v>
      </c>
      <c r="C44">
        <v>0</v>
      </c>
      <c r="D44">
        <v>0</v>
      </c>
      <c r="E44">
        <v>0</v>
      </c>
      <c r="F44">
        <v>0</v>
      </c>
      <c r="G44">
        <v>0</v>
      </c>
      <c r="H44">
        <v>0</v>
      </c>
      <c r="I44">
        <v>0</v>
      </c>
      <c r="J44">
        <v>0</v>
      </c>
      <c r="K44">
        <v>0</v>
      </c>
      <c r="L44">
        <v>0</v>
      </c>
      <c r="M44">
        <v>0</v>
      </c>
      <c r="N44">
        <v>0</v>
      </c>
    </row>
    <row r="45" spans="1:14" x14ac:dyDescent="0.25">
      <c r="A45" t="s">
        <v>32</v>
      </c>
      <c r="B45" t="s">
        <v>63</v>
      </c>
      <c r="C45">
        <v>0</v>
      </c>
      <c r="D45">
        <v>0</v>
      </c>
      <c r="E45">
        <v>0</v>
      </c>
      <c r="F45">
        <v>0</v>
      </c>
      <c r="G45">
        <v>0</v>
      </c>
      <c r="H45">
        <v>0</v>
      </c>
      <c r="I45">
        <v>0</v>
      </c>
      <c r="J45">
        <v>0</v>
      </c>
      <c r="K45">
        <v>0</v>
      </c>
      <c r="L45">
        <v>0</v>
      </c>
      <c r="M45">
        <v>0</v>
      </c>
      <c r="N45">
        <v>0</v>
      </c>
    </row>
    <row r="46" spans="1:14" x14ac:dyDescent="0.25">
      <c r="A46" t="s">
        <v>63</v>
      </c>
      <c r="B46" t="s">
        <v>8</v>
      </c>
      <c r="C46">
        <v>0</v>
      </c>
      <c r="D46">
        <v>0</v>
      </c>
      <c r="E46">
        <v>0</v>
      </c>
      <c r="F46">
        <v>0</v>
      </c>
      <c r="G46">
        <v>0</v>
      </c>
      <c r="H46">
        <v>0</v>
      </c>
      <c r="I46">
        <v>0</v>
      </c>
      <c r="J46">
        <v>0</v>
      </c>
      <c r="K46">
        <v>0</v>
      </c>
      <c r="L46">
        <v>0</v>
      </c>
      <c r="M46">
        <v>0</v>
      </c>
      <c r="N46">
        <v>0</v>
      </c>
    </row>
    <row r="47" spans="1:14" x14ac:dyDescent="0.25">
      <c r="A47" t="s">
        <v>36</v>
      </c>
      <c r="B47" t="s">
        <v>39</v>
      </c>
      <c r="C47">
        <v>0</v>
      </c>
      <c r="D47">
        <v>0</v>
      </c>
      <c r="E47">
        <v>0</v>
      </c>
      <c r="F47">
        <v>0</v>
      </c>
      <c r="G47">
        <v>0</v>
      </c>
      <c r="H47">
        <v>0</v>
      </c>
      <c r="I47">
        <v>0</v>
      </c>
      <c r="J47">
        <v>0</v>
      </c>
      <c r="K47">
        <v>0</v>
      </c>
      <c r="L47">
        <v>0</v>
      </c>
      <c r="M47">
        <v>0</v>
      </c>
      <c r="N47">
        <v>0</v>
      </c>
    </row>
    <row r="48" spans="1:14" x14ac:dyDescent="0.25">
      <c r="A48" t="s">
        <v>455</v>
      </c>
      <c r="B48" t="s">
        <v>56</v>
      </c>
      <c r="C48">
        <v>0</v>
      </c>
      <c r="D48">
        <v>0</v>
      </c>
      <c r="E48">
        <v>0</v>
      </c>
      <c r="F48">
        <v>0</v>
      </c>
      <c r="G48">
        <v>0</v>
      </c>
      <c r="H48">
        <v>0</v>
      </c>
      <c r="I48">
        <v>0</v>
      </c>
      <c r="J48">
        <v>0</v>
      </c>
      <c r="K48">
        <v>0</v>
      </c>
      <c r="L48">
        <v>0</v>
      </c>
      <c r="M48">
        <v>0</v>
      </c>
      <c r="N48">
        <v>0</v>
      </c>
    </row>
    <row r="49" spans="1:14" x14ac:dyDescent="0.25">
      <c r="A49" t="s">
        <v>58</v>
      </c>
      <c r="B49" t="s">
        <v>57</v>
      </c>
      <c r="C49">
        <v>0</v>
      </c>
      <c r="D49">
        <v>0</v>
      </c>
      <c r="E49">
        <v>0</v>
      </c>
      <c r="F49">
        <v>0</v>
      </c>
      <c r="G49">
        <v>0</v>
      </c>
      <c r="H49">
        <v>0</v>
      </c>
      <c r="I49">
        <v>0</v>
      </c>
      <c r="J49">
        <v>0</v>
      </c>
      <c r="K49">
        <v>0</v>
      </c>
      <c r="L49">
        <v>0</v>
      </c>
      <c r="M49">
        <v>0</v>
      </c>
      <c r="N49">
        <v>0</v>
      </c>
    </row>
    <row r="50" spans="1:14" x14ac:dyDescent="0.25">
      <c r="A50" t="s">
        <v>59</v>
      </c>
      <c r="B50" t="s">
        <v>455</v>
      </c>
      <c r="C50">
        <v>0</v>
      </c>
      <c r="D50">
        <v>0</v>
      </c>
      <c r="E50">
        <v>0</v>
      </c>
      <c r="F50">
        <v>0</v>
      </c>
      <c r="G50">
        <v>0</v>
      </c>
      <c r="H50">
        <v>0</v>
      </c>
      <c r="I50">
        <v>0</v>
      </c>
      <c r="J50">
        <v>0</v>
      </c>
      <c r="K50">
        <v>0</v>
      </c>
      <c r="L50">
        <v>0</v>
      </c>
      <c r="M50">
        <v>0</v>
      </c>
      <c r="N50">
        <v>0</v>
      </c>
    </row>
    <row r="51" spans="1:14" x14ac:dyDescent="0.25">
      <c r="A51" t="s">
        <v>57</v>
      </c>
      <c r="B51" t="s">
        <v>458</v>
      </c>
      <c r="C51">
        <v>0</v>
      </c>
      <c r="D51">
        <v>0</v>
      </c>
      <c r="E51">
        <v>0</v>
      </c>
      <c r="F51">
        <v>0</v>
      </c>
      <c r="G51">
        <v>0</v>
      </c>
      <c r="H51">
        <v>0</v>
      </c>
      <c r="I51">
        <v>0</v>
      </c>
      <c r="J51">
        <v>0</v>
      </c>
      <c r="K51">
        <v>0</v>
      </c>
      <c r="L51">
        <v>0</v>
      </c>
      <c r="M51">
        <v>0</v>
      </c>
      <c r="N51">
        <v>0</v>
      </c>
    </row>
    <row r="52" spans="1:14" x14ac:dyDescent="0.25">
      <c r="A52" t="s">
        <v>50</v>
      </c>
      <c r="B52" t="s">
        <v>49</v>
      </c>
      <c r="C52">
        <v>0</v>
      </c>
      <c r="D52">
        <v>0</v>
      </c>
      <c r="E52">
        <v>0</v>
      </c>
      <c r="F52">
        <v>0</v>
      </c>
      <c r="G52">
        <v>0</v>
      </c>
      <c r="H52">
        <v>0</v>
      </c>
      <c r="I52">
        <v>0</v>
      </c>
      <c r="J52">
        <v>0</v>
      </c>
      <c r="K52">
        <v>0</v>
      </c>
      <c r="L52">
        <v>0</v>
      </c>
      <c r="M52">
        <v>0</v>
      </c>
      <c r="N52">
        <v>0</v>
      </c>
    </row>
    <row r="53" spans="1:14" x14ac:dyDescent="0.25">
      <c r="A53" t="s">
        <v>458</v>
      </c>
      <c r="B53" t="s">
        <v>461</v>
      </c>
      <c r="C53">
        <v>0</v>
      </c>
      <c r="D53">
        <v>0</v>
      </c>
      <c r="E53">
        <v>0</v>
      </c>
      <c r="F53">
        <v>0</v>
      </c>
      <c r="G53">
        <v>0</v>
      </c>
      <c r="H53">
        <v>0</v>
      </c>
      <c r="I53">
        <v>0</v>
      </c>
      <c r="J53">
        <v>0</v>
      </c>
      <c r="K53">
        <v>0</v>
      </c>
      <c r="L53">
        <v>0</v>
      </c>
      <c r="M53">
        <v>0</v>
      </c>
      <c r="N53">
        <v>0</v>
      </c>
    </row>
    <row r="54" spans="1:14" x14ac:dyDescent="0.25">
      <c r="A54" t="s">
        <v>461</v>
      </c>
      <c r="B54" t="s">
        <v>56</v>
      </c>
      <c r="C54">
        <v>0</v>
      </c>
      <c r="D54">
        <v>0</v>
      </c>
      <c r="E54">
        <v>0</v>
      </c>
      <c r="F54">
        <v>0</v>
      </c>
      <c r="G54">
        <v>0</v>
      </c>
      <c r="H54">
        <v>0</v>
      </c>
      <c r="I54">
        <v>0</v>
      </c>
      <c r="J54">
        <v>0</v>
      </c>
      <c r="K54">
        <v>0</v>
      </c>
      <c r="L54">
        <v>0</v>
      </c>
      <c r="M54">
        <v>0</v>
      </c>
      <c r="N54">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9"/>
  <dimension ref="A1:D26"/>
  <sheetViews>
    <sheetView zoomScale="130" zoomScaleNormal="130" workbookViewId="0">
      <selection activeCell="D26" sqref="D26"/>
    </sheetView>
  </sheetViews>
  <sheetFormatPr defaultColWidth="9.140625" defaultRowHeight="15" x14ac:dyDescent="0.25"/>
  <sheetData>
    <row r="1" spans="1:4" x14ac:dyDescent="0.25">
      <c r="A1" t="s">
        <v>61</v>
      </c>
      <c r="B1" t="s">
        <v>31</v>
      </c>
      <c r="C1">
        <v>1</v>
      </c>
      <c r="D1" t="str">
        <f t="shared" ref="D1:D26" si="0">"L"&amp;C1</f>
        <v>L1</v>
      </c>
    </row>
    <row r="2" spans="1:4" x14ac:dyDescent="0.25">
      <c r="A2" t="s">
        <v>31</v>
      </c>
      <c r="B2" t="s">
        <v>32</v>
      </c>
      <c r="C2">
        <v>2</v>
      </c>
      <c r="D2" t="str">
        <f t="shared" si="0"/>
        <v>L2</v>
      </c>
    </row>
    <row r="3" spans="1:4" x14ac:dyDescent="0.25">
      <c r="A3" t="s">
        <v>32</v>
      </c>
      <c r="B3" t="s">
        <v>33</v>
      </c>
      <c r="C3">
        <v>3</v>
      </c>
      <c r="D3" t="str">
        <f t="shared" si="0"/>
        <v>L3</v>
      </c>
    </row>
    <row r="4" spans="1:4" x14ac:dyDescent="0.25">
      <c r="A4" t="s">
        <v>7</v>
      </c>
      <c r="B4" t="s">
        <v>33</v>
      </c>
      <c r="C4">
        <v>4</v>
      </c>
      <c r="D4" t="str">
        <f t="shared" si="0"/>
        <v>L4</v>
      </c>
    </row>
    <row r="5" spans="1:4" x14ac:dyDescent="0.25">
      <c r="A5" t="s">
        <v>33</v>
      </c>
      <c r="B5" t="s">
        <v>8</v>
      </c>
      <c r="C5">
        <v>5</v>
      </c>
      <c r="D5" t="str">
        <f t="shared" si="0"/>
        <v>L5</v>
      </c>
    </row>
    <row r="6" spans="1:4" x14ac:dyDescent="0.25">
      <c r="A6" t="s">
        <v>8</v>
      </c>
      <c r="B6" t="s">
        <v>34</v>
      </c>
      <c r="C6">
        <v>7</v>
      </c>
      <c r="D6" t="str">
        <f t="shared" si="0"/>
        <v>L7</v>
      </c>
    </row>
    <row r="7" spans="1:4" x14ac:dyDescent="0.25">
      <c r="A7" t="s">
        <v>34</v>
      </c>
      <c r="B7" t="s">
        <v>36</v>
      </c>
      <c r="C7">
        <v>8</v>
      </c>
      <c r="D7" t="str">
        <f t="shared" si="0"/>
        <v>L8</v>
      </c>
    </row>
    <row r="8" spans="1:4" x14ac:dyDescent="0.25">
      <c r="A8" t="s">
        <v>36</v>
      </c>
      <c r="B8" t="s">
        <v>39</v>
      </c>
      <c r="C8">
        <v>9</v>
      </c>
      <c r="D8" t="str">
        <f t="shared" si="0"/>
        <v>L9</v>
      </c>
    </row>
    <row r="9" spans="1:4" x14ac:dyDescent="0.25">
      <c r="A9" t="s">
        <v>39</v>
      </c>
      <c r="B9" t="s">
        <v>41</v>
      </c>
      <c r="C9">
        <v>11</v>
      </c>
      <c r="D9" t="str">
        <f t="shared" si="0"/>
        <v>L11</v>
      </c>
    </row>
    <row r="10" spans="1:4" x14ac:dyDescent="0.25">
      <c r="A10" t="s">
        <v>41</v>
      </c>
      <c r="B10" t="s">
        <v>44</v>
      </c>
      <c r="C10">
        <v>12</v>
      </c>
      <c r="D10" t="str">
        <f t="shared" si="0"/>
        <v>L12</v>
      </c>
    </row>
    <row r="11" spans="1:4" x14ac:dyDescent="0.25">
      <c r="A11" t="s">
        <v>44</v>
      </c>
      <c r="B11" t="s">
        <v>9</v>
      </c>
      <c r="C11">
        <v>13</v>
      </c>
      <c r="D11" t="str">
        <f t="shared" si="0"/>
        <v>L13</v>
      </c>
    </row>
    <row r="12" spans="1:4" x14ac:dyDescent="0.25">
      <c r="A12" t="s">
        <v>45</v>
      </c>
      <c r="B12" t="s">
        <v>9</v>
      </c>
      <c r="C12">
        <v>14</v>
      </c>
      <c r="D12" t="str">
        <f t="shared" si="0"/>
        <v>L14</v>
      </c>
    </row>
    <row r="13" spans="1:4" x14ac:dyDescent="0.25">
      <c r="A13" t="s">
        <v>9</v>
      </c>
      <c r="B13" t="s">
        <v>46</v>
      </c>
      <c r="C13">
        <v>16</v>
      </c>
      <c r="D13" t="str">
        <f t="shared" si="0"/>
        <v>L16</v>
      </c>
    </row>
    <row r="14" spans="1:4" x14ac:dyDescent="0.25">
      <c r="A14" t="s">
        <v>46</v>
      </c>
      <c r="B14" t="s">
        <v>48</v>
      </c>
      <c r="C14">
        <v>17</v>
      </c>
      <c r="D14" t="str">
        <f t="shared" si="0"/>
        <v>L17</v>
      </c>
    </row>
    <row r="15" spans="1:4" x14ac:dyDescent="0.25">
      <c r="A15" t="s">
        <v>455</v>
      </c>
      <c r="B15" t="s">
        <v>56</v>
      </c>
      <c r="C15">
        <v>18</v>
      </c>
      <c r="D15" t="str">
        <f t="shared" si="0"/>
        <v>L18</v>
      </c>
    </row>
    <row r="16" spans="1:4" x14ac:dyDescent="0.25">
      <c r="A16" t="s">
        <v>58</v>
      </c>
      <c r="B16" t="s">
        <v>57</v>
      </c>
      <c r="C16">
        <v>19</v>
      </c>
      <c r="D16" t="str">
        <f t="shared" si="0"/>
        <v>L19</v>
      </c>
    </row>
    <row r="17" spans="1:4" x14ac:dyDescent="0.25">
      <c r="A17" t="s">
        <v>59</v>
      </c>
      <c r="B17" t="s">
        <v>455</v>
      </c>
      <c r="C17">
        <v>20</v>
      </c>
      <c r="D17" t="str">
        <f t="shared" si="0"/>
        <v>L20</v>
      </c>
    </row>
    <row r="18" spans="1:4" x14ac:dyDescent="0.25">
      <c r="A18" t="s">
        <v>55</v>
      </c>
      <c r="B18" t="s">
        <v>54</v>
      </c>
      <c r="C18">
        <v>21</v>
      </c>
      <c r="D18" t="str">
        <f t="shared" si="0"/>
        <v>L21</v>
      </c>
    </row>
    <row r="19" spans="1:4" x14ac:dyDescent="0.25">
      <c r="A19" t="s">
        <v>54</v>
      </c>
      <c r="B19" t="s">
        <v>50</v>
      </c>
      <c r="C19">
        <v>22</v>
      </c>
      <c r="D19" t="str">
        <f t="shared" si="0"/>
        <v>L22</v>
      </c>
    </row>
    <row r="20" spans="1:4" x14ac:dyDescent="0.25">
      <c r="A20" t="s">
        <v>56</v>
      </c>
      <c r="B20" t="s">
        <v>10</v>
      </c>
      <c r="C20">
        <v>23</v>
      </c>
      <c r="D20" t="str">
        <f t="shared" si="0"/>
        <v>L23</v>
      </c>
    </row>
    <row r="21" spans="1:4" x14ac:dyDescent="0.25">
      <c r="A21" t="s">
        <v>57</v>
      </c>
      <c r="B21" t="s">
        <v>458</v>
      </c>
      <c r="C21">
        <v>24</v>
      </c>
      <c r="D21" t="str">
        <f t="shared" si="0"/>
        <v>L24</v>
      </c>
    </row>
    <row r="22" spans="1:4" x14ac:dyDescent="0.25">
      <c r="A22" t="s">
        <v>10</v>
      </c>
      <c r="B22" t="s">
        <v>49</v>
      </c>
      <c r="C22">
        <v>25</v>
      </c>
      <c r="D22" t="str">
        <f t="shared" si="0"/>
        <v>L25</v>
      </c>
    </row>
    <row r="23" spans="1:4" x14ac:dyDescent="0.25">
      <c r="A23" t="s">
        <v>50</v>
      </c>
      <c r="B23" t="s">
        <v>49</v>
      </c>
      <c r="C23">
        <v>27</v>
      </c>
      <c r="D23" t="str">
        <f t="shared" si="0"/>
        <v>L27</v>
      </c>
    </row>
    <row r="24" spans="1:4" x14ac:dyDescent="0.25">
      <c r="A24" t="s">
        <v>49</v>
      </c>
      <c r="B24" t="s">
        <v>34</v>
      </c>
      <c r="C24">
        <v>28</v>
      </c>
      <c r="D24" t="str">
        <f t="shared" si="0"/>
        <v>L28</v>
      </c>
    </row>
    <row r="25" spans="1:4" x14ac:dyDescent="0.25">
      <c r="A25" t="s">
        <v>458</v>
      </c>
      <c r="B25" t="s">
        <v>461</v>
      </c>
      <c r="C25">
        <v>29</v>
      </c>
      <c r="D25" t="str">
        <f t="shared" si="0"/>
        <v>L29</v>
      </c>
    </row>
    <row r="26" spans="1:4" x14ac:dyDescent="0.25">
      <c r="A26" t="s">
        <v>461</v>
      </c>
      <c r="B26" t="s">
        <v>56</v>
      </c>
      <c r="C26">
        <v>30</v>
      </c>
      <c r="D26" t="str">
        <f t="shared" si="0"/>
        <v>L30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3"/>
  <dimension ref="A1:M6"/>
  <sheetViews>
    <sheetView zoomScale="85" zoomScaleNormal="85" workbookViewId="0">
      <selection activeCell="B2" sqref="B2:M6"/>
    </sheetView>
  </sheetViews>
  <sheetFormatPr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2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2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2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2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79"/>
  <dimension ref="A1:N55"/>
  <sheetViews>
    <sheetView topLeftCell="A21" zoomScale="85" zoomScaleNormal="85" workbookViewId="0">
      <selection activeCell="C55" sqref="C55:N55"/>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5</v>
      </c>
      <c r="B7" t="s">
        <v>6</v>
      </c>
      <c r="C7">
        <v>0</v>
      </c>
      <c r="D7">
        <v>0</v>
      </c>
      <c r="E7">
        <v>0</v>
      </c>
      <c r="F7">
        <v>0</v>
      </c>
      <c r="G7">
        <v>0</v>
      </c>
      <c r="H7">
        <v>0</v>
      </c>
      <c r="I7">
        <v>0</v>
      </c>
      <c r="J7">
        <v>0</v>
      </c>
      <c r="K7">
        <v>0</v>
      </c>
      <c r="L7">
        <v>0</v>
      </c>
      <c r="M7">
        <v>0</v>
      </c>
      <c r="N7">
        <v>0</v>
      </c>
    </row>
    <row r="8" spans="1:14" x14ac:dyDescent="0.25">
      <c r="A8" t="s">
        <v>32</v>
      </c>
      <c r="B8" t="s">
        <v>6</v>
      </c>
      <c r="C8">
        <v>0</v>
      </c>
      <c r="D8">
        <v>0</v>
      </c>
      <c r="E8">
        <v>0</v>
      </c>
      <c r="F8">
        <v>0</v>
      </c>
      <c r="G8">
        <v>0</v>
      </c>
      <c r="H8">
        <v>0</v>
      </c>
      <c r="I8">
        <v>0</v>
      </c>
      <c r="J8">
        <v>0</v>
      </c>
      <c r="K8">
        <v>0</v>
      </c>
      <c r="L8">
        <v>0</v>
      </c>
      <c r="M8">
        <v>0</v>
      </c>
      <c r="N8">
        <v>0</v>
      </c>
    </row>
    <row r="9" spans="1:14" x14ac:dyDescent="0.25">
      <c r="A9" t="s">
        <v>6</v>
      </c>
      <c r="B9" t="s">
        <v>8</v>
      </c>
      <c r="C9">
        <v>0</v>
      </c>
      <c r="D9">
        <v>0</v>
      </c>
      <c r="E9">
        <v>0</v>
      </c>
      <c r="F9">
        <v>0</v>
      </c>
      <c r="G9">
        <v>0</v>
      </c>
      <c r="H9">
        <v>0</v>
      </c>
      <c r="I9">
        <v>0</v>
      </c>
      <c r="J9">
        <v>0</v>
      </c>
      <c r="K9">
        <v>0</v>
      </c>
      <c r="L9">
        <v>0</v>
      </c>
      <c r="M9">
        <v>0</v>
      </c>
      <c r="N9">
        <v>0</v>
      </c>
    </row>
    <row r="10" spans="1:14" x14ac:dyDescent="0.25">
      <c r="A10" t="s">
        <v>8</v>
      </c>
      <c r="B10" t="s">
        <v>34</v>
      </c>
      <c r="C10">
        <v>0</v>
      </c>
      <c r="D10">
        <v>0</v>
      </c>
      <c r="E10">
        <v>0</v>
      </c>
      <c r="F10">
        <v>0</v>
      </c>
      <c r="G10">
        <v>0</v>
      </c>
      <c r="H10">
        <v>0</v>
      </c>
      <c r="I10">
        <v>0</v>
      </c>
      <c r="J10">
        <v>0</v>
      </c>
      <c r="K10">
        <v>0</v>
      </c>
      <c r="L10">
        <v>0</v>
      </c>
      <c r="M10">
        <v>0</v>
      </c>
      <c r="N10">
        <v>0</v>
      </c>
    </row>
    <row r="11" spans="1:14" x14ac:dyDescent="0.25">
      <c r="A11" t="s">
        <v>58</v>
      </c>
      <c r="B11" t="s">
        <v>57</v>
      </c>
      <c r="C11">
        <v>0</v>
      </c>
      <c r="D11">
        <v>0</v>
      </c>
      <c r="E11">
        <v>0</v>
      </c>
      <c r="F11">
        <v>0</v>
      </c>
      <c r="G11">
        <v>0</v>
      </c>
      <c r="H11">
        <v>0</v>
      </c>
      <c r="I11">
        <v>0</v>
      </c>
      <c r="J11">
        <v>0</v>
      </c>
      <c r="K11">
        <v>0</v>
      </c>
      <c r="L11">
        <v>0</v>
      </c>
      <c r="M11">
        <v>0</v>
      </c>
      <c r="N11">
        <v>0</v>
      </c>
    </row>
    <row r="12" spans="1:14" x14ac:dyDescent="0.25">
      <c r="A12" t="s">
        <v>59</v>
      </c>
      <c r="B12" t="s">
        <v>56</v>
      </c>
      <c r="C12">
        <v>0</v>
      </c>
      <c r="D12">
        <v>0</v>
      </c>
      <c r="E12">
        <v>0</v>
      </c>
      <c r="F12">
        <v>0</v>
      </c>
      <c r="G12">
        <v>0</v>
      </c>
      <c r="H12">
        <v>0</v>
      </c>
      <c r="I12">
        <v>0</v>
      </c>
      <c r="J12">
        <v>0</v>
      </c>
      <c r="K12">
        <v>0</v>
      </c>
      <c r="L12">
        <v>0</v>
      </c>
      <c r="M12">
        <v>0</v>
      </c>
      <c r="N12">
        <v>0</v>
      </c>
    </row>
    <row r="13" spans="1:14" x14ac:dyDescent="0.25">
      <c r="A13" t="s">
        <v>57</v>
      </c>
      <c r="B13" t="s">
        <v>56</v>
      </c>
      <c r="C13">
        <v>0</v>
      </c>
      <c r="D13">
        <v>0</v>
      </c>
      <c r="E13">
        <v>0</v>
      </c>
      <c r="F13">
        <v>0</v>
      </c>
      <c r="G13">
        <v>0</v>
      </c>
      <c r="H13">
        <v>0</v>
      </c>
      <c r="I13">
        <v>0</v>
      </c>
      <c r="J13">
        <v>0</v>
      </c>
      <c r="K13">
        <v>0</v>
      </c>
      <c r="L13">
        <v>0</v>
      </c>
      <c r="M13">
        <v>0</v>
      </c>
      <c r="N13">
        <v>0</v>
      </c>
    </row>
    <row r="14" spans="1:14" x14ac:dyDescent="0.25">
      <c r="A14" t="s">
        <v>56</v>
      </c>
      <c r="B14" t="s">
        <v>10</v>
      </c>
      <c r="C14">
        <v>0</v>
      </c>
      <c r="D14">
        <v>0</v>
      </c>
      <c r="E14">
        <v>0</v>
      </c>
      <c r="F14">
        <v>0</v>
      </c>
      <c r="G14">
        <v>0</v>
      </c>
      <c r="H14">
        <v>0</v>
      </c>
      <c r="I14">
        <v>0</v>
      </c>
      <c r="J14">
        <v>0</v>
      </c>
      <c r="K14">
        <v>0</v>
      </c>
      <c r="L14">
        <v>0</v>
      </c>
      <c r="M14">
        <v>0</v>
      </c>
      <c r="N14">
        <v>0</v>
      </c>
    </row>
    <row r="15" spans="1:14" x14ac:dyDescent="0.25">
      <c r="A15" t="s">
        <v>10</v>
      </c>
      <c r="B15" t="s">
        <v>53</v>
      </c>
      <c r="C15">
        <v>0</v>
      </c>
      <c r="D15">
        <v>0</v>
      </c>
      <c r="E15">
        <v>0</v>
      </c>
      <c r="F15">
        <v>0</v>
      </c>
      <c r="G15">
        <v>0</v>
      </c>
      <c r="H15">
        <v>0</v>
      </c>
      <c r="I15">
        <v>0</v>
      </c>
      <c r="J15">
        <v>0</v>
      </c>
      <c r="K15">
        <v>0</v>
      </c>
      <c r="L15">
        <v>0</v>
      </c>
      <c r="M15">
        <v>0</v>
      </c>
      <c r="N15">
        <v>0</v>
      </c>
    </row>
    <row r="16" spans="1:14" x14ac:dyDescent="0.25">
      <c r="A16" t="s">
        <v>10</v>
      </c>
      <c r="B16" t="s">
        <v>49</v>
      </c>
      <c r="C16">
        <v>0</v>
      </c>
      <c r="D16">
        <v>0</v>
      </c>
      <c r="E16">
        <v>0</v>
      </c>
      <c r="F16">
        <v>0</v>
      </c>
      <c r="G16">
        <v>0</v>
      </c>
      <c r="H16">
        <v>0</v>
      </c>
      <c r="I16">
        <v>0</v>
      </c>
      <c r="J16">
        <v>0</v>
      </c>
      <c r="K16">
        <v>0</v>
      </c>
      <c r="L16">
        <v>0</v>
      </c>
      <c r="M16">
        <v>0</v>
      </c>
      <c r="N16">
        <v>0</v>
      </c>
    </row>
    <row r="17" spans="1:14" x14ac:dyDescent="0.25">
      <c r="A17" t="s">
        <v>53</v>
      </c>
      <c r="B17" t="s">
        <v>49</v>
      </c>
      <c r="C17">
        <v>0</v>
      </c>
      <c r="D17">
        <v>0</v>
      </c>
      <c r="E17">
        <v>0</v>
      </c>
      <c r="F17">
        <v>0</v>
      </c>
      <c r="G17">
        <v>0</v>
      </c>
      <c r="H17">
        <v>0</v>
      </c>
      <c r="I17">
        <v>0</v>
      </c>
      <c r="J17">
        <v>0</v>
      </c>
      <c r="K17">
        <v>0</v>
      </c>
      <c r="L17">
        <v>0</v>
      </c>
      <c r="M17">
        <v>0</v>
      </c>
      <c r="N17">
        <v>0</v>
      </c>
    </row>
    <row r="18" spans="1:14" x14ac:dyDescent="0.25">
      <c r="A18" t="s">
        <v>49</v>
      </c>
      <c r="B18" t="s">
        <v>34</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52</v>
      </c>
      <c r="C20">
        <v>0</v>
      </c>
      <c r="D20">
        <v>0</v>
      </c>
      <c r="E20">
        <v>0</v>
      </c>
      <c r="F20">
        <v>0</v>
      </c>
      <c r="G20">
        <v>0</v>
      </c>
      <c r="H20">
        <v>0</v>
      </c>
      <c r="I20">
        <v>0</v>
      </c>
      <c r="J20">
        <v>0</v>
      </c>
      <c r="K20">
        <v>0</v>
      </c>
      <c r="L20">
        <v>0</v>
      </c>
      <c r="M20">
        <v>0</v>
      </c>
      <c r="N20">
        <v>0</v>
      </c>
    </row>
    <row r="21" spans="1:14" x14ac:dyDescent="0.25">
      <c r="A21" t="s">
        <v>52</v>
      </c>
      <c r="B21" t="s">
        <v>50</v>
      </c>
      <c r="C21">
        <v>0</v>
      </c>
      <c r="D21">
        <v>0</v>
      </c>
      <c r="E21">
        <v>0</v>
      </c>
      <c r="F21">
        <v>0</v>
      </c>
      <c r="G21">
        <v>0</v>
      </c>
      <c r="H21">
        <v>0</v>
      </c>
      <c r="I21">
        <v>0</v>
      </c>
      <c r="J21">
        <v>0</v>
      </c>
      <c r="K21">
        <v>0</v>
      </c>
      <c r="L21">
        <v>0</v>
      </c>
      <c r="M21">
        <v>0</v>
      </c>
      <c r="N21">
        <v>0</v>
      </c>
    </row>
    <row r="22" spans="1:14" x14ac:dyDescent="0.25">
      <c r="A22" t="s">
        <v>54</v>
      </c>
      <c r="B22" t="s">
        <v>50</v>
      </c>
      <c r="C22">
        <v>0</v>
      </c>
      <c r="D22">
        <v>0</v>
      </c>
      <c r="E22">
        <v>0</v>
      </c>
      <c r="F22">
        <v>0</v>
      </c>
      <c r="G22">
        <v>0</v>
      </c>
      <c r="H22">
        <v>0</v>
      </c>
      <c r="I22">
        <v>0</v>
      </c>
      <c r="J22">
        <v>0</v>
      </c>
      <c r="K22">
        <v>0</v>
      </c>
      <c r="L22">
        <v>0</v>
      </c>
      <c r="M22">
        <v>0</v>
      </c>
      <c r="N22">
        <v>0</v>
      </c>
    </row>
    <row r="23" spans="1:14" x14ac:dyDescent="0.25">
      <c r="A23" t="s">
        <v>51</v>
      </c>
      <c r="B23" t="s">
        <v>50</v>
      </c>
      <c r="C23">
        <v>0</v>
      </c>
      <c r="D23">
        <v>0</v>
      </c>
      <c r="E23">
        <v>0</v>
      </c>
      <c r="F23">
        <v>0</v>
      </c>
      <c r="G23">
        <v>0</v>
      </c>
      <c r="H23">
        <v>0</v>
      </c>
      <c r="I23">
        <v>0</v>
      </c>
      <c r="J23">
        <v>0</v>
      </c>
      <c r="K23">
        <v>0</v>
      </c>
      <c r="L23">
        <v>0</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34</v>
      </c>
      <c r="B25" t="s">
        <v>35</v>
      </c>
      <c r="C25">
        <v>0</v>
      </c>
      <c r="D25">
        <v>0</v>
      </c>
      <c r="E25">
        <v>0</v>
      </c>
      <c r="F25">
        <v>0</v>
      </c>
      <c r="G25">
        <v>0</v>
      </c>
      <c r="H25">
        <v>0</v>
      </c>
      <c r="I25">
        <v>0</v>
      </c>
      <c r="J25">
        <v>0</v>
      </c>
      <c r="K25">
        <v>0</v>
      </c>
      <c r="L25">
        <v>0</v>
      </c>
      <c r="M25">
        <v>0</v>
      </c>
      <c r="N25">
        <v>0</v>
      </c>
    </row>
    <row r="26" spans="1:14" x14ac:dyDescent="0.25">
      <c r="A26" t="s">
        <v>34</v>
      </c>
      <c r="B26" t="s">
        <v>36</v>
      </c>
      <c r="C26">
        <v>0</v>
      </c>
      <c r="D26">
        <v>0</v>
      </c>
      <c r="E26">
        <v>0</v>
      </c>
      <c r="F26">
        <v>0</v>
      </c>
      <c r="G26">
        <v>0</v>
      </c>
      <c r="H26">
        <v>0</v>
      </c>
      <c r="I26">
        <v>0</v>
      </c>
      <c r="J26">
        <v>0</v>
      </c>
      <c r="K26">
        <v>0</v>
      </c>
      <c r="L26">
        <v>0</v>
      </c>
      <c r="M26">
        <v>0</v>
      </c>
      <c r="N26">
        <v>0</v>
      </c>
    </row>
    <row r="27" spans="1:14" x14ac:dyDescent="0.25">
      <c r="A27" t="s">
        <v>35</v>
      </c>
      <c r="B27" t="s">
        <v>36</v>
      </c>
      <c r="C27">
        <v>0</v>
      </c>
      <c r="D27">
        <v>0</v>
      </c>
      <c r="E27">
        <v>0</v>
      </c>
      <c r="F27">
        <v>0</v>
      </c>
      <c r="G27">
        <v>0</v>
      </c>
      <c r="H27">
        <v>0</v>
      </c>
      <c r="I27">
        <v>0</v>
      </c>
      <c r="J27">
        <v>0</v>
      </c>
      <c r="K27">
        <v>0</v>
      </c>
      <c r="L27">
        <v>0</v>
      </c>
      <c r="M27">
        <v>0</v>
      </c>
      <c r="N27">
        <v>0</v>
      </c>
    </row>
    <row r="28" spans="1:14" x14ac:dyDescent="0.25">
      <c r="A28" t="s">
        <v>44</v>
      </c>
      <c r="B28" t="s">
        <v>43</v>
      </c>
      <c r="C28">
        <v>0</v>
      </c>
      <c r="D28">
        <v>0</v>
      </c>
      <c r="E28">
        <v>0</v>
      </c>
      <c r="F28">
        <v>0</v>
      </c>
      <c r="G28">
        <v>0</v>
      </c>
      <c r="H28">
        <v>0</v>
      </c>
      <c r="I28">
        <v>0</v>
      </c>
      <c r="J28">
        <v>0</v>
      </c>
      <c r="K28">
        <v>0</v>
      </c>
      <c r="L28">
        <v>0</v>
      </c>
      <c r="M28">
        <v>0</v>
      </c>
      <c r="N28">
        <v>0</v>
      </c>
    </row>
    <row r="29" spans="1:14" x14ac:dyDescent="0.25">
      <c r="A29" t="s">
        <v>39</v>
      </c>
      <c r="B29" t="s">
        <v>42</v>
      </c>
      <c r="C29">
        <v>0</v>
      </c>
      <c r="D29">
        <v>0</v>
      </c>
      <c r="E29">
        <v>0</v>
      </c>
      <c r="F29">
        <v>0</v>
      </c>
      <c r="G29">
        <v>0</v>
      </c>
      <c r="H29">
        <v>0</v>
      </c>
      <c r="I29">
        <v>0</v>
      </c>
      <c r="J29">
        <v>0</v>
      </c>
      <c r="K29">
        <v>0</v>
      </c>
      <c r="L29">
        <v>0</v>
      </c>
      <c r="M29">
        <v>0</v>
      </c>
      <c r="N29">
        <v>0</v>
      </c>
    </row>
    <row r="30" spans="1:14" x14ac:dyDescent="0.25">
      <c r="A30" t="s">
        <v>39</v>
      </c>
      <c r="B30" t="s">
        <v>40</v>
      </c>
      <c r="C30">
        <v>0</v>
      </c>
      <c r="D30">
        <v>0</v>
      </c>
      <c r="E30">
        <v>0</v>
      </c>
      <c r="F30">
        <v>0</v>
      </c>
      <c r="G30">
        <v>0</v>
      </c>
      <c r="H30">
        <v>0</v>
      </c>
      <c r="I30">
        <v>0</v>
      </c>
      <c r="J30">
        <v>0</v>
      </c>
      <c r="K30">
        <v>0</v>
      </c>
      <c r="L30">
        <v>0</v>
      </c>
      <c r="M30">
        <v>0</v>
      </c>
      <c r="N30">
        <v>0</v>
      </c>
    </row>
    <row r="31" spans="1:14" x14ac:dyDescent="0.25">
      <c r="A31" t="s">
        <v>40</v>
      </c>
      <c r="B31" t="s">
        <v>41</v>
      </c>
      <c r="C31">
        <v>0</v>
      </c>
      <c r="D31">
        <v>0</v>
      </c>
      <c r="E31">
        <v>0</v>
      </c>
      <c r="F31">
        <v>0</v>
      </c>
      <c r="G31">
        <v>0</v>
      </c>
      <c r="H31">
        <v>0</v>
      </c>
      <c r="I31">
        <v>0</v>
      </c>
      <c r="J31">
        <v>0</v>
      </c>
      <c r="K31">
        <v>0</v>
      </c>
      <c r="L31">
        <v>0</v>
      </c>
      <c r="M31">
        <v>0</v>
      </c>
      <c r="N31">
        <v>0</v>
      </c>
    </row>
    <row r="32" spans="1:14" x14ac:dyDescent="0.25">
      <c r="A32" t="s">
        <v>39</v>
      </c>
      <c r="B32" t="s">
        <v>41</v>
      </c>
      <c r="C32">
        <v>0</v>
      </c>
      <c r="D32">
        <v>0</v>
      </c>
      <c r="E32">
        <v>0</v>
      </c>
      <c r="F32">
        <v>0</v>
      </c>
      <c r="G32">
        <v>0</v>
      </c>
      <c r="H32">
        <v>0</v>
      </c>
      <c r="I32">
        <v>0</v>
      </c>
      <c r="J32">
        <v>0</v>
      </c>
      <c r="K32">
        <v>0</v>
      </c>
      <c r="L32">
        <v>0</v>
      </c>
      <c r="M32">
        <v>0</v>
      </c>
      <c r="N32">
        <v>0</v>
      </c>
    </row>
    <row r="33" spans="1:14" x14ac:dyDescent="0.25">
      <c r="A33" t="s">
        <v>42</v>
      </c>
      <c r="B33" t="s">
        <v>41</v>
      </c>
      <c r="C33">
        <v>0</v>
      </c>
      <c r="D33">
        <v>0</v>
      </c>
      <c r="E33">
        <v>0</v>
      </c>
      <c r="F33">
        <v>0</v>
      </c>
      <c r="G33">
        <v>0</v>
      </c>
      <c r="H33">
        <v>0</v>
      </c>
      <c r="I33">
        <v>0</v>
      </c>
      <c r="J33">
        <v>0</v>
      </c>
      <c r="K33">
        <v>0</v>
      </c>
      <c r="L33">
        <v>0</v>
      </c>
      <c r="M33">
        <v>0</v>
      </c>
      <c r="N33">
        <v>0</v>
      </c>
    </row>
    <row r="34" spans="1:14" x14ac:dyDescent="0.25">
      <c r="A34" t="s">
        <v>41</v>
      </c>
      <c r="B34" t="s">
        <v>44</v>
      </c>
      <c r="C34">
        <v>0</v>
      </c>
      <c r="D34">
        <v>0</v>
      </c>
      <c r="E34">
        <v>0</v>
      </c>
      <c r="F34">
        <v>0</v>
      </c>
      <c r="G34">
        <v>0</v>
      </c>
      <c r="H34">
        <v>0</v>
      </c>
      <c r="I34">
        <v>0</v>
      </c>
      <c r="J34">
        <v>0</v>
      </c>
      <c r="K34">
        <v>0</v>
      </c>
      <c r="L34">
        <v>0</v>
      </c>
      <c r="M34">
        <v>0</v>
      </c>
      <c r="N34">
        <v>0</v>
      </c>
    </row>
    <row r="35" spans="1:14" x14ac:dyDescent="0.25">
      <c r="A35" t="s">
        <v>44</v>
      </c>
      <c r="B35" t="s">
        <v>9</v>
      </c>
      <c r="C35">
        <v>0</v>
      </c>
      <c r="D35">
        <v>0</v>
      </c>
      <c r="E35">
        <v>0</v>
      </c>
      <c r="F35">
        <v>0</v>
      </c>
      <c r="G35">
        <v>0</v>
      </c>
      <c r="H35">
        <v>0</v>
      </c>
      <c r="I35">
        <v>0</v>
      </c>
      <c r="J35">
        <v>0</v>
      </c>
      <c r="K35">
        <v>0</v>
      </c>
      <c r="L35">
        <v>0</v>
      </c>
      <c r="M35">
        <v>0</v>
      </c>
      <c r="N35">
        <v>0</v>
      </c>
    </row>
    <row r="36" spans="1:14" x14ac:dyDescent="0.25">
      <c r="A36" t="s">
        <v>45</v>
      </c>
      <c r="B36" t="s">
        <v>9</v>
      </c>
      <c r="C36">
        <v>0</v>
      </c>
      <c r="D36">
        <v>0</v>
      </c>
      <c r="E36">
        <v>0</v>
      </c>
      <c r="F36">
        <v>0</v>
      </c>
      <c r="G36">
        <v>0</v>
      </c>
      <c r="H36">
        <v>0</v>
      </c>
      <c r="I36">
        <v>0</v>
      </c>
      <c r="J36">
        <v>0</v>
      </c>
      <c r="K36">
        <v>0</v>
      </c>
      <c r="L36">
        <v>0</v>
      </c>
      <c r="M36">
        <v>0</v>
      </c>
      <c r="N36">
        <v>0</v>
      </c>
    </row>
    <row r="37" spans="1:14" x14ac:dyDescent="0.25">
      <c r="A37" t="s">
        <v>9</v>
      </c>
      <c r="B37" t="s">
        <v>46</v>
      </c>
      <c r="C37">
        <v>0</v>
      </c>
      <c r="D37">
        <v>0</v>
      </c>
      <c r="E37">
        <v>0</v>
      </c>
      <c r="F37">
        <v>0</v>
      </c>
      <c r="G37">
        <v>0</v>
      </c>
      <c r="H37">
        <v>0</v>
      </c>
      <c r="I37">
        <v>0</v>
      </c>
      <c r="J37">
        <v>0</v>
      </c>
      <c r="K37">
        <v>0</v>
      </c>
      <c r="L37">
        <v>0</v>
      </c>
      <c r="M37">
        <v>0</v>
      </c>
      <c r="N37">
        <v>0</v>
      </c>
    </row>
    <row r="38" spans="1:14" x14ac:dyDescent="0.25">
      <c r="A38" t="s">
        <v>36</v>
      </c>
      <c r="B38" t="s">
        <v>39</v>
      </c>
      <c r="C38">
        <v>0</v>
      </c>
      <c r="D38">
        <v>0</v>
      </c>
      <c r="E38">
        <v>0</v>
      </c>
      <c r="F38">
        <v>0</v>
      </c>
      <c r="G38">
        <v>0</v>
      </c>
      <c r="H38">
        <v>0</v>
      </c>
      <c r="I38">
        <v>0</v>
      </c>
      <c r="J38">
        <v>0</v>
      </c>
      <c r="K38">
        <v>0</v>
      </c>
      <c r="L38">
        <v>0</v>
      </c>
      <c r="M38">
        <v>0</v>
      </c>
      <c r="N38">
        <v>0</v>
      </c>
    </row>
    <row r="39" spans="1:14" x14ac:dyDescent="0.25">
      <c r="A39" t="s">
        <v>47</v>
      </c>
      <c r="B39" t="s">
        <v>9</v>
      </c>
      <c r="C39">
        <v>0</v>
      </c>
      <c r="D39">
        <v>0</v>
      </c>
      <c r="E39">
        <v>0</v>
      </c>
      <c r="F39">
        <v>0</v>
      </c>
      <c r="G39">
        <v>0</v>
      </c>
      <c r="H39">
        <v>0</v>
      </c>
      <c r="I39">
        <v>0</v>
      </c>
      <c r="J39">
        <v>0</v>
      </c>
      <c r="K39">
        <v>0</v>
      </c>
      <c r="L39">
        <v>0</v>
      </c>
      <c r="M39">
        <v>0</v>
      </c>
      <c r="N39">
        <v>0</v>
      </c>
    </row>
    <row r="40" spans="1:14" x14ac:dyDescent="0.25">
      <c r="A40" t="s">
        <v>60</v>
      </c>
      <c r="B40" t="s">
        <v>34</v>
      </c>
      <c r="C40">
        <v>0</v>
      </c>
      <c r="D40">
        <v>0</v>
      </c>
      <c r="E40">
        <v>0</v>
      </c>
      <c r="F40">
        <v>0</v>
      </c>
      <c r="G40">
        <v>0</v>
      </c>
      <c r="H40">
        <v>0</v>
      </c>
      <c r="I40">
        <v>0</v>
      </c>
      <c r="J40">
        <v>0</v>
      </c>
      <c r="K40">
        <v>0</v>
      </c>
      <c r="L40">
        <v>0</v>
      </c>
      <c r="M40">
        <v>0</v>
      </c>
      <c r="N40">
        <v>0</v>
      </c>
    </row>
    <row r="41" spans="1:14" x14ac:dyDescent="0.25">
      <c r="A41" t="s">
        <v>57</v>
      </c>
      <c r="B41" t="s">
        <v>62</v>
      </c>
      <c r="C41">
        <v>0</v>
      </c>
      <c r="D41">
        <v>0</v>
      </c>
      <c r="E41">
        <v>0</v>
      </c>
      <c r="F41">
        <v>0</v>
      </c>
      <c r="G41">
        <v>0</v>
      </c>
      <c r="H41">
        <v>0</v>
      </c>
      <c r="I41">
        <v>0</v>
      </c>
      <c r="J41">
        <v>0</v>
      </c>
      <c r="K41">
        <v>0</v>
      </c>
      <c r="L41">
        <v>0</v>
      </c>
      <c r="M41">
        <v>0</v>
      </c>
      <c r="N41">
        <v>0</v>
      </c>
    </row>
    <row r="42" spans="1:14" x14ac:dyDescent="0.25">
      <c r="A42" t="s">
        <v>34</v>
      </c>
      <c r="B42" t="s">
        <v>43</v>
      </c>
      <c r="C42">
        <v>0</v>
      </c>
      <c r="D42">
        <v>0</v>
      </c>
      <c r="E42">
        <v>0</v>
      </c>
      <c r="F42">
        <v>0</v>
      </c>
      <c r="G42">
        <v>0</v>
      </c>
      <c r="H42">
        <v>0</v>
      </c>
      <c r="I42">
        <v>0</v>
      </c>
      <c r="J42">
        <v>0</v>
      </c>
      <c r="K42">
        <v>0</v>
      </c>
      <c r="L42">
        <v>0</v>
      </c>
      <c r="M42">
        <v>0</v>
      </c>
      <c r="N42">
        <v>0</v>
      </c>
    </row>
    <row r="43" spans="1:14" x14ac:dyDescent="0.25">
      <c r="A43" t="s">
        <v>62</v>
      </c>
      <c r="B43" t="s">
        <v>54</v>
      </c>
      <c r="C43">
        <v>0</v>
      </c>
      <c r="D43">
        <v>0</v>
      </c>
      <c r="E43">
        <v>0</v>
      </c>
      <c r="F43">
        <v>0</v>
      </c>
      <c r="G43">
        <v>0</v>
      </c>
      <c r="H43">
        <v>0</v>
      </c>
      <c r="I43">
        <v>0</v>
      </c>
      <c r="J43">
        <v>0</v>
      </c>
      <c r="K43">
        <v>0</v>
      </c>
      <c r="L43">
        <v>0</v>
      </c>
      <c r="M43">
        <v>0</v>
      </c>
      <c r="N43">
        <v>0</v>
      </c>
    </row>
    <row r="44" spans="1:14" x14ac:dyDescent="0.25">
      <c r="A44" t="s">
        <v>62</v>
      </c>
      <c r="B44" t="s">
        <v>53</v>
      </c>
      <c r="C44">
        <v>0</v>
      </c>
      <c r="D44">
        <v>0</v>
      </c>
      <c r="E44">
        <v>0</v>
      </c>
      <c r="F44">
        <v>0</v>
      </c>
      <c r="G44">
        <v>0</v>
      </c>
      <c r="H44">
        <v>0</v>
      </c>
      <c r="I44">
        <v>0</v>
      </c>
      <c r="J44">
        <v>0</v>
      </c>
      <c r="K44">
        <v>0</v>
      </c>
      <c r="L44">
        <v>0</v>
      </c>
      <c r="M44">
        <v>0</v>
      </c>
      <c r="N44">
        <v>0</v>
      </c>
    </row>
    <row r="45" spans="1:14" x14ac:dyDescent="0.25">
      <c r="A45" t="s">
        <v>32</v>
      </c>
      <c r="B45" t="s">
        <v>63</v>
      </c>
      <c r="C45">
        <v>0</v>
      </c>
      <c r="D45">
        <v>0</v>
      </c>
      <c r="E45">
        <v>0</v>
      </c>
      <c r="F45">
        <v>0</v>
      </c>
      <c r="G45">
        <v>0</v>
      </c>
      <c r="H45">
        <v>0</v>
      </c>
      <c r="I45">
        <v>0</v>
      </c>
      <c r="J45">
        <v>0</v>
      </c>
      <c r="K45">
        <v>0</v>
      </c>
      <c r="L45">
        <v>0</v>
      </c>
      <c r="M45">
        <v>0</v>
      </c>
      <c r="N45">
        <v>0</v>
      </c>
    </row>
    <row r="46" spans="1:14" x14ac:dyDescent="0.25">
      <c r="A46" t="s">
        <v>63</v>
      </c>
      <c r="B46" t="s">
        <v>8</v>
      </c>
      <c r="C46">
        <v>0</v>
      </c>
      <c r="D46">
        <v>0</v>
      </c>
      <c r="E46">
        <v>0</v>
      </c>
      <c r="F46">
        <v>0</v>
      </c>
      <c r="G46">
        <v>0</v>
      </c>
      <c r="H46">
        <v>0</v>
      </c>
      <c r="I46">
        <v>0</v>
      </c>
      <c r="J46">
        <v>0</v>
      </c>
      <c r="K46">
        <v>0</v>
      </c>
      <c r="L46">
        <v>0</v>
      </c>
      <c r="M46">
        <v>0</v>
      </c>
      <c r="N46">
        <v>0</v>
      </c>
    </row>
    <row r="47" spans="1:14" x14ac:dyDescent="0.25">
      <c r="A47" t="s">
        <v>63</v>
      </c>
      <c r="B47" t="s">
        <v>8</v>
      </c>
      <c r="C47">
        <v>0</v>
      </c>
      <c r="D47">
        <v>0</v>
      </c>
      <c r="E47">
        <v>0</v>
      </c>
      <c r="F47">
        <v>0</v>
      </c>
      <c r="G47">
        <v>0</v>
      </c>
      <c r="H47">
        <v>0</v>
      </c>
      <c r="I47">
        <v>0</v>
      </c>
      <c r="J47">
        <v>0</v>
      </c>
      <c r="K47">
        <v>0</v>
      </c>
      <c r="L47">
        <v>0</v>
      </c>
      <c r="M47">
        <v>0</v>
      </c>
      <c r="N47">
        <v>0</v>
      </c>
    </row>
    <row r="48" spans="1:14" x14ac:dyDescent="0.25">
      <c r="A48" t="s">
        <v>36</v>
      </c>
      <c r="B48" t="s">
        <v>39</v>
      </c>
      <c r="C48">
        <v>0</v>
      </c>
      <c r="D48">
        <v>0</v>
      </c>
      <c r="E48">
        <v>0</v>
      </c>
      <c r="F48">
        <v>0</v>
      </c>
      <c r="G48">
        <v>0</v>
      </c>
      <c r="H48">
        <v>0</v>
      </c>
      <c r="I48">
        <v>0</v>
      </c>
      <c r="J48">
        <v>0</v>
      </c>
      <c r="K48">
        <v>0</v>
      </c>
      <c r="L48">
        <v>0</v>
      </c>
      <c r="M48">
        <v>0</v>
      </c>
      <c r="N48">
        <v>0</v>
      </c>
    </row>
    <row r="49" spans="1:14" x14ac:dyDescent="0.25">
      <c r="A49" t="s">
        <v>455</v>
      </c>
      <c r="B49" t="s">
        <v>56</v>
      </c>
      <c r="C49">
        <v>0</v>
      </c>
      <c r="D49">
        <v>0</v>
      </c>
      <c r="E49">
        <v>0</v>
      </c>
      <c r="F49">
        <v>0</v>
      </c>
      <c r="G49">
        <v>0</v>
      </c>
      <c r="H49">
        <v>0</v>
      </c>
      <c r="I49">
        <v>0</v>
      </c>
      <c r="J49">
        <v>0</v>
      </c>
      <c r="K49">
        <v>0</v>
      </c>
      <c r="L49">
        <v>0</v>
      </c>
      <c r="M49">
        <v>0</v>
      </c>
      <c r="N49">
        <v>0</v>
      </c>
    </row>
    <row r="50" spans="1:14" x14ac:dyDescent="0.25">
      <c r="A50" t="s">
        <v>58</v>
      </c>
      <c r="B50" t="s">
        <v>57</v>
      </c>
      <c r="C50">
        <v>0</v>
      </c>
      <c r="D50">
        <v>0</v>
      </c>
      <c r="E50">
        <v>0</v>
      </c>
      <c r="F50">
        <v>0</v>
      </c>
      <c r="G50">
        <v>0</v>
      </c>
      <c r="H50">
        <v>0</v>
      </c>
      <c r="I50">
        <v>0</v>
      </c>
      <c r="J50">
        <v>0</v>
      </c>
      <c r="K50">
        <v>0</v>
      </c>
      <c r="L50">
        <v>0</v>
      </c>
      <c r="M50">
        <v>0</v>
      </c>
      <c r="N50">
        <v>0</v>
      </c>
    </row>
    <row r="51" spans="1:14" x14ac:dyDescent="0.25">
      <c r="A51" t="s">
        <v>59</v>
      </c>
      <c r="B51" t="s">
        <v>455</v>
      </c>
      <c r="C51">
        <v>0</v>
      </c>
      <c r="D51">
        <v>0</v>
      </c>
      <c r="E51">
        <v>0</v>
      </c>
      <c r="F51">
        <v>0</v>
      </c>
      <c r="G51">
        <v>0</v>
      </c>
      <c r="H51">
        <v>0</v>
      </c>
      <c r="I51">
        <v>0</v>
      </c>
      <c r="J51">
        <v>0</v>
      </c>
      <c r="K51">
        <v>0</v>
      </c>
      <c r="L51">
        <v>0</v>
      </c>
      <c r="M51">
        <v>0</v>
      </c>
      <c r="N51">
        <v>0</v>
      </c>
    </row>
    <row r="52" spans="1:14" x14ac:dyDescent="0.25">
      <c r="A52" t="s">
        <v>57</v>
      </c>
      <c r="B52" t="s">
        <v>458</v>
      </c>
      <c r="C52">
        <v>0</v>
      </c>
      <c r="D52">
        <v>0</v>
      </c>
      <c r="E52">
        <v>0</v>
      </c>
      <c r="F52">
        <v>0</v>
      </c>
      <c r="G52">
        <v>0</v>
      </c>
      <c r="H52">
        <v>0</v>
      </c>
      <c r="I52">
        <v>0</v>
      </c>
      <c r="J52">
        <v>0</v>
      </c>
      <c r="K52">
        <v>0</v>
      </c>
      <c r="L52">
        <v>0</v>
      </c>
      <c r="M52">
        <v>0</v>
      </c>
      <c r="N52">
        <v>0</v>
      </c>
    </row>
    <row r="53" spans="1:14" x14ac:dyDescent="0.25">
      <c r="A53" t="s">
        <v>50</v>
      </c>
      <c r="B53" t="s">
        <v>49</v>
      </c>
      <c r="C53">
        <v>0</v>
      </c>
      <c r="D53">
        <v>0</v>
      </c>
      <c r="E53">
        <v>0</v>
      </c>
      <c r="F53">
        <v>0</v>
      </c>
      <c r="G53">
        <v>0</v>
      </c>
      <c r="H53">
        <v>0</v>
      </c>
      <c r="I53">
        <v>0</v>
      </c>
      <c r="J53">
        <v>0</v>
      </c>
      <c r="K53">
        <v>0</v>
      </c>
      <c r="L53">
        <v>0</v>
      </c>
      <c r="M53">
        <v>0</v>
      </c>
      <c r="N53">
        <v>0</v>
      </c>
    </row>
    <row r="54" spans="1:14" x14ac:dyDescent="0.25">
      <c r="A54" t="s">
        <v>458</v>
      </c>
      <c r="B54" t="s">
        <v>461</v>
      </c>
      <c r="C54">
        <v>0</v>
      </c>
      <c r="D54">
        <v>0</v>
      </c>
      <c r="E54">
        <v>0</v>
      </c>
      <c r="F54">
        <v>0</v>
      </c>
      <c r="G54">
        <v>0</v>
      </c>
      <c r="H54">
        <v>0</v>
      </c>
      <c r="I54">
        <v>0</v>
      </c>
      <c r="J54">
        <v>0</v>
      </c>
      <c r="K54">
        <v>0</v>
      </c>
      <c r="L54">
        <v>0</v>
      </c>
      <c r="M54">
        <v>0</v>
      </c>
      <c r="N54">
        <v>0</v>
      </c>
    </row>
    <row r="55" spans="1:14" x14ac:dyDescent="0.25">
      <c r="A55" t="s">
        <v>461</v>
      </c>
      <c r="B55" t="s">
        <v>56</v>
      </c>
      <c r="C55">
        <v>0</v>
      </c>
      <c r="D55">
        <v>0</v>
      </c>
      <c r="E55">
        <v>0</v>
      </c>
      <c r="F55">
        <v>0</v>
      </c>
      <c r="G55">
        <v>0</v>
      </c>
      <c r="H55">
        <v>0</v>
      </c>
      <c r="I55">
        <v>0</v>
      </c>
      <c r="J55">
        <v>0</v>
      </c>
      <c r="K55">
        <v>0</v>
      </c>
      <c r="L55">
        <v>0</v>
      </c>
      <c r="M55">
        <v>0</v>
      </c>
      <c r="N55">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0"/>
  <dimension ref="A1:M6"/>
  <sheetViews>
    <sheetView workbookViewId="0">
      <selection activeCell="C3" sqref="C3"/>
    </sheetView>
  </sheetViews>
  <sheetFormatPr defaultColWidth="9.140625"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2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2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2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2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5"/>
  <dimension ref="A1:D17"/>
  <sheetViews>
    <sheetView workbookViewId="0">
      <selection activeCell="B6" sqref="B6:D6"/>
    </sheetView>
  </sheetViews>
  <sheetFormatPr defaultRowHeight="15" x14ac:dyDescent="0.25"/>
  <cols>
    <col min="2" max="2" width="11" customWidth="1"/>
  </cols>
  <sheetData>
    <row r="1" spans="1:4" x14ac:dyDescent="0.25">
      <c r="B1" t="s">
        <v>13</v>
      </c>
      <c r="C1" t="s">
        <v>14</v>
      </c>
      <c r="D1" t="s">
        <v>80</v>
      </c>
    </row>
    <row r="2" spans="1:4" x14ac:dyDescent="0.25">
      <c r="A2" t="s">
        <v>31</v>
      </c>
      <c r="B2">
        <v>0.58020000000000005</v>
      </c>
      <c r="C2">
        <v>8.8779000000000003</v>
      </c>
      <c r="D2">
        <v>4.7440000000000003E-2</v>
      </c>
    </row>
    <row r="3" spans="1:4" x14ac:dyDescent="0.25">
      <c r="A3" t="s">
        <v>34</v>
      </c>
      <c r="B3">
        <v>0.17180000000000001</v>
      </c>
      <c r="C3">
        <v>5.21E-2</v>
      </c>
      <c r="D3">
        <v>3.0042</v>
      </c>
    </row>
    <row r="4" spans="1:4" x14ac:dyDescent="0.25">
      <c r="A4" t="s">
        <v>44</v>
      </c>
      <c r="B4">
        <v>0.17180000000000001</v>
      </c>
      <c r="C4">
        <v>5.21E-2</v>
      </c>
      <c r="D4">
        <v>3.0042</v>
      </c>
    </row>
    <row r="5" spans="1:4" x14ac:dyDescent="0.25">
      <c r="A5" t="s">
        <v>10</v>
      </c>
      <c r="B5">
        <v>-4.0000000000000002E-4</v>
      </c>
      <c r="C5">
        <v>6.9400000000000003E-2</v>
      </c>
      <c r="D5">
        <v>0.40760000000000002</v>
      </c>
    </row>
    <row r="6" spans="1:4" x14ac:dyDescent="0.25">
      <c r="A6" t="s">
        <v>57</v>
      </c>
      <c r="B6">
        <v>1E-3</v>
      </c>
      <c r="C6">
        <v>2.9499999999999998E-2</v>
      </c>
      <c r="D6">
        <v>8.9700000000000002E-2</v>
      </c>
    </row>
    <row r="17" spans="1:4" x14ac:dyDescent="0.25">
      <c r="A17" t="s">
        <v>57</v>
      </c>
      <c r="B17">
        <v>1E-3</v>
      </c>
      <c r="C17">
        <v>2.9499999999999998E-2</v>
      </c>
      <c r="D17">
        <v>8.9700000000000002E-2</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71">
    <tabColor theme="7" tint="0.39997558519241921"/>
  </sheetPr>
  <dimension ref="A1:Q136"/>
  <sheetViews>
    <sheetView topLeftCell="A84" zoomScale="70" zoomScaleNormal="70" workbookViewId="0">
      <selection activeCell="H98" sqref="H98"/>
    </sheetView>
  </sheetViews>
  <sheetFormatPr defaultColWidth="9.140625" defaultRowHeight="15" x14ac:dyDescent="0.25"/>
  <cols>
    <col min="2" max="2" width="13.85546875" customWidth="1"/>
    <col min="3" max="3" width="13.140625" bestFit="1" customWidth="1"/>
    <col min="4" max="4" width="14" customWidth="1"/>
    <col min="5" max="5" width="11.28515625" customWidth="1"/>
    <col min="7" max="7" width="10.140625" bestFit="1" customWidth="1"/>
    <col min="8" max="8" width="13.140625" bestFit="1" customWidth="1"/>
    <col min="9" max="9" width="24.85546875" bestFit="1" customWidth="1"/>
    <col min="10" max="10" width="13.42578125" customWidth="1"/>
  </cols>
  <sheetData>
    <row r="1" spans="1:9" x14ac:dyDescent="0.25">
      <c r="B1" t="s">
        <v>84</v>
      </c>
      <c r="C1" t="s">
        <v>85</v>
      </c>
      <c r="D1" t="s">
        <v>86</v>
      </c>
      <c r="E1" t="s">
        <v>87</v>
      </c>
      <c r="I1" t="s">
        <v>88</v>
      </c>
    </row>
    <row r="2" spans="1:9" x14ac:dyDescent="0.25">
      <c r="A2">
        <v>0</v>
      </c>
      <c r="B2">
        <v>0</v>
      </c>
      <c r="C2">
        <v>1399.0320000000002</v>
      </c>
      <c r="D2">
        <v>0</v>
      </c>
      <c r="E2">
        <f>(B3-B2/C3-C2)*2</f>
        <v>317907.2183832</v>
      </c>
      <c r="I2">
        <v>1399.0320000000002</v>
      </c>
    </row>
    <row r="3" spans="1:9" x14ac:dyDescent="0.25">
      <c r="A3">
        <v>1</v>
      </c>
      <c r="B3">
        <v>160352.64119160001</v>
      </c>
      <c r="C3">
        <v>1402.0800000000002</v>
      </c>
      <c r="D3">
        <f>E2-D2</f>
        <v>317907.2183832</v>
      </c>
      <c r="E3">
        <f t="shared" ref="E3:E18" si="0">(B4-B3/C4-C3)*2</f>
        <v>1598027.0490112202</v>
      </c>
    </row>
    <row r="4" spans="1:9" x14ac:dyDescent="0.25">
      <c r="A4">
        <v>2</v>
      </c>
      <c r="B4">
        <v>800529.72410267999</v>
      </c>
      <c r="C4">
        <v>1405.1280000000002</v>
      </c>
      <c r="D4">
        <f>E3-D3</f>
        <v>1280119.8306280202</v>
      </c>
      <c r="E4">
        <f t="shared" si="0"/>
        <v>4286102.6628393326</v>
      </c>
    </row>
    <row r="5" spans="1:9" x14ac:dyDescent="0.25">
      <c r="A5">
        <v>3</v>
      </c>
      <c r="B5">
        <v>2145024.9464014801</v>
      </c>
      <c r="C5">
        <v>1408.1760000000002</v>
      </c>
      <c r="D5">
        <f t="shared" ref="D5:D19" si="1">E4-D4</f>
        <v>3005982.8322113124</v>
      </c>
      <c r="E5">
        <f t="shared" si="0"/>
        <v>8519970.2823303919</v>
      </c>
    </row>
    <row r="6" spans="1:9" x14ac:dyDescent="0.25">
      <c r="A6">
        <v>4</v>
      </c>
      <c r="B6">
        <v>4262913.2919859197</v>
      </c>
      <c r="C6">
        <v>1411.2240000000002</v>
      </c>
      <c r="D6">
        <f t="shared" si="1"/>
        <v>5513987.45011908</v>
      </c>
      <c r="E6">
        <f t="shared" si="0"/>
        <v>14637512.681381175</v>
      </c>
    </row>
    <row r="7" spans="1:9" x14ac:dyDescent="0.25">
      <c r="A7">
        <v>5</v>
      </c>
      <c r="B7">
        <v>7323181.7750348402</v>
      </c>
      <c r="C7">
        <v>1414.2720000000002</v>
      </c>
      <c r="D7">
        <f t="shared" si="1"/>
        <v>9123525.2312620953</v>
      </c>
      <c r="E7">
        <f t="shared" si="0"/>
        <v>22771714.443631914</v>
      </c>
    </row>
    <row r="8" spans="1:9" x14ac:dyDescent="0.25">
      <c r="A8">
        <v>6</v>
      </c>
      <c r="B8">
        <v>11392438.41573552</v>
      </c>
      <c r="C8">
        <v>1417.3200000000002</v>
      </c>
      <c r="D8">
        <f t="shared" si="1"/>
        <v>13648189.212369818</v>
      </c>
      <c r="E8">
        <f t="shared" si="0"/>
        <v>32559846.592044104</v>
      </c>
    </row>
    <row r="9" spans="1:9" x14ac:dyDescent="0.25">
      <c r="A9">
        <v>7</v>
      </c>
      <c r="B9">
        <v>16289361.381355921</v>
      </c>
      <c r="C9">
        <v>1420.3680000000002</v>
      </c>
      <c r="D9">
        <f t="shared" si="1"/>
        <v>18911657.379674286</v>
      </c>
      <c r="E9">
        <f t="shared" si="0"/>
        <v>43691335.477174677</v>
      </c>
    </row>
    <row r="10" spans="1:9" x14ac:dyDescent="0.25">
      <c r="A10">
        <v>8</v>
      </c>
      <c r="B10">
        <v>21858531.958125722</v>
      </c>
      <c r="C10">
        <v>1423.4160000000002</v>
      </c>
      <c r="D10">
        <f t="shared" si="1"/>
        <v>24779678.097500391</v>
      </c>
      <c r="E10">
        <f t="shared" si="0"/>
        <v>46059203.504166842</v>
      </c>
    </row>
    <row r="11" spans="1:9" x14ac:dyDescent="0.25">
      <c r="A11">
        <v>9</v>
      </c>
      <c r="B11">
        <v>23046374.984798882</v>
      </c>
      <c r="C11">
        <v>1424.0256000000002</v>
      </c>
      <c r="D11">
        <f t="shared" si="1"/>
        <v>21279525.40666645</v>
      </c>
      <c r="E11">
        <f t="shared" si="0"/>
        <v>55718219.216748796</v>
      </c>
    </row>
    <row r="12" spans="1:9" x14ac:dyDescent="0.25">
      <c r="A12">
        <v>10</v>
      </c>
      <c r="B12">
        <v>27876689.930232</v>
      </c>
      <c r="C12">
        <v>1426.4640000000002</v>
      </c>
      <c r="D12">
        <f t="shared" si="1"/>
        <v>34438693.810082346</v>
      </c>
      <c r="E12">
        <f t="shared" si="0"/>
        <v>69279825.65379253</v>
      </c>
    </row>
    <row r="13" spans="1:9" x14ac:dyDescent="0.25">
      <c r="A13">
        <v>11</v>
      </c>
      <c r="B13">
        <v>34660840.134492002</v>
      </c>
      <c r="C13">
        <v>1429.5120000000002</v>
      </c>
      <c r="D13">
        <f t="shared" si="1"/>
        <v>34841131.843710184</v>
      </c>
      <c r="E13">
        <f t="shared" si="0"/>
        <v>84072213.437714234</v>
      </c>
    </row>
    <row r="14" spans="1:9" x14ac:dyDescent="0.25">
      <c r="A14">
        <v>12</v>
      </c>
      <c r="B14">
        <v>42061731.266411997</v>
      </c>
      <c r="C14">
        <v>1432.5600000000002</v>
      </c>
      <c r="D14">
        <f t="shared" si="1"/>
        <v>49231081.59400405</v>
      </c>
      <c r="E14">
        <f t="shared" si="0"/>
        <v>100343960.10857148</v>
      </c>
    </row>
    <row r="15" spans="1:9" x14ac:dyDescent="0.25">
      <c r="A15">
        <v>13</v>
      </c>
      <c r="B15">
        <v>50202711.511523999</v>
      </c>
      <c r="C15">
        <v>1435.6080000000002</v>
      </c>
      <c r="D15">
        <f t="shared" si="1"/>
        <v>51112878.514567435</v>
      </c>
      <c r="E15">
        <f t="shared" si="0"/>
        <v>118094899.39706072</v>
      </c>
    </row>
    <row r="16" spans="1:9" x14ac:dyDescent="0.25">
      <c r="A16">
        <v>14</v>
      </c>
      <c r="B16">
        <v>59083780.869828001</v>
      </c>
      <c r="C16">
        <v>1438.6560000000002</v>
      </c>
      <c r="D16">
        <f t="shared" si="1"/>
        <v>66982020.882493287</v>
      </c>
      <c r="E16">
        <f t="shared" si="0"/>
        <v>137571733.92546424</v>
      </c>
    </row>
    <row r="17" spans="1:13" x14ac:dyDescent="0.25">
      <c r="A17">
        <v>15</v>
      </c>
      <c r="B17">
        <v>68828287.526856005</v>
      </c>
      <c r="C17">
        <v>1441.7040000000002</v>
      </c>
      <c r="D17">
        <f t="shared" si="1"/>
        <v>70589713.042970955</v>
      </c>
      <c r="E17">
        <f t="shared" si="0"/>
        <v>159020995.50987345</v>
      </c>
    </row>
    <row r="18" spans="1:13" x14ac:dyDescent="0.25">
      <c r="A18">
        <v>16</v>
      </c>
      <c r="B18">
        <v>79559579.668139994</v>
      </c>
      <c r="C18">
        <v>1444.7520000000002</v>
      </c>
      <c r="D18">
        <f t="shared" si="1"/>
        <v>88431282.466902494</v>
      </c>
      <c r="E18">
        <f t="shared" si="0"/>
        <v>182195824.60997781</v>
      </c>
    </row>
    <row r="19" spans="1:13" x14ac:dyDescent="0.25">
      <c r="A19">
        <v>17</v>
      </c>
      <c r="B19">
        <v>91154309.108148009</v>
      </c>
      <c r="C19">
        <v>1447.8000000000002</v>
      </c>
      <c r="D19">
        <f t="shared" si="1"/>
        <v>93764542.143075317</v>
      </c>
      <c r="E19">
        <f>(B19/C19)*2</f>
        <v>125921.1342839453</v>
      </c>
    </row>
    <row r="25" spans="1:13" x14ac:dyDescent="0.25">
      <c r="A25" s="6" t="s">
        <v>54</v>
      </c>
      <c r="B25" s="6" t="s">
        <v>89</v>
      </c>
      <c r="I25" s="7" t="s">
        <v>90</v>
      </c>
    </row>
    <row r="26" spans="1:13" x14ac:dyDescent="0.25">
      <c r="A26" s="8"/>
      <c r="B26" s="8" t="s">
        <v>84</v>
      </c>
      <c r="C26" s="8" t="s">
        <v>85</v>
      </c>
      <c r="D26" s="8" t="s">
        <v>86</v>
      </c>
      <c r="E26" s="8" t="s">
        <v>87</v>
      </c>
      <c r="F26" s="8" t="s">
        <v>91</v>
      </c>
      <c r="G26" s="8" t="s">
        <v>92</v>
      </c>
      <c r="H26" s="8"/>
      <c r="I26" s="8" t="s">
        <v>93</v>
      </c>
      <c r="J26" s="8" t="s">
        <v>94</v>
      </c>
      <c r="K26" s="8"/>
      <c r="L26" s="8" t="s">
        <v>91</v>
      </c>
      <c r="M26" s="8" t="s">
        <v>95</v>
      </c>
    </row>
    <row r="27" spans="1:13" x14ac:dyDescent="0.25">
      <c r="B27">
        <f>I27*1233.48/1000000</f>
        <v>0</v>
      </c>
      <c r="C27">
        <f t="shared" ref="C27:C40" si="2">J27*0.3048</f>
        <v>1690.4208000000001</v>
      </c>
      <c r="D27">
        <v>0</v>
      </c>
      <c r="E27">
        <f>(B28-B27)/(C28-C27)*2*1000000</f>
        <v>19078.008998875132</v>
      </c>
      <c r="F27" t="s">
        <v>19</v>
      </c>
      <c r="G27">
        <f>M27*0.3048</f>
        <v>0</v>
      </c>
      <c r="I27">
        <v>0</v>
      </c>
      <c r="J27">
        <v>5546</v>
      </c>
      <c r="L27" t="s">
        <v>19</v>
      </c>
      <c r="M27">
        <v>0</v>
      </c>
    </row>
    <row r="28" spans="1:13" x14ac:dyDescent="0.25">
      <c r="B28">
        <f t="shared" ref="B28:B40" si="3">I28*1233.48/1000000</f>
        <v>4.0704840000000006E-2</v>
      </c>
      <c r="C28">
        <f t="shared" si="2"/>
        <v>1694.6880000000001</v>
      </c>
      <c r="D28">
        <f>(E27-D27)/1000000</f>
        <v>1.9078008998875132E-2</v>
      </c>
      <c r="E28">
        <f t="shared" ref="E28:E40" si="4">(B29-B28)/(C29-C28)*2*1000000</f>
        <v>142044.44881889754</v>
      </c>
      <c r="F28" t="s">
        <v>20</v>
      </c>
      <c r="G28">
        <f t="shared" ref="G28:G38" si="5">M28*0.3048</f>
        <v>0</v>
      </c>
      <c r="I28">
        <v>33</v>
      </c>
      <c r="J28">
        <v>5560</v>
      </c>
      <c r="L28" t="s">
        <v>20</v>
      </c>
      <c r="M28">
        <v>0</v>
      </c>
    </row>
    <row r="29" spans="1:13" x14ac:dyDescent="0.25">
      <c r="B29">
        <f t="shared" si="3"/>
        <v>0.47365632000000002</v>
      </c>
      <c r="C29">
        <f t="shared" si="2"/>
        <v>1700.7840000000001</v>
      </c>
      <c r="D29">
        <f t="shared" ref="D29:D40" si="6">(E28-D28)/1000000</f>
        <v>0.14204442974088854</v>
      </c>
      <c r="E29">
        <f t="shared" si="4"/>
        <v>297848.18897637783</v>
      </c>
      <c r="F29" t="s">
        <v>21</v>
      </c>
      <c r="G29">
        <f t="shared" si="5"/>
        <v>0</v>
      </c>
      <c r="I29">
        <v>384</v>
      </c>
      <c r="J29">
        <v>5580</v>
      </c>
      <c r="L29" t="s">
        <v>21</v>
      </c>
      <c r="M29">
        <v>0</v>
      </c>
    </row>
    <row r="30" spans="1:13" x14ac:dyDescent="0.25">
      <c r="B30">
        <f t="shared" si="3"/>
        <v>1.3814976000000001</v>
      </c>
      <c r="C30">
        <f t="shared" si="2"/>
        <v>1706.88</v>
      </c>
      <c r="D30">
        <f t="shared" si="6"/>
        <v>0.29784804693194811</v>
      </c>
      <c r="E30">
        <f t="shared" si="4"/>
        <v>475909.60629921238</v>
      </c>
      <c r="F30" t="s">
        <v>22</v>
      </c>
      <c r="G30">
        <f t="shared" si="5"/>
        <v>3.0480000000000004E-2</v>
      </c>
      <c r="I30">
        <v>1120</v>
      </c>
      <c r="J30">
        <v>5600</v>
      </c>
      <c r="L30" t="s">
        <v>22</v>
      </c>
      <c r="M30">
        <v>0.1</v>
      </c>
    </row>
    <row r="31" spans="1:13" x14ac:dyDescent="0.25">
      <c r="B31">
        <f t="shared" si="3"/>
        <v>2.8320700800000003</v>
      </c>
      <c r="C31">
        <f t="shared" si="2"/>
        <v>1712.9760000000001</v>
      </c>
      <c r="D31">
        <f t="shared" si="6"/>
        <v>0.47590930845116547</v>
      </c>
      <c r="E31">
        <f t="shared" si="4"/>
        <v>698486.37795275543</v>
      </c>
      <c r="F31" t="s">
        <v>23</v>
      </c>
      <c r="G31">
        <f t="shared" si="5"/>
        <v>0.12192000000000001</v>
      </c>
      <c r="I31">
        <v>2296</v>
      </c>
      <c r="J31">
        <v>5620</v>
      </c>
      <c r="L31" t="s">
        <v>23</v>
      </c>
      <c r="M31">
        <v>0.4</v>
      </c>
    </row>
    <row r="32" spans="1:13" x14ac:dyDescent="0.25">
      <c r="B32">
        <f t="shared" si="3"/>
        <v>4.9610565600000003</v>
      </c>
      <c r="C32">
        <f t="shared" si="2"/>
        <v>1719.0720000000001</v>
      </c>
      <c r="D32">
        <f t="shared" si="6"/>
        <v>0.69848590204344696</v>
      </c>
      <c r="E32">
        <f t="shared" si="4"/>
        <v>985812.75590551109</v>
      </c>
      <c r="F32" t="s">
        <v>24</v>
      </c>
      <c r="G32">
        <f t="shared" si="5"/>
        <v>0.15240000000000001</v>
      </c>
      <c r="I32">
        <v>4022</v>
      </c>
      <c r="J32">
        <v>5640</v>
      </c>
      <c r="L32" t="s">
        <v>24</v>
      </c>
      <c r="M32">
        <v>0.5</v>
      </c>
    </row>
    <row r="33" spans="1:13" x14ac:dyDescent="0.25">
      <c r="B33">
        <f t="shared" si="3"/>
        <v>7.96581384</v>
      </c>
      <c r="C33">
        <f t="shared" si="2"/>
        <v>1725.1680000000001</v>
      </c>
      <c r="D33">
        <f t="shared" si="6"/>
        <v>0.98581205741960909</v>
      </c>
      <c r="E33">
        <f t="shared" si="4"/>
        <v>1573415.4330708655</v>
      </c>
      <c r="F33" t="s">
        <v>25</v>
      </c>
      <c r="G33">
        <f t="shared" si="5"/>
        <v>0.18288000000000001</v>
      </c>
      <c r="I33">
        <v>6458</v>
      </c>
      <c r="J33">
        <v>5660</v>
      </c>
      <c r="L33" t="s">
        <v>25</v>
      </c>
      <c r="M33">
        <v>0.6</v>
      </c>
    </row>
    <row r="34" spans="1:13" x14ac:dyDescent="0.25">
      <c r="B34">
        <f t="shared" si="3"/>
        <v>12.76158408</v>
      </c>
      <c r="C34">
        <f t="shared" si="2"/>
        <v>1731.2640000000001</v>
      </c>
      <c r="D34">
        <f t="shared" si="6"/>
        <v>1.5734144472588079</v>
      </c>
      <c r="E34">
        <f t="shared" si="4"/>
        <v>2167088.3858267707</v>
      </c>
      <c r="F34" t="s">
        <v>26</v>
      </c>
      <c r="G34">
        <f t="shared" si="5"/>
        <v>0.15240000000000001</v>
      </c>
      <c r="I34">
        <v>10346</v>
      </c>
      <c r="J34">
        <v>5680</v>
      </c>
      <c r="L34" t="s">
        <v>26</v>
      </c>
      <c r="M34">
        <v>0.5</v>
      </c>
    </row>
    <row r="35" spans="1:13" x14ac:dyDescent="0.25">
      <c r="B35">
        <f t="shared" si="3"/>
        <v>19.366869480000002</v>
      </c>
      <c r="C35">
        <f t="shared" si="2"/>
        <v>1737.3600000000001</v>
      </c>
      <c r="D35">
        <f t="shared" si="6"/>
        <v>2.1670868124123235</v>
      </c>
      <c r="E35">
        <f t="shared" si="4"/>
        <v>2838865.5511810998</v>
      </c>
      <c r="F35" t="s">
        <v>27</v>
      </c>
      <c r="G35">
        <f t="shared" si="5"/>
        <v>9.1440000000000007E-2</v>
      </c>
      <c r="I35">
        <v>15701</v>
      </c>
      <c r="J35">
        <v>5700</v>
      </c>
      <c r="L35" t="s">
        <v>27</v>
      </c>
      <c r="M35">
        <v>0.3</v>
      </c>
    </row>
    <row r="36" spans="1:13" x14ac:dyDescent="0.25">
      <c r="B36">
        <f t="shared" si="3"/>
        <v>28.01973168</v>
      </c>
      <c r="C36">
        <f t="shared" si="2"/>
        <v>1743.4560000000001</v>
      </c>
      <c r="D36">
        <f t="shared" si="6"/>
        <v>2.8388633840942878</v>
      </c>
      <c r="E36">
        <f t="shared" si="4"/>
        <v>3569726.7322834623</v>
      </c>
      <c r="F36" t="s">
        <v>28</v>
      </c>
      <c r="G36">
        <f t="shared" si="5"/>
        <v>9.1440000000000007E-2</v>
      </c>
      <c r="I36">
        <v>22716</v>
      </c>
      <c r="J36">
        <v>5720</v>
      </c>
      <c r="L36" t="s">
        <v>28</v>
      </c>
      <c r="M36">
        <v>0.3</v>
      </c>
    </row>
    <row r="37" spans="1:13" x14ac:dyDescent="0.25">
      <c r="B37">
        <f t="shared" si="3"/>
        <v>38.90025876</v>
      </c>
      <c r="C37">
        <f t="shared" si="2"/>
        <v>1749.5520000000001</v>
      </c>
      <c r="D37">
        <f t="shared" si="6"/>
        <v>3.5697238934200781</v>
      </c>
      <c r="E37">
        <f t="shared" si="4"/>
        <v>4366146.8897637799</v>
      </c>
      <c r="F37" t="s">
        <v>29</v>
      </c>
      <c r="G37">
        <f t="shared" si="5"/>
        <v>0</v>
      </c>
      <c r="I37">
        <v>31537</v>
      </c>
      <c r="J37">
        <v>5740</v>
      </c>
      <c r="L37" t="s">
        <v>29</v>
      </c>
      <c r="M37">
        <v>0</v>
      </c>
    </row>
    <row r="38" spans="1:13" x14ac:dyDescent="0.25">
      <c r="B38">
        <f t="shared" si="3"/>
        <v>52.208274480000007</v>
      </c>
      <c r="C38">
        <f t="shared" si="2"/>
        <v>1755.6480000000001</v>
      </c>
      <c r="D38">
        <f t="shared" si="6"/>
        <v>4.3661433200398871</v>
      </c>
      <c r="E38">
        <f t="shared" si="4"/>
        <v>5181991.929133852</v>
      </c>
      <c r="F38" t="s">
        <v>30</v>
      </c>
      <c r="G38">
        <f t="shared" si="5"/>
        <v>0</v>
      </c>
      <c r="I38">
        <v>42326</v>
      </c>
      <c r="J38">
        <v>5760</v>
      </c>
      <c r="L38" t="s">
        <v>30</v>
      </c>
      <c r="M38">
        <v>0</v>
      </c>
    </row>
    <row r="39" spans="1:13" x14ac:dyDescent="0.25">
      <c r="B39">
        <f t="shared" si="3"/>
        <v>68.002985879999997</v>
      </c>
      <c r="C39">
        <f t="shared" si="2"/>
        <v>1761.7440000000001</v>
      </c>
      <c r="D39">
        <f t="shared" si="6"/>
        <v>5.1819875629905319</v>
      </c>
      <c r="E39">
        <f t="shared" si="4"/>
        <v>6052064.7637795247</v>
      </c>
      <c r="I39">
        <v>55131</v>
      </c>
      <c r="J39">
        <v>5780</v>
      </c>
    </row>
    <row r="40" spans="1:13" x14ac:dyDescent="0.25">
      <c r="B40">
        <f t="shared" si="3"/>
        <v>86.449679279999998</v>
      </c>
      <c r="C40">
        <f t="shared" si="2"/>
        <v>1767.8400000000001</v>
      </c>
      <c r="D40">
        <f t="shared" si="6"/>
        <v>6.0520595817919611</v>
      </c>
      <c r="E40">
        <f t="shared" si="4"/>
        <v>97802.605756177029</v>
      </c>
      <c r="I40">
        <v>70086</v>
      </c>
      <c r="J40">
        <v>5800</v>
      </c>
    </row>
    <row r="45" spans="1:13" x14ac:dyDescent="0.25">
      <c r="A45" s="6" t="s">
        <v>34</v>
      </c>
      <c r="B45" s="6" t="s">
        <v>96</v>
      </c>
      <c r="I45" s="7" t="s">
        <v>90</v>
      </c>
    </row>
    <row r="46" spans="1:13" x14ac:dyDescent="0.25">
      <c r="A46" s="8"/>
      <c r="B46" s="8" t="s">
        <v>84</v>
      </c>
      <c r="C46" s="8" t="s">
        <v>85</v>
      </c>
      <c r="D46" s="8" t="s">
        <v>86</v>
      </c>
      <c r="E46" s="8" t="s">
        <v>87</v>
      </c>
      <c r="F46" s="8" t="s">
        <v>91</v>
      </c>
      <c r="G46" s="8" t="s">
        <v>92</v>
      </c>
      <c r="H46" s="8"/>
      <c r="I46" s="8" t="s">
        <v>93</v>
      </c>
      <c r="J46" s="8" t="s">
        <v>94</v>
      </c>
      <c r="K46" s="8"/>
      <c r="L46" s="8" t="s">
        <v>91</v>
      </c>
      <c r="M46" s="8" t="s">
        <v>95</v>
      </c>
    </row>
    <row r="47" spans="1:13" x14ac:dyDescent="0.25">
      <c r="B47">
        <f>I47*1233.48/1000000</f>
        <v>0</v>
      </c>
      <c r="C47">
        <f t="shared" ref="C47:C53" si="7">J47*0.3048</f>
        <v>1284.1224</v>
      </c>
      <c r="D47">
        <v>0</v>
      </c>
      <c r="E47">
        <f>(B48-B47)/(C48-C47)*2*1000000</f>
        <v>3570750.3473829674</v>
      </c>
      <c r="F47" t="s">
        <v>19</v>
      </c>
      <c r="G47">
        <f>M47*0.3048</f>
        <v>0</v>
      </c>
      <c r="I47">
        <v>0</v>
      </c>
      <c r="J47">
        <v>4213</v>
      </c>
      <c r="L47" t="s">
        <v>19</v>
      </c>
      <c r="M47">
        <v>0</v>
      </c>
    </row>
    <row r="48" spans="1:13" x14ac:dyDescent="0.25">
      <c r="B48">
        <f t="shared" ref="B48:B53" si="8">I48*1233.48/1000000</f>
        <v>9.2510999999999992</v>
      </c>
      <c r="C48">
        <f t="shared" si="7"/>
        <v>1289.3040000000001</v>
      </c>
      <c r="D48">
        <f t="shared" ref="D48:D53" si="9">(E47-D47)/1000000</f>
        <v>3.5707503473829671</v>
      </c>
      <c r="E48">
        <f t="shared" ref="E48:E53" si="10">(B49-B48)/(C49-C48)*2*1000000</f>
        <v>11128838.582677158</v>
      </c>
      <c r="F48" t="s">
        <v>20</v>
      </c>
      <c r="G48">
        <f t="shared" ref="G48:G58" si="11">M48*0.3048</f>
        <v>0</v>
      </c>
      <c r="I48">
        <v>7500</v>
      </c>
      <c r="J48">
        <v>4230</v>
      </c>
      <c r="L48" t="s">
        <v>20</v>
      </c>
      <c r="M48">
        <v>0</v>
      </c>
    </row>
    <row r="49" spans="1:13" x14ac:dyDescent="0.25">
      <c r="B49">
        <f t="shared" si="8"/>
        <v>26.211449999999999</v>
      </c>
      <c r="C49">
        <f t="shared" si="7"/>
        <v>1292.3520000000001</v>
      </c>
      <c r="D49">
        <f t="shared" si="9"/>
        <v>11.128835011926808</v>
      </c>
      <c r="E49">
        <f t="shared" si="10"/>
        <v>17199114.173228335</v>
      </c>
      <c r="F49" t="s">
        <v>21</v>
      </c>
      <c r="G49">
        <f t="shared" si="11"/>
        <v>0</v>
      </c>
      <c r="I49">
        <v>21250</v>
      </c>
      <c r="J49">
        <v>4240</v>
      </c>
      <c r="L49" t="s">
        <v>21</v>
      </c>
      <c r="M49">
        <v>0</v>
      </c>
    </row>
    <row r="50" spans="1:13" x14ac:dyDescent="0.25">
      <c r="B50">
        <f t="shared" si="8"/>
        <v>52.422899999999998</v>
      </c>
      <c r="C50">
        <f t="shared" si="7"/>
        <v>1295.4000000000001</v>
      </c>
      <c r="D50">
        <f t="shared" si="9"/>
        <v>17.199103044393322</v>
      </c>
      <c r="E50">
        <f t="shared" si="10"/>
        <v>22257677.165354315</v>
      </c>
      <c r="F50" t="s">
        <v>22</v>
      </c>
      <c r="G50">
        <f t="shared" si="11"/>
        <v>3.0480000000000004E-2</v>
      </c>
      <c r="I50">
        <v>42500</v>
      </c>
      <c r="J50">
        <v>4250</v>
      </c>
      <c r="L50" t="s">
        <v>22</v>
      </c>
      <c r="M50">
        <v>0.1</v>
      </c>
    </row>
    <row r="51" spans="1:13" x14ac:dyDescent="0.25">
      <c r="B51">
        <f t="shared" si="8"/>
        <v>86.343599999999995</v>
      </c>
      <c r="C51">
        <f t="shared" si="7"/>
        <v>1298.4480000000001</v>
      </c>
      <c r="D51">
        <f t="shared" si="9"/>
        <v>22.257659966251268</v>
      </c>
      <c r="E51">
        <f t="shared" si="10"/>
        <v>25292814.960629907</v>
      </c>
      <c r="F51" t="s">
        <v>23</v>
      </c>
      <c r="G51">
        <f t="shared" si="11"/>
        <v>0.12192000000000001</v>
      </c>
      <c r="I51">
        <v>70000</v>
      </c>
      <c r="J51">
        <v>4260</v>
      </c>
      <c r="L51" t="s">
        <v>23</v>
      </c>
      <c r="M51">
        <v>0.4</v>
      </c>
    </row>
    <row r="52" spans="1:13" x14ac:dyDescent="0.25">
      <c r="B52">
        <f t="shared" si="8"/>
        <v>117.1806</v>
      </c>
      <c r="C52">
        <f t="shared" si="7"/>
        <v>1300.8864000000001</v>
      </c>
      <c r="D52">
        <f t="shared" si="9"/>
        <v>25.292792702969937</v>
      </c>
      <c r="E52">
        <f t="shared" si="10"/>
        <v>28906074.240721423</v>
      </c>
      <c r="F52" t="s">
        <v>24</v>
      </c>
      <c r="G52">
        <f t="shared" si="11"/>
        <v>0.15240000000000001</v>
      </c>
      <c r="I52">
        <v>95000</v>
      </c>
      <c r="J52">
        <v>4268</v>
      </c>
      <c r="L52" t="s">
        <v>24</v>
      </c>
      <c r="M52">
        <v>0.5</v>
      </c>
    </row>
    <row r="53" spans="1:13" x14ac:dyDescent="0.25">
      <c r="B53">
        <f t="shared" si="8"/>
        <v>148.01759999999999</v>
      </c>
      <c r="C53">
        <f t="shared" si="7"/>
        <v>1303.02</v>
      </c>
      <c r="D53">
        <f t="shared" si="9"/>
        <v>28.906048947928721</v>
      </c>
      <c r="E53">
        <f t="shared" si="10"/>
        <v>227191.60104986874</v>
      </c>
      <c r="F53" t="s">
        <v>25</v>
      </c>
      <c r="G53">
        <f t="shared" si="11"/>
        <v>0.18288000000000001</v>
      </c>
      <c r="I53">
        <v>120000</v>
      </c>
      <c r="J53">
        <v>4275</v>
      </c>
      <c r="L53" t="s">
        <v>25</v>
      </c>
      <c r="M53">
        <v>0.6</v>
      </c>
    </row>
    <row r="54" spans="1:13" x14ac:dyDescent="0.25">
      <c r="F54" t="s">
        <v>26</v>
      </c>
      <c r="G54">
        <f t="shared" si="11"/>
        <v>0.15240000000000001</v>
      </c>
      <c r="L54" t="s">
        <v>26</v>
      </c>
      <c r="M54">
        <v>0.5</v>
      </c>
    </row>
    <row r="55" spans="1:13" x14ac:dyDescent="0.25">
      <c r="F55" t="s">
        <v>27</v>
      </c>
      <c r="G55">
        <f t="shared" si="11"/>
        <v>9.1440000000000007E-2</v>
      </c>
      <c r="L55" t="s">
        <v>27</v>
      </c>
      <c r="M55">
        <v>0.3</v>
      </c>
    </row>
    <row r="56" spans="1:13" x14ac:dyDescent="0.25">
      <c r="F56" t="s">
        <v>28</v>
      </c>
      <c r="G56">
        <f t="shared" si="11"/>
        <v>9.1440000000000007E-2</v>
      </c>
      <c r="L56" t="s">
        <v>28</v>
      </c>
      <c r="M56">
        <v>0.3</v>
      </c>
    </row>
    <row r="57" spans="1:13" x14ac:dyDescent="0.25">
      <c r="F57" t="s">
        <v>29</v>
      </c>
      <c r="G57">
        <f t="shared" si="11"/>
        <v>0</v>
      </c>
      <c r="L57" t="s">
        <v>29</v>
      </c>
      <c r="M57">
        <v>0</v>
      </c>
    </row>
    <row r="58" spans="1:13" x14ac:dyDescent="0.25">
      <c r="F58" t="s">
        <v>30</v>
      </c>
      <c r="G58">
        <f t="shared" si="11"/>
        <v>0</v>
      </c>
      <c r="L58" t="s">
        <v>30</v>
      </c>
      <c r="M58">
        <v>0</v>
      </c>
    </row>
    <row r="62" spans="1:13" x14ac:dyDescent="0.25">
      <c r="A62" s="6" t="s">
        <v>31</v>
      </c>
      <c r="B62" s="6" t="s">
        <v>97</v>
      </c>
      <c r="I62" s="7" t="s">
        <v>90</v>
      </c>
    </row>
    <row r="63" spans="1:13" x14ac:dyDescent="0.25">
      <c r="A63" s="8"/>
      <c r="B63" s="8" t="s">
        <v>84</v>
      </c>
      <c r="C63" s="8" t="s">
        <v>85</v>
      </c>
      <c r="D63" s="8" t="s">
        <v>86</v>
      </c>
      <c r="E63" s="8" t="s">
        <v>87</v>
      </c>
      <c r="F63" s="8" t="s">
        <v>91</v>
      </c>
      <c r="G63" s="8" t="s">
        <v>92</v>
      </c>
      <c r="H63" s="8"/>
      <c r="I63" s="8" t="s">
        <v>93</v>
      </c>
      <c r="J63" s="8" t="s">
        <v>94</v>
      </c>
      <c r="K63" s="8"/>
      <c r="L63" s="8" t="s">
        <v>91</v>
      </c>
      <c r="M63" s="8" t="s">
        <v>95</v>
      </c>
    </row>
    <row r="64" spans="1:13" x14ac:dyDescent="0.25">
      <c r="B64">
        <f>(I64*1233.48)/1000000</f>
        <v>0</v>
      </c>
      <c r="C64">
        <f t="shared" ref="C64:C72" si="12">J64*0.3048</f>
        <v>13621.816800000001</v>
      </c>
      <c r="D64">
        <v>0</v>
      </c>
      <c r="E64">
        <f>(B65-B64)/(C65-C64)*2*1000000</f>
        <v>-985.17919494297439</v>
      </c>
      <c r="F64" t="s">
        <v>19</v>
      </c>
      <c r="G64">
        <f>M64*0.3048</f>
        <v>0</v>
      </c>
      <c r="I64">
        <v>0</v>
      </c>
      <c r="J64">
        <v>44691</v>
      </c>
      <c r="L64" t="s">
        <v>19</v>
      </c>
      <c r="M64">
        <v>0</v>
      </c>
    </row>
    <row r="65" spans="1:13" x14ac:dyDescent="0.25">
      <c r="B65">
        <f t="shared" ref="B65:B72" si="13">(I65*1233.48)/1000000</f>
        <v>5.9996467199999994</v>
      </c>
      <c r="C65">
        <f t="shared" si="12"/>
        <v>1442.0088000000001</v>
      </c>
      <c r="D65">
        <f>(E64-D64)/1000000</f>
        <v>-9.851791949429744E-4</v>
      </c>
      <c r="E65">
        <f t="shared" ref="E65:E72" si="14">(B66-B65)/(C66-C65)*2*1000000</f>
        <v>2258790.0157479965</v>
      </c>
      <c r="F65" t="s">
        <v>20</v>
      </c>
      <c r="G65">
        <f t="shared" ref="G65:G75" si="15">M65*0.3048</f>
        <v>0</v>
      </c>
      <c r="I65">
        <v>4864</v>
      </c>
      <c r="J65">
        <v>4731</v>
      </c>
      <c r="L65" t="s">
        <v>20</v>
      </c>
      <c r="M65">
        <v>0</v>
      </c>
    </row>
    <row r="66" spans="1:13" x14ac:dyDescent="0.25">
      <c r="B66">
        <f t="shared" si="13"/>
        <v>14.60563668</v>
      </c>
      <c r="C66">
        <f t="shared" si="12"/>
        <v>1449.6288000000002</v>
      </c>
      <c r="D66">
        <f t="shared" ref="D66:D72" si="16">(E65-D65)/1000000</f>
        <v>2.2587900167331756</v>
      </c>
      <c r="E66">
        <f t="shared" si="14"/>
        <v>3050030.2047244534</v>
      </c>
      <c r="F66" t="s">
        <v>21</v>
      </c>
      <c r="G66">
        <f t="shared" si="15"/>
        <v>0</v>
      </c>
      <c r="I66">
        <v>11841</v>
      </c>
      <c r="J66">
        <v>4756</v>
      </c>
      <c r="L66" t="s">
        <v>21</v>
      </c>
      <c r="M66">
        <v>0</v>
      </c>
    </row>
    <row r="67" spans="1:13" x14ac:dyDescent="0.25">
      <c r="B67">
        <f t="shared" si="13"/>
        <v>26.22625176</v>
      </c>
      <c r="C67">
        <f t="shared" si="12"/>
        <v>1457.2488000000001</v>
      </c>
      <c r="D67">
        <f t="shared" si="16"/>
        <v>3.0500279459344366</v>
      </c>
      <c r="E67">
        <f t="shared" si="14"/>
        <v>3739613.5118110781</v>
      </c>
      <c r="F67" t="s">
        <v>22</v>
      </c>
      <c r="G67">
        <f t="shared" si="15"/>
        <v>3.0480000000000004E-2</v>
      </c>
      <c r="I67">
        <v>21262</v>
      </c>
      <c r="J67">
        <v>4781</v>
      </c>
      <c r="L67" t="s">
        <v>22</v>
      </c>
      <c r="M67">
        <v>0.1</v>
      </c>
    </row>
    <row r="68" spans="1:13" x14ac:dyDescent="0.25">
      <c r="B68">
        <f t="shared" si="13"/>
        <v>40.474179240000005</v>
      </c>
      <c r="C68">
        <f t="shared" si="12"/>
        <v>1464.8688</v>
      </c>
      <c r="D68">
        <f t="shared" si="16"/>
        <v>3.7396104617831321</v>
      </c>
      <c r="E68">
        <f t="shared" si="14"/>
        <v>4421750.614173159</v>
      </c>
      <c r="F68" t="s">
        <v>23</v>
      </c>
      <c r="G68">
        <f t="shared" si="15"/>
        <v>0.12192000000000001</v>
      </c>
      <c r="I68">
        <v>32813</v>
      </c>
      <c r="J68">
        <v>4806</v>
      </c>
      <c r="L68" t="s">
        <v>23</v>
      </c>
      <c r="M68">
        <v>0.4</v>
      </c>
    </row>
    <row r="69" spans="1:13" x14ac:dyDescent="0.25">
      <c r="B69">
        <f t="shared" si="13"/>
        <v>57.321049080000002</v>
      </c>
      <c r="C69">
        <f t="shared" si="12"/>
        <v>1472.4888000000001</v>
      </c>
      <c r="D69">
        <f t="shared" si="16"/>
        <v>4.4217468745626975</v>
      </c>
      <c r="E69">
        <f t="shared" si="14"/>
        <v>5518932.6929134652</v>
      </c>
      <c r="F69" t="s">
        <v>24</v>
      </c>
      <c r="G69">
        <f t="shared" si="15"/>
        <v>0.15240000000000001</v>
      </c>
      <c r="I69">
        <v>46471</v>
      </c>
      <c r="J69">
        <v>4831</v>
      </c>
      <c r="L69" t="s">
        <v>24</v>
      </c>
      <c r="M69">
        <v>0.5</v>
      </c>
    </row>
    <row r="70" spans="1:13" x14ac:dyDescent="0.25">
      <c r="B70">
        <f t="shared" si="13"/>
        <v>78.348182640000005</v>
      </c>
      <c r="C70">
        <f t="shared" si="12"/>
        <v>1480.1088</v>
      </c>
      <c r="D70">
        <f t="shared" si="16"/>
        <v>5.5189282711665912</v>
      </c>
      <c r="E70">
        <f t="shared" si="14"/>
        <v>8608136.4094486833</v>
      </c>
      <c r="F70" t="s">
        <v>25</v>
      </c>
      <c r="G70">
        <f t="shared" si="15"/>
        <v>0.18288000000000001</v>
      </c>
      <c r="I70">
        <v>63518</v>
      </c>
      <c r="J70">
        <v>4856</v>
      </c>
      <c r="L70" t="s">
        <v>25</v>
      </c>
      <c r="M70">
        <v>0.6</v>
      </c>
    </row>
    <row r="71" spans="1:13" x14ac:dyDescent="0.25">
      <c r="B71">
        <f t="shared" si="13"/>
        <v>111.14518235999999</v>
      </c>
      <c r="C71">
        <f t="shared" si="12"/>
        <v>1487.7288000000001</v>
      </c>
      <c r="D71">
        <f t="shared" si="16"/>
        <v>8.6081308905204121</v>
      </c>
      <c r="E71">
        <f t="shared" si="14"/>
        <v>9929028.3779528979</v>
      </c>
      <c r="F71" t="s">
        <v>26</v>
      </c>
      <c r="G71">
        <f t="shared" si="15"/>
        <v>0.15240000000000001</v>
      </c>
      <c r="I71">
        <v>90107</v>
      </c>
      <c r="J71">
        <v>4881</v>
      </c>
      <c r="L71" t="s">
        <v>26</v>
      </c>
      <c r="M71">
        <v>0.5</v>
      </c>
    </row>
    <row r="72" spans="1:13" x14ac:dyDescent="0.25">
      <c r="B72">
        <f t="shared" si="13"/>
        <v>148.97478047999999</v>
      </c>
      <c r="C72">
        <f t="shared" si="12"/>
        <v>1495.3488</v>
      </c>
      <c r="D72">
        <f t="shared" si="16"/>
        <v>9.9290197698220073</v>
      </c>
      <c r="E72">
        <f t="shared" si="14"/>
        <v>199250.87776176367</v>
      </c>
      <c r="F72" t="s">
        <v>27</v>
      </c>
      <c r="G72">
        <f t="shared" si="15"/>
        <v>9.1440000000000007E-2</v>
      </c>
      <c r="I72">
        <v>120776</v>
      </c>
      <c r="J72">
        <v>4906</v>
      </c>
      <c r="L72" t="s">
        <v>27</v>
      </c>
      <c r="M72">
        <v>0.3</v>
      </c>
    </row>
    <row r="73" spans="1:13" x14ac:dyDescent="0.25">
      <c r="F73" t="s">
        <v>28</v>
      </c>
      <c r="G73">
        <f t="shared" si="15"/>
        <v>9.1440000000000007E-2</v>
      </c>
      <c r="L73" t="s">
        <v>28</v>
      </c>
      <c r="M73">
        <v>0.3</v>
      </c>
    </row>
    <row r="74" spans="1:13" x14ac:dyDescent="0.25">
      <c r="F74" t="s">
        <v>29</v>
      </c>
      <c r="G74">
        <f t="shared" si="15"/>
        <v>0</v>
      </c>
      <c r="L74" t="s">
        <v>29</v>
      </c>
      <c r="M74">
        <v>0</v>
      </c>
    </row>
    <row r="75" spans="1:13" x14ac:dyDescent="0.25">
      <c r="F75" t="s">
        <v>30</v>
      </c>
      <c r="G75">
        <f t="shared" si="15"/>
        <v>0</v>
      </c>
      <c r="L75" t="s">
        <v>30</v>
      </c>
      <c r="M75">
        <v>0</v>
      </c>
    </row>
    <row r="80" spans="1:13" x14ac:dyDescent="0.25">
      <c r="A80" s="6" t="s">
        <v>44</v>
      </c>
      <c r="B80" s="6" t="s">
        <v>98</v>
      </c>
      <c r="I80" s="7" t="s">
        <v>90</v>
      </c>
    </row>
    <row r="81" spans="1:15" x14ac:dyDescent="0.25">
      <c r="A81" s="8"/>
      <c r="B81" s="8" t="s">
        <v>100</v>
      </c>
      <c r="C81" s="8" t="s">
        <v>85</v>
      </c>
      <c r="D81" s="8" t="s">
        <v>101</v>
      </c>
      <c r="E81" s="8" t="s">
        <v>87</v>
      </c>
      <c r="F81" s="8" t="s">
        <v>91</v>
      </c>
      <c r="G81" s="8" t="s">
        <v>92</v>
      </c>
      <c r="H81" s="8"/>
      <c r="I81" s="8" t="s">
        <v>93</v>
      </c>
      <c r="J81" s="8" t="s">
        <v>94</v>
      </c>
      <c r="K81" s="8"/>
      <c r="L81" s="8" t="s">
        <v>91</v>
      </c>
      <c r="M81" s="8" t="s">
        <v>95</v>
      </c>
    </row>
    <row r="82" spans="1:15" x14ac:dyDescent="0.25">
      <c r="B82">
        <f>I82*1233.48/1000000</f>
        <v>0</v>
      </c>
      <c r="C82">
        <f t="shared" ref="C82:C88" si="17">J82*0.3048</f>
        <v>1284.1224</v>
      </c>
      <c r="D82">
        <v>0</v>
      </c>
      <c r="E82">
        <f>(B83-B82)/(C83-C82)*2*1000000</f>
        <v>3570750.3473829674</v>
      </c>
      <c r="F82" t="s">
        <v>19</v>
      </c>
      <c r="G82">
        <f>M82*0.3048</f>
        <v>0</v>
      </c>
      <c r="I82">
        <v>0</v>
      </c>
      <c r="J82">
        <v>4213</v>
      </c>
      <c r="L82" t="s">
        <v>19</v>
      </c>
      <c r="M82">
        <v>0</v>
      </c>
    </row>
    <row r="83" spans="1:15" x14ac:dyDescent="0.25">
      <c r="B83">
        <f t="shared" ref="B83:B88" si="18">I83*1233.48/1000000</f>
        <v>9.2510999999999992</v>
      </c>
      <c r="C83">
        <f t="shared" si="17"/>
        <v>1289.3040000000001</v>
      </c>
      <c r="D83">
        <f t="shared" ref="D83:D88" si="19">(E82-D82)/1000000</f>
        <v>3.5707503473829671</v>
      </c>
      <c r="E83">
        <f t="shared" ref="E83:E88" si="20">(B84-B83)/(C84-C83)*2*1000000</f>
        <v>11128838.582677158</v>
      </c>
      <c r="F83" t="s">
        <v>20</v>
      </c>
      <c r="G83">
        <f t="shared" ref="G83:G93" si="21">M83*0.3048</f>
        <v>0</v>
      </c>
      <c r="I83">
        <v>7500</v>
      </c>
      <c r="J83">
        <v>4230</v>
      </c>
      <c r="L83" t="s">
        <v>20</v>
      </c>
      <c r="M83">
        <v>0</v>
      </c>
    </row>
    <row r="84" spans="1:15" x14ac:dyDescent="0.25">
      <c r="B84">
        <f t="shared" si="18"/>
        <v>26.211449999999999</v>
      </c>
      <c r="C84">
        <f t="shared" si="17"/>
        <v>1292.3520000000001</v>
      </c>
      <c r="D84">
        <f t="shared" si="19"/>
        <v>11.128835011926808</v>
      </c>
      <c r="E84">
        <f t="shared" si="20"/>
        <v>17199114.173228335</v>
      </c>
      <c r="F84" t="s">
        <v>21</v>
      </c>
      <c r="G84">
        <f t="shared" si="21"/>
        <v>0</v>
      </c>
      <c r="I84">
        <v>21250</v>
      </c>
      <c r="J84">
        <v>4240</v>
      </c>
      <c r="L84" t="s">
        <v>21</v>
      </c>
      <c r="M84">
        <v>0</v>
      </c>
    </row>
    <row r="85" spans="1:15" x14ac:dyDescent="0.25">
      <c r="B85">
        <f t="shared" si="18"/>
        <v>52.422899999999998</v>
      </c>
      <c r="C85">
        <f t="shared" si="17"/>
        <v>1295.4000000000001</v>
      </c>
      <c r="D85">
        <f t="shared" si="19"/>
        <v>17.199103044393322</v>
      </c>
      <c r="E85">
        <f t="shared" si="20"/>
        <v>22257677.165354315</v>
      </c>
      <c r="F85" t="s">
        <v>22</v>
      </c>
      <c r="G85">
        <f t="shared" si="21"/>
        <v>3.0480000000000004E-2</v>
      </c>
      <c r="I85">
        <v>42500</v>
      </c>
      <c r="J85">
        <v>4250</v>
      </c>
      <c r="L85" t="s">
        <v>22</v>
      </c>
      <c r="M85">
        <v>0.1</v>
      </c>
    </row>
    <row r="86" spans="1:15" x14ac:dyDescent="0.25">
      <c r="B86">
        <f t="shared" si="18"/>
        <v>86.343599999999995</v>
      </c>
      <c r="C86">
        <f t="shared" si="17"/>
        <v>1298.4480000000001</v>
      </c>
      <c r="D86">
        <f t="shared" si="19"/>
        <v>22.257659966251268</v>
      </c>
      <c r="E86">
        <f t="shared" si="20"/>
        <v>25292814.960629907</v>
      </c>
      <c r="F86" t="s">
        <v>23</v>
      </c>
      <c r="G86">
        <f t="shared" si="21"/>
        <v>0.12192000000000001</v>
      </c>
      <c r="I86">
        <v>70000</v>
      </c>
      <c r="J86">
        <v>4260</v>
      </c>
      <c r="L86" t="s">
        <v>23</v>
      </c>
      <c r="M86">
        <v>0.4</v>
      </c>
    </row>
    <row r="87" spans="1:15" x14ac:dyDescent="0.25">
      <c r="B87">
        <f t="shared" si="18"/>
        <v>117.1806</v>
      </c>
      <c r="C87">
        <f t="shared" si="17"/>
        <v>1300.8864000000001</v>
      </c>
      <c r="D87">
        <f t="shared" si="19"/>
        <v>25.292792702969937</v>
      </c>
      <c r="E87">
        <f t="shared" si="20"/>
        <v>28906074.240721423</v>
      </c>
      <c r="F87" t="s">
        <v>24</v>
      </c>
      <c r="G87">
        <f t="shared" si="21"/>
        <v>0.15240000000000001</v>
      </c>
      <c r="I87">
        <v>95000</v>
      </c>
      <c r="J87">
        <v>4268</v>
      </c>
      <c r="L87" t="s">
        <v>24</v>
      </c>
      <c r="M87">
        <v>0.5</v>
      </c>
    </row>
    <row r="88" spans="1:15" x14ac:dyDescent="0.25">
      <c r="B88">
        <f t="shared" si="18"/>
        <v>148.01759999999999</v>
      </c>
      <c r="C88">
        <f t="shared" si="17"/>
        <v>1303.02</v>
      </c>
      <c r="D88">
        <f t="shared" si="19"/>
        <v>28.906048947928721</v>
      </c>
      <c r="E88">
        <f t="shared" si="20"/>
        <v>227191.60104986874</v>
      </c>
      <c r="F88" t="s">
        <v>25</v>
      </c>
      <c r="G88">
        <f t="shared" si="21"/>
        <v>0.18288000000000001</v>
      </c>
      <c r="I88">
        <v>120000</v>
      </c>
      <c r="J88">
        <v>4275</v>
      </c>
      <c r="L88" t="s">
        <v>25</v>
      </c>
      <c r="M88">
        <v>0.6</v>
      </c>
    </row>
    <row r="89" spans="1:15" x14ac:dyDescent="0.25">
      <c r="F89" t="s">
        <v>26</v>
      </c>
      <c r="G89">
        <f t="shared" si="21"/>
        <v>0.15240000000000001</v>
      </c>
      <c r="L89" t="s">
        <v>26</v>
      </c>
      <c r="M89">
        <v>0.5</v>
      </c>
    </row>
    <row r="90" spans="1:15" x14ac:dyDescent="0.25">
      <c r="F90" t="s">
        <v>27</v>
      </c>
      <c r="G90">
        <f t="shared" si="21"/>
        <v>9.1440000000000007E-2</v>
      </c>
      <c r="L90" t="s">
        <v>27</v>
      </c>
      <c r="M90">
        <v>0.3</v>
      </c>
    </row>
    <row r="91" spans="1:15" x14ac:dyDescent="0.25">
      <c r="F91" t="s">
        <v>28</v>
      </c>
      <c r="G91">
        <f t="shared" si="21"/>
        <v>9.1440000000000007E-2</v>
      </c>
      <c r="L91" t="s">
        <v>28</v>
      </c>
      <c r="M91">
        <v>0.3</v>
      </c>
    </row>
    <row r="92" spans="1:15" x14ac:dyDescent="0.25">
      <c r="F92" t="s">
        <v>29</v>
      </c>
      <c r="G92">
        <f t="shared" si="21"/>
        <v>0</v>
      </c>
      <c r="L92" t="s">
        <v>29</v>
      </c>
      <c r="M92">
        <v>0</v>
      </c>
    </row>
    <row r="93" spans="1:15" x14ac:dyDescent="0.25">
      <c r="F93" t="s">
        <v>30</v>
      </c>
      <c r="G93">
        <f t="shared" si="21"/>
        <v>0</v>
      </c>
      <c r="L93" t="s">
        <v>30</v>
      </c>
      <c r="M93">
        <v>0</v>
      </c>
    </row>
    <row r="96" spans="1:15" x14ac:dyDescent="0.25">
      <c r="A96" s="6" t="s">
        <v>10</v>
      </c>
      <c r="B96" s="6" t="s">
        <v>99</v>
      </c>
      <c r="I96" s="7" t="s">
        <v>90</v>
      </c>
      <c r="O96" t="s">
        <v>450</v>
      </c>
    </row>
    <row r="97" spans="1:17" ht="45" x14ac:dyDescent="0.25">
      <c r="A97" s="8"/>
      <c r="B97" s="8" t="s">
        <v>100</v>
      </c>
      <c r="C97" s="8" t="s">
        <v>85</v>
      </c>
      <c r="D97" s="8" t="s">
        <v>101</v>
      </c>
      <c r="E97" s="8" t="s">
        <v>87</v>
      </c>
      <c r="F97" s="8" t="s">
        <v>91</v>
      </c>
      <c r="G97" s="8" t="s">
        <v>92</v>
      </c>
      <c r="H97" s="8" t="s">
        <v>454</v>
      </c>
      <c r="I97" s="8" t="s">
        <v>93</v>
      </c>
      <c r="J97" s="8" t="s">
        <v>94</v>
      </c>
      <c r="K97" s="8"/>
      <c r="L97" s="8" t="s">
        <v>91</v>
      </c>
      <c r="M97" s="8" t="s">
        <v>95</v>
      </c>
      <c r="O97" s="142" t="s">
        <v>451</v>
      </c>
      <c r="P97" s="142" t="s">
        <v>452</v>
      </c>
      <c r="Q97" s="142" t="s">
        <v>453</v>
      </c>
    </row>
    <row r="98" spans="1:17" x14ac:dyDescent="0.25">
      <c r="B98">
        <f>Q98*0.00123348185532</f>
        <v>0</v>
      </c>
      <c r="C98">
        <f t="shared" ref="C98:C115" si="22">J98*0.3048</f>
        <v>1399.0320000000002</v>
      </c>
      <c r="D98">
        <v>0</v>
      </c>
      <c r="E98">
        <f>(B99-B98)/(C99-C98)*2*1000000</f>
        <v>105218.26849842514</v>
      </c>
      <c r="F98" t="s">
        <v>19</v>
      </c>
      <c r="G98">
        <f>M98*0.3048</f>
        <v>0</v>
      </c>
      <c r="H98">
        <f>P98*0.0040468564224</f>
        <v>4.0468564224000001E-3</v>
      </c>
      <c r="I98">
        <v>0</v>
      </c>
      <c r="J98">
        <v>4590</v>
      </c>
      <c r="L98" t="s">
        <v>19</v>
      </c>
      <c r="M98">
        <v>0</v>
      </c>
      <c r="O98">
        <v>4590</v>
      </c>
      <c r="P98">
        <v>1</v>
      </c>
      <c r="Q98">
        <v>0</v>
      </c>
    </row>
    <row r="99" spans="1:17" x14ac:dyDescent="0.25">
      <c r="B99">
        <f t="shared" ref="B99:B115" si="23">Q99*0.00123348185532</f>
        <v>0.1603526411916</v>
      </c>
      <c r="C99">
        <f t="shared" si="22"/>
        <v>1402.0800000000002</v>
      </c>
      <c r="D99">
        <f>(E98-D98)/1000000</f>
        <v>0.10521826849842514</v>
      </c>
      <c r="E99">
        <f t="shared" ref="E99:E115" si="24">(B100-B99)/(C100-C99)*2*1000000</f>
        <v>420063.70269755885</v>
      </c>
      <c r="F99" t="s">
        <v>20</v>
      </c>
      <c r="G99">
        <f t="shared" ref="G99:G109" si="25">M99*0.3048</f>
        <v>0</v>
      </c>
      <c r="H99">
        <f t="shared" ref="H99:H115" si="26">P99*0.0040468564224</f>
        <v>0.1052182669824</v>
      </c>
      <c r="I99">
        <v>130</v>
      </c>
      <c r="J99">
        <v>4600</v>
      </c>
      <c r="L99" t="s">
        <v>20</v>
      </c>
      <c r="M99">
        <v>0</v>
      </c>
      <c r="O99">
        <v>4600</v>
      </c>
      <c r="P99">
        <v>26</v>
      </c>
      <c r="Q99">
        <v>130</v>
      </c>
    </row>
    <row r="100" spans="1:17" x14ac:dyDescent="0.25">
      <c r="B100">
        <f t="shared" si="23"/>
        <v>0.80052972410267997</v>
      </c>
      <c r="C100">
        <f t="shared" si="22"/>
        <v>1405.1280000000002</v>
      </c>
      <c r="D100">
        <f t="shared" ref="D100:D115" si="27">(E99-D99)/1000000</f>
        <v>0.42006359747929034</v>
      </c>
      <c r="E100">
        <f t="shared" si="24"/>
        <v>882214.71279448771</v>
      </c>
      <c r="F100" t="s">
        <v>21</v>
      </c>
      <c r="G100">
        <f t="shared" si="25"/>
        <v>0</v>
      </c>
      <c r="H100">
        <f t="shared" si="26"/>
        <v>0.30756108810240002</v>
      </c>
      <c r="I100">
        <v>649</v>
      </c>
      <c r="J100">
        <v>4610</v>
      </c>
      <c r="L100" t="s">
        <v>21</v>
      </c>
      <c r="M100">
        <v>0</v>
      </c>
      <c r="O100">
        <v>4610</v>
      </c>
      <c r="P100">
        <v>76</v>
      </c>
      <c r="Q100">
        <v>649</v>
      </c>
    </row>
    <row r="101" spans="1:17" x14ac:dyDescent="0.25">
      <c r="B101">
        <f t="shared" si="23"/>
        <v>2.1450249464014801</v>
      </c>
      <c r="C101">
        <f>J101*0.3048</f>
        <v>1408.1760000000002</v>
      </c>
      <c r="D101">
        <f t="shared" si="27"/>
        <v>0.88221429273089025</v>
      </c>
      <c r="E101">
        <f t="shared" si="24"/>
        <v>1389690.5154753535</v>
      </c>
      <c r="F101" t="s">
        <v>22</v>
      </c>
      <c r="G101">
        <f t="shared" si="25"/>
        <v>3.0480000000000004E-2</v>
      </c>
      <c r="H101">
        <f t="shared" si="26"/>
        <v>0.57465361198080001</v>
      </c>
      <c r="I101">
        <v>1739</v>
      </c>
      <c r="J101">
        <v>4620</v>
      </c>
      <c r="L101" t="s">
        <v>22</v>
      </c>
      <c r="M101">
        <v>0.1</v>
      </c>
      <c r="O101">
        <v>4620</v>
      </c>
      <c r="P101">
        <v>142</v>
      </c>
      <c r="Q101">
        <v>1739</v>
      </c>
    </row>
    <row r="102" spans="1:17" x14ac:dyDescent="0.25">
      <c r="B102">
        <f t="shared" si="23"/>
        <v>4.2629132919859201</v>
      </c>
      <c r="C102">
        <f t="shared" si="22"/>
        <v>1411.2240000000002</v>
      </c>
      <c r="D102">
        <f t="shared" si="27"/>
        <v>1.3896896332610609</v>
      </c>
      <c r="E102">
        <f t="shared" si="24"/>
        <v>2008050.1857276363</v>
      </c>
      <c r="F102" t="s">
        <v>23</v>
      </c>
      <c r="G102">
        <f t="shared" si="25"/>
        <v>0.12192000000000001</v>
      </c>
      <c r="H102">
        <f t="shared" si="26"/>
        <v>0.82960556659200002</v>
      </c>
      <c r="I102">
        <v>3456</v>
      </c>
      <c r="J102">
        <v>4630</v>
      </c>
      <c r="L102" t="s">
        <v>23</v>
      </c>
      <c r="M102">
        <v>0.4</v>
      </c>
      <c r="O102">
        <v>4630</v>
      </c>
      <c r="P102">
        <v>205</v>
      </c>
      <c r="Q102">
        <v>3456</v>
      </c>
    </row>
    <row r="103" spans="1:17" x14ac:dyDescent="0.25">
      <c r="B103">
        <f t="shared" si="23"/>
        <v>7.3231817750348398</v>
      </c>
      <c r="C103">
        <f t="shared" si="22"/>
        <v>1414.2720000000002</v>
      </c>
      <c r="D103">
        <f t="shared" si="27"/>
        <v>2.0080487960380031</v>
      </c>
      <c r="E103">
        <f t="shared" si="24"/>
        <v>2670115.9059715727</v>
      </c>
      <c r="F103" t="s">
        <v>24</v>
      </c>
      <c r="G103">
        <f t="shared" si="25"/>
        <v>0.15240000000000001</v>
      </c>
      <c r="H103">
        <f t="shared" si="26"/>
        <v>1.1776352189184001</v>
      </c>
      <c r="I103">
        <v>5937</v>
      </c>
      <c r="J103">
        <v>4640</v>
      </c>
      <c r="L103" t="s">
        <v>24</v>
      </c>
      <c r="M103">
        <v>0.5</v>
      </c>
      <c r="O103">
        <v>4640</v>
      </c>
      <c r="P103">
        <v>291</v>
      </c>
      <c r="Q103">
        <v>5937</v>
      </c>
    </row>
    <row r="104" spans="1:17" x14ac:dyDescent="0.25">
      <c r="B104">
        <f t="shared" si="23"/>
        <v>11.392438415735519</v>
      </c>
      <c r="C104">
        <f t="shared" si="22"/>
        <v>1417.3200000000002</v>
      </c>
      <c r="D104">
        <f t="shared" si="27"/>
        <v>2.6701138979227768</v>
      </c>
      <c r="E104">
        <f t="shared" si="24"/>
        <v>3213204.0456826761</v>
      </c>
      <c r="F104" t="s">
        <v>25</v>
      </c>
      <c r="G104">
        <f t="shared" si="25"/>
        <v>0.18288000000000001</v>
      </c>
      <c r="H104">
        <f t="shared" si="26"/>
        <v>1.4851963070208001</v>
      </c>
      <c r="I104">
        <v>9236</v>
      </c>
      <c r="J104">
        <v>4650</v>
      </c>
      <c r="L104" t="s">
        <v>25</v>
      </c>
      <c r="M104">
        <v>0.6</v>
      </c>
      <c r="O104">
        <v>4650</v>
      </c>
      <c r="P104">
        <v>367</v>
      </c>
      <c r="Q104">
        <v>9236</v>
      </c>
    </row>
    <row r="105" spans="1:17" x14ac:dyDescent="0.25">
      <c r="B105">
        <f t="shared" si="23"/>
        <v>16.289361381355921</v>
      </c>
      <c r="C105">
        <f t="shared" si="22"/>
        <v>1420.3680000000002</v>
      </c>
      <c r="D105">
        <f t="shared" si="27"/>
        <v>3.2132013755687781</v>
      </c>
      <c r="E105">
        <f t="shared" si="24"/>
        <v>3654311.4020799189</v>
      </c>
      <c r="F105" t="s">
        <v>26</v>
      </c>
      <c r="G105">
        <f t="shared" si="25"/>
        <v>0.15240000000000001</v>
      </c>
      <c r="H105">
        <f t="shared" si="26"/>
        <v>1.7280076923648</v>
      </c>
      <c r="I105">
        <v>13206</v>
      </c>
      <c r="J105">
        <v>4660</v>
      </c>
      <c r="L105" t="s">
        <v>26</v>
      </c>
      <c r="M105">
        <v>0.5</v>
      </c>
      <c r="O105">
        <v>4660</v>
      </c>
      <c r="P105">
        <v>427</v>
      </c>
      <c r="Q105">
        <v>13206</v>
      </c>
    </row>
    <row r="106" spans="1:17" x14ac:dyDescent="0.25">
      <c r="B106">
        <f t="shared" si="23"/>
        <v>21.85853195812572</v>
      </c>
      <c r="C106">
        <f t="shared" si="22"/>
        <v>1423.4160000000002</v>
      </c>
      <c r="D106">
        <f t="shared" si="27"/>
        <v>3.6543081888785434</v>
      </c>
      <c r="E106">
        <f t="shared" si="24"/>
        <v>3897122.7909224406</v>
      </c>
      <c r="F106" t="s">
        <v>27</v>
      </c>
      <c r="G106">
        <f t="shared" si="25"/>
        <v>9.1440000000000007E-2</v>
      </c>
      <c r="H106">
        <f t="shared" si="26"/>
        <v>1.9141630877952001</v>
      </c>
      <c r="I106">
        <v>17721</v>
      </c>
      <c r="J106">
        <v>4670</v>
      </c>
      <c r="L106" t="s">
        <v>27</v>
      </c>
      <c r="M106">
        <v>0.3</v>
      </c>
      <c r="O106">
        <v>4670</v>
      </c>
      <c r="P106">
        <v>473</v>
      </c>
      <c r="Q106">
        <v>17721</v>
      </c>
    </row>
    <row r="107" spans="1:17" x14ac:dyDescent="0.25">
      <c r="B107">
        <f t="shared" si="23"/>
        <v>23.046374984798881</v>
      </c>
      <c r="C107">
        <f t="shared" si="22"/>
        <v>1424.0256000000002</v>
      </c>
      <c r="D107">
        <f t="shared" si="27"/>
        <v>3.8971191366142519</v>
      </c>
      <c r="E107">
        <f t="shared" si="24"/>
        <v>3961872.4946137769</v>
      </c>
      <c r="F107" t="s">
        <v>28</v>
      </c>
      <c r="G107">
        <f t="shared" si="25"/>
        <v>9.1440000000000007E-2</v>
      </c>
      <c r="H107">
        <f t="shared" si="26"/>
        <v>1.9384442263296</v>
      </c>
      <c r="I107">
        <v>18684</v>
      </c>
      <c r="J107">
        <v>4672</v>
      </c>
      <c r="L107" t="s">
        <v>28</v>
      </c>
      <c r="M107">
        <v>0.3</v>
      </c>
      <c r="O107">
        <v>4672</v>
      </c>
      <c r="P107">
        <v>479</v>
      </c>
      <c r="Q107">
        <v>18684</v>
      </c>
    </row>
    <row r="108" spans="1:17" x14ac:dyDescent="0.25">
      <c r="B108">
        <f t="shared" si="23"/>
        <v>27.876689930232001</v>
      </c>
      <c r="C108">
        <f t="shared" si="22"/>
        <v>1426.4640000000002</v>
      </c>
      <c r="D108">
        <f t="shared" si="27"/>
        <v>3.9618685974946404</v>
      </c>
      <c r="E108">
        <f t="shared" si="24"/>
        <v>4451542.128779524</v>
      </c>
      <c r="F108" t="s">
        <v>29</v>
      </c>
      <c r="G108">
        <f t="shared" si="25"/>
        <v>0</v>
      </c>
      <c r="H108">
        <f t="shared" si="26"/>
        <v>2.0881779139584</v>
      </c>
      <c r="I108">
        <v>22600</v>
      </c>
      <c r="J108">
        <v>4680</v>
      </c>
      <c r="L108" t="s">
        <v>29</v>
      </c>
      <c r="M108">
        <v>0</v>
      </c>
      <c r="O108">
        <v>4680</v>
      </c>
      <c r="P108">
        <v>516</v>
      </c>
      <c r="Q108">
        <v>22600</v>
      </c>
    </row>
    <row r="109" spans="1:17" x14ac:dyDescent="0.25">
      <c r="B109">
        <f t="shared" si="23"/>
        <v>34.660840134491998</v>
      </c>
      <c r="C109">
        <f t="shared" si="22"/>
        <v>1429.5120000000002</v>
      </c>
      <c r="D109">
        <f t="shared" si="27"/>
        <v>4.4515381669109271</v>
      </c>
      <c r="E109">
        <f t="shared" si="24"/>
        <v>4856227.7768503902</v>
      </c>
      <c r="F109" t="s">
        <v>30</v>
      </c>
      <c r="G109">
        <f t="shared" si="25"/>
        <v>0</v>
      </c>
      <c r="H109">
        <f t="shared" si="26"/>
        <v>2.3148018736128</v>
      </c>
      <c r="I109">
        <v>28100</v>
      </c>
      <c r="J109">
        <v>4690</v>
      </c>
      <c r="L109" t="s">
        <v>30</v>
      </c>
      <c r="M109">
        <v>0</v>
      </c>
      <c r="O109">
        <v>4690</v>
      </c>
      <c r="P109">
        <v>572</v>
      </c>
      <c r="Q109">
        <v>28100</v>
      </c>
    </row>
    <row r="110" spans="1:17" x14ac:dyDescent="0.25">
      <c r="B110">
        <f t="shared" si="23"/>
        <v>42.061731266411996</v>
      </c>
      <c r="C110">
        <f t="shared" si="22"/>
        <v>1432.5600000000002</v>
      </c>
      <c r="D110">
        <f t="shared" si="27"/>
        <v>4.8562233253122233</v>
      </c>
      <c r="E110">
        <f t="shared" si="24"/>
        <v>5341850.5545354327</v>
      </c>
      <c r="H110">
        <f t="shared" si="26"/>
        <v>2.5454726896896003</v>
      </c>
      <c r="I110">
        <v>34100</v>
      </c>
      <c r="J110">
        <v>4700</v>
      </c>
      <c r="O110">
        <v>4700</v>
      </c>
      <c r="P110">
        <v>629</v>
      </c>
      <c r="Q110">
        <v>34100</v>
      </c>
    </row>
    <row r="111" spans="1:17" x14ac:dyDescent="0.25">
      <c r="B111">
        <f t="shared" si="23"/>
        <v>50.202711511524001</v>
      </c>
      <c r="C111">
        <f t="shared" si="22"/>
        <v>1435.6080000000002</v>
      </c>
      <c r="D111">
        <f t="shared" si="27"/>
        <v>5.3418456983121079</v>
      </c>
      <c r="E111">
        <f t="shared" si="24"/>
        <v>5827473.3322204668</v>
      </c>
      <c r="H111">
        <f t="shared" si="26"/>
        <v>2.8004246443008003</v>
      </c>
      <c r="I111">
        <v>40700</v>
      </c>
      <c r="J111">
        <v>4710</v>
      </c>
      <c r="O111">
        <v>4710</v>
      </c>
      <c r="P111">
        <v>692</v>
      </c>
      <c r="Q111">
        <v>40700</v>
      </c>
    </row>
    <row r="112" spans="1:17" x14ac:dyDescent="0.25">
      <c r="B112">
        <f t="shared" si="23"/>
        <v>59.083780869827997</v>
      </c>
      <c r="C112">
        <f t="shared" si="22"/>
        <v>1438.6560000000002</v>
      </c>
      <c r="D112">
        <f t="shared" si="27"/>
        <v>5.8274679903747684</v>
      </c>
      <c r="E112">
        <f t="shared" si="24"/>
        <v>6394033.2395196846</v>
      </c>
      <c r="H112">
        <f t="shared" si="26"/>
        <v>3.0634703117568001</v>
      </c>
      <c r="I112">
        <v>47900</v>
      </c>
      <c r="J112">
        <v>4720</v>
      </c>
      <c r="O112">
        <v>4720</v>
      </c>
      <c r="P112">
        <v>757</v>
      </c>
      <c r="Q112">
        <v>47900</v>
      </c>
    </row>
    <row r="113" spans="1:17" x14ac:dyDescent="0.25">
      <c r="B113">
        <f t="shared" si="23"/>
        <v>68.828287526856002</v>
      </c>
      <c r="C113">
        <f t="shared" si="22"/>
        <v>1441.7040000000002</v>
      </c>
      <c r="D113">
        <f t="shared" si="27"/>
        <v>6.3940274120516944</v>
      </c>
      <c r="E113">
        <f t="shared" si="24"/>
        <v>7041530.2764330674</v>
      </c>
      <c r="H113">
        <f t="shared" si="26"/>
        <v>3.3427034049024003</v>
      </c>
      <c r="I113">
        <v>55800</v>
      </c>
      <c r="J113">
        <v>4730</v>
      </c>
      <c r="O113">
        <v>4730</v>
      </c>
      <c r="P113">
        <v>826</v>
      </c>
      <c r="Q113">
        <v>55800</v>
      </c>
    </row>
    <row r="114" spans="1:17" x14ac:dyDescent="0.25">
      <c r="B114">
        <f t="shared" si="23"/>
        <v>79.559579668140003</v>
      </c>
      <c r="C114">
        <f t="shared" si="22"/>
        <v>1444.7520000000002</v>
      </c>
      <c r="D114">
        <f t="shared" si="27"/>
        <v>7.0415238824056559</v>
      </c>
      <c r="E114">
        <f t="shared" si="24"/>
        <v>7608090.1837322759</v>
      </c>
      <c r="H114">
        <f t="shared" si="26"/>
        <v>3.6421707801600003</v>
      </c>
      <c r="I114">
        <v>64500</v>
      </c>
      <c r="J114">
        <v>4740</v>
      </c>
      <c r="O114">
        <v>4740</v>
      </c>
      <c r="P114">
        <v>900</v>
      </c>
      <c r="Q114">
        <v>64500</v>
      </c>
    </row>
    <row r="115" spans="1:17" x14ac:dyDescent="0.25">
      <c r="B115">
        <f t="shared" si="23"/>
        <v>91.154309108147999</v>
      </c>
      <c r="C115">
        <f t="shared" si="22"/>
        <v>1447.8000000000002</v>
      </c>
      <c r="D115">
        <f t="shared" si="27"/>
        <v>7.6080831422083941</v>
      </c>
      <c r="E115">
        <f t="shared" si="24"/>
        <v>125921.13428394527</v>
      </c>
      <c r="H115">
        <f t="shared" si="26"/>
        <v>3.9497318682624001</v>
      </c>
      <c r="I115">
        <v>73900</v>
      </c>
      <c r="J115">
        <v>4750</v>
      </c>
      <c r="O115" s="87">
        <v>4750</v>
      </c>
      <c r="P115" s="87">
        <v>976</v>
      </c>
      <c r="Q115" s="87">
        <v>73900</v>
      </c>
    </row>
    <row r="120" spans="1:17" x14ac:dyDescent="0.25">
      <c r="A120" s="6" t="s">
        <v>57</v>
      </c>
      <c r="B120" s="6" t="s">
        <v>353</v>
      </c>
      <c r="I120" s="7" t="s">
        <v>90</v>
      </c>
    </row>
    <row r="121" spans="1:17" x14ac:dyDescent="0.25">
      <c r="A121" s="8"/>
      <c r="B121" s="8" t="s">
        <v>100</v>
      </c>
      <c r="C121" s="8" t="s">
        <v>85</v>
      </c>
      <c r="D121" s="8" t="s">
        <v>101</v>
      </c>
      <c r="E121" s="8" t="s">
        <v>87</v>
      </c>
      <c r="F121" s="8" t="s">
        <v>91</v>
      </c>
      <c r="G121" s="8" t="s">
        <v>92</v>
      </c>
      <c r="H121" s="8"/>
      <c r="I121" s="8" t="s">
        <v>93</v>
      </c>
      <c r="J121" s="8" t="s">
        <v>94</v>
      </c>
      <c r="K121" s="8" t="s">
        <v>354</v>
      </c>
      <c r="L121" s="8" t="s">
        <v>91</v>
      </c>
      <c r="M121" s="8" t="s">
        <v>95</v>
      </c>
    </row>
    <row r="122" spans="1:17" x14ac:dyDescent="0.25">
      <c r="B122">
        <f>I122*1233.48/1000000</f>
        <v>0</v>
      </c>
      <c r="C122">
        <f t="shared" ref="C122:C136" si="28">J122*0.3048</f>
        <v>1597.152</v>
      </c>
      <c r="D122">
        <f>K122*4046.856/1000000</f>
        <v>0</v>
      </c>
      <c r="E122">
        <f>(B123-B122)/(C123-C122)*2*1000000</f>
        <v>101171.25984251962</v>
      </c>
      <c r="F122" t="s">
        <v>19</v>
      </c>
      <c r="G122">
        <f>M122*0.3048</f>
        <v>0</v>
      </c>
      <c r="I122" s="118">
        <v>0</v>
      </c>
      <c r="J122" s="118">
        <v>5240</v>
      </c>
      <c r="K122" s="118">
        <v>0</v>
      </c>
      <c r="L122" t="s">
        <v>19</v>
      </c>
      <c r="M122">
        <v>0</v>
      </c>
    </row>
    <row r="123" spans="1:17" x14ac:dyDescent="0.25">
      <c r="B123">
        <f t="shared" ref="B123:B136" si="29">I123*1233.48/1000000</f>
        <v>0.30836999999999998</v>
      </c>
      <c r="C123">
        <f t="shared" si="28"/>
        <v>1603.248</v>
      </c>
      <c r="D123">
        <f t="shared" ref="D123:D136" si="30">K123*4046.856/1000000</f>
        <v>0.10117140000000001</v>
      </c>
      <c r="E123">
        <f t="shared" ref="E123:E136" si="31">(B124-B123)/(C124-C123)*2*1000000</f>
        <v>256300.52493438305</v>
      </c>
      <c r="F123" t="s">
        <v>20</v>
      </c>
      <c r="G123">
        <f t="shared" ref="G123:G133" si="32">M123*0.3048</f>
        <v>0</v>
      </c>
      <c r="I123" s="118">
        <v>250</v>
      </c>
      <c r="J123" s="118">
        <v>5260</v>
      </c>
      <c r="K123" s="118">
        <v>25</v>
      </c>
      <c r="L123" t="s">
        <v>20</v>
      </c>
      <c r="M123">
        <v>0</v>
      </c>
    </row>
    <row r="124" spans="1:17" x14ac:dyDescent="0.25">
      <c r="B124">
        <f t="shared" si="29"/>
        <v>1.4801759999999999</v>
      </c>
      <c r="C124">
        <f t="shared" si="28"/>
        <v>1612.3920000000001</v>
      </c>
      <c r="D124">
        <f t="shared" si="30"/>
        <v>0.15378052800000003</v>
      </c>
      <c r="E124">
        <f t="shared" si="31"/>
        <v>566559.05511810991</v>
      </c>
      <c r="F124" t="s">
        <v>21</v>
      </c>
      <c r="G124">
        <f t="shared" si="32"/>
        <v>0</v>
      </c>
      <c r="I124" s="118">
        <v>1200</v>
      </c>
      <c r="J124" s="118">
        <v>5290</v>
      </c>
      <c r="K124" s="118">
        <v>38</v>
      </c>
      <c r="L124" t="s">
        <v>21</v>
      </c>
      <c r="M124">
        <v>0</v>
      </c>
    </row>
    <row r="125" spans="1:17" x14ac:dyDescent="0.25">
      <c r="B125">
        <f t="shared" si="29"/>
        <v>3.2070479999999999</v>
      </c>
      <c r="C125">
        <f t="shared" si="28"/>
        <v>1618.4880000000001</v>
      </c>
      <c r="D125">
        <f t="shared" si="30"/>
        <v>0.28327992000000002</v>
      </c>
      <c r="E125">
        <f t="shared" si="31"/>
        <v>822859.58005249291</v>
      </c>
      <c r="F125" t="s">
        <v>22</v>
      </c>
      <c r="G125">
        <f t="shared" si="32"/>
        <v>3.0480000000000004E-2</v>
      </c>
      <c r="I125" s="118">
        <v>2600</v>
      </c>
      <c r="J125" s="118">
        <v>5310</v>
      </c>
      <c r="K125" s="118">
        <v>70</v>
      </c>
      <c r="L125" t="s">
        <v>22</v>
      </c>
      <c r="M125">
        <v>0.1</v>
      </c>
    </row>
    <row r="126" spans="1:17" x14ac:dyDescent="0.25">
      <c r="B126">
        <f t="shared" si="29"/>
        <v>6.9691619999999999</v>
      </c>
      <c r="C126">
        <f t="shared" si="28"/>
        <v>1627.6320000000001</v>
      </c>
      <c r="D126">
        <f t="shared" si="30"/>
        <v>0.41277931200000001</v>
      </c>
      <c r="E126">
        <f t="shared" si="31"/>
        <v>1173586.6141732277</v>
      </c>
      <c r="F126" t="s">
        <v>23</v>
      </c>
      <c r="G126">
        <f t="shared" si="32"/>
        <v>0.12192000000000001</v>
      </c>
      <c r="I126" s="118">
        <v>5650</v>
      </c>
      <c r="J126" s="118">
        <v>5340</v>
      </c>
      <c r="K126" s="118">
        <v>102</v>
      </c>
      <c r="L126" t="s">
        <v>23</v>
      </c>
      <c r="M126">
        <v>0.4</v>
      </c>
    </row>
    <row r="127" spans="1:17" x14ac:dyDescent="0.25">
      <c r="B127">
        <f t="shared" si="29"/>
        <v>12.3348</v>
      </c>
      <c r="C127">
        <f t="shared" si="28"/>
        <v>1636.7760000000001</v>
      </c>
      <c r="D127">
        <f t="shared" si="30"/>
        <v>0.51395071199999998</v>
      </c>
      <c r="E127">
        <f t="shared" si="31"/>
        <v>1214055.1181102358</v>
      </c>
      <c r="F127" t="s">
        <v>24</v>
      </c>
      <c r="G127">
        <f t="shared" si="32"/>
        <v>0.15240000000000001</v>
      </c>
      <c r="I127" s="118">
        <v>10000</v>
      </c>
      <c r="J127" s="118">
        <v>5370</v>
      </c>
      <c r="K127" s="118">
        <v>127</v>
      </c>
      <c r="L127" t="s">
        <v>24</v>
      </c>
      <c r="M127">
        <v>0.5</v>
      </c>
    </row>
    <row r="128" spans="1:17" x14ac:dyDescent="0.25">
      <c r="B128">
        <f t="shared" si="29"/>
        <v>14.18502</v>
      </c>
      <c r="C128">
        <f t="shared" si="28"/>
        <v>1639.8240000000001</v>
      </c>
      <c r="D128">
        <f t="shared" si="30"/>
        <v>0.66773123999999995</v>
      </c>
      <c r="E128">
        <f t="shared" si="31"/>
        <v>1011712.5984251965</v>
      </c>
      <c r="F128" t="s">
        <v>25</v>
      </c>
      <c r="G128">
        <f t="shared" si="32"/>
        <v>0.18288000000000001</v>
      </c>
      <c r="I128" s="118">
        <v>11500</v>
      </c>
      <c r="J128" s="118">
        <v>5380</v>
      </c>
      <c r="K128" s="118">
        <v>165</v>
      </c>
      <c r="L128" t="s">
        <v>25</v>
      </c>
      <c r="M128">
        <v>0.6</v>
      </c>
    </row>
    <row r="129" spans="2:13" x14ac:dyDescent="0.25">
      <c r="B129">
        <f t="shared" si="29"/>
        <v>14.80176</v>
      </c>
      <c r="C129">
        <f t="shared" si="28"/>
        <v>1641.0432000000001</v>
      </c>
      <c r="D129">
        <f t="shared" si="30"/>
        <v>0.74057464800000006</v>
      </c>
      <c r="E129">
        <f t="shared" si="31"/>
        <v>1618740.1574797104</v>
      </c>
      <c r="F129" t="s">
        <v>26</v>
      </c>
      <c r="G129">
        <f t="shared" si="32"/>
        <v>0.15240000000000001</v>
      </c>
      <c r="I129" s="118">
        <v>12000</v>
      </c>
      <c r="J129" s="118">
        <v>5384</v>
      </c>
      <c r="K129" s="118">
        <v>183</v>
      </c>
      <c r="L129" t="s">
        <v>26</v>
      </c>
      <c r="M129">
        <v>0.5</v>
      </c>
    </row>
    <row r="130" spans="2:13" x14ac:dyDescent="0.25">
      <c r="B130">
        <f t="shared" si="29"/>
        <v>15.048456</v>
      </c>
      <c r="C130">
        <f t="shared" si="28"/>
        <v>1641.3480000000002</v>
      </c>
      <c r="D130">
        <f t="shared" si="30"/>
        <v>0.75676207200000001</v>
      </c>
      <c r="E130">
        <f t="shared" si="31"/>
        <v>1618740.1574809179</v>
      </c>
      <c r="F130" t="s">
        <v>27</v>
      </c>
      <c r="G130">
        <f t="shared" si="32"/>
        <v>9.1440000000000007E-2</v>
      </c>
      <c r="I130" s="118">
        <v>12200</v>
      </c>
      <c r="J130" s="118">
        <v>5385</v>
      </c>
      <c r="K130" s="118">
        <v>187</v>
      </c>
      <c r="L130" t="s">
        <v>27</v>
      </c>
      <c r="M130">
        <v>0.3</v>
      </c>
    </row>
    <row r="131" spans="2:13" x14ac:dyDescent="0.25">
      <c r="B131">
        <f t="shared" si="29"/>
        <v>15.295152</v>
      </c>
      <c r="C131">
        <f t="shared" si="28"/>
        <v>1641.6528000000001</v>
      </c>
      <c r="D131">
        <f t="shared" si="30"/>
        <v>0.77699635200000006</v>
      </c>
      <c r="E131">
        <f t="shared" si="31"/>
        <v>1618740.1574803141</v>
      </c>
      <c r="F131" t="s">
        <v>28</v>
      </c>
      <c r="G131">
        <f t="shared" si="32"/>
        <v>9.1440000000000007E-2</v>
      </c>
      <c r="I131" s="118">
        <v>12400</v>
      </c>
      <c r="J131" s="118">
        <v>5386</v>
      </c>
      <c r="K131" s="118">
        <v>192</v>
      </c>
      <c r="L131" t="s">
        <v>28</v>
      </c>
      <c r="M131">
        <v>0.3</v>
      </c>
    </row>
    <row r="132" spans="2:13" x14ac:dyDescent="0.25">
      <c r="B132">
        <f t="shared" si="29"/>
        <v>15.788544</v>
      </c>
      <c r="C132">
        <f t="shared" si="28"/>
        <v>1642.2624000000001</v>
      </c>
      <c r="D132">
        <f t="shared" si="30"/>
        <v>0.81746491200000004</v>
      </c>
      <c r="E132">
        <f t="shared" si="31"/>
        <v>1618740.15748032</v>
      </c>
      <c r="F132" t="s">
        <v>29</v>
      </c>
      <c r="G132">
        <f t="shared" si="32"/>
        <v>0</v>
      </c>
      <c r="I132" s="118">
        <v>12800</v>
      </c>
      <c r="J132" s="118">
        <v>5388</v>
      </c>
      <c r="K132" s="118">
        <v>202</v>
      </c>
      <c r="L132" t="s">
        <v>29</v>
      </c>
      <c r="M132">
        <v>0</v>
      </c>
    </row>
    <row r="133" spans="2:13" x14ac:dyDescent="0.25">
      <c r="B133">
        <f t="shared" si="29"/>
        <v>16.281936000000002</v>
      </c>
      <c r="C133">
        <f t="shared" si="28"/>
        <v>1642.8720000000001</v>
      </c>
      <c r="D133">
        <f t="shared" si="30"/>
        <v>0.85793347200000003</v>
      </c>
      <c r="E133">
        <f t="shared" si="31"/>
        <v>1214055.1181102239</v>
      </c>
      <c r="F133" t="s">
        <v>30</v>
      </c>
      <c r="G133">
        <f t="shared" si="32"/>
        <v>0</v>
      </c>
      <c r="I133" s="118">
        <v>13200</v>
      </c>
      <c r="J133" s="118">
        <v>5390</v>
      </c>
      <c r="K133" s="118">
        <v>212</v>
      </c>
      <c r="L133" t="s">
        <v>30</v>
      </c>
      <c r="M133">
        <v>0</v>
      </c>
    </row>
    <row r="134" spans="2:13" x14ac:dyDescent="0.25">
      <c r="B134">
        <f t="shared" si="29"/>
        <v>16.651979999999998</v>
      </c>
      <c r="C134">
        <f t="shared" si="28"/>
        <v>1643.4816000000001</v>
      </c>
      <c r="D134">
        <f t="shared" si="30"/>
        <v>0.89840203200000002</v>
      </c>
      <c r="E134">
        <f t="shared" si="31"/>
        <v>2023425.196850393</v>
      </c>
      <c r="I134" s="118">
        <v>13500</v>
      </c>
      <c r="J134" s="118">
        <v>5392</v>
      </c>
      <c r="K134" s="118">
        <v>222</v>
      </c>
    </row>
    <row r="135" spans="2:13" x14ac:dyDescent="0.25">
      <c r="B135">
        <f t="shared" si="29"/>
        <v>17.268719999999998</v>
      </c>
      <c r="C135">
        <f t="shared" si="28"/>
        <v>1644.0912000000001</v>
      </c>
      <c r="D135">
        <f t="shared" si="30"/>
        <v>0.9429174480000001</v>
      </c>
      <c r="E135">
        <f t="shared" si="31"/>
        <v>2697900.2624668549</v>
      </c>
      <c r="I135" s="118">
        <v>14000</v>
      </c>
      <c r="J135" s="118">
        <v>5394</v>
      </c>
      <c r="K135" s="118">
        <v>233</v>
      </c>
    </row>
    <row r="136" spans="2:13" x14ac:dyDescent="0.25">
      <c r="B136">
        <f t="shared" si="29"/>
        <v>18.502199999999998</v>
      </c>
      <c r="C136">
        <f t="shared" si="28"/>
        <v>1645.0056000000002</v>
      </c>
      <c r="D136">
        <f t="shared" si="30"/>
        <v>1.011714</v>
      </c>
      <c r="E136">
        <f t="shared" si="31"/>
        <v>22494.999409120548</v>
      </c>
      <c r="I136" s="118">
        <v>15000</v>
      </c>
      <c r="J136" s="118">
        <v>5397</v>
      </c>
      <c r="K136" s="118">
        <v>250</v>
      </c>
    </row>
  </sheetData>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4"/>
  <dimension ref="A1:T13"/>
  <sheetViews>
    <sheetView workbookViewId="0">
      <selection activeCell="E24" sqref="E24"/>
    </sheetView>
  </sheetViews>
  <sheetFormatPr defaultRowHeight="15" x14ac:dyDescent="0.25"/>
  <cols>
    <col min="20" max="20" width="16.5703125" bestFit="1" customWidth="1"/>
  </cols>
  <sheetData>
    <row r="1" spans="1:20" x14ac:dyDescent="0.25">
      <c r="B1" t="s">
        <v>19</v>
      </c>
      <c r="C1" t="s">
        <v>20</v>
      </c>
      <c r="D1" t="s">
        <v>21</v>
      </c>
      <c r="E1" t="s">
        <v>22</v>
      </c>
      <c r="F1" t="s">
        <v>23</v>
      </c>
      <c r="G1" t="s">
        <v>24</v>
      </c>
      <c r="H1" t="s">
        <v>25</v>
      </c>
      <c r="I1" t="s">
        <v>26</v>
      </c>
      <c r="J1" t="s">
        <v>27</v>
      </c>
      <c r="K1" t="s">
        <v>28</v>
      </c>
      <c r="L1" t="s">
        <v>29</v>
      </c>
      <c r="M1" t="s">
        <v>30</v>
      </c>
      <c r="R1" t="s">
        <v>350</v>
      </c>
    </row>
    <row r="2" spans="1:20" x14ac:dyDescent="0.25">
      <c r="A2" t="s">
        <v>6</v>
      </c>
      <c r="B2">
        <v>0.27</v>
      </c>
      <c r="C2">
        <v>0.27</v>
      </c>
      <c r="D2">
        <v>0.27</v>
      </c>
      <c r="E2">
        <v>0.73</v>
      </c>
      <c r="F2">
        <v>0.73</v>
      </c>
      <c r="G2">
        <v>0.73</v>
      </c>
      <c r="H2">
        <v>0.73</v>
      </c>
      <c r="I2">
        <v>0.73</v>
      </c>
      <c r="J2">
        <v>0.73</v>
      </c>
      <c r="K2">
        <v>0.73</v>
      </c>
      <c r="L2">
        <v>0.27</v>
      </c>
      <c r="M2">
        <v>0.27</v>
      </c>
      <c r="R2" t="s">
        <v>351</v>
      </c>
      <c r="S2" t="s">
        <v>6</v>
      </c>
      <c r="T2" t="s">
        <v>72</v>
      </c>
    </row>
    <row r="3" spans="1:20" x14ac:dyDescent="0.25">
      <c r="A3" t="s">
        <v>35</v>
      </c>
      <c r="B3">
        <v>1</v>
      </c>
      <c r="C3">
        <v>1</v>
      </c>
      <c r="D3">
        <v>1</v>
      </c>
      <c r="E3">
        <v>1</v>
      </c>
      <c r="F3">
        <v>1</v>
      </c>
      <c r="G3">
        <v>1</v>
      </c>
      <c r="H3">
        <v>1</v>
      </c>
      <c r="I3">
        <v>1</v>
      </c>
      <c r="J3">
        <v>1</v>
      </c>
      <c r="K3">
        <v>1</v>
      </c>
      <c r="L3">
        <v>1</v>
      </c>
      <c r="M3">
        <v>1</v>
      </c>
      <c r="R3" t="s">
        <v>352</v>
      </c>
      <c r="S3" t="s">
        <v>35</v>
      </c>
      <c r="T3" t="s">
        <v>73</v>
      </c>
    </row>
    <row r="4" spans="1:20" x14ac:dyDescent="0.25">
      <c r="A4" t="s">
        <v>40</v>
      </c>
      <c r="B4">
        <v>0.27</v>
      </c>
      <c r="C4">
        <v>0.27</v>
      </c>
      <c r="D4">
        <v>0.27</v>
      </c>
      <c r="E4">
        <v>0.73</v>
      </c>
      <c r="F4">
        <v>0.73</v>
      </c>
      <c r="G4">
        <v>0.73</v>
      </c>
      <c r="H4">
        <v>0.73</v>
      </c>
      <c r="I4">
        <v>0.73</v>
      </c>
      <c r="J4">
        <v>0.73</v>
      </c>
      <c r="K4">
        <v>0.73</v>
      </c>
      <c r="L4">
        <v>0.27</v>
      </c>
      <c r="M4">
        <v>0.27</v>
      </c>
      <c r="R4" t="s">
        <v>352</v>
      </c>
      <c r="S4" t="s">
        <v>40</v>
      </c>
      <c r="T4" t="s">
        <v>74</v>
      </c>
    </row>
    <row r="5" spans="1:20" x14ac:dyDescent="0.25">
      <c r="A5" t="s">
        <v>43</v>
      </c>
      <c r="B5">
        <v>1</v>
      </c>
      <c r="C5">
        <v>1</v>
      </c>
      <c r="D5">
        <v>1</v>
      </c>
      <c r="E5">
        <v>1</v>
      </c>
      <c r="F5">
        <v>1</v>
      </c>
      <c r="G5">
        <v>1</v>
      </c>
      <c r="H5">
        <v>1</v>
      </c>
      <c r="I5">
        <v>1</v>
      </c>
      <c r="J5">
        <v>1</v>
      </c>
      <c r="K5">
        <v>1</v>
      </c>
      <c r="L5">
        <v>1</v>
      </c>
      <c r="M5">
        <v>1</v>
      </c>
      <c r="R5" t="s">
        <v>352</v>
      </c>
      <c r="S5" t="s">
        <v>43</v>
      </c>
      <c r="T5" t="s">
        <v>75</v>
      </c>
    </row>
    <row r="6" spans="1:20" x14ac:dyDescent="0.25">
      <c r="A6" t="s">
        <v>42</v>
      </c>
      <c r="B6">
        <v>1</v>
      </c>
      <c r="C6">
        <v>1</v>
      </c>
      <c r="D6">
        <v>1</v>
      </c>
      <c r="E6">
        <v>1</v>
      </c>
      <c r="F6">
        <v>1</v>
      </c>
      <c r="G6">
        <v>1</v>
      </c>
      <c r="H6">
        <v>1</v>
      </c>
      <c r="I6">
        <v>1</v>
      </c>
      <c r="J6">
        <v>1</v>
      </c>
      <c r="K6">
        <v>1</v>
      </c>
      <c r="L6">
        <v>1</v>
      </c>
      <c r="M6">
        <v>1</v>
      </c>
      <c r="R6" t="s">
        <v>352</v>
      </c>
      <c r="S6" t="s">
        <v>42</v>
      </c>
      <c r="T6" t="s">
        <v>76</v>
      </c>
    </row>
    <row r="7" spans="1:20" x14ac:dyDescent="0.25">
      <c r="A7" t="s">
        <v>53</v>
      </c>
      <c r="B7">
        <v>1</v>
      </c>
      <c r="C7">
        <v>1</v>
      </c>
      <c r="D7">
        <v>1</v>
      </c>
      <c r="E7">
        <v>1</v>
      </c>
      <c r="F7">
        <v>1</v>
      </c>
      <c r="G7">
        <v>1</v>
      </c>
      <c r="H7">
        <v>1</v>
      </c>
      <c r="I7">
        <v>1</v>
      </c>
      <c r="J7">
        <v>1</v>
      </c>
      <c r="K7">
        <v>1</v>
      </c>
      <c r="L7">
        <v>1</v>
      </c>
      <c r="M7">
        <v>1</v>
      </c>
      <c r="R7" t="s">
        <v>352</v>
      </c>
      <c r="S7" t="s">
        <v>53</v>
      </c>
      <c r="T7" t="s">
        <v>77</v>
      </c>
    </row>
    <row r="8" spans="1:20" x14ac:dyDescent="0.25">
      <c r="A8" t="s">
        <v>52</v>
      </c>
      <c r="B8">
        <v>0.27</v>
      </c>
      <c r="C8">
        <v>0.27</v>
      </c>
      <c r="D8">
        <v>0.27</v>
      </c>
      <c r="E8">
        <v>0.73</v>
      </c>
      <c r="F8">
        <v>0.73</v>
      </c>
      <c r="G8">
        <v>0.73</v>
      </c>
      <c r="H8">
        <v>0.73</v>
      </c>
      <c r="I8">
        <v>0.73</v>
      </c>
      <c r="J8">
        <v>0.73</v>
      </c>
      <c r="K8">
        <v>0.73</v>
      </c>
      <c r="L8">
        <v>0.27</v>
      </c>
      <c r="M8">
        <v>0.27</v>
      </c>
      <c r="R8" t="s">
        <v>352</v>
      </c>
      <c r="S8" t="s">
        <v>52</v>
      </c>
      <c r="T8" t="s">
        <v>78</v>
      </c>
    </row>
    <row r="9" spans="1:20" x14ac:dyDescent="0.25">
      <c r="A9" t="s">
        <v>63</v>
      </c>
      <c r="B9">
        <v>1</v>
      </c>
      <c r="C9">
        <v>1</v>
      </c>
      <c r="D9">
        <v>1</v>
      </c>
      <c r="E9">
        <v>1</v>
      </c>
      <c r="F9">
        <v>1</v>
      </c>
      <c r="G9">
        <v>1</v>
      </c>
      <c r="H9">
        <v>1</v>
      </c>
      <c r="I9">
        <v>1</v>
      </c>
      <c r="J9">
        <v>1</v>
      </c>
      <c r="K9">
        <v>1</v>
      </c>
      <c r="L9">
        <v>1</v>
      </c>
      <c r="M9">
        <v>1</v>
      </c>
      <c r="R9" t="s">
        <v>351</v>
      </c>
      <c r="S9" t="s">
        <v>63</v>
      </c>
      <c r="T9" t="s">
        <v>79</v>
      </c>
    </row>
    <row r="10" spans="1:20" x14ac:dyDescent="0.25">
      <c r="A10" t="s">
        <v>62</v>
      </c>
      <c r="B10">
        <v>1</v>
      </c>
      <c r="C10">
        <v>1</v>
      </c>
      <c r="D10">
        <v>1</v>
      </c>
      <c r="E10">
        <v>1</v>
      </c>
      <c r="F10">
        <v>1</v>
      </c>
      <c r="G10">
        <v>1</v>
      </c>
      <c r="H10">
        <v>1</v>
      </c>
      <c r="I10">
        <v>1</v>
      </c>
      <c r="J10">
        <v>1</v>
      </c>
      <c r="K10">
        <v>1</v>
      </c>
      <c r="L10">
        <v>1</v>
      </c>
      <c r="M10">
        <v>1</v>
      </c>
    </row>
    <row r="11" spans="1:20" x14ac:dyDescent="0.25">
      <c r="A11" t="s">
        <v>456</v>
      </c>
      <c r="B11">
        <v>0.27</v>
      </c>
      <c r="C11">
        <v>0.27</v>
      </c>
      <c r="D11">
        <v>0.27</v>
      </c>
      <c r="E11">
        <v>0.73</v>
      </c>
      <c r="F11">
        <v>0.73</v>
      </c>
      <c r="G11">
        <v>0.73</v>
      </c>
      <c r="H11">
        <v>0.73</v>
      </c>
      <c r="I11">
        <v>0.73</v>
      </c>
      <c r="J11">
        <v>0.73</v>
      </c>
      <c r="K11">
        <v>0.73</v>
      </c>
      <c r="L11">
        <v>0.27</v>
      </c>
      <c r="M11">
        <v>0.27</v>
      </c>
    </row>
    <row r="12" spans="1:20" x14ac:dyDescent="0.25">
      <c r="A12" t="s">
        <v>457</v>
      </c>
      <c r="B12">
        <v>0.27</v>
      </c>
      <c r="C12">
        <v>0.27</v>
      </c>
      <c r="D12">
        <v>0.27</v>
      </c>
      <c r="E12">
        <v>0.73</v>
      </c>
      <c r="F12">
        <v>0.73</v>
      </c>
      <c r="G12">
        <v>0.73</v>
      </c>
      <c r="H12">
        <v>0.73</v>
      </c>
      <c r="I12">
        <v>0.73</v>
      </c>
      <c r="J12">
        <v>0.73</v>
      </c>
      <c r="K12">
        <v>0.73</v>
      </c>
      <c r="L12">
        <v>0.27</v>
      </c>
      <c r="M12">
        <v>0.27</v>
      </c>
    </row>
    <row r="13" spans="1:20" x14ac:dyDescent="0.25">
      <c r="A13" t="s">
        <v>459</v>
      </c>
      <c r="B13">
        <v>0.27</v>
      </c>
      <c r="C13">
        <v>0.27</v>
      </c>
      <c r="D13">
        <v>0.27</v>
      </c>
      <c r="E13">
        <v>0.73</v>
      </c>
      <c r="F13">
        <v>0.73</v>
      </c>
      <c r="G13">
        <v>0.73</v>
      </c>
      <c r="H13">
        <v>0.73</v>
      </c>
      <c r="I13">
        <v>0.73</v>
      </c>
      <c r="J13">
        <v>0.73</v>
      </c>
      <c r="K13">
        <v>0.73</v>
      </c>
      <c r="L13">
        <v>0.27</v>
      </c>
      <c r="M13">
        <v>0.27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6"/>
  <dimension ref="A1:F5"/>
  <sheetViews>
    <sheetView workbookViewId="0">
      <selection activeCell="B5" sqref="B5"/>
    </sheetView>
  </sheetViews>
  <sheetFormatPr defaultRowHeight="15" x14ac:dyDescent="0.25"/>
  <sheetData>
    <row r="1" spans="1:6" x14ac:dyDescent="0.25">
      <c r="A1" t="s">
        <v>31</v>
      </c>
      <c r="B1">
        <v>0</v>
      </c>
    </row>
    <row r="2" spans="1:6" x14ac:dyDescent="0.25">
      <c r="A2" t="s">
        <v>34</v>
      </c>
      <c r="B2">
        <v>0</v>
      </c>
    </row>
    <row r="3" spans="1:6" x14ac:dyDescent="0.25">
      <c r="A3" t="s">
        <v>44</v>
      </c>
      <c r="B3">
        <v>0</v>
      </c>
    </row>
    <row r="4" spans="1:6" x14ac:dyDescent="0.25">
      <c r="A4" t="s">
        <v>10</v>
      </c>
      <c r="B4">
        <v>4.2</v>
      </c>
      <c r="F4">
        <v>4.2</v>
      </c>
    </row>
    <row r="5" spans="1:6" x14ac:dyDescent="0.25">
      <c r="A5" t="s">
        <v>57</v>
      </c>
      <c r="B5">
        <f>2000*1233.48/1000000</f>
        <v>2.4669599999999998</v>
      </c>
      <c r="F5">
        <f>2000*1233.48/1000000</f>
        <v>2.4669599999999998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7"/>
  <dimension ref="A1:G5"/>
  <sheetViews>
    <sheetView workbookViewId="0">
      <selection activeCell="G11" sqref="G11"/>
    </sheetView>
  </sheetViews>
  <sheetFormatPr defaultRowHeight="15" x14ac:dyDescent="0.25"/>
  <cols>
    <col min="2" max="2" width="10" bestFit="1" customWidth="1"/>
  </cols>
  <sheetData>
    <row r="1" spans="1:7" x14ac:dyDescent="0.25">
      <c r="A1" t="s">
        <v>31</v>
      </c>
      <c r="B1">
        <v>0</v>
      </c>
    </row>
    <row r="2" spans="1:7" x14ac:dyDescent="0.25">
      <c r="A2" t="s">
        <v>34</v>
      </c>
      <c r="B2">
        <v>0</v>
      </c>
    </row>
    <row r="3" spans="1:7" x14ac:dyDescent="0.25">
      <c r="A3" t="s">
        <v>44</v>
      </c>
      <c r="B3">
        <v>0</v>
      </c>
    </row>
    <row r="4" spans="1:7" x14ac:dyDescent="0.25">
      <c r="A4" t="s">
        <v>10</v>
      </c>
      <c r="B4">
        <f>23046340/1000000</f>
        <v>23.046340000000001</v>
      </c>
      <c r="G4">
        <f>23046340/1000000</f>
        <v>23.046340000000001</v>
      </c>
    </row>
    <row r="5" spans="1:7" x14ac:dyDescent="0.25">
      <c r="A5" t="s">
        <v>57</v>
      </c>
      <c r="B5">
        <f>13000*1233.48/1000000</f>
        <v>16.035240000000002</v>
      </c>
      <c r="G5">
        <f>13000*1233.48/1000000</f>
        <v>16.035240000000002</v>
      </c>
    </row>
  </sheetData>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7"/>
  <dimension ref="A1:H5"/>
  <sheetViews>
    <sheetView workbookViewId="0">
      <selection activeCell="B6" sqref="B6"/>
    </sheetView>
  </sheetViews>
  <sheetFormatPr defaultRowHeight="15" x14ac:dyDescent="0.25"/>
  <cols>
    <col min="1" max="1" width="13.28515625" bestFit="1" customWidth="1"/>
    <col min="4" max="5" width="11" bestFit="1" customWidth="1"/>
  </cols>
  <sheetData>
    <row r="1" spans="1:8" x14ac:dyDescent="0.25">
      <c r="A1" t="s">
        <v>31</v>
      </c>
      <c r="B1">
        <v>0</v>
      </c>
      <c r="G1" t="s">
        <v>102</v>
      </c>
    </row>
    <row r="2" spans="1:8" x14ac:dyDescent="0.25">
      <c r="A2" t="s">
        <v>34</v>
      </c>
      <c r="B2">
        <v>0</v>
      </c>
    </row>
    <row r="3" spans="1:8" x14ac:dyDescent="0.25">
      <c r="A3" t="s">
        <v>44</v>
      </c>
      <c r="B3">
        <v>0</v>
      </c>
    </row>
    <row r="4" spans="1:8" x14ac:dyDescent="0.25">
      <c r="A4" t="s">
        <v>10</v>
      </c>
      <c r="B4">
        <v>5</v>
      </c>
      <c r="F4">
        <v>5</v>
      </c>
      <c r="H4">
        <v>12.796140767087245</v>
      </c>
    </row>
    <row r="5" spans="1:8" x14ac:dyDescent="0.25">
      <c r="A5" t="s">
        <v>57</v>
      </c>
      <c r="B5">
        <v>3</v>
      </c>
      <c r="F5">
        <v>3</v>
      </c>
      <c r="H5">
        <v>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8"/>
  <dimension ref="A1:M45"/>
  <sheetViews>
    <sheetView zoomScale="85" zoomScaleNormal="85" workbookViewId="0">
      <selection activeCell="B4" sqref="B4"/>
    </sheetView>
  </sheetViews>
  <sheetFormatPr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6</v>
      </c>
      <c r="B2">
        <v>2.3769159599999998</v>
      </c>
      <c r="C2">
        <v>2.3769159599999998</v>
      </c>
      <c r="D2">
        <v>2.3769159599999998</v>
      </c>
      <c r="E2">
        <v>8.8748886000000002</v>
      </c>
      <c r="F2">
        <v>8.8748886000000002</v>
      </c>
      <c r="G2">
        <v>8.8748886000000002</v>
      </c>
      <c r="H2">
        <v>8.8748886000000002</v>
      </c>
      <c r="I2">
        <v>8.8748886000000002</v>
      </c>
      <c r="J2">
        <v>8.8748886000000002</v>
      </c>
      <c r="K2">
        <v>8.8748886000000002</v>
      </c>
      <c r="L2">
        <v>2.3769159599999998</v>
      </c>
      <c r="M2">
        <v>2.3769159599999998</v>
      </c>
    </row>
    <row r="3" spans="1:13" x14ac:dyDescent="0.25">
      <c r="A3" t="s">
        <v>35</v>
      </c>
      <c r="B3">
        <v>1.57515396</v>
      </c>
      <c r="C3">
        <v>0.97074875999999999</v>
      </c>
      <c r="D3">
        <v>0.36757703999999997</v>
      </c>
      <c r="E3">
        <v>3.1379731200000003</v>
      </c>
      <c r="F3">
        <v>42.490919040000001</v>
      </c>
      <c r="G3">
        <v>56.682106439999998</v>
      </c>
      <c r="H3">
        <v>59.722264595999995</v>
      </c>
      <c r="I3">
        <v>56.020529441999997</v>
      </c>
      <c r="J3">
        <v>43.83417876</v>
      </c>
      <c r="K3">
        <v>20.588014680000001</v>
      </c>
      <c r="L3">
        <v>5.6444044800000004</v>
      </c>
      <c r="M3">
        <v>1.9254622800000001</v>
      </c>
    </row>
    <row r="4" spans="1:13" x14ac:dyDescent="0.25">
      <c r="A4" t="s">
        <v>40</v>
      </c>
      <c r="B4">
        <v>0</v>
      </c>
      <c r="C4">
        <v>0</v>
      </c>
      <c r="D4">
        <v>0</v>
      </c>
      <c r="E4">
        <v>0</v>
      </c>
      <c r="F4">
        <v>0</v>
      </c>
      <c r="G4">
        <v>0</v>
      </c>
      <c r="H4">
        <v>0</v>
      </c>
      <c r="I4">
        <v>0</v>
      </c>
      <c r="J4">
        <v>0</v>
      </c>
      <c r="K4">
        <v>0</v>
      </c>
      <c r="L4">
        <v>0</v>
      </c>
      <c r="M4">
        <v>0</v>
      </c>
    </row>
    <row r="5" spans="1:13" x14ac:dyDescent="0.25">
      <c r="A5" t="s">
        <v>43</v>
      </c>
      <c r="B5">
        <v>0</v>
      </c>
      <c r="C5">
        <v>0</v>
      </c>
      <c r="D5">
        <v>0</v>
      </c>
      <c r="E5">
        <v>0</v>
      </c>
      <c r="F5">
        <v>0</v>
      </c>
      <c r="G5">
        <v>0</v>
      </c>
      <c r="H5">
        <v>0</v>
      </c>
      <c r="I5">
        <v>0</v>
      </c>
      <c r="J5">
        <v>0</v>
      </c>
      <c r="K5">
        <v>0</v>
      </c>
      <c r="L5">
        <v>0</v>
      </c>
      <c r="M5">
        <v>0</v>
      </c>
    </row>
    <row r="6" spans="1:13" x14ac:dyDescent="0.25">
      <c r="A6" t="s">
        <v>42</v>
      </c>
      <c r="B6">
        <v>0</v>
      </c>
      <c r="C6">
        <v>0</v>
      </c>
      <c r="D6">
        <v>0</v>
      </c>
      <c r="E6">
        <v>0</v>
      </c>
      <c r="F6">
        <v>0</v>
      </c>
      <c r="G6">
        <v>0</v>
      </c>
      <c r="H6">
        <v>0</v>
      </c>
      <c r="I6">
        <v>0</v>
      </c>
      <c r="J6">
        <v>0</v>
      </c>
      <c r="K6">
        <v>0</v>
      </c>
      <c r="L6">
        <v>0</v>
      </c>
      <c r="M6">
        <v>0</v>
      </c>
    </row>
    <row r="7" spans="1:13" x14ac:dyDescent="0.25">
      <c r="A7" t="s">
        <v>53</v>
      </c>
      <c r="B7">
        <f>B25*0.0744661151309</f>
        <v>0</v>
      </c>
      <c r="C7">
        <f t="shared" ref="C7:M7" si="0">C25*0.0744661151309</f>
        <v>0</v>
      </c>
      <c r="D7">
        <f t="shared" si="0"/>
        <v>0</v>
      </c>
      <c r="E7">
        <f t="shared" si="0"/>
        <v>0</v>
      </c>
      <c r="F7">
        <f t="shared" si="0"/>
        <v>1.6015533761367167</v>
      </c>
      <c r="G7">
        <f t="shared" si="0"/>
        <v>2.1768927656599741</v>
      </c>
      <c r="H7">
        <f t="shared" si="0"/>
        <v>2.0624711758513152</v>
      </c>
      <c r="I7">
        <f t="shared" si="0"/>
        <v>1.8378717640855335</v>
      </c>
      <c r="J7">
        <f t="shared" si="0"/>
        <v>1.0392987468435968</v>
      </c>
      <c r="K7">
        <f t="shared" si="0"/>
        <v>0</v>
      </c>
      <c r="L7">
        <f t="shared" si="0"/>
        <v>0</v>
      </c>
      <c r="M7">
        <f t="shared" si="0"/>
        <v>0</v>
      </c>
    </row>
    <row r="8" spans="1:13" x14ac:dyDescent="0.25">
      <c r="A8" t="s">
        <v>52</v>
      </c>
      <c r="B8">
        <f t="shared" ref="B8:M13" si="1">B26*0.0744661151309</f>
        <v>0</v>
      </c>
      <c r="C8">
        <f t="shared" si="1"/>
        <v>0</v>
      </c>
      <c r="D8">
        <f t="shared" si="1"/>
        <v>0</v>
      </c>
      <c r="E8">
        <f t="shared" si="1"/>
        <v>0</v>
      </c>
      <c r="F8">
        <f t="shared" si="1"/>
        <v>0</v>
      </c>
      <c r="G8">
        <f t="shared" si="1"/>
        <v>0</v>
      </c>
      <c r="H8">
        <f t="shared" si="1"/>
        <v>0</v>
      </c>
      <c r="I8">
        <f t="shared" si="1"/>
        <v>0</v>
      </c>
      <c r="J8">
        <f t="shared" si="1"/>
        <v>0</v>
      </c>
      <c r="K8">
        <f t="shared" si="1"/>
        <v>0</v>
      </c>
      <c r="L8">
        <f t="shared" si="1"/>
        <v>0</v>
      </c>
      <c r="M8">
        <f t="shared" si="1"/>
        <v>0</v>
      </c>
    </row>
    <row r="9" spans="1:13" x14ac:dyDescent="0.25">
      <c r="A9" t="s">
        <v>63</v>
      </c>
      <c r="B9">
        <f t="shared" si="1"/>
        <v>0</v>
      </c>
      <c r="C9">
        <f t="shared" si="1"/>
        <v>0</v>
      </c>
      <c r="D9">
        <f t="shared" si="1"/>
        <v>0</v>
      </c>
      <c r="E9">
        <f t="shared" si="1"/>
        <v>0</v>
      </c>
      <c r="F9">
        <f t="shared" si="1"/>
        <v>0</v>
      </c>
      <c r="G9">
        <f t="shared" si="1"/>
        <v>0</v>
      </c>
      <c r="H9">
        <f t="shared" si="1"/>
        <v>0</v>
      </c>
      <c r="I9">
        <f t="shared" si="1"/>
        <v>0</v>
      </c>
      <c r="J9">
        <f t="shared" si="1"/>
        <v>0</v>
      </c>
      <c r="K9">
        <f t="shared" si="1"/>
        <v>0</v>
      </c>
      <c r="L9">
        <f t="shared" si="1"/>
        <v>0</v>
      </c>
      <c r="M9">
        <f t="shared" si="1"/>
        <v>0</v>
      </c>
    </row>
    <row r="10" spans="1:13" x14ac:dyDescent="0.25">
      <c r="A10" t="s">
        <v>62</v>
      </c>
      <c r="B10">
        <f t="shared" si="1"/>
        <v>0</v>
      </c>
      <c r="C10">
        <f t="shared" si="1"/>
        <v>0</v>
      </c>
      <c r="D10">
        <f t="shared" si="1"/>
        <v>0</v>
      </c>
      <c r="E10">
        <f t="shared" si="1"/>
        <v>0</v>
      </c>
      <c r="F10">
        <f t="shared" si="1"/>
        <v>2.8759877465198329</v>
      </c>
      <c r="G10">
        <f t="shared" si="1"/>
        <v>2.4447225597474467</v>
      </c>
      <c r="H10">
        <f t="shared" si="1"/>
        <v>1.9548556288234324</v>
      </c>
      <c r="I10">
        <f t="shared" si="1"/>
        <v>1.7756565259600428</v>
      </c>
      <c r="J10">
        <f t="shared" si="1"/>
        <v>0.96979703938808515</v>
      </c>
      <c r="K10">
        <f t="shared" si="1"/>
        <v>0</v>
      </c>
      <c r="L10">
        <f t="shared" si="1"/>
        <v>0</v>
      </c>
      <c r="M10">
        <f t="shared" si="1"/>
        <v>0</v>
      </c>
    </row>
    <row r="11" spans="1:13" x14ac:dyDescent="0.25">
      <c r="A11" t="s">
        <v>456</v>
      </c>
      <c r="B11">
        <f t="shared" si="1"/>
        <v>0</v>
      </c>
      <c r="C11">
        <f t="shared" si="1"/>
        <v>0</v>
      </c>
      <c r="D11">
        <f t="shared" si="1"/>
        <v>0</v>
      </c>
      <c r="E11">
        <f t="shared" si="1"/>
        <v>0</v>
      </c>
      <c r="F11">
        <f t="shared" si="1"/>
        <v>0.89566779477801473</v>
      </c>
      <c r="G11">
        <f t="shared" si="1"/>
        <v>1.7569038763216982</v>
      </c>
      <c r="H11">
        <f>H29*0.0744661151309*0.5</f>
        <v>1.2348163381625545</v>
      </c>
      <c r="I11">
        <f>I29*0.0744661151309*0.3</f>
        <v>0.72345031916042346</v>
      </c>
      <c r="J11">
        <v>0</v>
      </c>
      <c r="K11">
        <f t="shared" si="1"/>
        <v>0</v>
      </c>
      <c r="L11">
        <f t="shared" si="1"/>
        <v>0</v>
      </c>
      <c r="M11">
        <f t="shared" si="1"/>
        <v>0</v>
      </c>
    </row>
    <row r="12" spans="1:13" x14ac:dyDescent="0.25">
      <c r="A12" t="s">
        <v>457</v>
      </c>
      <c r="B12">
        <f t="shared" si="1"/>
        <v>0</v>
      </c>
      <c r="C12">
        <f t="shared" si="1"/>
        <v>0</v>
      </c>
      <c r="D12">
        <f t="shared" si="1"/>
        <v>0</v>
      </c>
      <c r="E12">
        <f t="shared" si="1"/>
        <v>0</v>
      </c>
      <c r="F12">
        <f t="shared" si="1"/>
        <v>2.8759877465198329</v>
      </c>
      <c r="G12">
        <f t="shared" si="1"/>
        <v>2.4447225597474467</v>
      </c>
      <c r="H12">
        <f t="shared" si="1"/>
        <v>1.9548556288234324</v>
      </c>
      <c r="I12">
        <f t="shared" si="1"/>
        <v>1.7756565259600428</v>
      </c>
      <c r="J12">
        <f t="shared" si="1"/>
        <v>0.96979703938808515</v>
      </c>
      <c r="K12">
        <f t="shared" si="1"/>
        <v>0</v>
      </c>
      <c r="L12">
        <f t="shared" si="1"/>
        <v>0</v>
      </c>
      <c r="M12">
        <f t="shared" si="1"/>
        <v>0</v>
      </c>
    </row>
    <row r="13" spans="1:13" x14ac:dyDescent="0.25">
      <c r="A13" t="s">
        <v>459</v>
      </c>
      <c r="B13">
        <f t="shared" si="1"/>
        <v>0</v>
      </c>
      <c r="C13">
        <f t="shared" si="1"/>
        <v>0</v>
      </c>
      <c r="D13">
        <f t="shared" si="1"/>
        <v>0</v>
      </c>
      <c r="E13">
        <f t="shared" si="1"/>
        <v>0</v>
      </c>
      <c r="F13">
        <f t="shared" si="1"/>
        <v>2.4287711340325639</v>
      </c>
      <c r="G13">
        <f t="shared" si="1"/>
        <v>4.3567641759251918</v>
      </c>
      <c r="H13">
        <f t="shared" si="1"/>
        <v>4.2909297244621509</v>
      </c>
      <c r="I13">
        <f t="shared" si="1"/>
        <v>3.0648811708230723</v>
      </c>
      <c r="J13">
        <f t="shared" si="1"/>
        <v>0</v>
      </c>
      <c r="K13">
        <f t="shared" si="1"/>
        <v>0</v>
      </c>
      <c r="L13">
        <f t="shared" si="1"/>
        <v>0</v>
      </c>
      <c r="M13">
        <f t="shared" si="1"/>
        <v>0</v>
      </c>
    </row>
    <row r="24" spans="1:13" x14ac:dyDescent="0.25">
      <c r="A24" t="s">
        <v>460</v>
      </c>
    </row>
    <row r="25" spans="1:13" x14ac:dyDescent="0.25">
      <c r="A25" t="s">
        <v>53</v>
      </c>
      <c r="B25">
        <v>0</v>
      </c>
      <c r="C25">
        <v>0</v>
      </c>
      <c r="D25">
        <v>0</v>
      </c>
      <c r="E25">
        <v>0</v>
      </c>
      <c r="F25">
        <v>21.507142857142899</v>
      </c>
      <c r="G25">
        <v>29.233333333333299</v>
      </c>
      <c r="H25">
        <v>27.6967741935484</v>
      </c>
      <c r="I25">
        <v>24.6806451612903</v>
      </c>
      <c r="J25">
        <v>13.956666666666701</v>
      </c>
      <c r="K25">
        <v>0</v>
      </c>
      <c r="L25">
        <v>0</v>
      </c>
      <c r="M25">
        <v>0</v>
      </c>
    </row>
    <row r="26" spans="1:13" x14ac:dyDescent="0.25">
      <c r="A26" t="s">
        <v>52</v>
      </c>
      <c r="B26">
        <v>0</v>
      </c>
      <c r="C26">
        <v>0</v>
      </c>
      <c r="D26">
        <v>0</v>
      </c>
      <c r="E26">
        <v>0</v>
      </c>
      <c r="F26">
        <v>0</v>
      </c>
      <c r="G26">
        <v>0</v>
      </c>
      <c r="H26">
        <v>0</v>
      </c>
      <c r="I26">
        <v>0</v>
      </c>
      <c r="J26">
        <v>0</v>
      </c>
      <c r="K26">
        <v>0</v>
      </c>
      <c r="L26">
        <v>0</v>
      </c>
      <c r="M26">
        <v>0</v>
      </c>
    </row>
    <row r="27" spans="1:13" x14ac:dyDescent="0.25">
      <c r="A27" t="s">
        <v>63</v>
      </c>
      <c r="B27">
        <v>0</v>
      </c>
      <c r="C27">
        <v>0</v>
      </c>
      <c r="D27">
        <v>0</v>
      </c>
      <c r="E27">
        <v>0</v>
      </c>
      <c r="F27">
        <v>0</v>
      </c>
      <c r="G27">
        <v>0</v>
      </c>
      <c r="H27">
        <v>0</v>
      </c>
      <c r="I27">
        <v>0</v>
      </c>
      <c r="J27">
        <v>0</v>
      </c>
      <c r="K27">
        <v>0</v>
      </c>
      <c r="L27">
        <v>0</v>
      </c>
      <c r="M27">
        <v>0</v>
      </c>
    </row>
    <row r="28" spans="1:13" x14ac:dyDescent="0.25">
      <c r="A28" t="s">
        <v>62</v>
      </c>
      <c r="F28">
        <v>38.621428571428602</v>
      </c>
      <c r="G28">
        <v>32.83</v>
      </c>
      <c r="H28">
        <v>26.251612903225801</v>
      </c>
      <c r="I28">
        <v>23.845161290322601</v>
      </c>
      <c r="J28">
        <v>13.0233333333333</v>
      </c>
    </row>
    <row r="29" spans="1:13" x14ac:dyDescent="0.25">
      <c r="A29" t="s">
        <v>456</v>
      </c>
      <c r="F29">
        <v>12.0278571428571</v>
      </c>
      <c r="G29">
        <v>23.593333333333302</v>
      </c>
      <c r="H29">
        <v>33.1645161290323</v>
      </c>
      <c r="I29">
        <v>32.383870967741899</v>
      </c>
      <c r="J29">
        <v>13.22</v>
      </c>
    </row>
    <row r="30" spans="1:13" x14ac:dyDescent="0.25">
      <c r="A30" t="s">
        <v>457</v>
      </c>
      <c r="F30">
        <v>38.621428571428602</v>
      </c>
      <c r="G30">
        <v>32.83</v>
      </c>
      <c r="H30">
        <v>26.251612903225801</v>
      </c>
      <c r="I30">
        <v>23.845161290322601</v>
      </c>
      <c r="J30">
        <v>13.0233333333333</v>
      </c>
    </row>
    <row r="31" spans="1:13" x14ac:dyDescent="0.25">
      <c r="A31" t="s">
        <v>459</v>
      </c>
      <c r="F31">
        <v>32.615789473684202</v>
      </c>
      <c r="G31">
        <v>58.506666666666703</v>
      </c>
      <c r="H31">
        <v>57.6225806451613</v>
      </c>
      <c r="I31">
        <v>41.158064516129002</v>
      </c>
      <c r="J31">
        <v>0</v>
      </c>
    </row>
    <row r="45" spans="1:10" x14ac:dyDescent="0.25">
      <c r="A45" t="s">
        <v>53</v>
      </c>
      <c r="E45" t="s">
        <v>378</v>
      </c>
      <c r="F45">
        <v>3.7716555412978479</v>
      </c>
      <c r="G45">
        <v>4.2016264360691444</v>
      </c>
      <c r="H45">
        <v>4.4244883051485413</v>
      </c>
      <c r="I45">
        <v>4.1871575898281206</v>
      </c>
      <c r="J45">
        <v>1.9542390814185833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9"/>
  <dimension ref="A1:N27"/>
  <sheetViews>
    <sheetView topLeftCell="A8" workbookViewId="0">
      <selection activeCell="A2" sqref="A2:N27"/>
    </sheetView>
  </sheetViews>
  <sheetFormatPr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8</v>
      </c>
      <c r="B7" t="s">
        <v>34</v>
      </c>
      <c r="C7">
        <v>0</v>
      </c>
      <c r="D7">
        <v>0</v>
      </c>
      <c r="E7">
        <v>0</v>
      </c>
      <c r="F7">
        <v>0</v>
      </c>
      <c r="G7">
        <v>0</v>
      </c>
      <c r="H7">
        <v>0</v>
      </c>
      <c r="I7">
        <v>0</v>
      </c>
      <c r="J7">
        <v>0</v>
      </c>
      <c r="K7">
        <v>0</v>
      </c>
      <c r="L7">
        <v>0</v>
      </c>
      <c r="M7">
        <v>0</v>
      </c>
      <c r="N7">
        <v>0</v>
      </c>
    </row>
    <row r="8" spans="1:14" x14ac:dyDescent="0.25">
      <c r="A8" t="s">
        <v>34</v>
      </c>
      <c r="B8" t="s">
        <v>36</v>
      </c>
      <c r="C8">
        <v>0</v>
      </c>
      <c r="D8">
        <v>0</v>
      </c>
      <c r="E8">
        <v>0</v>
      </c>
      <c r="F8">
        <v>0</v>
      </c>
      <c r="G8">
        <v>0</v>
      </c>
      <c r="H8">
        <v>0</v>
      </c>
      <c r="I8">
        <v>0</v>
      </c>
      <c r="J8">
        <v>0</v>
      </c>
      <c r="K8">
        <v>0</v>
      </c>
      <c r="L8">
        <v>0</v>
      </c>
      <c r="M8">
        <v>0</v>
      </c>
      <c r="N8">
        <v>0</v>
      </c>
    </row>
    <row r="9" spans="1:14" x14ac:dyDescent="0.25">
      <c r="A9" t="s">
        <v>36</v>
      </c>
      <c r="B9" t="s">
        <v>39</v>
      </c>
      <c r="C9">
        <v>0</v>
      </c>
      <c r="D9">
        <v>0</v>
      </c>
      <c r="E9">
        <v>0</v>
      </c>
      <c r="F9">
        <v>0</v>
      </c>
      <c r="G9">
        <v>0</v>
      </c>
      <c r="H9">
        <v>0</v>
      </c>
      <c r="I9">
        <v>0</v>
      </c>
      <c r="J9">
        <v>0</v>
      </c>
      <c r="K9">
        <v>0</v>
      </c>
      <c r="L9">
        <v>0</v>
      </c>
      <c r="M9">
        <v>0</v>
      </c>
      <c r="N9">
        <v>0</v>
      </c>
    </row>
    <row r="10" spans="1:14" x14ac:dyDescent="0.25">
      <c r="A10" t="s">
        <v>39</v>
      </c>
      <c r="B10" t="s">
        <v>41</v>
      </c>
      <c r="C10">
        <v>0</v>
      </c>
      <c r="D10">
        <v>0</v>
      </c>
      <c r="E10">
        <v>0</v>
      </c>
      <c r="F10">
        <v>0</v>
      </c>
      <c r="G10">
        <v>0</v>
      </c>
      <c r="H10">
        <v>0</v>
      </c>
      <c r="I10">
        <v>0</v>
      </c>
      <c r="J10">
        <v>0</v>
      </c>
      <c r="K10">
        <v>0</v>
      </c>
      <c r="L10">
        <v>0</v>
      </c>
      <c r="M10">
        <v>0</v>
      </c>
      <c r="N10">
        <v>0</v>
      </c>
    </row>
    <row r="11" spans="1:14" x14ac:dyDescent="0.25">
      <c r="A11" t="s">
        <v>41</v>
      </c>
      <c r="B11" t="s">
        <v>44</v>
      </c>
      <c r="C11">
        <v>0</v>
      </c>
      <c r="D11">
        <v>0</v>
      </c>
      <c r="E11">
        <v>0</v>
      </c>
      <c r="F11">
        <v>0</v>
      </c>
      <c r="G11">
        <v>0</v>
      </c>
      <c r="H11">
        <v>0</v>
      </c>
      <c r="I11">
        <v>0</v>
      </c>
      <c r="J11">
        <v>0</v>
      </c>
      <c r="K11">
        <v>0</v>
      </c>
      <c r="L11">
        <v>0</v>
      </c>
      <c r="M11">
        <v>0</v>
      </c>
      <c r="N11">
        <v>0</v>
      </c>
    </row>
    <row r="12" spans="1:14" x14ac:dyDescent="0.25">
      <c r="A12" t="s">
        <v>44</v>
      </c>
      <c r="B12" t="s">
        <v>9</v>
      </c>
      <c r="C12">
        <v>0</v>
      </c>
      <c r="D12">
        <v>0</v>
      </c>
      <c r="E12">
        <v>0</v>
      </c>
      <c r="F12">
        <v>0</v>
      </c>
      <c r="G12">
        <v>0</v>
      </c>
      <c r="H12">
        <v>0</v>
      </c>
      <c r="I12">
        <v>0</v>
      </c>
      <c r="J12">
        <v>0</v>
      </c>
      <c r="K12">
        <v>0</v>
      </c>
      <c r="L12">
        <v>0</v>
      </c>
      <c r="M12">
        <v>0</v>
      </c>
      <c r="N12">
        <v>0</v>
      </c>
    </row>
    <row r="13" spans="1:14" x14ac:dyDescent="0.25">
      <c r="A13" t="s">
        <v>45</v>
      </c>
      <c r="B13" t="s">
        <v>9</v>
      </c>
      <c r="C13">
        <v>0</v>
      </c>
      <c r="D13">
        <v>0</v>
      </c>
      <c r="E13">
        <v>0</v>
      </c>
      <c r="F13">
        <v>0</v>
      </c>
      <c r="G13">
        <v>0</v>
      </c>
      <c r="H13">
        <v>0</v>
      </c>
      <c r="I13">
        <v>0</v>
      </c>
      <c r="J13">
        <v>0</v>
      </c>
      <c r="K13">
        <v>0</v>
      </c>
      <c r="L13">
        <v>0</v>
      </c>
      <c r="M13">
        <v>0</v>
      </c>
      <c r="N13">
        <v>0</v>
      </c>
    </row>
    <row r="14" spans="1:14" x14ac:dyDescent="0.25">
      <c r="A14" t="s">
        <v>9</v>
      </c>
      <c r="B14" t="s">
        <v>46</v>
      </c>
      <c r="C14">
        <v>0</v>
      </c>
      <c r="D14">
        <v>0</v>
      </c>
      <c r="E14">
        <v>0</v>
      </c>
      <c r="F14">
        <v>0</v>
      </c>
      <c r="G14">
        <v>0</v>
      </c>
      <c r="H14">
        <v>0</v>
      </c>
      <c r="I14">
        <v>0</v>
      </c>
      <c r="J14">
        <v>0</v>
      </c>
      <c r="K14">
        <v>0</v>
      </c>
      <c r="L14">
        <v>0</v>
      </c>
      <c r="M14">
        <v>0</v>
      </c>
      <c r="N14">
        <v>0</v>
      </c>
    </row>
    <row r="15" spans="1:14" x14ac:dyDescent="0.25">
      <c r="A15" t="s">
        <v>46</v>
      </c>
      <c r="B15" t="s">
        <v>48</v>
      </c>
      <c r="C15">
        <v>0</v>
      </c>
      <c r="D15">
        <v>0</v>
      </c>
      <c r="E15">
        <v>0</v>
      </c>
      <c r="F15">
        <v>0</v>
      </c>
      <c r="G15">
        <v>0</v>
      </c>
      <c r="H15">
        <v>0</v>
      </c>
      <c r="I15">
        <v>0</v>
      </c>
      <c r="J15">
        <v>0</v>
      </c>
      <c r="K15">
        <v>0</v>
      </c>
      <c r="L15">
        <v>0</v>
      </c>
      <c r="M15">
        <v>0</v>
      </c>
      <c r="N15">
        <v>0</v>
      </c>
    </row>
    <row r="16" spans="1:14" x14ac:dyDescent="0.25">
      <c r="A16" t="s">
        <v>455</v>
      </c>
      <c r="B16" t="s">
        <v>56</v>
      </c>
      <c r="C16">
        <v>0</v>
      </c>
      <c r="D16">
        <v>0</v>
      </c>
      <c r="E16">
        <v>0</v>
      </c>
      <c r="F16">
        <v>0</v>
      </c>
      <c r="G16">
        <v>0</v>
      </c>
      <c r="H16">
        <v>0</v>
      </c>
      <c r="I16">
        <v>0</v>
      </c>
      <c r="J16">
        <v>0</v>
      </c>
      <c r="K16">
        <v>0</v>
      </c>
      <c r="L16">
        <v>0</v>
      </c>
      <c r="M16">
        <v>0</v>
      </c>
      <c r="N16">
        <v>0</v>
      </c>
    </row>
    <row r="17" spans="1:14" x14ac:dyDescent="0.25">
      <c r="A17" t="s">
        <v>58</v>
      </c>
      <c r="B17" t="s">
        <v>57</v>
      </c>
      <c r="C17">
        <v>0</v>
      </c>
      <c r="D17">
        <v>0</v>
      </c>
      <c r="E17">
        <v>0</v>
      </c>
      <c r="F17">
        <v>0</v>
      </c>
      <c r="G17">
        <v>0</v>
      </c>
      <c r="H17">
        <v>0</v>
      </c>
      <c r="I17">
        <v>0</v>
      </c>
      <c r="J17">
        <v>0</v>
      </c>
      <c r="K17">
        <v>0</v>
      </c>
      <c r="L17">
        <v>0</v>
      </c>
      <c r="M17">
        <v>0</v>
      </c>
      <c r="N17">
        <v>0</v>
      </c>
    </row>
    <row r="18" spans="1:14" x14ac:dyDescent="0.25">
      <c r="A18" t="s">
        <v>59</v>
      </c>
      <c r="B18" t="s">
        <v>455</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50</v>
      </c>
      <c r="C20">
        <v>0</v>
      </c>
      <c r="D20">
        <v>0</v>
      </c>
      <c r="E20">
        <v>0</v>
      </c>
      <c r="F20">
        <v>0</v>
      </c>
      <c r="G20">
        <v>0</v>
      </c>
      <c r="H20">
        <v>0</v>
      </c>
      <c r="I20">
        <v>0</v>
      </c>
      <c r="J20">
        <v>0</v>
      </c>
      <c r="K20">
        <v>0</v>
      </c>
      <c r="L20">
        <v>0</v>
      </c>
      <c r="M20">
        <v>0</v>
      </c>
      <c r="N20">
        <v>0</v>
      </c>
    </row>
    <row r="21" spans="1:14" x14ac:dyDescent="0.25">
      <c r="A21" t="s">
        <v>56</v>
      </c>
      <c r="B21" t="s">
        <v>10</v>
      </c>
      <c r="C21">
        <v>0</v>
      </c>
      <c r="D21">
        <v>0</v>
      </c>
      <c r="E21">
        <v>0</v>
      </c>
      <c r="F21">
        <v>0</v>
      </c>
      <c r="G21">
        <v>0</v>
      </c>
      <c r="H21">
        <v>0</v>
      </c>
      <c r="I21">
        <v>0</v>
      </c>
      <c r="J21">
        <v>0</v>
      </c>
      <c r="K21">
        <v>0</v>
      </c>
      <c r="L21">
        <v>0</v>
      </c>
      <c r="M21">
        <v>0</v>
      </c>
      <c r="N21">
        <v>0</v>
      </c>
    </row>
    <row r="22" spans="1:14" x14ac:dyDescent="0.25">
      <c r="A22" t="s">
        <v>57</v>
      </c>
      <c r="B22" t="s">
        <v>458</v>
      </c>
      <c r="C22">
        <v>0</v>
      </c>
      <c r="D22">
        <v>0</v>
      </c>
      <c r="E22">
        <v>0</v>
      </c>
      <c r="F22">
        <v>0</v>
      </c>
      <c r="G22">
        <v>0</v>
      </c>
      <c r="H22">
        <v>0</v>
      </c>
      <c r="I22">
        <v>0</v>
      </c>
      <c r="J22">
        <v>0</v>
      </c>
      <c r="K22">
        <v>0</v>
      </c>
      <c r="L22">
        <v>0</v>
      </c>
      <c r="M22">
        <v>0</v>
      </c>
      <c r="N22">
        <v>0</v>
      </c>
    </row>
    <row r="23" spans="1:14" x14ac:dyDescent="0.25">
      <c r="A23" t="s">
        <v>10</v>
      </c>
      <c r="B23" t="s">
        <v>49</v>
      </c>
      <c r="C23">
        <v>0</v>
      </c>
      <c r="D23">
        <v>0.6</v>
      </c>
      <c r="E23">
        <v>0.8</v>
      </c>
      <c r="F23">
        <v>1.2</v>
      </c>
      <c r="G23">
        <v>0.2</v>
      </c>
      <c r="H23">
        <v>0.1</v>
      </c>
      <c r="I23">
        <v>0.1</v>
      </c>
      <c r="J23">
        <v>0.1</v>
      </c>
      <c r="K23">
        <v>0.1</v>
      </c>
      <c r="L23">
        <v>0.1</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49</v>
      </c>
      <c r="B25" t="s">
        <v>34</v>
      </c>
      <c r="C25">
        <v>0</v>
      </c>
      <c r="D25">
        <v>0</v>
      </c>
      <c r="E25">
        <v>0</v>
      </c>
      <c r="F25">
        <v>0</v>
      </c>
      <c r="G25">
        <v>0</v>
      </c>
      <c r="H25">
        <v>0</v>
      </c>
      <c r="I25">
        <v>0</v>
      </c>
      <c r="J25">
        <v>0</v>
      </c>
      <c r="K25">
        <v>0</v>
      </c>
      <c r="L25">
        <v>0</v>
      </c>
      <c r="M25">
        <v>0</v>
      </c>
      <c r="N25">
        <v>0</v>
      </c>
    </row>
    <row r="26" spans="1:14" x14ac:dyDescent="0.25">
      <c r="A26" t="s">
        <v>458</v>
      </c>
      <c r="B26" t="s">
        <v>461</v>
      </c>
      <c r="C26">
        <v>0</v>
      </c>
      <c r="D26">
        <v>0</v>
      </c>
      <c r="E26">
        <v>0</v>
      </c>
      <c r="F26">
        <v>0</v>
      </c>
      <c r="G26">
        <v>0</v>
      </c>
      <c r="H26">
        <v>0</v>
      </c>
      <c r="I26">
        <v>0</v>
      </c>
      <c r="J26">
        <v>0</v>
      </c>
      <c r="K26">
        <v>0</v>
      </c>
      <c r="L26">
        <v>0</v>
      </c>
      <c r="M26">
        <v>0</v>
      </c>
      <c r="N26">
        <v>0</v>
      </c>
    </row>
    <row r="27" spans="1:14" x14ac:dyDescent="0.25">
      <c r="A27" t="s">
        <v>461</v>
      </c>
      <c r="B27" t="s">
        <v>56</v>
      </c>
      <c r="C27">
        <v>0</v>
      </c>
      <c r="D27">
        <v>0</v>
      </c>
      <c r="E27">
        <v>0</v>
      </c>
      <c r="F27">
        <v>0</v>
      </c>
      <c r="G27">
        <v>0</v>
      </c>
      <c r="H27">
        <v>0</v>
      </c>
      <c r="I27">
        <v>0</v>
      </c>
      <c r="J27">
        <v>0</v>
      </c>
      <c r="K27">
        <v>0</v>
      </c>
      <c r="L27">
        <v>0</v>
      </c>
      <c r="M27">
        <v>0</v>
      </c>
      <c r="N27">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0"/>
  <dimension ref="A1:C13"/>
  <sheetViews>
    <sheetView workbookViewId="0">
      <selection activeCell="B12" sqref="B12"/>
    </sheetView>
  </sheetViews>
  <sheetFormatPr defaultRowHeight="15" x14ac:dyDescent="0.25"/>
  <sheetData>
    <row r="1" spans="1:3" x14ac:dyDescent="0.25">
      <c r="A1" t="s">
        <v>32</v>
      </c>
      <c r="B1" t="s">
        <v>63</v>
      </c>
      <c r="C1">
        <v>100000</v>
      </c>
    </row>
    <row r="2" spans="1:3" x14ac:dyDescent="0.25">
      <c r="A2" t="s">
        <v>34</v>
      </c>
      <c r="B2" t="s">
        <v>43</v>
      </c>
      <c r="C2">
        <v>100000</v>
      </c>
    </row>
    <row r="3" spans="1:3" x14ac:dyDescent="0.25">
      <c r="A3" t="s">
        <v>34</v>
      </c>
      <c r="B3" t="s">
        <v>35</v>
      </c>
      <c r="C3">
        <v>100000</v>
      </c>
    </row>
    <row r="4" spans="1:3" x14ac:dyDescent="0.25">
      <c r="A4" t="s">
        <v>44</v>
      </c>
      <c r="B4" t="s">
        <v>43</v>
      </c>
      <c r="C4">
        <v>100000</v>
      </c>
    </row>
    <row r="5" spans="1:3" x14ac:dyDescent="0.25">
      <c r="A5" t="s">
        <v>10</v>
      </c>
      <c r="B5" t="s">
        <v>459</v>
      </c>
      <c r="C5">
        <v>100000</v>
      </c>
    </row>
    <row r="6" spans="1:3" x14ac:dyDescent="0.25">
      <c r="A6" t="s">
        <v>10</v>
      </c>
      <c r="B6" t="s">
        <v>53</v>
      </c>
      <c r="C6">
        <v>100000</v>
      </c>
    </row>
    <row r="7" spans="1:3" x14ac:dyDescent="0.25">
      <c r="A7" t="s">
        <v>39</v>
      </c>
      <c r="B7" t="s">
        <v>40</v>
      </c>
      <c r="C7">
        <v>100000</v>
      </c>
    </row>
    <row r="8" spans="1:3" x14ac:dyDescent="0.25">
      <c r="A8" t="s">
        <v>39</v>
      </c>
      <c r="B8" t="s">
        <v>42</v>
      </c>
      <c r="C8">
        <v>100000</v>
      </c>
    </row>
    <row r="9" spans="1:3" x14ac:dyDescent="0.25">
      <c r="A9" t="s">
        <v>54</v>
      </c>
      <c r="B9" t="s">
        <v>52</v>
      </c>
      <c r="C9">
        <v>100000</v>
      </c>
    </row>
    <row r="10" spans="1:3" x14ac:dyDescent="0.25">
      <c r="A10" t="s">
        <v>32</v>
      </c>
      <c r="B10" t="s">
        <v>6</v>
      </c>
      <c r="C10">
        <v>100000</v>
      </c>
    </row>
    <row r="11" spans="1:3" x14ac:dyDescent="0.25">
      <c r="A11" t="s">
        <v>461</v>
      </c>
      <c r="B11" t="s">
        <v>457</v>
      </c>
      <c r="C11">
        <v>100000</v>
      </c>
    </row>
    <row r="12" spans="1:3" x14ac:dyDescent="0.25">
      <c r="A12" t="s">
        <v>458</v>
      </c>
      <c r="B12" t="s">
        <v>456</v>
      </c>
      <c r="C12">
        <v>100000</v>
      </c>
    </row>
    <row r="13" spans="1:3" x14ac:dyDescent="0.25">
      <c r="A13" t="s">
        <v>57</v>
      </c>
      <c r="B13" t="s">
        <v>62</v>
      </c>
      <c r="C13">
        <v>100000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1"/>
  <dimension ref="A1:L27"/>
  <sheetViews>
    <sheetView zoomScale="115" zoomScaleNormal="115" workbookViewId="0">
      <selection activeCell="F31" sqref="F31"/>
    </sheetView>
  </sheetViews>
  <sheetFormatPr defaultRowHeight="15" x14ac:dyDescent="0.25"/>
  <cols>
    <col min="3" max="3" width="9.85546875" customWidth="1"/>
  </cols>
  <sheetData>
    <row r="1" spans="1:12" x14ac:dyDescent="0.25">
      <c r="C1" t="s">
        <v>15</v>
      </c>
      <c r="D1" t="s">
        <v>16</v>
      </c>
      <c r="K1" t="s">
        <v>378</v>
      </c>
      <c r="L1" t="s">
        <v>378</v>
      </c>
    </row>
    <row r="2" spans="1:12" x14ac:dyDescent="0.25">
      <c r="A2" t="s">
        <v>32</v>
      </c>
      <c r="B2" t="s">
        <v>33</v>
      </c>
      <c r="C2">
        <v>1.17E-2</v>
      </c>
      <c r="D2">
        <v>0.90859999999999996</v>
      </c>
      <c r="K2">
        <v>1.17E-2</v>
      </c>
      <c r="L2">
        <v>0.90859999999999996</v>
      </c>
    </row>
    <row r="3" spans="1:12" x14ac:dyDescent="0.25">
      <c r="A3" t="s">
        <v>7</v>
      </c>
      <c r="B3" t="s">
        <v>33</v>
      </c>
      <c r="C3">
        <v>2.2200000000000001E-2</v>
      </c>
      <c r="D3">
        <v>1.5952</v>
      </c>
      <c r="K3">
        <v>2.2200000000000001E-2</v>
      </c>
      <c r="L3">
        <v>1.5952</v>
      </c>
    </row>
    <row r="4" spans="1:12" x14ac:dyDescent="0.25">
      <c r="A4" t="s">
        <v>33</v>
      </c>
      <c r="B4" t="s">
        <v>8</v>
      </c>
      <c r="C4">
        <v>1.4200000000000001E-2</v>
      </c>
      <c r="D4">
        <v>1.181</v>
      </c>
      <c r="K4">
        <v>1.4200000000000001E-2</v>
      </c>
      <c r="L4">
        <v>1.181</v>
      </c>
    </row>
    <row r="5" spans="1:12" x14ac:dyDescent="0.25">
      <c r="A5" t="s">
        <v>46</v>
      </c>
      <c r="B5" t="s">
        <v>48</v>
      </c>
      <c r="C5">
        <v>1.21E-2</v>
      </c>
      <c r="D5">
        <v>0.66080000000000005</v>
      </c>
      <c r="K5">
        <v>1.21E-2</v>
      </c>
      <c r="L5">
        <v>0.66080000000000005</v>
      </c>
    </row>
    <row r="6" spans="1:12" x14ac:dyDescent="0.25">
      <c r="A6" t="s">
        <v>61</v>
      </c>
      <c r="B6" t="s">
        <v>31</v>
      </c>
      <c r="C6">
        <v>8.3000000000000001E-3</v>
      </c>
      <c r="D6">
        <v>0.70540000000000003</v>
      </c>
      <c r="K6">
        <v>8.3000000000000001E-3</v>
      </c>
      <c r="L6">
        <v>0.70540000000000003</v>
      </c>
    </row>
    <row r="7" spans="1:12" x14ac:dyDescent="0.25">
      <c r="A7" t="s">
        <v>31</v>
      </c>
      <c r="B7" t="s">
        <v>32</v>
      </c>
      <c r="C7">
        <v>8.3000000000000001E-3</v>
      </c>
      <c r="D7">
        <v>0.70540000000000003</v>
      </c>
      <c r="K7">
        <v>8.3000000000000001E-3</v>
      </c>
      <c r="L7">
        <v>0.70540000000000003</v>
      </c>
    </row>
    <row r="8" spans="1:12" x14ac:dyDescent="0.25">
      <c r="A8" t="s">
        <v>8</v>
      </c>
      <c r="B8" t="s">
        <v>34</v>
      </c>
      <c r="C8">
        <v>1.21E-2</v>
      </c>
      <c r="D8">
        <v>0.36080000000000001</v>
      </c>
      <c r="K8">
        <v>1.21E-2</v>
      </c>
      <c r="L8">
        <v>0.36080000000000001</v>
      </c>
    </row>
    <row r="9" spans="1:12" x14ac:dyDescent="0.25">
      <c r="A9" t="s">
        <v>34</v>
      </c>
      <c r="B9" t="s">
        <v>36</v>
      </c>
      <c r="C9">
        <v>1.21E-2</v>
      </c>
      <c r="D9">
        <v>0.36080000000000001</v>
      </c>
      <c r="K9">
        <v>1.21E-2</v>
      </c>
      <c r="L9">
        <v>0.36080000000000001</v>
      </c>
    </row>
    <row r="10" spans="1:12" x14ac:dyDescent="0.25">
      <c r="A10" t="s">
        <v>39</v>
      </c>
      <c r="B10" t="s">
        <v>41</v>
      </c>
      <c r="C10">
        <v>1.21E-2</v>
      </c>
      <c r="D10">
        <v>0.36080000000000001</v>
      </c>
      <c r="K10">
        <v>1.21E-2</v>
      </c>
      <c r="L10">
        <v>0.36080000000000001</v>
      </c>
    </row>
    <row r="11" spans="1:12" x14ac:dyDescent="0.25">
      <c r="A11" t="s">
        <v>41</v>
      </c>
      <c r="B11" t="s">
        <v>44</v>
      </c>
      <c r="C11">
        <v>1.21E-2</v>
      </c>
      <c r="D11">
        <v>0.36080000000000001</v>
      </c>
      <c r="K11">
        <v>1.21E-2</v>
      </c>
      <c r="L11">
        <v>0.36080000000000001</v>
      </c>
    </row>
    <row r="12" spans="1:12" x14ac:dyDescent="0.25">
      <c r="A12" t="s">
        <v>44</v>
      </c>
      <c r="B12" t="s">
        <v>9</v>
      </c>
      <c r="C12">
        <v>1.21E-2</v>
      </c>
      <c r="D12">
        <v>0.36080000000000001</v>
      </c>
      <c r="K12">
        <v>1.21E-2</v>
      </c>
      <c r="L12">
        <v>0.36080000000000001</v>
      </c>
    </row>
    <row r="13" spans="1:12" x14ac:dyDescent="0.25">
      <c r="A13" t="s">
        <v>45</v>
      </c>
      <c r="B13" t="s">
        <v>9</v>
      </c>
      <c r="C13">
        <v>2.5600000000000001E-2</v>
      </c>
      <c r="D13">
        <v>0.29820000000000002</v>
      </c>
      <c r="K13">
        <v>2.5600000000000001E-2</v>
      </c>
      <c r="L13">
        <v>0.29820000000000002</v>
      </c>
    </row>
    <row r="14" spans="1:12" x14ac:dyDescent="0.25">
      <c r="A14" t="s">
        <v>9</v>
      </c>
      <c r="B14" t="s">
        <v>46</v>
      </c>
      <c r="C14">
        <v>2.5600000000000001E-2</v>
      </c>
      <c r="D14">
        <v>0.29820000000000002</v>
      </c>
      <c r="K14">
        <v>2.5600000000000001E-2</v>
      </c>
      <c r="L14">
        <v>0.29820000000000002</v>
      </c>
    </row>
    <row r="15" spans="1:12" x14ac:dyDescent="0.25">
      <c r="A15" t="s">
        <v>55</v>
      </c>
      <c r="B15" t="s">
        <v>54</v>
      </c>
      <c r="C15">
        <v>2.1700000000000001E-2</v>
      </c>
      <c r="D15">
        <v>1.0789</v>
      </c>
      <c r="K15">
        <v>2.1700000000000001E-2</v>
      </c>
      <c r="L15">
        <v>1.0789</v>
      </c>
    </row>
    <row r="16" spans="1:12" x14ac:dyDescent="0.25">
      <c r="A16" t="s">
        <v>54</v>
      </c>
      <c r="B16" t="s">
        <v>50</v>
      </c>
      <c r="C16">
        <v>2.1700000000000001E-2</v>
      </c>
      <c r="D16">
        <v>1.0789</v>
      </c>
      <c r="K16">
        <v>2.1700000000000001E-2</v>
      </c>
      <c r="L16">
        <v>1.0789</v>
      </c>
    </row>
    <row r="17" spans="1:12" x14ac:dyDescent="0.25">
      <c r="A17" t="s">
        <v>56</v>
      </c>
      <c r="B17" t="s">
        <v>10</v>
      </c>
      <c r="C17">
        <v>5.0500000000000003E-2</v>
      </c>
      <c r="D17">
        <v>0.35699999999999998</v>
      </c>
      <c r="K17">
        <v>5.0500000000000003E-2</v>
      </c>
      <c r="L17">
        <v>1.357</v>
      </c>
    </row>
    <row r="18" spans="1:12" x14ac:dyDescent="0.25">
      <c r="A18" t="s">
        <v>10</v>
      </c>
      <c r="B18" t="s">
        <v>49</v>
      </c>
      <c r="C18">
        <v>3.3700000000000001E-2</v>
      </c>
      <c r="D18">
        <v>0.36020000000000002</v>
      </c>
      <c r="K18">
        <v>3.3700000000000001E-2</v>
      </c>
      <c r="L18">
        <v>0.36020000000000002</v>
      </c>
    </row>
    <row r="19" spans="1:12" x14ac:dyDescent="0.25">
      <c r="A19" t="s">
        <v>49</v>
      </c>
      <c r="B19" t="s">
        <v>34</v>
      </c>
      <c r="C19">
        <v>3.3700000000000001E-2</v>
      </c>
      <c r="D19">
        <v>0.36020000000000002</v>
      </c>
      <c r="K19">
        <v>3.3700000000000001E-2</v>
      </c>
      <c r="L19">
        <v>0.36020000000000002</v>
      </c>
    </row>
    <row r="20" spans="1:12" x14ac:dyDescent="0.25">
      <c r="A20" t="s">
        <v>36</v>
      </c>
      <c r="B20" t="s">
        <v>39</v>
      </c>
      <c r="C20">
        <v>5.0500000000000003E-2</v>
      </c>
      <c r="D20">
        <v>0.35699999999999998</v>
      </c>
      <c r="K20">
        <v>1.17E-2</v>
      </c>
      <c r="L20">
        <v>0.90859999999999996</v>
      </c>
    </row>
    <row r="21" spans="1:12" x14ac:dyDescent="0.25">
      <c r="A21" t="s">
        <v>455</v>
      </c>
      <c r="B21" t="s">
        <v>56</v>
      </c>
      <c r="C21">
        <v>5.0500000000000003E-2</v>
      </c>
      <c r="D21">
        <v>0.35699999999999998</v>
      </c>
      <c r="K21">
        <v>2.1700000000000001E-2</v>
      </c>
      <c r="L21">
        <v>1.0789</v>
      </c>
    </row>
    <row r="22" spans="1:12" x14ac:dyDescent="0.25">
      <c r="A22" t="s">
        <v>58</v>
      </c>
      <c r="B22" t="s">
        <v>57</v>
      </c>
      <c r="C22">
        <v>5.0500000000000003E-2</v>
      </c>
      <c r="D22">
        <v>0.35699999999999998</v>
      </c>
      <c r="K22">
        <v>2.1700000000000001E-2</v>
      </c>
      <c r="L22">
        <v>1.0789</v>
      </c>
    </row>
    <row r="23" spans="1:12" x14ac:dyDescent="0.25">
      <c r="A23" t="s">
        <v>59</v>
      </c>
      <c r="B23" t="s">
        <v>455</v>
      </c>
      <c r="C23">
        <v>5.0500000000000003E-2</v>
      </c>
      <c r="D23">
        <v>0.35699999999999998</v>
      </c>
      <c r="K23">
        <v>2.1700000000000001E-2</v>
      </c>
      <c r="L23">
        <v>1.0789</v>
      </c>
    </row>
    <row r="24" spans="1:12" x14ac:dyDescent="0.25">
      <c r="A24" t="s">
        <v>57</v>
      </c>
      <c r="B24" t="s">
        <v>458</v>
      </c>
      <c r="C24">
        <v>5.0500000000000003E-2</v>
      </c>
      <c r="D24">
        <v>0.35699999999999998</v>
      </c>
      <c r="K24">
        <v>2.1700000000000001E-2</v>
      </c>
      <c r="L24">
        <v>1.0789</v>
      </c>
    </row>
    <row r="25" spans="1:12" x14ac:dyDescent="0.25">
      <c r="A25" t="s">
        <v>50</v>
      </c>
      <c r="B25" t="s">
        <v>49</v>
      </c>
      <c r="C25">
        <v>5.0500000000000003E-2</v>
      </c>
      <c r="D25">
        <v>0.35699999999999998</v>
      </c>
      <c r="K25">
        <v>2.1700000000000001E-2</v>
      </c>
      <c r="L25">
        <v>1.0789</v>
      </c>
    </row>
    <row r="26" spans="1:12" x14ac:dyDescent="0.25">
      <c r="A26" t="s">
        <v>458</v>
      </c>
      <c r="B26" t="s">
        <v>461</v>
      </c>
      <c r="C26">
        <v>5.0500000000000003E-2</v>
      </c>
      <c r="D26">
        <v>0.35699999999999998</v>
      </c>
      <c r="K26">
        <v>2.1700000000000001E-2</v>
      </c>
      <c r="L26">
        <v>1.0789</v>
      </c>
    </row>
    <row r="27" spans="1:12" x14ac:dyDescent="0.25">
      <c r="A27" t="s">
        <v>461</v>
      </c>
      <c r="B27" t="s">
        <v>56</v>
      </c>
      <c r="C27">
        <v>5.0500000000000003E-2</v>
      </c>
      <c r="D27">
        <v>0.35699999999999998</v>
      </c>
      <c r="K27">
        <v>2.1700000000000001E-2</v>
      </c>
      <c r="L27">
        <v>1.0789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dimension ref="A1:M27"/>
  <sheetViews>
    <sheetView zoomScaleNormal="100" workbookViewId="0">
      <selection activeCell="C18" sqref="C18:D18"/>
    </sheetView>
  </sheetViews>
  <sheetFormatPr defaultRowHeight="15" x14ac:dyDescent="0.25"/>
  <sheetData>
    <row r="1" spans="1:13" x14ac:dyDescent="0.25">
      <c r="C1" t="s">
        <v>17</v>
      </c>
      <c r="D1" t="s">
        <v>18</v>
      </c>
      <c r="L1" t="s">
        <v>447</v>
      </c>
    </row>
    <row r="2" spans="1:13" x14ac:dyDescent="0.25">
      <c r="A2" t="s">
        <v>32</v>
      </c>
      <c r="B2" t="s">
        <v>33</v>
      </c>
      <c r="C2">
        <v>8.2199999999999995E-2</v>
      </c>
      <c r="D2">
        <v>32.695</v>
      </c>
      <c r="L2">
        <v>24.762</v>
      </c>
      <c r="M2">
        <v>0.1031</v>
      </c>
    </row>
    <row r="3" spans="1:13" x14ac:dyDescent="0.25">
      <c r="A3" t="s">
        <v>7</v>
      </c>
      <c r="B3" t="s">
        <v>33</v>
      </c>
      <c r="C3">
        <v>0.26179999999999998</v>
      </c>
      <c r="D3">
        <v>9.0059000000000005</v>
      </c>
      <c r="L3">
        <v>8.8047000000000004</v>
      </c>
      <c r="M3">
        <v>0.1246</v>
      </c>
    </row>
    <row r="4" spans="1:13" x14ac:dyDescent="0.25">
      <c r="A4" t="s">
        <v>33</v>
      </c>
      <c r="B4" t="s">
        <v>8</v>
      </c>
      <c r="C4">
        <v>0.1234</v>
      </c>
      <c r="D4">
        <v>29.276</v>
      </c>
      <c r="L4">
        <v>18.931999999999999</v>
      </c>
      <c r="M4">
        <v>0.1618</v>
      </c>
    </row>
    <row r="5" spans="1:13" x14ac:dyDescent="0.25">
      <c r="A5" t="s">
        <v>46</v>
      </c>
      <c r="B5" t="s">
        <v>48</v>
      </c>
      <c r="C5">
        <v>0.1618</v>
      </c>
      <c r="D5">
        <v>18.931999999999999</v>
      </c>
      <c r="L5">
        <v>18.931999999999999</v>
      </c>
      <c r="M5">
        <v>0.1618</v>
      </c>
    </row>
    <row r="6" spans="1:13" x14ac:dyDescent="0.25">
      <c r="A6" t="s">
        <v>61</v>
      </c>
      <c r="B6" t="s">
        <v>31</v>
      </c>
      <c r="C6">
        <v>0.1031</v>
      </c>
      <c r="D6">
        <v>24.762</v>
      </c>
      <c r="L6">
        <v>24.762</v>
      </c>
      <c r="M6">
        <v>0.1031</v>
      </c>
    </row>
    <row r="7" spans="1:13" x14ac:dyDescent="0.25">
      <c r="A7" t="s">
        <v>31</v>
      </c>
      <c r="B7" t="s">
        <v>32</v>
      </c>
      <c r="C7">
        <v>0.1031</v>
      </c>
      <c r="D7">
        <v>24.762</v>
      </c>
      <c r="L7">
        <v>24.762</v>
      </c>
      <c r="M7">
        <v>0.1031</v>
      </c>
    </row>
    <row r="8" spans="1:13" x14ac:dyDescent="0.25">
      <c r="A8" t="s">
        <v>8</v>
      </c>
      <c r="B8" t="s">
        <v>34</v>
      </c>
      <c r="C8">
        <v>0.1618</v>
      </c>
      <c r="D8">
        <v>18.931999999999999</v>
      </c>
      <c r="L8">
        <v>18.931999999999999</v>
      </c>
      <c r="M8">
        <v>0.1618</v>
      </c>
    </row>
    <row r="9" spans="1:13" x14ac:dyDescent="0.25">
      <c r="A9" t="s">
        <v>34</v>
      </c>
      <c r="B9" t="s">
        <v>36</v>
      </c>
      <c r="C9">
        <v>0.1618</v>
      </c>
      <c r="D9">
        <v>28.221</v>
      </c>
      <c r="L9">
        <v>18.931999999999999</v>
      </c>
      <c r="M9">
        <v>0.1618</v>
      </c>
    </row>
    <row r="10" spans="1:13" x14ac:dyDescent="0.25">
      <c r="A10" t="s">
        <v>39</v>
      </c>
      <c r="B10" t="s">
        <v>41</v>
      </c>
      <c r="C10">
        <v>0.1618</v>
      </c>
      <c r="D10">
        <v>28.221</v>
      </c>
      <c r="L10">
        <v>18.931999999999999</v>
      </c>
      <c r="M10">
        <v>0.1618</v>
      </c>
    </row>
    <row r="11" spans="1:13" x14ac:dyDescent="0.25">
      <c r="A11" t="s">
        <v>41</v>
      </c>
      <c r="B11" t="s">
        <v>44</v>
      </c>
      <c r="C11">
        <v>0.1618</v>
      </c>
      <c r="D11">
        <v>28.221</v>
      </c>
      <c r="L11">
        <v>18.931999999999999</v>
      </c>
      <c r="M11">
        <v>0.1618</v>
      </c>
    </row>
    <row r="12" spans="1:13" x14ac:dyDescent="0.25">
      <c r="A12" t="s">
        <v>44</v>
      </c>
      <c r="B12" t="s">
        <v>9</v>
      </c>
      <c r="C12">
        <v>0.1618</v>
      </c>
      <c r="D12">
        <v>28.221</v>
      </c>
      <c r="L12">
        <v>18.931999999999999</v>
      </c>
      <c r="M12">
        <v>0.1618</v>
      </c>
    </row>
    <row r="13" spans="1:13" x14ac:dyDescent="0.25">
      <c r="A13" t="s">
        <v>45</v>
      </c>
      <c r="B13" t="s">
        <v>9</v>
      </c>
      <c r="C13">
        <v>0.1618</v>
      </c>
      <c r="D13">
        <v>28.221</v>
      </c>
      <c r="L13">
        <v>18.931999999999999</v>
      </c>
      <c r="M13">
        <v>0.1618</v>
      </c>
    </row>
    <row r="14" spans="1:13" x14ac:dyDescent="0.25">
      <c r="A14" t="s">
        <v>9</v>
      </c>
      <c r="B14" t="s">
        <v>46</v>
      </c>
      <c r="C14">
        <v>0.1618</v>
      </c>
      <c r="D14">
        <v>28.221</v>
      </c>
      <c r="L14">
        <v>18.931999999999999</v>
      </c>
      <c r="M14">
        <v>0.1618</v>
      </c>
    </row>
    <row r="15" spans="1:13" x14ac:dyDescent="0.25">
      <c r="A15" t="s">
        <v>55</v>
      </c>
      <c r="B15" t="s">
        <v>54</v>
      </c>
      <c r="C15">
        <v>0.1618</v>
      </c>
      <c r="D15">
        <v>28.221</v>
      </c>
      <c r="L15">
        <v>18.931999999999999</v>
      </c>
      <c r="M15">
        <v>0.1618</v>
      </c>
    </row>
    <row r="16" spans="1:13" x14ac:dyDescent="0.25">
      <c r="A16" t="s">
        <v>54</v>
      </c>
      <c r="B16" t="s">
        <v>50</v>
      </c>
      <c r="C16">
        <v>0.1618</v>
      </c>
      <c r="D16">
        <v>15.32</v>
      </c>
      <c r="L16">
        <v>18.931999999999999</v>
      </c>
      <c r="M16">
        <v>0.1618</v>
      </c>
    </row>
    <row r="17" spans="1:13" x14ac:dyDescent="0.25">
      <c r="A17" t="s">
        <v>56</v>
      </c>
      <c r="B17" t="s">
        <v>10</v>
      </c>
      <c r="C17">
        <v>0.1618</v>
      </c>
      <c r="D17">
        <v>15.32</v>
      </c>
      <c r="L17">
        <v>18.931999999999999</v>
      </c>
      <c r="M17">
        <v>0.1618</v>
      </c>
    </row>
    <row r="18" spans="1:13" x14ac:dyDescent="0.25">
      <c r="A18" t="s">
        <v>10</v>
      </c>
      <c r="B18" t="s">
        <v>49</v>
      </c>
      <c r="C18">
        <v>0.1618</v>
      </c>
      <c r="D18">
        <v>15.32</v>
      </c>
      <c r="L18">
        <v>18.931999999999999</v>
      </c>
      <c r="M18">
        <v>0.1618</v>
      </c>
    </row>
    <row r="19" spans="1:13" x14ac:dyDescent="0.25">
      <c r="A19" t="s">
        <v>49</v>
      </c>
      <c r="B19" t="s">
        <v>34</v>
      </c>
      <c r="C19">
        <v>0.1618</v>
      </c>
      <c r="D19">
        <v>15.32</v>
      </c>
      <c r="L19">
        <v>18.931999999999999</v>
      </c>
      <c r="M19">
        <v>0.1618</v>
      </c>
    </row>
    <row r="20" spans="1:13" x14ac:dyDescent="0.25">
      <c r="A20" t="s">
        <v>36</v>
      </c>
      <c r="B20" t="s">
        <v>39</v>
      </c>
      <c r="C20">
        <v>0.1618</v>
      </c>
      <c r="D20">
        <v>15.32</v>
      </c>
      <c r="L20">
        <v>18.931999999999999</v>
      </c>
      <c r="M20">
        <v>0.1618</v>
      </c>
    </row>
    <row r="21" spans="1:13" x14ac:dyDescent="0.25">
      <c r="A21" t="s">
        <v>455</v>
      </c>
      <c r="B21" t="s">
        <v>56</v>
      </c>
      <c r="C21">
        <v>0.1618</v>
      </c>
      <c r="D21">
        <v>15.32</v>
      </c>
      <c r="L21">
        <v>18.931999999999999</v>
      </c>
      <c r="M21">
        <v>0.1618</v>
      </c>
    </row>
    <row r="22" spans="1:13" x14ac:dyDescent="0.25">
      <c r="A22" t="s">
        <v>58</v>
      </c>
      <c r="B22" t="s">
        <v>57</v>
      </c>
      <c r="C22">
        <v>0.1618</v>
      </c>
      <c r="D22">
        <v>15.32</v>
      </c>
      <c r="L22">
        <v>18.931999999999999</v>
      </c>
      <c r="M22">
        <v>0.1618</v>
      </c>
    </row>
    <row r="23" spans="1:13" x14ac:dyDescent="0.25">
      <c r="A23" t="s">
        <v>59</v>
      </c>
      <c r="B23" t="s">
        <v>455</v>
      </c>
      <c r="C23">
        <v>0.1618</v>
      </c>
      <c r="D23">
        <v>15.32</v>
      </c>
      <c r="L23">
        <v>18.931999999999999</v>
      </c>
      <c r="M23">
        <v>0.1618</v>
      </c>
    </row>
    <row r="24" spans="1:13" x14ac:dyDescent="0.25">
      <c r="A24" t="s">
        <v>57</v>
      </c>
      <c r="B24" t="s">
        <v>458</v>
      </c>
      <c r="C24">
        <v>0.1618</v>
      </c>
      <c r="D24">
        <v>15.32</v>
      </c>
      <c r="L24">
        <v>18.931999999999999</v>
      </c>
      <c r="M24">
        <v>0.1618</v>
      </c>
    </row>
    <row r="25" spans="1:13" x14ac:dyDescent="0.25">
      <c r="A25" t="s">
        <v>50</v>
      </c>
      <c r="B25" t="s">
        <v>49</v>
      </c>
      <c r="C25">
        <v>0.1618</v>
      </c>
      <c r="D25">
        <v>15.32</v>
      </c>
      <c r="L25">
        <v>18.931999999999999</v>
      </c>
      <c r="M25">
        <v>0.1618</v>
      </c>
    </row>
    <row r="26" spans="1:13" x14ac:dyDescent="0.25">
      <c r="A26" t="s">
        <v>458</v>
      </c>
      <c r="B26" t="s">
        <v>461</v>
      </c>
      <c r="C26">
        <v>0.1618</v>
      </c>
      <c r="D26">
        <v>15.32</v>
      </c>
      <c r="L26">
        <v>18.931999999999999</v>
      </c>
      <c r="M26">
        <v>0.1618</v>
      </c>
    </row>
    <row r="27" spans="1:13" x14ac:dyDescent="0.25">
      <c r="A27" t="s">
        <v>461</v>
      </c>
      <c r="B27" t="s">
        <v>56</v>
      </c>
      <c r="C27">
        <v>0.1618</v>
      </c>
      <c r="D27">
        <v>15.32</v>
      </c>
      <c r="L27">
        <v>18.931999999999999</v>
      </c>
      <c r="M27">
        <v>0.1618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5"/>
  <dimension ref="A1:S241"/>
  <sheetViews>
    <sheetView topLeftCell="A211" workbookViewId="0">
      <selection activeCell="B24" sqref="B24"/>
    </sheetView>
  </sheetViews>
  <sheetFormatPr defaultColWidth="9.140625" defaultRowHeight="15" x14ac:dyDescent="0.25"/>
  <cols>
    <col min="1" max="1" width="10.140625" bestFit="1" customWidth="1"/>
    <col min="3" max="5" width="11.5703125" bestFit="1" customWidth="1"/>
  </cols>
  <sheetData>
    <row r="1" spans="1:19" x14ac:dyDescent="0.25">
      <c r="D1" t="s">
        <v>4</v>
      </c>
      <c r="P1" s="1"/>
      <c r="Q1" s="1"/>
      <c r="R1" s="1"/>
      <c r="S1" s="1"/>
    </row>
    <row r="2" spans="1:19" x14ac:dyDescent="0.25">
      <c r="A2" t="s">
        <v>32</v>
      </c>
      <c r="B2" t="s">
        <v>33</v>
      </c>
      <c r="C2" t="s">
        <v>19</v>
      </c>
      <c r="D2" s="3">
        <v>0</v>
      </c>
      <c r="E2" s="1"/>
      <c r="F2" s="1"/>
      <c r="G2" s="1"/>
      <c r="H2" s="1"/>
      <c r="I2" s="1"/>
      <c r="J2" s="1"/>
      <c r="K2" s="1"/>
      <c r="L2" s="1"/>
      <c r="M2" s="1"/>
      <c r="N2" s="1"/>
      <c r="O2" s="1"/>
      <c r="P2" s="1"/>
      <c r="Q2" s="1"/>
      <c r="R2" s="1"/>
      <c r="S2" s="1"/>
    </row>
    <row r="3" spans="1:19" x14ac:dyDescent="0.25">
      <c r="A3" t="s">
        <v>32</v>
      </c>
      <c r="B3" t="s">
        <v>33</v>
      </c>
      <c r="C3" t="s">
        <v>20</v>
      </c>
      <c r="D3" s="3">
        <v>0</v>
      </c>
      <c r="E3" s="1"/>
      <c r="F3" s="1"/>
      <c r="G3" s="1"/>
      <c r="H3" s="1"/>
      <c r="I3" s="1"/>
      <c r="J3" s="1"/>
      <c r="K3" s="1"/>
      <c r="L3" s="1"/>
      <c r="M3" s="1"/>
      <c r="N3" s="1"/>
      <c r="O3" s="1"/>
      <c r="P3" s="1"/>
      <c r="Q3" s="1"/>
      <c r="R3" s="1"/>
      <c r="S3" s="1"/>
    </row>
    <row r="4" spans="1:19" x14ac:dyDescent="0.25">
      <c r="A4" t="s">
        <v>32</v>
      </c>
      <c r="B4" t="s">
        <v>33</v>
      </c>
      <c r="C4" t="s">
        <v>21</v>
      </c>
      <c r="D4" s="3">
        <v>0.05</v>
      </c>
      <c r="E4" s="1"/>
      <c r="F4" s="1"/>
      <c r="G4" s="1"/>
      <c r="H4" s="1"/>
      <c r="I4" s="1"/>
      <c r="J4" s="1"/>
      <c r="K4" s="1"/>
      <c r="L4" s="1"/>
      <c r="M4" s="1"/>
      <c r="N4" s="1"/>
      <c r="O4" s="1"/>
      <c r="P4" s="1"/>
      <c r="Q4" s="1"/>
      <c r="R4" s="1"/>
      <c r="S4" s="1"/>
    </row>
    <row r="5" spans="1:19" x14ac:dyDescent="0.25">
      <c r="A5" t="s">
        <v>32</v>
      </c>
      <c r="B5" t="s">
        <v>33</v>
      </c>
      <c r="C5" t="s">
        <v>22</v>
      </c>
      <c r="D5" s="3">
        <v>0.1</v>
      </c>
      <c r="E5" s="1"/>
      <c r="F5" s="1"/>
      <c r="G5" s="1"/>
      <c r="H5" s="1"/>
      <c r="I5" s="1"/>
      <c r="J5" s="1"/>
      <c r="K5" s="1"/>
      <c r="L5" s="1"/>
      <c r="M5" s="1"/>
      <c r="N5" s="1"/>
      <c r="O5" s="1"/>
      <c r="P5" s="1"/>
      <c r="Q5" s="1"/>
      <c r="R5" s="1"/>
      <c r="S5" s="1"/>
    </row>
    <row r="6" spans="1:19" x14ac:dyDescent="0.25">
      <c r="A6" t="s">
        <v>32</v>
      </c>
      <c r="B6" t="s">
        <v>33</v>
      </c>
      <c r="C6" t="s">
        <v>23</v>
      </c>
      <c r="D6" s="3">
        <v>0.5</v>
      </c>
      <c r="E6" s="1"/>
      <c r="F6" s="1"/>
      <c r="G6" s="1"/>
      <c r="H6" s="1"/>
      <c r="I6" s="1"/>
      <c r="J6" s="1"/>
      <c r="K6" s="1"/>
      <c r="L6" s="1"/>
      <c r="M6" s="1"/>
      <c r="N6" s="1"/>
      <c r="O6" s="1"/>
      <c r="P6" s="1"/>
      <c r="Q6" s="1"/>
      <c r="R6" s="1"/>
      <c r="S6" s="1"/>
    </row>
    <row r="7" spans="1:19" x14ac:dyDescent="0.25">
      <c r="A7" t="s">
        <v>32</v>
      </c>
      <c r="B7" t="s">
        <v>33</v>
      </c>
      <c r="C7" t="s">
        <v>24</v>
      </c>
      <c r="D7" s="3">
        <v>0.5</v>
      </c>
      <c r="E7" s="1"/>
      <c r="F7" s="1"/>
      <c r="G7" s="1"/>
      <c r="H7" s="1"/>
      <c r="I7" s="1"/>
      <c r="J7" s="1"/>
      <c r="K7" s="1"/>
      <c r="L7" s="1"/>
      <c r="M7" s="1"/>
      <c r="N7" s="1"/>
      <c r="O7" s="1"/>
      <c r="P7" s="1"/>
      <c r="Q7" s="1"/>
      <c r="R7" s="1"/>
      <c r="S7" s="1"/>
    </row>
    <row r="8" spans="1:19" x14ac:dyDescent="0.25">
      <c r="A8" t="s">
        <v>32</v>
      </c>
      <c r="B8" t="s">
        <v>33</v>
      </c>
      <c r="C8" t="s">
        <v>25</v>
      </c>
      <c r="D8" s="3">
        <v>0.5</v>
      </c>
      <c r="E8" s="1"/>
      <c r="F8" s="1"/>
      <c r="G8" s="1"/>
      <c r="H8" s="1"/>
      <c r="I8" s="1"/>
      <c r="J8" s="1"/>
      <c r="K8" s="1"/>
      <c r="L8" s="1"/>
      <c r="M8" s="1"/>
      <c r="N8" s="1"/>
      <c r="O8" s="1"/>
      <c r="P8" s="1"/>
      <c r="Q8" s="1"/>
      <c r="R8" s="1"/>
      <c r="S8" s="1"/>
    </row>
    <row r="9" spans="1:19" x14ac:dyDescent="0.25">
      <c r="A9" t="s">
        <v>32</v>
      </c>
      <c r="B9" t="s">
        <v>33</v>
      </c>
      <c r="C9" t="s">
        <v>26</v>
      </c>
      <c r="D9" s="3">
        <v>0.04</v>
      </c>
      <c r="E9" s="1"/>
      <c r="F9" s="1"/>
      <c r="G9" s="1"/>
      <c r="H9" s="1"/>
      <c r="I9" s="1"/>
      <c r="J9" s="1"/>
      <c r="K9" s="1"/>
      <c r="L9" s="1"/>
      <c r="M9" s="1"/>
      <c r="N9" s="1"/>
      <c r="O9" s="1"/>
      <c r="P9" s="1"/>
      <c r="Q9" s="1"/>
      <c r="R9" s="1"/>
      <c r="S9" s="1"/>
    </row>
    <row r="10" spans="1:19" ht="15.75" customHeight="1" x14ac:dyDescent="0.25">
      <c r="A10" t="s">
        <v>32</v>
      </c>
      <c r="B10" t="s">
        <v>33</v>
      </c>
      <c r="C10" t="s">
        <v>27</v>
      </c>
      <c r="D10" s="3">
        <v>0.02</v>
      </c>
      <c r="E10" s="1"/>
      <c r="F10" s="1"/>
      <c r="G10" s="1"/>
      <c r="H10" s="1"/>
      <c r="I10" s="1"/>
      <c r="J10" s="1"/>
      <c r="K10" s="1"/>
      <c r="L10" s="1"/>
      <c r="M10" s="1"/>
      <c r="N10" s="1"/>
      <c r="O10" s="1"/>
      <c r="P10" s="1"/>
      <c r="Q10" s="1"/>
      <c r="R10" s="1"/>
      <c r="S10" s="1"/>
    </row>
    <row r="11" spans="1:19" x14ac:dyDescent="0.25">
      <c r="A11" t="s">
        <v>32</v>
      </c>
      <c r="B11" t="s">
        <v>33</v>
      </c>
      <c r="C11" t="s">
        <v>28</v>
      </c>
      <c r="D11">
        <v>0</v>
      </c>
      <c r="E11" s="1"/>
      <c r="F11" s="1"/>
      <c r="G11" s="1"/>
      <c r="H11" s="1"/>
      <c r="I11" s="1"/>
      <c r="J11" s="1"/>
      <c r="K11" s="1"/>
      <c r="L11" s="1"/>
      <c r="M11" s="1"/>
      <c r="N11" s="1"/>
      <c r="O11" s="1"/>
      <c r="P11" s="1"/>
      <c r="Q11" s="1"/>
      <c r="R11" s="1"/>
      <c r="S11" s="1"/>
    </row>
    <row r="12" spans="1:19" x14ac:dyDescent="0.25">
      <c r="A12" t="s">
        <v>32</v>
      </c>
      <c r="B12" t="s">
        <v>33</v>
      </c>
      <c r="C12" t="s">
        <v>29</v>
      </c>
      <c r="D12" s="3">
        <v>0</v>
      </c>
      <c r="E12" s="1"/>
      <c r="F12" s="1"/>
      <c r="G12" s="1"/>
      <c r="H12" s="1"/>
      <c r="I12" s="1"/>
      <c r="J12" s="1"/>
      <c r="K12" s="1"/>
      <c r="L12" s="1"/>
      <c r="M12" s="1"/>
      <c r="N12" s="1"/>
      <c r="O12" s="1"/>
      <c r="P12" s="1"/>
      <c r="Q12" s="1"/>
      <c r="R12" s="1"/>
      <c r="S12" s="1"/>
    </row>
    <row r="13" spans="1:19" x14ac:dyDescent="0.25">
      <c r="A13" t="s">
        <v>32</v>
      </c>
      <c r="B13" t="s">
        <v>33</v>
      </c>
      <c r="C13" t="s">
        <v>30</v>
      </c>
      <c r="D13" s="3">
        <v>0</v>
      </c>
      <c r="E13" s="1"/>
      <c r="F13" s="1"/>
      <c r="G13" s="1"/>
      <c r="H13" s="1"/>
      <c r="I13" s="1"/>
      <c r="J13" s="1"/>
      <c r="K13" s="1"/>
      <c r="L13" s="1"/>
      <c r="M13" s="1"/>
      <c r="N13" s="1"/>
      <c r="O13" s="1"/>
      <c r="P13" s="1"/>
      <c r="Q13" s="1"/>
      <c r="R13" s="1"/>
    </row>
    <row r="14" spans="1:19" x14ac:dyDescent="0.25">
      <c r="A14" t="s">
        <v>7</v>
      </c>
      <c r="B14" t="s">
        <v>33</v>
      </c>
      <c r="C14" t="s">
        <v>19</v>
      </c>
      <c r="D14" s="3">
        <v>0</v>
      </c>
    </row>
    <row r="15" spans="1:19" x14ac:dyDescent="0.25">
      <c r="A15" t="s">
        <v>7</v>
      </c>
      <c r="B15" t="s">
        <v>33</v>
      </c>
      <c r="C15" t="s">
        <v>20</v>
      </c>
      <c r="D15" s="3">
        <v>0</v>
      </c>
    </row>
    <row r="16" spans="1:19" x14ac:dyDescent="0.25">
      <c r="A16" t="s">
        <v>7</v>
      </c>
      <c r="B16" t="s">
        <v>33</v>
      </c>
      <c r="C16" t="s">
        <v>21</v>
      </c>
      <c r="D16" s="3">
        <v>0</v>
      </c>
    </row>
    <row r="17" spans="1:4" x14ac:dyDescent="0.25">
      <c r="A17" t="s">
        <v>7</v>
      </c>
      <c r="B17" t="s">
        <v>33</v>
      </c>
      <c r="C17" t="s">
        <v>22</v>
      </c>
      <c r="D17" s="3">
        <v>0</v>
      </c>
    </row>
    <row r="18" spans="1:4" x14ac:dyDescent="0.25">
      <c r="A18" t="s">
        <v>7</v>
      </c>
      <c r="B18" t="s">
        <v>33</v>
      </c>
      <c r="C18" t="s">
        <v>23</v>
      </c>
      <c r="D18" s="3">
        <v>0</v>
      </c>
    </row>
    <row r="19" spans="1:4" x14ac:dyDescent="0.25">
      <c r="A19" t="s">
        <v>7</v>
      </c>
      <c r="B19" t="s">
        <v>33</v>
      </c>
      <c r="C19" t="s">
        <v>24</v>
      </c>
      <c r="D19" s="3">
        <v>0</v>
      </c>
    </row>
    <row r="20" spans="1:4" x14ac:dyDescent="0.25">
      <c r="A20" t="s">
        <v>7</v>
      </c>
      <c r="B20" t="s">
        <v>33</v>
      </c>
      <c r="C20" t="s">
        <v>25</v>
      </c>
      <c r="D20" s="3">
        <v>0</v>
      </c>
    </row>
    <row r="21" spans="1:4" x14ac:dyDescent="0.25">
      <c r="A21" t="s">
        <v>7</v>
      </c>
      <c r="B21" t="s">
        <v>33</v>
      </c>
      <c r="C21" t="s">
        <v>26</v>
      </c>
      <c r="D21" s="3">
        <v>0</v>
      </c>
    </row>
    <row r="22" spans="1:4" x14ac:dyDescent="0.25">
      <c r="A22" t="s">
        <v>7</v>
      </c>
      <c r="B22" t="s">
        <v>33</v>
      </c>
      <c r="C22" t="s">
        <v>27</v>
      </c>
      <c r="D22" s="3">
        <v>0</v>
      </c>
    </row>
    <row r="23" spans="1:4" x14ac:dyDescent="0.25">
      <c r="A23" t="s">
        <v>7</v>
      </c>
      <c r="B23" t="s">
        <v>33</v>
      </c>
      <c r="C23" t="s">
        <v>28</v>
      </c>
      <c r="D23">
        <v>0</v>
      </c>
    </row>
    <row r="24" spans="1:4" x14ac:dyDescent="0.25">
      <c r="A24" t="s">
        <v>7</v>
      </c>
      <c r="B24" t="s">
        <v>33</v>
      </c>
      <c r="C24" t="s">
        <v>29</v>
      </c>
      <c r="D24" s="3">
        <v>0</v>
      </c>
    </row>
    <row r="25" spans="1:4" x14ac:dyDescent="0.25">
      <c r="A25" t="s">
        <v>7</v>
      </c>
      <c r="B25" t="s">
        <v>33</v>
      </c>
      <c r="C25" t="s">
        <v>30</v>
      </c>
      <c r="D25" s="3">
        <v>0</v>
      </c>
    </row>
    <row r="26" spans="1:4" x14ac:dyDescent="0.25">
      <c r="A26" t="s">
        <v>5</v>
      </c>
      <c r="B26" t="s">
        <v>8</v>
      </c>
      <c r="C26" t="s">
        <v>19</v>
      </c>
      <c r="D26" s="3">
        <v>0</v>
      </c>
    </row>
    <row r="27" spans="1:4" x14ac:dyDescent="0.25">
      <c r="A27" t="s">
        <v>5</v>
      </c>
      <c r="B27" t="s">
        <v>8</v>
      </c>
      <c r="C27" t="s">
        <v>20</v>
      </c>
      <c r="D27" s="3">
        <v>0</v>
      </c>
    </row>
    <row r="28" spans="1:4" x14ac:dyDescent="0.25">
      <c r="A28" t="s">
        <v>5</v>
      </c>
      <c r="B28" t="s">
        <v>8</v>
      </c>
      <c r="C28" t="s">
        <v>21</v>
      </c>
      <c r="D28" s="3">
        <v>0.05</v>
      </c>
    </row>
    <row r="29" spans="1:4" x14ac:dyDescent="0.25">
      <c r="A29" t="s">
        <v>5</v>
      </c>
      <c r="B29" t="s">
        <v>8</v>
      </c>
      <c r="C29" t="s">
        <v>22</v>
      </c>
      <c r="D29" s="3">
        <v>0.1</v>
      </c>
    </row>
    <row r="30" spans="1:4" x14ac:dyDescent="0.25">
      <c r="A30" t="s">
        <v>5</v>
      </c>
      <c r="B30" t="s">
        <v>8</v>
      </c>
      <c r="C30" t="s">
        <v>23</v>
      </c>
      <c r="D30" s="3">
        <v>0.5</v>
      </c>
    </row>
    <row r="31" spans="1:4" x14ac:dyDescent="0.25">
      <c r="A31" t="s">
        <v>5</v>
      </c>
      <c r="B31" t="s">
        <v>8</v>
      </c>
      <c r="C31" t="s">
        <v>24</v>
      </c>
      <c r="D31" s="3">
        <v>0.5</v>
      </c>
    </row>
    <row r="32" spans="1:4" x14ac:dyDescent="0.25">
      <c r="A32" t="s">
        <v>5</v>
      </c>
      <c r="B32" t="s">
        <v>8</v>
      </c>
      <c r="C32" t="s">
        <v>25</v>
      </c>
      <c r="D32" s="3">
        <v>0.5</v>
      </c>
    </row>
    <row r="33" spans="1:4" x14ac:dyDescent="0.25">
      <c r="A33" t="s">
        <v>5</v>
      </c>
      <c r="B33" t="s">
        <v>8</v>
      </c>
      <c r="C33" t="s">
        <v>26</v>
      </c>
      <c r="D33" s="3">
        <v>0.04</v>
      </c>
    </row>
    <row r="34" spans="1:4" x14ac:dyDescent="0.25">
      <c r="A34" t="s">
        <v>5</v>
      </c>
      <c r="B34" t="s">
        <v>8</v>
      </c>
      <c r="C34" t="s">
        <v>27</v>
      </c>
      <c r="D34" s="3">
        <v>0.02</v>
      </c>
    </row>
    <row r="35" spans="1:4" x14ac:dyDescent="0.25">
      <c r="A35" t="s">
        <v>5</v>
      </c>
      <c r="B35" t="s">
        <v>8</v>
      </c>
      <c r="C35" t="s">
        <v>28</v>
      </c>
      <c r="D35">
        <v>0</v>
      </c>
    </row>
    <row r="36" spans="1:4" x14ac:dyDescent="0.25">
      <c r="A36" t="s">
        <v>5</v>
      </c>
      <c r="B36" t="s">
        <v>8</v>
      </c>
      <c r="C36" t="s">
        <v>29</v>
      </c>
      <c r="D36" s="3">
        <v>0</v>
      </c>
    </row>
    <row r="37" spans="1:4" x14ac:dyDescent="0.25">
      <c r="A37" t="s">
        <v>5</v>
      </c>
      <c r="B37" t="s">
        <v>8</v>
      </c>
      <c r="C37" t="s">
        <v>30</v>
      </c>
      <c r="D37" s="3">
        <v>0</v>
      </c>
    </row>
    <row r="38" spans="1:4" x14ac:dyDescent="0.25">
      <c r="A38" t="s">
        <v>8</v>
      </c>
      <c r="B38" t="s">
        <v>34</v>
      </c>
      <c r="C38" t="s">
        <v>19</v>
      </c>
      <c r="D38" s="3">
        <v>0</v>
      </c>
    </row>
    <row r="39" spans="1:4" x14ac:dyDescent="0.25">
      <c r="A39" t="s">
        <v>8</v>
      </c>
      <c r="B39" t="s">
        <v>34</v>
      </c>
      <c r="C39" t="s">
        <v>20</v>
      </c>
      <c r="D39" s="3">
        <v>0</v>
      </c>
    </row>
    <row r="40" spans="1:4" x14ac:dyDescent="0.25">
      <c r="A40" t="s">
        <v>8</v>
      </c>
      <c r="B40" t="s">
        <v>34</v>
      </c>
      <c r="C40" t="s">
        <v>21</v>
      </c>
      <c r="D40" s="3">
        <v>0.05</v>
      </c>
    </row>
    <row r="41" spans="1:4" x14ac:dyDescent="0.25">
      <c r="A41" t="s">
        <v>8</v>
      </c>
      <c r="B41" t="s">
        <v>34</v>
      </c>
      <c r="C41" t="s">
        <v>22</v>
      </c>
      <c r="D41" s="3">
        <v>0.1</v>
      </c>
    </row>
    <row r="42" spans="1:4" x14ac:dyDescent="0.25">
      <c r="A42" t="s">
        <v>8</v>
      </c>
      <c r="B42" t="s">
        <v>34</v>
      </c>
      <c r="C42" t="s">
        <v>23</v>
      </c>
      <c r="D42" s="3">
        <v>0.5</v>
      </c>
    </row>
    <row r="43" spans="1:4" x14ac:dyDescent="0.25">
      <c r="A43" t="s">
        <v>8</v>
      </c>
      <c r="B43" t="s">
        <v>34</v>
      </c>
      <c r="C43" t="s">
        <v>24</v>
      </c>
      <c r="D43" s="3">
        <v>0.5</v>
      </c>
    </row>
    <row r="44" spans="1:4" x14ac:dyDescent="0.25">
      <c r="A44" t="s">
        <v>8</v>
      </c>
      <c r="B44" t="s">
        <v>34</v>
      </c>
      <c r="C44" t="s">
        <v>25</v>
      </c>
      <c r="D44" s="3">
        <v>0.5</v>
      </c>
    </row>
    <row r="45" spans="1:4" x14ac:dyDescent="0.25">
      <c r="A45" t="s">
        <v>8</v>
      </c>
      <c r="B45" t="s">
        <v>34</v>
      </c>
      <c r="C45" t="s">
        <v>26</v>
      </c>
      <c r="D45" s="3">
        <v>0.04</v>
      </c>
    </row>
    <row r="46" spans="1:4" x14ac:dyDescent="0.25">
      <c r="A46" t="s">
        <v>8</v>
      </c>
      <c r="B46" t="s">
        <v>34</v>
      </c>
      <c r="C46" t="s">
        <v>27</v>
      </c>
      <c r="D46" s="3">
        <v>0.02</v>
      </c>
    </row>
    <row r="47" spans="1:4" x14ac:dyDescent="0.25">
      <c r="A47" t="s">
        <v>8</v>
      </c>
      <c r="B47" t="s">
        <v>34</v>
      </c>
      <c r="C47" t="s">
        <v>28</v>
      </c>
      <c r="D47">
        <v>0</v>
      </c>
    </row>
    <row r="48" spans="1:4" x14ac:dyDescent="0.25">
      <c r="A48" t="s">
        <v>8</v>
      </c>
      <c r="B48" t="s">
        <v>34</v>
      </c>
      <c r="C48" t="s">
        <v>29</v>
      </c>
      <c r="D48" s="3">
        <v>0</v>
      </c>
    </row>
    <row r="49" spans="1:4" x14ac:dyDescent="0.25">
      <c r="A49" t="s">
        <v>8</v>
      </c>
      <c r="B49" t="s">
        <v>34</v>
      </c>
      <c r="C49" t="s">
        <v>30</v>
      </c>
      <c r="D49" s="3">
        <v>0</v>
      </c>
    </row>
    <row r="50" spans="1:4" x14ac:dyDescent="0.25">
      <c r="A50" t="s">
        <v>34</v>
      </c>
      <c r="B50" t="s">
        <v>36</v>
      </c>
      <c r="C50" t="s">
        <v>19</v>
      </c>
      <c r="D50" s="3">
        <v>0</v>
      </c>
    </row>
    <row r="51" spans="1:4" x14ac:dyDescent="0.25">
      <c r="A51" t="s">
        <v>34</v>
      </c>
      <c r="B51" t="s">
        <v>36</v>
      </c>
      <c r="C51" t="s">
        <v>20</v>
      </c>
      <c r="D51" s="3">
        <v>0</v>
      </c>
    </row>
    <row r="52" spans="1:4" x14ac:dyDescent="0.25">
      <c r="A52" t="s">
        <v>34</v>
      </c>
      <c r="B52" t="s">
        <v>36</v>
      </c>
      <c r="C52" t="s">
        <v>21</v>
      </c>
      <c r="D52" s="3">
        <v>0.05</v>
      </c>
    </row>
    <row r="53" spans="1:4" x14ac:dyDescent="0.25">
      <c r="A53" t="s">
        <v>34</v>
      </c>
      <c r="B53" t="s">
        <v>36</v>
      </c>
      <c r="C53" t="s">
        <v>22</v>
      </c>
      <c r="D53" s="3">
        <v>0.1</v>
      </c>
    </row>
    <row r="54" spans="1:4" x14ac:dyDescent="0.25">
      <c r="A54" t="s">
        <v>34</v>
      </c>
      <c r="B54" t="s">
        <v>36</v>
      </c>
      <c r="C54" t="s">
        <v>23</v>
      </c>
      <c r="D54" s="3">
        <v>0.5</v>
      </c>
    </row>
    <row r="55" spans="1:4" x14ac:dyDescent="0.25">
      <c r="A55" t="s">
        <v>34</v>
      </c>
      <c r="B55" t="s">
        <v>36</v>
      </c>
      <c r="C55" t="s">
        <v>24</v>
      </c>
      <c r="D55" s="3">
        <v>0.5</v>
      </c>
    </row>
    <row r="56" spans="1:4" x14ac:dyDescent="0.25">
      <c r="A56" t="s">
        <v>34</v>
      </c>
      <c r="B56" t="s">
        <v>36</v>
      </c>
      <c r="C56" t="s">
        <v>25</v>
      </c>
      <c r="D56" s="3">
        <v>0.5</v>
      </c>
    </row>
    <row r="57" spans="1:4" x14ac:dyDescent="0.25">
      <c r="A57" t="s">
        <v>34</v>
      </c>
      <c r="B57" t="s">
        <v>36</v>
      </c>
      <c r="C57" t="s">
        <v>26</v>
      </c>
      <c r="D57" s="3">
        <v>0.04</v>
      </c>
    </row>
    <row r="58" spans="1:4" x14ac:dyDescent="0.25">
      <c r="A58" t="s">
        <v>34</v>
      </c>
      <c r="B58" t="s">
        <v>36</v>
      </c>
      <c r="C58" t="s">
        <v>27</v>
      </c>
      <c r="D58" s="3">
        <v>0.02</v>
      </c>
    </row>
    <row r="59" spans="1:4" x14ac:dyDescent="0.25">
      <c r="A59" t="s">
        <v>34</v>
      </c>
      <c r="B59" t="s">
        <v>36</v>
      </c>
      <c r="C59" t="s">
        <v>28</v>
      </c>
      <c r="D59">
        <v>0</v>
      </c>
    </row>
    <row r="60" spans="1:4" x14ac:dyDescent="0.25">
      <c r="A60" t="s">
        <v>34</v>
      </c>
      <c r="B60" t="s">
        <v>36</v>
      </c>
      <c r="C60" t="s">
        <v>29</v>
      </c>
      <c r="D60" s="3">
        <v>0</v>
      </c>
    </row>
    <row r="61" spans="1:4" x14ac:dyDescent="0.25">
      <c r="A61" t="s">
        <v>34</v>
      </c>
      <c r="B61" t="s">
        <v>36</v>
      </c>
      <c r="C61" t="s">
        <v>30</v>
      </c>
      <c r="D61" s="3">
        <v>0</v>
      </c>
    </row>
    <row r="62" spans="1:4" x14ac:dyDescent="0.25">
      <c r="A62" t="s">
        <v>36</v>
      </c>
      <c r="B62" t="s">
        <v>39</v>
      </c>
      <c r="C62" t="s">
        <v>19</v>
      </c>
      <c r="D62" s="3">
        <v>0</v>
      </c>
    </row>
    <row r="63" spans="1:4" x14ac:dyDescent="0.25">
      <c r="A63" t="s">
        <v>36</v>
      </c>
      <c r="B63" t="s">
        <v>39</v>
      </c>
      <c r="C63" t="s">
        <v>20</v>
      </c>
      <c r="D63" s="3">
        <v>0</v>
      </c>
    </row>
    <row r="64" spans="1:4" x14ac:dyDescent="0.25">
      <c r="A64" t="s">
        <v>36</v>
      </c>
      <c r="B64" t="s">
        <v>39</v>
      </c>
      <c r="C64" t="s">
        <v>21</v>
      </c>
      <c r="D64" s="3">
        <v>0.05</v>
      </c>
    </row>
    <row r="65" spans="1:4" x14ac:dyDescent="0.25">
      <c r="A65" t="s">
        <v>36</v>
      </c>
      <c r="B65" t="s">
        <v>39</v>
      </c>
      <c r="C65" t="s">
        <v>22</v>
      </c>
      <c r="D65" s="3">
        <v>0.1</v>
      </c>
    </row>
    <row r="66" spans="1:4" x14ac:dyDescent="0.25">
      <c r="A66" t="s">
        <v>36</v>
      </c>
      <c r="B66" t="s">
        <v>39</v>
      </c>
      <c r="C66" t="s">
        <v>23</v>
      </c>
      <c r="D66" s="3">
        <v>0.5</v>
      </c>
    </row>
    <row r="67" spans="1:4" x14ac:dyDescent="0.25">
      <c r="A67" t="s">
        <v>36</v>
      </c>
      <c r="B67" t="s">
        <v>39</v>
      </c>
      <c r="C67" t="s">
        <v>24</v>
      </c>
      <c r="D67" s="3">
        <v>0.5</v>
      </c>
    </row>
    <row r="68" spans="1:4" x14ac:dyDescent="0.25">
      <c r="A68" t="s">
        <v>36</v>
      </c>
      <c r="B68" t="s">
        <v>39</v>
      </c>
      <c r="C68" t="s">
        <v>25</v>
      </c>
      <c r="D68" s="3">
        <v>0.5</v>
      </c>
    </row>
    <row r="69" spans="1:4" x14ac:dyDescent="0.25">
      <c r="A69" t="s">
        <v>36</v>
      </c>
      <c r="B69" t="s">
        <v>39</v>
      </c>
      <c r="C69" t="s">
        <v>26</v>
      </c>
      <c r="D69" s="3">
        <v>0.04</v>
      </c>
    </row>
    <row r="70" spans="1:4" x14ac:dyDescent="0.25">
      <c r="A70" t="s">
        <v>36</v>
      </c>
      <c r="B70" t="s">
        <v>39</v>
      </c>
      <c r="C70" t="s">
        <v>27</v>
      </c>
      <c r="D70" s="3">
        <v>0.02</v>
      </c>
    </row>
    <row r="71" spans="1:4" x14ac:dyDescent="0.25">
      <c r="A71" t="s">
        <v>36</v>
      </c>
      <c r="B71" t="s">
        <v>39</v>
      </c>
      <c r="C71" t="s">
        <v>28</v>
      </c>
      <c r="D71">
        <v>0</v>
      </c>
    </row>
    <row r="72" spans="1:4" x14ac:dyDescent="0.25">
      <c r="A72" t="s">
        <v>36</v>
      </c>
      <c r="B72" t="s">
        <v>39</v>
      </c>
      <c r="C72" t="s">
        <v>29</v>
      </c>
      <c r="D72" s="3">
        <v>0</v>
      </c>
    </row>
    <row r="73" spans="1:4" x14ac:dyDescent="0.25">
      <c r="A73" t="s">
        <v>36</v>
      </c>
      <c r="B73" t="s">
        <v>39</v>
      </c>
      <c r="C73" t="s">
        <v>30</v>
      </c>
      <c r="D73" s="3">
        <v>0</v>
      </c>
    </row>
    <row r="74" spans="1:4" x14ac:dyDescent="0.25">
      <c r="A74" t="s">
        <v>39</v>
      </c>
      <c r="B74" t="s">
        <v>41</v>
      </c>
      <c r="C74" t="s">
        <v>19</v>
      </c>
      <c r="D74" s="3">
        <v>0</v>
      </c>
    </row>
    <row r="75" spans="1:4" x14ac:dyDescent="0.25">
      <c r="A75" t="s">
        <v>39</v>
      </c>
      <c r="B75" t="s">
        <v>41</v>
      </c>
      <c r="C75" t="s">
        <v>20</v>
      </c>
      <c r="D75" s="3">
        <v>0</v>
      </c>
    </row>
    <row r="76" spans="1:4" x14ac:dyDescent="0.25">
      <c r="A76" t="s">
        <v>39</v>
      </c>
      <c r="B76" t="s">
        <v>41</v>
      </c>
      <c r="C76" t="s">
        <v>21</v>
      </c>
      <c r="D76" s="3">
        <v>0.05</v>
      </c>
    </row>
    <row r="77" spans="1:4" x14ac:dyDescent="0.25">
      <c r="A77" t="s">
        <v>39</v>
      </c>
      <c r="B77" t="s">
        <v>41</v>
      </c>
      <c r="C77" t="s">
        <v>22</v>
      </c>
      <c r="D77" s="3">
        <v>0.1</v>
      </c>
    </row>
    <row r="78" spans="1:4" x14ac:dyDescent="0.25">
      <c r="A78" t="s">
        <v>39</v>
      </c>
      <c r="B78" t="s">
        <v>41</v>
      </c>
      <c r="C78" t="s">
        <v>23</v>
      </c>
      <c r="D78" s="3">
        <v>0.5</v>
      </c>
    </row>
    <row r="79" spans="1:4" x14ac:dyDescent="0.25">
      <c r="A79" t="s">
        <v>39</v>
      </c>
      <c r="B79" t="s">
        <v>41</v>
      </c>
      <c r="C79" t="s">
        <v>24</v>
      </c>
      <c r="D79" s="3">
        <v>0.5</v>
      </c>
    </row>
    <row r="80" spans="1:4" x14ac:dyDescent="0.25">
      <c r="A80" t="s">
        <v>39</v>
      </c>
      <c r="B80" t="s">
        <v>41</v>
      </c>
      <c r="C80" t="s">
        <v>25</v>
      </c>
      <c r="D80" s="3">
        <v>0.5</v>
      </c>
    </row>
    <row r="81" spans="1:4" x14ac:dyDescent="0.25">
      <c r="A81" t="s">
        <v>39</v>
      </c>
      <c r="B81" t="s">
        <v>41</v>
      </c>
      <c r="C81" t="s">
        <v>26</v>
      </c>
      <c r="D81" s="3">
        <v>0.04</v>
      </c>
    </row>
    <row r="82" spans="1:4" x14ac:dyDescent="0.25">
      <c r="A82" t="s">
        <v>39</v>
      </c>
      <c r="B82" t="s">
        <v>41</v>
      </c>
      <c r="C82" t="s">
        <v>27</v>
      </c>
      <c r="D82" s="3">
        <v>0.02</v>
      </c>
    </row>
    <row r="83" spans="1:4" x14ac:dyDescent="0.25">
      <c r="A83" t="s">
        <v>39</v>
      </c>
      <c r="B83" t="s">
        <v>41</v>
      </c>
      <c r="C83" t="s">
        <v>28</v>
      </c>
      <c r="D83">
        <v>0</v>
      </c>
    </row>
    <row r="84" spans="1:4" x14ac:dyDescent="0.25">
      <c r="A84" t="s">
        <v>39</v>
      </c>
      <c r="B84" t="s">
        <v>41</v>
      </c>
      <c r="C84" t="s">
        <v>29</v>
      </c>
      <c r="D84" s="3">
        <v>0</v>
      </c>
    </row>
    <row r="85" spans="1:4" x14ac:dyDescent="0.25">
      <c r="A85" t="s">
        <v>39</v>
      </c>
      <c r="B85" t="s">
        <v>41</v>
      </c>
      <c r="C85" t="s">
        <v>30</v>
      </c>
      <c r="D85" s="3">
        <v>0</v>
      </c>
    </row>
    <row r="86" spans="1:4" x14ac:dyDescent="0.25">
      <c r="A86" t="s">
        <v>41</v>
      </c>
      <c r="B86" t="s">
        <v>44</v>
      </c>
      <c r="C86" t="s">
        <v>19</v>
      </c>
      <c r="D86" s="3">
        <v>0</v>
      </c>
    </row>
    <row r="87" spans="1:4" x14ac:dyDescent="0.25">
      <c r="A87" t="s">
        <v>41</v>
      </c>
      <c r="B87" t="s">
        <v>44</v>
      </c>
      <c r="C87" t="s">
        <v>20</v>
      </c>
      <c r="D87" s="3">
        <v>0</v>
      </c>
    </row>
    <row r="88" spans="1:4" x14ac:dyDescent="0.25">
      <c r="A88" t="s">
        <v>41</v>
      </c>
      <c r="B88" t="s">
        <v>44</v>
      </c>
      <c r="C88" t="s">
        <v>21</v>
      </c>
      <c r="D88" s="3">
        <v>0.05</v>
      </c>
    </row>
    <row r="89" spans="1:4" x14ac:dyDescent="0.25">
      <c r="A89" t="s">
        <v>41</v>
      </c>
      <c r="B89" t="s">
        <v>44</v>
      </c>
      <c r="C89" t="s">
        <v>22</v>
      </c>
      <c r="D89" s="3">
        <v>0.1</v>
      </c>
    </row>
    <row r="90" spans="1:4" x14ac:dyDescent="0.25">
      <c r="A90" t="s">
        <v>41</v>
      </c>
      <c r="B90" t="s">
        <v>44</v>
      </c>
      <c r="C90" t="s">
        <v>23</v>
      </c>
      <c r="D90" s="3">
        <v>0.5</v>
      </c>
    </row>
    <row r="91" spans="1:4" x14ac:dyDescent="0.25">
      <c r="A91" t="s">
        <v>41</v>
      </c>
      <c r="B91" t="s">
        <v>44</v>
      </c>
      <c r="C91" t="s">
        <v>24</v>
      </c>
      <c r="D91" s="3">
        <v>0.5</v>
      </c>
    </row>
    <row r="92" spans="1:4" x14ac:dyDescent="0.25">
      <c r="A92" t="s">
        <v>41</v>
      </c>
      <c r="B92" t="s">
        <v>44</v>
      </c>
      <c r="C92" t="s">
        <v>25</v>
      </c>
      <c r="D92" s="3">
        <v>0.5</v>
      </c>
    </row>
    <row r="93" spans="1:4" x14ac:dyDescent="0.25">
      <c r="A93" t="s">
        <v>41</v>
      </c>
      <c r="B93" t="s">
        <v>44</v>
      </c>
      <c r="C93" t="s">
        <v>26</v>
      </c>
      <c r="D93" s="3">
        <v>0.04</v>
      </c>
    </row>
    <row r="94" spans="1:4" x14ac:dyDescent="0.25">
      <c r="A94" t="s">
        <v>41</v>
      </c>
      <c r="B94" t="s">
        <v>44</v>
      </c>
      <c r="C94" t="s">
        <v>27</v>
      </c>
      <c r="D94" s="3">
        <v>0.02</v>
      </c>
    </row>
    <row r="95" spans="1:4" x14ac:dyDescent="0.25">
      <c r="A95" t="s">
        <v>41</v>
      </c>
      <c r="B95" t="s">
        <v>44</v>
      </c>
      <c r="C95" t="s">
        <v>28</v>
      </c>
      <c r="D95">
        <v>0</v>
      </c>
    </row>
    <row r="96" spans="1:4" x14ac:dyDescent="0.25">
      <c r="A96" t="s">
        <v>41</v>
      </c>
      <c r="B96" t="s">
        <v>44</v>
      </c>
      <c r="C96" t="s">
        <v>29</v>
      </c>
      <c r="D96" s="3">
        <v>0</v>
      </c>
    </row>
    <row r="97" spans="1:4" x14ac:dyDescent="0.25">
      <c r="A97" t="s">
        <v>41</v>
      </c>
      <c r="B97" t="s">
        <v>44</v>
      </c>
      <c r="C97" t="s">
        <v>30</v>
      </c>
      <c r="D97" s="3">
        <v>0</v>
      </c>
    </row>
    <row r="98" spans="1:4" x14ac:dyDescent="0.25">
      <c r="A98" t="s">
        <v>44</v>
      </c>
      <c r="B98" t="s">
        <v>9</v>
      </c>
      <c r="C98" t="s">
        <v>19</v>
      </c>
      <c r="D98" s="3">
        <v>0</v>
      </c>
    </row>
    <row r="99" spans="1:4" x14ac:dyDescent="0.25">
      <c r="A99" t="s">
        <v>44</v>
      </c>
      <c r="B99" t="s">
        <v>9</v>
      </c>
      <c r="C99" t="s">
        <v>20</v>
      </c>
      <c r="D99" s="3">
        <v>0</v>
      </c>
    </row>
    <row r="100" spans="1:4" x14ac:dyDescent="0.25">
      <c r="A100" t="s">
        <v>44</v>
      </c>
      <c r="B100" t="s">
        <v>9</v>
      </c>
      <c r="C100" t="s">
        <v>21</v>
      </c>
      <c r="D100" s="3">
        <v>0.05</v>
      </c>
    </row>
    <row r="101" spans="1:4" x14ac:dyDescent="0.25">
      <c r="A101" t="s">
        <v>44</v>
      </c>
      <c r="B101" t="s">
        <v>9</v>
      </c>
      <c r="C101" t="s">
        <v>22</v>
      </c>
      <c r="D101" s="3">
        <v>0.1</v>
      </c>
    </row>
    <row r="102" spans="1:4" x14ac:dyDescent="0.25">
      <c r="A102" t="s">
        <v>44</v>
      </c>
      <c r="B102" t="s">
        <v>9</v>
      </c>
      <c r="C102" t="s">
        <v>23</v>
      </c>
      <c r="D102" s="3">
        <v>0.5</v>
      </c>
    </row>
    <row r="103" spans="1:4" x14ac:dyDescent="0.25">
      <c r="A103" t="s">
        <v>44</v>
      </c>
      <c r="B103" t="s">
        <v>9</v>
      </c>
      <c r="C103" t="s">
        <v>24</v>
      </c>
      <c r="D103" s="3">
        <v>0.5</v>
      </c>
    </row>
    <row r="104" spans="1:4" x14ac:dyDescent="0.25">
      <c r="A104" t="s">
        <v>44</v>
      </c>
      <c r="B104" t="s">
        <v>9</v>
      </c>
      <c r="C104" t="s">
        <v>25</v>
      </c>
      <c r="D104" s="3">
        <v>0.5</v>
      </c>
    </row>
    <row r="105" spans="1:4" x14ac:dyDescent="0.25">
      <c r="A105" t="s">
        <v>44</v>
      </c>
      <c r="B105" t="s">
        <v>9</v>
      </c>
      <c r="C105" t="s">
        <v>26</v>
      </c>
      <c r="D105" s="3">
        <v>0.04</v>
      </c>
    </row>
    <row r="106" spans="1:4" x14ac:dyDescent="0.25">
      <c r="A106" t="s">
        <v>44</v>
      </c>
      <c r="B106" t="s">
        <v>9</v>
      </c>
      <c r="C106" t="s">
        <v>27</v>
      </c>
      <c r="D106" s="3">
        <v>0.02</v>
      </c>
    </row>
    <row r="107" spans="1:4" x14ac:dyDescent="0.25">
      <c r="A107" t="s">
        <v>44</v>
      </c>
      <c r="B107" t="s">
        <v>9</v>
      </c>
      <c r="C107" t="s">
        <v>28</v>
      </c>
      <c r="D107">
        <v>0</v>
      </c>
    </row>
    <row r="108" spans="1:4" x14ac:dyDescent="0.25">
      <c r="A108" t="s">
        <v>44</v>
      </c>
      <c r="B108" t="s">
        <v>9</v>
      </c>
      <c r="C108" t="s">
        <v>29</v>
      </c>
      <c r="D108" s="3">
        <v>0</v>
      </c>
    </row>
    <row r="109" spans="1:4" x14ac:dyDescent="0.25">
      <c r="A109" t="s">
        <v>44</v>
      </c>
      <c r="B109" t="s">
        <v>9</v>
      </c>
      <c r="C109" t="s">
        <v>30</v>
      </c>
      <c r="D109" s="3">
        <v>0</v>
      </c>
    </row>
    <row r="110" spans="1:4" x14ac:dyDescent="0.25">
      <c r="A110" t="s">
        <v>45</v>
      </c>
      <c r="B110" t="s">
        <v>9</v>
      </c>
      <c r="C110" t="s">
        <v>19</v>
      </c>
      <c r="D110" s="3">
        <v>0</v>
      </c>
    </row>
    <row r="111" spans="1:4" x14ac:dyDescent="0.25">
      <c r="A111" t="s">
        <v>45</v>
      </c>
      <c r="B111" t="s">
        <v>9</v>
      </c>
      <c r="C111" t="s">
        <v>20</v>
      </c>
      <c r="D111" s="3">
        <v>0</v>
      </c>
    </row>
    <row r="112" spans="1:4" x14ac:dyDescent="0.25">
      <c r="A112" t="s">
        <v>45</v>
      </c>
      <c r="B112" t="s">
        <v>9</v>
      </c>
      <c r="C112" t="s">
        <v>21</v>
      </c>
      <c r="D112" s="3">
        <v>0.05</v>
      </c>
    </row>
    <row r="113" spans="1:4" x14ac:dyDescent="0.25">
      <c r="A113" t="s">
        <v>45</v>
      </c>
      <c r="B113" t="s">
        <v>9</v>
      </c>
      <c r="C113" t="s">
        <v>22</v>
      </c>
      <c r="D113" s="3">
        <v>0.1</v>
      </c>
    </row>
    <row r="114" spans="1:4" x14ac:dyDescent="0.25">
      <c r="A114" t="s">
        <v>45</v>
      </c>
      <c r="B114" t="s">
        <v>9</v>
      </c>
      <c r="C114" t="s">
        <v>23</v>
      </c>
      <c r="D114" s="3">
        <v>0.5</v>
      </c>
    </row>
    <row r="115" spans="1:4" x14ac:dyDescent="0.25">
      <c r="A115" t="s">
        <v>45</v>
      </c>
      <c r="B115" t="s">
        <v>9</v>
      </c>
      <c r="C115" t="s">
        <v>24</v>
      </c>
      <c r="D115" s="3">
        <v>0.5</v>
      </c>
    </row>
    <row r="116" spans="1:4" x14ac:dyDescent="0.25">
      <c r="A116" t="s">
        <v>45</v>
      </c>
      <c r="B116" t="s">
        <v>9</v>
      </c>
      <c r="C116" t="s">
        <v>25</v>
      </c>
      <c r="D116" s="3">
        <v>0.5</v>
      </c>
    </row>
    <row r="117" spans="1:4" x14ac:dyDescent="0.25">
      <c r="A117" t="s">
        <v>45</v>
      </c>
      <c r="B117" t="s">
        <v>9</v>
      </c>
      <c r="C117" t="s">
        <v>26</v>
      </c>
      <c r="D117" s="3">
        <v>0.04</v>
      </c>
    </row>
    <row r="118" spans="1:4" x14ac:dyDescent="0.25">
      <c r="A118" t="s">
        <v>45</v>
      </c>
      <c r="B118" t="s">
        <v>9</v>
      </c>
      <c r="C118" t="s">
        <v>27</v>
      </c>
      <c r="D118" s="3">
        <v>0.02</v>
      </c>
    </row>
    <row r="119" spans="1:4" x14ac:dyDescent="0.25">
      <c r="A119" t="s">
        <v>45</v>
      </c>
      <c r="B119" t="s">
        <v>9</v>
      </c>
      <c r="C119" t="s">
        <v>28</v>
      </c>
      <c r="D119">
        <v>0</v>
      </c>
    </row>
    <row r="120" spans="1:4" x14ac:dyDescent="0.25">
      <c r="A120" t="s">
        <v>45</v>
      </c>
      <c r="B120" t="s">
        <v>9</v>
      </c>
      <c r="C120" t="s">
        <v>29</v>
      </c>
      <c r="D120" s="3">
        <v>0</v>
      </c>
    </row>
    <row r="121" spans="1:4" x14ac:dyDescent="0.25">
      <c r="A121" t="s">
        <v>45</v>
      </c>
      <c r="B121" t="s">
        <v>9</v>
      </c>
      <c r="C121" t="s">
        <v>30</v>
      </c>
      <c r="D121" s="3">
        <v>0</v>
      </c>
    </row>
    <row r="122" spans="1:4" x14ac:dyDescent="0.25">
      <c r="A122" t="s">
        <v>9</v>
      </c>
      <c r="B122" t="s">
        <v>46</v>
      </c>
      <c r="C122" t="s">
        <v>19</v>
      </c>
      <c r="D122" s="3">
        <v>0</v>
      </c>
    </row>
    <row r="123" spans="1:4" x14ac:dyDescent="0.25">
      <c r="A123" t="s">
        <v>9</v>
      </c>
      <c r="B123" t="s">
        <v>46</v>
      </c>
      <c r="C123" t="s">
        <v>20</v>
      </c>
      <c r="D123" s="3">
        <v>0</v>
      </c>
    </row>
    <row r="124" spans="1:4" x14ac:dyDescent="0.25">
      <c r="A124" t="s">
        <v>9</v>
      </c>
      <c r="B124" t="s">
        <v>46</v>
      </c>
      <c r="C124" t="s">
        <v>21</v>
      </c>
      <c r="D124" s="3">
        <v>0.05</v>
      </c>
    </row>
    <row r="125" spans="1:4" x14ac:dyDescent="0.25">
      <c r="A125" t="s">
        <v>9</v>
      </c>
      <c r="B125" t="s">
        <v>46</v>
      </c>
      <c r="C125" t="s">
        <v>22</v>
      </c>
      <c r="D125" s="3">
        <v>0.1</v>
      </c>
    </row>
    <row r="126" spans="1:4" x14ac:dyDescent="0.25">
      <c r="A126" t="s">
        <v>9</v>
      </c>
      <c r="B126" t="s">
        <v>46</v>
      </c>
      <c r="C126" t="s">
        <v>23</v>
      </c>
      <c r="D126" s="3">
        <v>0.5</v>
      </c>
    </row>
    <row r="127" spans="1:4" x14ac:dyDescent="0.25">
      <c r="A127" t="s">
        <v>9</v>
      </c>
      <c r="B127" t="s">
        <v>46</v>
      </c>
      <c r="C127" t="s">
        <v>24</v>
      </c>
      <c r="D127" s="3">
        <v>0.5</v>
      </c>
    </row>
    <row r="128" spans="1:4" x14ac:dyDescent="0.25">
      <c r="A128" t="s">
        <v>9</v>
      </c>
      <c r="B128" t="s">
        <v>46</v>
      </c>
      <c r="C128" t="s">
        <v>25</v>
      </c>
      <c r="D128" s="3">
        <v>0.5</v>
      </c>
    </row>
    <row r="129" spans="1:4" x14ac:dyDescent="0.25">
      <c r="A129" t="s">
        <v>9</v>
      </c>
      <c r="B129" t="s">
        <v>46</v>
      </c>
      <c r="C129" t="s">
        <v>26</v>
      </c>
      <c r="D129" s="3">
        <v>0.04</v>
      </c>
    </row>
    <row r="130" spans="1:4" x14ac:dyDescent="0.25">
      <c r="A130" t="s">
        <v>9</v>
      </c>
      <c r="B130" t="s">
        <v>46</v>
      </c>
      <c r="C130" t="s">
        <v>27</v>
      </c>
      <c r="D130" s="3">
        <v>0.02</v>
      </c>
    </row>
    <row r="131" spans="1:4" x14ac:dyDescent="0.25">
      <c r="A131" t="s">
        <v>9</v>
      </c>
      <c r="B131" t="s">
        <v>46</v>
      </c>
      <c r="C131" t="s">
        <v>28</v>
      </c>
      <c r="D131">
        <v>0</v>
      </c>
    </row>
    <row r="132" spans="1:4" x14ac:dyDescent="0.25">
      <c r="A132" t="s">
        <v>9</v>
      </c>
      <c r="B132" t="s">
        <v>46</v>
      </c>
      <c r="C132" t="s">
        <v>29</v>
      </c>
      <c r="D132" s="3">
        <v>0</v>
      </c>
    </row>
    <row r="133" spans="1:4" x14ac:dyDescent="0.25">
      <c r="A133" t="s">
        <v>9</v>
      </c>
      <c r="B133" t="s">
        <v>46</v>
      </c>
      <c r="C133" t="s">
        <v>30</v>
      </c>
      <c r="D133" s="3">
        <v>0</v>
      </c>
    </row>
    <row r="134" spans="1:4" x14ac:dyDescent="0.25">
      <c r="A134" t="s">
        <v>55</v>
      </c>
      <c r="B134" t="s">
        <v>54</v>
      </c>
      <c r="C134" t="s">
        <v>19</v>
      </c>
      <c r="D134" s="3">
        <v>0</v>
      </c>
    </row>
    <row r="135" spans="1:4" x14ac:dyDescent="0.25">
      <c r="A135" t="s">
        <v>55</v>
      </c>
      <c r="B135" t="s">
        <v>54</v>
      </c>
      <c r="C135" t="s">
        <v>20</v>
      </c>
      <c r="D135" s="3">
        <v>0</v>
      </c>
    </row>
    <row r="136" spans="1:4" x14ac:dyDescent="0.25">
      <c r="A136" t="s">
        <v>55</v>
      </c>
      <c r="B136" t="s">
        <v>54</v>
      </c>
      <c r="C136" t="s">
        <v>21</v>
      </c>
      <c r="D136" s="3">
        <v>0.05</v>
      </c>
    </row>
    <row r="137" spans="1:4" x14ac:dyDescent="0.25">
      <c r="A137" t="s">
        <v>55</v>
      </c>
      <c r="B137" t="s">
        <v>54</v>
      </c>
      <c r="C137" t="s">
        <v>22</v>
      </c>
      <c r="D137" s="3">
        <v>0.1</v>
      </c>
    </row>
    <row r="138" spans="1:4" x14ac:dyDescent="0.25">
      <c r="A138" t="s">
        <v>55</v>
      </c>
      <c r="B138" t="s">
        <v>54</v>
      </c>
      <c r="C138" t="s">
        <v>23</v>
      </c>
      <c r="D138" s="3">
        <v>0.5</v>
      </c>
    </row>
    <row r="139" spans="1:4" x14ac:dyDescent="0.25">
      <c r="A139" t="s">
        <v>55</v>
      </c>
      <c r="B139" t="s">
        <v>54</v>
      </c>
      <c r="C139" t="s">
        <v>24</v>
      </c>
      <c r="D139" s="3">
        <v>0.5</v>
      </c>
    </row>
    <row r="140" spans="1:4" x14ac:dyDescent="0.25">
      <c r="A140" t="s">
        <v>55</v>
      </c>
      <c r="B140" t="s">
        <v>54</v>
      </c>
      <c r="C140" t="s">
        <v>25</v>
      </c>
      <c r="D140" s="3">
        <v>0.5</v>
      </c>
    </row>
    <row r="141" spans="1:4" x14ac:dyDescent="0.25">
      <c r="A141" t="s">
        <v>55</v>
      </c>
      <c r="B141" t="s">
        <v>54</v>
      </c>
      <c r="C141" t="s">
        <v>26</v>
      </c>
      <c r="D141" s="3">
        <v>0.04</v>
      </c>
    </row>
    <row r="142" spans="1:4" x14ac:dyDescent="0.25">
      <c r="A142" t="s">
        <v>55</v>
      </c>
      <c r="B142" t="s">
        <v>54</v>
      </c>
      <c r="C142" t="s">
        <v>27</v>
      </c>
      <c r="D142" s="3">
        <v>0.02</v>
      </c>
    </row>
    <row r="143" spans="1:4" x14ac:dyDescent="0.25">
      <c r="A143" t="s">
        <v>55</v>
      </c>
      <c r="B143" t="s">
        <v>54</v>
      </c>
      <c r="C143" t="s">
        <v>28</v>
      </c>
      <c r="D143">
        <v>0</v>
      </c>
    </row>
    <row r="144" spans="1:4" x14ac:dyDescent="0.25">
      <c r="A144" t="s">
        <v>55</v>
      </c>
      <c r="B144" t="s">
        <v>54</v>
      </c>
      <c r="C144" t="s">
        <v>29</v>
      </c>
      <c r="D144" s="3">
        <v>0</v>
      </c>
    </row>
    <row r="145" spans="1:4" x14ac:dyDescent="0.25">
      <c r="A145" t="s">
        <v>55</v>
      </c>
      <c r="B145" t="s">
        <v>54</v>
      </c>
      <c r="C145" t="s">
        <v>30</v>
      </c>
      <c r="D145" s="3">
        <v>0</v>
      </c>
    </row>
    <row r="146" spans="1:4" x14ac:dyDescent="0.25">
      <c r="A146" t="s">
        <v>54</v>
      </c>
      <c r="B146" t="s">
        <v>50</v>
      </c>
      <c r="C146" t="s">
        <v>19</v>
      </c>
      <c r="D146" s="3">
        <v>0</v>
      </c>
    </row>
    <row r="147" spans="1:4" x14ac:dyDescent="0.25">
      <c r="A147" t="s">
        <v>54</v>
      </c>
      <c r="B147" t="s">
        <v>50</v>
      </c>
      <c r="C147" t="s">
        <v>20</v>
      </c>
      <c r="D147" s="3">
        <v>0</v>
      </c>
    </row>
    <row r="148" spans="1:4" x14ac:dyDescent="0.25">
      <c r="A148" t="s">
        <v>54</v>
      </c>
      <c r="B148" t="s">
        <v>50</v>
      </c>
      <c r="C148" t="s">
        <v>21</v>
      </c>
      <c r="D148" s="3">
        <v>0.05</v>
      </c>
    </row>
    <row r="149" spans="1:4" x14ac:dyDescent="0.25">
      <c r="A149" t="s">
        <v>54</v>
      </c>
      <c r="B149" t="s">
        <v>50</v>
      </c>
      <c r="C149" t="s">
        <v>22</v>
      </c>
      <c r="D149" s="3">
        <v>0.1</v>
      </c>
    </row>
    <row r="150" spans="1:4" x14ac:dyDescent="0.25">
      <c r="A150" t="s">
        <v>54</v>
      </c>
      <c r="B150" t="s">
        <v>50</v>
      </c>
      <c r="C150" t="s">
        <v>23</v>
      </c>
      <c r="D150" s="3">
        <v>0.5</v>
      </c>
    </row>
    <row r="151" spans="1:4" x14ac:dyDescent="0.25">
      <c r="A151" t="s">
        <v>54</v>
      </c>
      <c r="B151" t="s">
        <v>50</v>
      </c>
      <c r="C151" t="s">
        <v>24</v>
      </c>
      <c r="D151" s="3">
        <v>0.5</v>
      </c>
    </row>
    <row r="152" spans="1:4" x14ac:dyDescent="0.25">
      <c r="A152" t="s">
        <v>54</v>
      </c>
      <c r="B152" t="s">
        <v>50</v>
      </c>
      <c r="C152" t="s">
        <v>25</v>
      </c>
      <c r="D152" s="3">
        <v>0.5</v>
      </c>
    </row>
    <row r="153" spans="1:4" x14ac:dyDescent="0.25">
      <c r="A153" t="s">
        <v>54</v>
      </c>
      <c r="B153" t="s">
        <v>50</v>
      </c>
      <c r="C153" t="s">
        <v>26</v>
      </c>
      <c r="D153" s="3">
        <v>0.04</v>
      </c>
    </row>
    <row r="154" spans="1:4" x14ac:dyDescent="0.25">
      <c r="A154" t="s">
        <v>54</v>
      </c>
      <c r="B154" t="s">
        <v>50</v>
      </c>
      <c r="C154" t="s">
        <v>27</v>
      </c>
      <c r="D154" s="3">
        <v>0.02</v>
      </c>
    </row>
    <row r="155" spans="1:4" x14ac:dyDescent="0.25">
      <c r="A155" t="s">
        <v>54</v>
      </c>
      <c r="B155" t="s">
        <v>50</v>
      </c>
      <c r="C155" t="s">
        <v>28</v>
      </c>
      <c r="D155">
        <v>0</v>
      </c>
    </row>
    <row r="156" spans="1:4" x14ac:dyDescent="0.25">
      <c r="A156" t="s">
        <v>54</v>
      </c>
      <c r="B156" t="s">
        <v>50</v>
      </c>
      <c r="C156" t="s">
        <v>29</v>
      </c>
      <c r="D156" s="3">
        <v>0</v>
      </c>
    </row>
    <row r="157" spans="1:4" x14ac:dyDescent="0.25">
      <c r="A157" t="s">
        <v>54</v>
      </c>
      <c r="B157" t="s">
        <v>50</v>
      </c>
      <c r="C157" t="s">
        <v>30</v>
      </c>
      <c r="D157" s="3">
        <v>0</v>
      </c>
    </row>
    <row r="158" spans="1:4" x14ac:dyDescent="0.25">
      <c r="A158" t="s">
        <v>56</v>
      </c>
      <c r="B158" t="s">
        <v>10</v>
      </c>
      <c r="C158" t="s">
        <v>19</v>
      </c>
      <c r="D158" s="3">
        <v>0</v>
      </c>
    </row>
    <row r="159" spans="1:4" x14ac:dyDescent="0.25">
      <c r="A159" t="s">
        <v>56</v>
      </c>
      <c r="B159" t="s">
        <v>10</v>
      </c>
      <c r="C159" t="s">
        <v>20</v>
      </c>
      <c r="D159" s="3">
        <v>0</v>
      </c>
    </row>
    <row r="160" spans="1:4" x14ac:dyDescent="0.25">
      <c r="A160" t="s">
        <v>56</v>
      </c>
      <c r="B160" t="s">
        <v>10</v>
      </c>
      <c r="C160" t="s">
        <v>21</v>
      </c>
      <c r="D160" s="3">
        <v>0.05</v>
      </c>
    </row>
    <row r="161" spans="1:4" x14ac:dyDescent="0.25">
      <c r="A161" t="s">
        <v>56</v>
      </c>
      <c r="B161" t="s">
        <v>10</v>
      </c>
      <c r="C161" t="s">
        <v>22</v>
      </c>
      <c r="D161" s="3">
        <v>0.1</v>
      </c>
    </row>
    <row r="162" spans="1:4" x14ac:dyDescent="0.25">
      <c r="A162" t="s">
        <v>56</v>
      </c>
      <c r="B162" t="s">
        <v>10</v>
      </c>
      <c r="C162" t="s">
        <v>23</v>
      </c>
      <c r="D162" s="3">
        <v>0.5</v>
      </c>
    </row>
    <row r="163" spans="1:4" x14ac:dyDescent="0.25">
      <c r="A163" t="s">
        <v>56</v>
      </c>
      <c r="B163" t="s">
        <v>10</v>
      </c>
      <c r="C163" t="s">
        <v>24</v>
      </c>
      <c r="D163" s="3">
        <v>0.5</v>
      </c>
    </row>
    <row r="164" spans="1:4" x14ac:dyDescent="0.25">
      <c r="A164" t="s">
        <v>56</v>
      </c>
      <c r="B164" t="s">
        <v>10</v>
      </c>
      <c r="C164" t="s">
        <v>25</v>
      </c>
      <c r="D164" s="3">
        <v>0.5</v>
      </c>
    </row>
    <row r="165" spans="1:4" x14ac:dyDescent="0.25">
      <c r="A165" t="s">
        <v>56</v>
      </c>
      <c r="B165" t="s">
        <v>10</v>
      </c>
      <c r="C165" t="s">
        <v>26</v>
      </c>
      <c r="D165" s="3">
        <v>0.04</v>
      </c>
    </row>
    <row r="166" spans="1:4" x14ac:dyDescent="0.25">
      <c r="A166" t="s">
        <v>56</v>
      </c>
      <c r="B166" t="s">
        <v>10</v>
      </c>
      <c r="C166" t="s">
        <v>27</v>
      </c>
      <c r="D166" s="3">
        <v>0.02</v>
      </c>
    </row>
    <row r="167" spans="1:4" x14ac:dyDescent="0.25">
      <c r="A167" t="s">
        <v>56</v>
      </c>
      <c r="B167" t="s">
        <v>10</v>
      </c>
      <c r="C167" t="s">
        <v>28</v>
      </c>
      <c r="D167">
        <v>0</v>
      </c>
    </row>
    <row r="168" spans="1:4" x14ac:dyDescent="0.25">
      <c r="A168" t="s">
        <v>56</v>
      </c>
      <c r="B168" t="s">
        <v>10</v>
      </c>
      <c r="C168" t="s">
        <v>29</v>
      </c>
      <c r="D168" s="3">
        <v>0</v>
      </c>
    </row>
    <row r="169" spans="1:4" x14ac:dyDescent="0.25">
      <c r="A169" t="s">
        <v>56</v>
      </c>
      <c r="B169" t="s">
        <v>10</v>
      </c>
      <c r="C169" t="s">
        <v>30</v>
      </c>
      <c r="D169" s="3">
        <v>0</v>
      </c>
    </row>
    <row r="170" spans="1:4" x14ac:dyDescent="0.25">
      <c r="A170" t="s">
        <v>10</v>
      </c>
      <c r="B170" t="s">
        <v>49</v>
      </c>
      <c r="C170" t="s">
        <v>19</v>
      </c>
      <c r="D170" s="3">
        <v>0</v>
      </c>
    </row>
    <row r="171" spans="1:4" x14ac:dyDescent="0.25">
      <c r="A171" t="s">
        <v>10</v>
      </c>
      <c r="B171" t="s">
        <v>49</v>
      </c>
      <c r="C171" t="s">
        <v>20</v>
      </c>
      <c r="D171" s="3">
        <v>0</v>
      </c>
    </row>
    <row r="172" spans="1:4" x14ac:dyDescent="0.25">
      <c r="A172" t="s">
        <v>10</v>
      </c>
      <c r="B172" t="s">
        <v>49</v>
      </c>
      <c r="C172" t="s">
        <v>21</v>
      </c>
      <c r="D172" s="3">
        <v>0.05</v>
      </c>
    </row>
    <row r="173" spans="1:4" x14ac:dyDescent="0.25">
      <c r="A173" t="s">
        <v>10</v>
      </c>
      <c r="B173" t="s">
        <v>49</v>
      </c>
      <c r="C173" t="s">
        <v>22</v>
      </c>
      <c r="D173" s="3">
        <v>0.1</v>
      </c>
    </row>
    <row r="174" spans="1:4" x14ac:dyDescent="0.25">
      <c r="A174" t="s">
        <v>10</v>
      </c>
      <c r="B174" t="s">
        <v>49</v>
      </c>
      <c r="C174" t="s">
        <v>23</v>
      </c>
      <c r="D174" s="3">
        <v>0.5</v>
      </c>
    </row>
    <row r="175" spans="1:4" x14ac:dyDescent="0.25">
      <c r="A175" t="s">
        <v>10</v>
      </c>
      <c r="B175" t="s">
        <v>49</v>
      </c>
      <c r="C175" t="s">
        <v>24</v>
      </c>
      <c r="D175" s="3">
        <v>0.5</v>
      </c>
    </row>
    <row r="176" spans="1:4" x14ac:dyDescent="0.25">
      <c r="A176" t="s">
        <v>10</v>
      </c>
      <c r="B176" t="s">
        <v>49</v>
      </c>
      <c r="C176" t="s">
        <v>25</v>
      </c>
      <c r="D176" s="3">
        <v>0.5</v>
      </c>
    </row>
    <row r="177" spans="1:4" x14ac:dyDescent="0.25">
      <c r="A177" t="s">
        <v>10</v>
      </c>
      <c r="B177" t="s">
        <v>49</v>
      </c>
      <c r="C177" t="s">
        <v>26</v>
      </c>
      <c r="D177" s="3">
        <v>0.04</v>
      </c>
    </row>
    <row r="178" spans="1:4" x14ac:dyDescent="0.25">
      <c r="A178" t="s">
        <v>10</v>
      </c>
      <c r="B178" t="s">
        <v>49</v>
      </c>
      <c r="C178" t="s">
        <v>27</v>
      </c>
      <c r="D178" s="3">
        <v>0.02</v>
      </c>
    </row>
    <row r="179" spans="1:4" x14ac:dyDescent="0.25">
      <c r="A179" t="s">
        <v>10</v>
      </c>
      <c r="B179" t="s">
        <v>49</v>
      </c>
      <c r="C179" t="s">
        <v>28</v>
      </c>
      <c r="D179">
        <v>0</v>
      </c>
    </row>
    <row r="180" spans="1:4" x14ac:dyDescent="0.25">
      <c r="A180" t="s">
        <v>10</v>
      </c>
      <c r="B180" t="s">
        <v>49</v>
      </c>
      <c r="C180" t="s">
        <v>29</v>
      </c>
      <c r="D180" s="3">
        <v>0</v>
      </c>
    </row>
    <row r="181" spans="1:4" x14ac:dyDescent="0.25">
      <c r="A181" t="s">
        <v>10</v>
      </c>
      <c r="B181" t="s">
        <v>49</v>
      </c>
      <c r="C181" t="s">
        <v>30</v>
      </c>
      <c r="D181" s="3">
        <v>0</v>
      </c>
    </row>
    <row r="182" spans="1:4" x14ac:dyDescent="0.25">
      <c r="A182" t="s">
        <v>49</v>
      </c>
      <c r="B182" t="s">
        <v>34</v>
      </c>
      <c r="C182" t="s">
        <v>19</v>
      </c>
      <c r="D182" s="3">
        <v>0</v>
      </c>
    </row>
    <row r="183" spans="1:4" x14ac:dyDescent="0.25">
      <c r="A183" t="s">
        <v>49</v>
      </c>
      <c r="B183" t="s">
        <v>34</v>
      </c>
      <c r="C183" t="s">
        <v>20</v>
      </c>
      <c r="D183" s="3">
        <v>0</v>
      </c>
    </row>
    <row r="184" spans="1:4" x14ac:dyDescent="0.25">
      <c r="A184" t="s">
        <v>49</v>
      </c>
      <c r="B184" t="s">
        <v>34</v>
      </c>
      <c r="C184" t="s">
        <v>21</v>
      </c>
      <c r="D184" s="3">
        <v>0.05</v>
      </c>
    </row>
    <row r="185" spans="1:4" x14ac:dyDescent="0.25">
      <c r="A185" t="s">
        <v>49</v>
      </c>
      <c r="B185" t="s">
        <v>34</v>
      </c>
      <c r="C185" t="s">
        <v>22</v>
      </c>
      <c r="D185" s="3">
        <v>0.1</v>
      </c>
    </row>
    <row r="186" spans="1:4" x14ac:dyDescent="0.25">
      <c r="A186" t="s">
        <v>49</v>
      </c>
      <c r="B186" t="s">
        <v>34</v>
      </c>
      <c r="C186" t="s">
        <v>23</v>
      </c>
      <c r="D186" s="3">
        <v>0.5</v>
      </c>
    </row>
    <row r="187" spans="1:4" x14ac:dyDescent="0.25">
      <c r="A187" t="s">
        <v>49</v>
      </c>
      <c r="B187" t="s">
        <v>34</v>
      </c>
      <c r="C187" t="s">
        <v>24</v>
      </c>
      <c r="D187" s="3">
        <v>0.5</v>
      </c>
    </row>
    <row r="188" spans="1:4" x14ac:dyDescent="0.25">
      <c r="A188" t="s">
        <v>49</v>
      </c>
      <c r="B188" t="s">
        <v>34</v>
      </c>
      <c r="C188" t="s">
        <v>25</v>
      </c>
      <c r="D188" s="3">
        <v>0.5</v>
      </c>
    </row>
    <row r="189" spans="1:4" x14ac:dyDescent="0.25">
      <c r="A189" t="s">
        <v>49</v>
      </c>
      <c r="B189" t="s">
        <v>34</v>
      </c>
      <c r="C189" t="s">
        <v>26</v>
      </c>
      <c r="D189" s="3">
        <v>0.04</v>
      </c>
    </row>
    <row r="190" spans="1:4" x14ac:dyDescent="0.25">
      <c r="A190" t="s">
        <v>49</v>
      </c>
      <c r="B190" t="s">
        <v>34</v>
      </c>
      <c r="C190" t="s">
        <v>27</v>
      </c>
      <c r="D190" s="3">
        <v>0.02</v>
      </c>
    </row>
    <row r="191" spans="1:4" x14ac:dyDescent="0.25">
      <c r="A191" t="s">
        <v>49</v>
      </c>
      <c r="B191" t="s">
        <v>34</v>
      </c>
      <c r="C191" t="s">
        <v>28</v>
      </c>
      <c r="D191">
        <v>0</v>
      </c>
    </row>
    <row r="192" spans="1:4" x14ac:dyDescent="0.25">
      <c r="A192" t="s">
        <v>49</v>
      </c>
      <c r="B192" t="s">
        <v>34</v>
      </c>
      <c r="C192" t="s">
        <v>29</v>
      </c>
      <c r="D192" s="3">
        <v>0</v>
      </c>
    </row>
    <row r="193" spans="1:4" x14ac:dyDescent="0.25">
      <c r="A193" t="s">
        <v>49</v>
      </c>
      <c r="B193" t="s">
        <v>34</v>
      </c>
      <c r="C193" t="s">
        <v>30</v>
      </c>
      <c r="D193" s="3">
        <v>0</v>
      </c>
    </row>
    <row r="194" spans="1:4" x14ac:dyDescent="0.25">
      <c r="A194" t="s">
        <v>61</v>
      </c>
      <c r="B194" t="s">
        <v>31</v>
      </c>
      <c r="C194" t="s">
        <v>19</v>
      </c>
      <c r="D194" s="3">
        <v>0</v>
      </c>
    </row>
    <row r="195" spans="1:4" x14ac:dyDescent="0.25">
      <c r="A195" t="s">
        <v>61</v>
      </c>
      <c r="B195" t="s">
        <v>31</v>
      </c>
      <c r="C195" t="s">
        <v>20</v>
      </c>
      <c r="D195" s="3">
        <v>0</v>
      </c>
    </row>
    <row r="196" spans="1:4" x14ac:dyDescent="0.25">
      <c r="A196" t="s">
        <v>61</v>
      </c>
      <c r="B196" t="s">
        <v>31</v>
      </c>
      <c r="C196" t="s">
        <v>21</v>
      </c>
      <c r="D196" s="3">
        <v>0.05</v>
      </c>
    </row>
    <row r="197" spans="1:4" x14ac:dyDescent="0.25">
      <c r="A197" t="s">
        <v>61</v>
      </c>
      <c r="B197" t="s">
        <v>31</v>
      </c>
      <c r="C197" t="s">
        <v>22</v>
      </c>
      <c r="D197" s="3">
        <v>0.1</v>
      </c>
    </row>
    <row r="198" spans="1:4" x14ac:dyDescent="0.25">
      <c r="A198" t="s">
        <v>61</v>
      </c>
      <c r="B198" t="s">
        <v>31</v>
      </c>
      <c r="C198" t="s">
        <v>23</v>
      </c>
      <c r="D198" s="3">
        <v>0.5</v>
      </c>
    </row>
    <row r="199" spans="1:4" x14ac:dyDescent="0.25">
      <c r="A199" t="s">
        <v>61</v>
      </c>
      <c r="B199" t="s">
        <v>31</v>
      </c>
      <c r="C199" t="s">
        <v>24</v>
      </c>
      <c r="D199" s="3">
        <v>0.5</v>
      </c>
    </row>
    <row r="200" spans="1:4" x14ac:dyDescent="0.25">
      <c r="A200" t="s">
        <v>61</v>
      </c>
      <c r="B200" t="s">
        <v>31</v>
      </c>
      <c r="C200" t="s">
        <v>25</v>
      </c>
      <c r="D200" s="3">
        <v>0.5</v>
      </c>
    </row>
    <row r="201" spans="1:4" x14ac:dyDescent="0.25">
      <c r="A201" t="s">
        <v>61</v>
      </c>
      <c r="B201" t="s">
        <v>31</v>
      </c>
      <c r="C201" t="s">
        <v>26</v>
      </c>
      <c r="D201" s="3">
        <v>0.04</v>
      </c>
    </row>
    <row r="202" spans="1:4" x14ac:dyDescent="0.25">
      <c r="A202" t="s">
        <v>61</v>
      </c>
      <c r="B202" t="s">
        <v>31</v>
      </c>
      <c r="C202" t="s">
        <v>27</v>
      </c>
      <c r="D202" s="3">
        <v>0.02</v>
      </c>
    </row>
    <row r="203" spans="1:4" x14ac:dyDescent="0.25">
      <c r="A203" t="s">
        <v>61</v>
      </c>
      <c r="B203" t="s">
        <v>31</v>
      </c>
      <c r="C203" t="s">
        <v>28</v>
      </c>
      <c r="D203">
        <v>0</v>
      </c>
    </row>
    <row r="204" spans="1:4" x14ac:dyDescent="0.25">
      <c r="A204" t="s">
        <v>61</v>
      </c>
      <c r="B204" t="s">
        <v>31</v>
      </c>
      <c r="C204" t="s">
        <v>29</v>
      </c>
      <c r="D204" s="3">
        <v>0</v>
      </c>
    </row>
    <row r="205" spans="1:4" x14ac:dyDescent="0.25">
      <c r="A205" t="s">
        <v>61</v>
      </c>
      <c r="B205" t="s">
        <v>31</v>
      </c>
      <c r="C205" t="s">
        <v>30</v>
      </c>
      <c r="D205" s="3">
        <v>0</v>
      </c>
    </row>
    <row r="206" spans="1:4" x14ac:dyDescent="0.25">
      <c r="A206" t="s">
        <v>46</v>
      </c>
      <c r="B206" t="s">
        <v>48</v>
      </c>
      <c r="C206" t="s">
        <v>19</v>
      </c>
      <c r="D206" s="3">
        <v>0</v>
      </c>
    </row>
    <row r="207" spans="1:4" x14ac:dyDescent="0.25">
      <c r="A207" t="s">
        <v>46</v>
      </c>
      <c r="B207" t="s">
        <v>48</v>
      </c>
      <c r="C207" t="s">
        <v>20</v>
      </c>
      <c r="D207" s="3">
        <v>0</v>
      </c>
    </row>
    <row r="208" spans="1:4" x14ac:dyDescent="0.25">
      <c r="A208" t="s">
        <v>46</v>
      </c>
      <c r="B208" t="s">
        <v>48</v>
      </c>
      <c r="C208" t="s">
        <v>21</v>
      </c>
      <c r="D208" s="3">
        <v>0.05</v>
      </c>
    </row>
    <row r="209" spans="1:4" x14ac:dyDescent="0.25">
      <c r="A209" t="s">
        <v>46</v>
      </c>
      <c r="B209" t="s">
        <v>48</v>
      </c>
      <c r="C209" t="s">
        <v>22</v>
      </c>
      <c r="D209" s="3">
        <v>0.1</v>
      </c>
    </row>
    <row r="210" spans="1:4" x14ac:dyDescent="0.25">
      <c r="A210" t="s">
        <v>46</v>
      </c>
      <c r="B210" t="s">
        <v>48</v>
      </c>
      <c r="C210" t="s">
        <v>23</v>
      </c>
      <c r="D210" s="3">
        <v>0.5</v>
      </c>
    </row>
    <row r="211" spans="1:4" x14ac:dyDescent="0.25">
      <c r="A211" t="s">
        <v>46</v>
      </c>
      <c r="B211" t="s">
        <v>48</v>
      </c>
      <c r="C211" t="s">
        <v>24</v>
      </c>
      <c r="D211" s="3">
        <v>0.5</v>
      </c>
    </row>
    <row r="212" spans="1:4" x14ac:dyDescent="0.25">
      <c r="A212" t="s">
        <v>46</v>
      </c>
      <c r="B212" t="s">
        <v>48</v>
      </c>
      <c r="C212" t="s">
        <v>25</v>
      </c>
      <c r="D212" s="3">
        <v>0.5</v>
      </c>
    </row>
    <row r="213" spans="1:4" x14ac:dyDescent="0.25">
      <c r="A213" t="s">
        <v>46</v>
      </c>
      <c r="B213" t="s">
        <v>48</v>
      </c>
      <c r="C213" t="s">
        <v>26</v>
      </c>
      <c r="D213" s="3">
        <v>0.04</v>
      </c>
    </row>
    <row r="214" spans="1:4" x14ac:dyDescent="0.25">
      <c r="A214" t="s">
        <v>46</v>
      </c>
      <c r="B214" t="s">
        <v>48</v>
      </c>
      <c r="C214" t="s">
        <v>27</v>
      </c>
      <c r="D214" s="3">
        <v>0.02</v>
      </c>
    </row>
    <row r="215" spans="1:4" x14ac:dyDescent="0.25">
      <c r="A215" t="s">
        <v>46</v>
      </c>
      <c r="B215" t="s">
        <v>48</v>
      </c>
      <c r="C215" t="s">
        <v>28</v>
      </c>
      <c r="D215">
        <v>0</v>
      </c>
    </row>
    <row r="216" spans="1:4" x14ac:dyDescent="0.25">
      <c r="A216" t="s">
        <v>46</v>
      </c>
      <c r="B216" t="s">
        <v>48</v>
      </c>
      <c r="C216" t="s">
        <v>29</v>
      </c>
      <c r="D216" s="3">
        <v>0</v>
      </c>
    </row>
    <row r="217" spans="1:4" x14ac:dyDescent="0.25">
      <c r="A217" t="s">
        <v>46</v>
      </c>
      <c r="B217" t="s">
        <v>48</v>
      </c>
      <c r="C217" t="s">
        <v>30</v>
      </c>
      <c r="D217" s="3">
        <v>0</v>
      </c>
    </row>
    <row r="218" spans="1:4" x14ac:dyDescent="0.25">
      <c r="A218" t="s">
        <v>33</v>
      </c>
      <c r="B218" t="s">
        <v>8</v>
      </c>
      <c r="C218" t="s">
        <v>19</v>
      </c>
      <c r="D218" s="3">
        <v>0</v>
      </c>
    </row>
    <row r="219" spans="1:4" x14ac:dyDescent="0.25">
      <c r="A219" t="s">
        <v>33</v>
      </c>
      <c r="B219" t="s">
        <v>8</v>
      </c>
      <c r="C219" t="s">
        <v>20</v>
      </c>
      <c r="D219" s="3">
        <v>0</v>
      </c>
    </row>
    <row r="220" spans="1:4" x14ac:dyDescent="0.25">
      <c r="A220" t="s">
        <v>33</v>
      </c>
      <c r="B220" t="s">
        <v>8</v>
      </c>
      <c r="C220" t="s">
        <v>21</v>
      </c>
      <c r="D220" s="3">
        <v>0.05</v>
      </c>
    </row>
    <row r="221" spans="1:4" x14ac:dyDescent="0.25">
      <c r="A221" t="s">
        <v>33</v>
      </c>
      <c r="B221" t="s">
        <v>8</v>
      </c>
      <c r="C221" t="s">
        <v>22</v>
      </c>
      <c r="D221" s="3">
        <v>0.1</v>
      </c>
    </row>
    <row r="222" spans="1:4" x14ac:dyDescent="0.25">
      <c r="A222" t="s">
        <v>33</v>
      </c>
      <c r="B222" t="s">
        <v>8</v>
      </c>
      <c r="C222" t="s">
        <v>23</v>
      </c>
      <c r="D222" s="3">
        <v>0.5</v>
      </c>
    </row>
    <row r="223" spans="1:4" x14ac:dyDescent="0.25">
      <c r="A223" t="s">
        <v>33</v>
      </c>
      <c r="B223" t="s">
        <v>8</v>
      </c>
      <c r="C223" t="s">
        <v>24</v>
      </c>
      <c r="D223" s="3">
        <v>0.5</v>
      </c>
    </row>
    <row r="224" spans="1:4" x14ac:dyDescent="0.25">
      <c r="A224" t="s">
        <v>33</v>
      </c>
      <c r="B224" t="s">
        <v>8</v>
      </c>
      <c r="C224" t="s">
        <v>25</v>
      </c>
      <c r="D224" s="3">
        <v>0.5</v>
      </c>
    </row>
    <row r="225" spans="1:4" x14ac:dyDescent="0.25">
      <c r="A225" t="s">
        <v>33</v>
      </c>
      <c r="B225" t="s">
        <v>8</v>
      </c>
      <c r="C225" t="s">
        <v>26</v>
      </c>
      <c r="D225" s="3">
        <v>0.04</v>
      </c>
    </row>
    <row r="226" spans="1:4" x14ac:dyDescent="0.25">
      <c r="A226" t="s">
        <v>33</v>
      </c>
      <c r="B226" t="s">
        <v>8</v>
      </c>
      <c r="C226" t="s">
        <v>27</v>
      </c>
      <c r="D226" s="3">
        <v>0.02</v>
      </c>
    </row>
    <row r="227" spans="1:4" x14ac:dyDescent="0.25">
      <c r="A227" t="s">
        <v>33</v>
      </c>
      <c r="B227" t="s">
        <v>8</v>
      </c>
      <c r="C227" t="s">
        <v>28</v>
      </c>
      <c r="D227">
        <v>0</v>
      </c>
    </row>
    <row r="228" spans="1:4" x14ac:dyDescent="0.25">
      <c r="A228" t="s">
        <v>33</v>
      </c>
      <c r="B228" t="s">
        <v>8</v>
      </c>
      <c r="C228" t="s">
        <v>29</v>
      </c>
      <c r="D228" s="3">
        <v>0</v>
      </c>
    </row>
    <row r="229" spans="1:4" x14ac:dyDescent="0.25">
      <c r="A229" t="s">
        <v>33</v>
      </c>
      <c r="B229" t="s">
        <v>8</v>
      </c>
      <c r="C229" t="s">
        <v>30</v>
      </c>
      <c r="D229" s="3">
        <v>0</v>
      </c>
    </row>
    <row r="230" spans="1:4" x14ac:dyDescent="0.25">
      <c r="A230" t="s">
        <v>31</v>
      </c>
      <c r="B230" t="s">
        <v>32</v>
      </c>
      <c r="C230" t="s">
        <v>19</v>
      </c>
      <c r="D230" s="3">
        <v>0</v>
      </c>
    </row>
    <row r="231" spans="1:4" x14ac:dyDescent="0.25">
      <c r="A231" t="s">
        <v>31</v>
      </c>
      <c r="B231" t="s">
        <v>32</v>
      </c>
      <c r="C231" t="s">
        <v>20</v>
      </c>
      <c r="D231" s="3">
        <v>0</v>
      </c>
    </row>
    <row r="232" spans="1:4" x14ac:dyDescent="0.25">
      <c r="A232" t="s">
        <v>31</v>
      </c>
      <c r="B232" t="s">
        <v>32</v>
      </c>
      <c r="C232" t="s">
        <v>21</v>
      </c>
      <c r="D232" s="3">
        <v>0.05</v>
      </c>
    </row>
    <row r="233" spans="1:4" x14ac:dyDescent="0.25">
      <c r="A233" t="s">
        <v>31</v>
      </c>
      <c r="B233" t="s">
        <v>32</v>
      </c>
      <c r="C233" t="s">
        <v>22</v>
      </c>
      <c r="D233" s="3">
        <v>0.1</v>
      </c>
    </row>
    <row r="234" spans="1:4" x14ac:dyDescent="0.25">
      <c r="A234" t="s">
        <v>31</v>
      </c>
      <c r="B234" t="s">
        <v>32</v>
      </c>
      <c r="C234" t="s">
        <v>23</v>
      </c>
      <c r="D234" s="3">
        <v>0.5</v>
      </c>
    </row>
    <row r="235" spans="1:4" x14ac:dyDescent="0.25">
      <c r="A235" t="s">
        <v>31</v>
      </c>
      <c r="B235" t="s">
        <v>32</v>
      </c>
      <c r="C235" t="s">
        <v>24</v>
      </c>
      <c r="D235" s="3">
        <v>0.5</v>
      </c>
    </row>
    <row r="236" spans="1:4" x14ac:dyDescent="0.25">
      <c r="A236" t="s">
        <v>31</v>
      </c>
      <c r="B236" t="s">
        <v>32</v>
      </c>
      <c r="C236" t="s">
        <v>25</v>
      </c>
      <c r="D236" s="3">
        <v>0.5</v>
      </c>
    </row>
    <row r="237" spans="1:4" x14ac:dyDescent="0.25">
      <c r="A237" t="s">
        <v>31</v>
      </c>
      <c r="B237" t="s">
        <v>32</v>
      </c>
      <c r="C237" t="s">
        <v>26</v>
      </c>
      <c r="D237" s="3">
        <v>0.04</v>
      </c>
    </row>
    <row r="238" spans="1:4" x14ac:dyDescent="0.25">
      <c r="A238" t="s">
        <v>31</v>
      </c>
      <c r="B238" t="s">
        <v>32</v>
      </c>
      <c r="C238" t="s">
        <v>27</v>
      </c>
      <c r="D238" s="3">
        <v>0.02</v>
      </c>
    </row>
    <row r="239" spans="1:4" x14ac:dyDescent="0.25">
      <c r="A239" t="s">
        <v>31</v>
      </c>
      <c r="B239" t="s">
        <v>32</v>
      </c>
      <c r="C239" t="s">
        <v>28</v>
      </c>
      <c r="D239">
        <v>0</v>
      </c>
    </row>
    <row r="240" spans="1:4" x14ac:dyDescent="0.25">
      <c r="A240" t="s">
        <v>31</v>
      </c>
      <c r="B240" t="s">
        <v>32</v>
      </c>
      <c r="C240" t="s">
        <v>29</v>
      </c>
      <c r="D240" s="3">
        <v>0</v>
      </c>
    </row>
    <row r="241" spans="1:4" x14ac:dyDescent="0.25">
      <c r="A241" t="s">
        <v>31</v>
      </c>
      <c r="B241" t="s">
        <v>32</v>
      </c>
      <c r="C241" t="s">
        <v>30</v>
      </c>
      <c r="D241" s="3">
        <v>0</v>
      </c>
    </row>
  </sheetData>
  <pageMargins left="0.7" right="0.7" top="0.75" bottom="0.75" header="0.3" footer="0.3"/>
  <pageSetup orientation="portrait"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325"/>
  <sheetViews>
    <sheetView workbookViewId="0">
      <selection activeCell="K21" sqref="K21"/>
    </sheetView>
  </sheetViews>
  <sheetFormatPr defaultColWidth="9.140625" defaultRowHeight="15" x14ac:dyDescent="0.25"/>
  <cols>
    <col min="1" max="1" width="10.140625" bestFit="1" customWidth="1"/>
    <col min="3" max="5" width="11.5703125" bestFit="1" customWidth="1"/>
  </cols>
  <sheetData>
    <row r="1" spans="1:19" x14ac:dyDescent="0.25">
      <c r="D1" t="s">
        <v>4</v>
      </c>
      <c r="P1" s="1"/>
      <c r="Q1" s="1"/>
      <c r="R1" s="1"/>
      <c r="S1" s="1"/>
    </row>
    <row r="2" spans="1:19" x14ac:dyDescent="0.25">
      <c r="A2" t="s">
        <v>32</v>
      </c>
      <c r="B2" t="s">
        <v>33</v>
      </c>
      <c r="C2" t="s">
        <v>19</v>
      </c>
      <c r="D2" s="3">
        <v>0</v>
      </c>
      <c r="E2" s="1"/>
      <c r="F2" s="1"/>
      <c r="G2" s="1"/>
      <c r="H2" s="1"/>
      <c r="I2" s="1"/>
      <c r="J2" s="1"/>
      <c r="K2" s="1"/>
      <c r="L2" s="1"/>
      <c r="M2" s="1"/>
      <c r="N2" s="1"/>
      <c r="O2" s="1"/>
      <c r="P2" s="1"/>
      <c r="Q2" s="1"/>
      <c r="R2" s="1"/>
      <c r="S2" s="1"/>
    </row>
    <row r="3" spans="1:19" x14ac:dyDescent="0.25">
      <c r="A3" t="s">
        <v>32</v>
      </c>
      <c r="B3" t="s">
        <v>33</v>
      </c>
      <c r="C3" t="s">
        <v>20</v>
      </c>
      <c r="D3" s="3">
        <v>0</v>
      </c>
      <c r="E3" s="1"/>
      <c r="F3" s="1"/>
      <c r="G3" s="1"/>
      <c r="H3" s="1"/>
      <c r="I3" s="1"/>
      <c r="J3" s="1"/>
      <c r="K3" s="1"/>
      <c r="L3" s="1"/>
      <c r="M3" s="1"/>
      <c r="N3" s="1"/>
      <c r="O3" s="1"/>
      <c r="P3" s="1"/>
      <c r="Q3" s="1"/>
      <c r="R3" s="1"/>
      <c r="S3" s="1"/>
    </row>
    <row r="4" spans="1:19" x14ac:dyDescent="0.25">
      <c r="A4" t="s">
        <v>32</v>
      </c>
      <c r="B4" t="s">
        <v>33</v>
      </c>
      <c r="C4" t="s">
        <v>21</v>
      </c>
      <c r="D4" s="3">
        <v>0</v>
      </c>
      <c r="E4" s="1"/>
      <c r="F4" s="1"/>
      <c r="G4" s="1"/>
      <c r="H4" s="1"/>
      <c r="I4" s="1"/>
      <c r="J4" s="1"/>
      <c r="K4" s="1"/>
      <c r="L4" s="1"/>
      <c r="M4" s="1"/>
      <c r="N4" s="1"/>
      <c r="O4" s="1"/>
      <c r="P4" s="1"/>
      <c r="Q4" s="1"/>
      <c r="R4" s="1"/>
      <c r="S4" s="1"/>
    </row>
    <row r="5" spans="1:19" x14ac:dyDescent="0.25">
      <c r="A5" t="s">
        <v>32</v>
      </c>
      <c r="B5" t="s">
        <v>33</v>
      </c>
      <c r="C5" t="s">
        <v>22</v>
      </c>
      <c r="D5" s="3">
        <v>0</v>
      </c>
      <c r="E5" s="1"/>
      <c r="F5" s="1"/>
      <c r="G5" s="1"/>
      <c r="H5" s="1"/>
      <c r="I5" s="1"/>
      <c r="J5" s="1"/>
      <c r="K5" s="1"/>
      <c r="L5" s="1"/>
      <c r="M5" s="1"/>
      <c r="N5" s="1"/>
      <c r="O5" s="1"/>
      <c r="P5" s="1"/>
      <c r="Q5" s="1"/>
      <c r="R5" s="1"/>
      <c r="S5" s="1"/>
    </row>
    <row r="6" spans="1:19" x14ac:dyDescent="0.25">
      <c r="A6" t="s">
        <v>32</v>
      </c>
      <c r="B6" t="s">
        <v>33</v>
      </c>
      <c r="C6" t="s">
        <v>23</v>
      </c>
      <c r="D6" s="3">
        <v>0</v>
      </c>
      <c r="E6" s="1"/>
      <c r="F6" s="1"/>
      <c r="G6" s="1"/>
      <c r="H6" s="1"/>
      <c r="I6" s="1"/>
      <c r="J6" s="1"/>
      <c r="K6" s="1"/>
      <c r="L6" s="1"/>
      <c r="M6" s="1"/>
      <c r="N6" s="1"/>
      <c r="O6" s="1"/>
      <c r="P6" s="1"/>
      <c r="Q6" s="1"/>
      <c r="R6" s="1"/>
      <c r="S6" s="1"/>
    </row>
    <row r="7" spans="1:19" x14ac:dyDescent="0.25">
      <c r="A7" t="s">
        <v>32</v>
      </c>
      <c r="B7" t="s">
        <v>33</v>
      </c>
      <c r="C7" t="s">
        <v>24</v>
      </c>
      <c r="D7" s="3">
        <v>0</v>
      </c>
      <c r="E7" s="1"/>
      <c r="F7" s="1"/>
      <c r="G7" s="1"/>
      <c r="H7" s="1"/>
      <c r="I7" s="1"/>
      <c r="J7" s="1"/>
      <c r="K7" s="1"/>
      <c r="L7" s="1"/>
      <c r="M7" s="1"/>
      <c r="N7" s="1"/>
      <c r="O7" s="1"/>
      <c r="P7" s="1"/>
      <c r="Q7" s="1"/>
      <c r="R7" s="1"/>
      <c r="S7" s="1"/>
    </row>
    <row r="8" spans="1:19" x14ac:dyDescent="0.25">
      <c r="A8" t="s">
        <v>32</v>
      </c>
      <c r="B8" t="s">
        <v>33</v>
      </c>
      <c r="C8" t="s">
        <v>25</v>
      </c>
      <c r="D8" s="3">
        <v>0</v>
      </c>
      <c r="E8" s="1"/>
      <c r="F8" s="1"/>
      <c r="G8" s="1"/>
      <c r="H8" s="1"/>
      <c r="I8" s="1"/>
      <c r="J8" s="1"/>
      <c r="K8" s="1"/>
      <c r="L8" s="1"/>
      <c r="M8" s="1"/>
      <c r="N8" s="1"/>
      <c r="O8" s="1"/>
      <c r="P8" s="1"/>
      <c r="Q8" s="1"/>
      <c r="R8" s="1"/>
      <c r="S8" s="1"/>
    </row>
    <row r="9" spans="1:19" x14ac:dyDescent="0.25">
      <c r="A9" t="s">
        <v>32</v>
      </c>
      <c r="B9" t="s">
        <v>33</v>
      </c>
      <c r="C9" t="s">
        <v>26</v>
      </c>
      <c r="D9" s="3">
        <v>0</v>
      </c>
      <c r="E9" s="1"/>
      <c r="F9" s="1"/>
      <c r="G9" s="1"/>
      <c r="H9" s="1"/>
      <c r="I9" s="1"/>
      <c r="J9" s="1"/>
      <c r="K9" s="1"/>
      <c r="L9" s="1"/>
      <c r="M9" s="1"/>
      <c r="N9" s="1"/>
      <c r="O9" s="1"/>
      <c r="P9" s="1"/>
      <c r="Q9" s="1"/>
      <c r="R9" s="1"/>
      <c r="S9" s="1"/>
    </row>
    <row r="10" spans="1:19" ht="15.75" customHeight="1" x14ac:dyDescent="0.25">
      <c r="A10" t="s">
        <v>32</v>
      </c>
      <c r="B10" t="s">
        <v>33</v>
      </c>
      <c r="C10" t="s">
        <v>27</v>
      </c>
      <c r="D10" s="3">
        <v>0</v>
      </c>
      <c r="E10" s="1"/>
      <c r="F10" s="1"/>
      <c r="G10" s="1"/>
      <c r="H10" s="1"/>
      <c r="I10" s="1"/>
      <c r="J10" s="1"/>
      <c r="K10" s="1"/>
      <c r="L10" s="1"/>
      <c r="M10" s="1"/>
      <c r="N10" s="1"/>
      <c r="O10" s="1"/>
      <c r="P10" s="1"/>
      <c r="Q10" s="1"/>
      <c r="R10" s="1"/>
      <c r="S10" s="1"/>
    </row>
    <row r="11" spans="1:19" x14ac:dyDescent="0.25">
      <c r="A11" t="s">
        <v>32</v>
      </c>
      <c r="B11" t="s">
        <v>33</v>
      </c>
      <c r="C11" t="s">
        <v>28</v>
      </c>
      <c r="D11" s="3">
        <v>0</v>
      </c>
      <c r="E11" s="1"/>
      <c r="F11" s="1"/>
      <c r="G11" s="1"/>
      <c r="H11" s="1"/>
      <c r="I11" s="1"/>
      <c r="J11" s="1"/>
      <c r="K11" s="1"/>
      <c r="L11" s="1"/>
      <c r="M11" s="1"/>
      <c r="N11" s="1"/>
      <c r="O11" s="1"/>
      <c r="P11" s="1"/>
      <c r="Q11" s="1"/>
      <c r="R11" s="1"/>
      <c r="S11" s="1"/>
    </row>
    <row r="12" spans="1:19" x14ac:dyDescent="0.25">
      <c r="A12" t="s">
        <v>32</v>
      </c>
      <c r="B12" t="s">
        <v>33</v>
      </c>
      <c r="C12" t="s">
        <v>29</v>
      </c>
      <c r="D12" s="3">
        <v>0</v>
      </c>
      <c r="E12" s="1"/>
      <c r="F12" s="1"/>
      <c r="G12" s="1"/>
      <c r="H12" s="1"/>
      <c r="I12" s="1"/>
      <c r="J12" s="1"/>
      <c r="K12" s="1"/>
      <c r="L12" s="1"/>
      <c r="M12" s="1"/>
      <c r="N12" s="1"/>
      <c r="O12" s="1"/>
      <c r="P12" s="1"/>
      <c r="Q12" s="1"/>
      <c r="R12" s="1"/>
      <c r="S12" s="1"/>
    </row>
    <row r="13" spans="1:19" x14ac:dyDescent="0.25">
      <c r="A13" t="s">
        <v>32</v>
      </c>
      <c r="B13" t="s">
        <v>33</v>
      </c>
      <c r="C13" t="s">
        <v>30</v>
      </c>
      <c r="D13" s="3">
        <v>0</v>
      </c>
      <c r="E13" s="1"/>
      <c r="F13" s="1"/>
      <c r="G13" s="1"/>
      <c r="H13" s="1"/>
      <c r="I13" s="1"/>
      <c r="J13" s="1"/>
      <c r="K13" s="1"/>
      <c r="L13" s="1"/>
      <c r="M13" s="1"/>
      <c r="N13" s="1"/>
      <c r="O13" s="1"/>
      <c r="P13" s="1"/>
      <c r="Q13" s="1"/>
      <c r="R13" s="1"/>
    </row>
    <row r="14" spans="1:19" x14ac:dyDescent="0.25">
      <c r="A14" t="s">
        <v>7</v>
      </c>
      <c r="B14" t="s">
        <v>33</v>
      </c>
      <c r="C14" t="s">
        <v>19</v>
      </c>
      <c r="D14" s="3">
        <v>0</v>
      </c>
    </row>
    <row r="15" spans="1:19" x14ac:dyDescent="0.25">
      <c r="A15" t="s">
        <v>7</v>
      </c>
      <c r="B15" t="s">
        <v>33</v>
      </c>
      <c r="C15" t="s">
        <v>20</v>
      </c>
      <c r="D15" s="3">
        <v>0</v>
      </c>
    </row>
    <row r="16" spans="1:19" x14ac:dyDescent="0.25">
      <c r="A16" t="s">
        <v>7</v>
      </c>
      <c r="B16" t="s">
        <v>33</v>
      </c>
      <c r="C16" t="s">
        <v>21</v>
      </c>
      <c r="D16" s="3">
        <v>0</v>
      </c>
    </row>
    <row r="17" spans="1:4" x14ac:dyDescent="0.25">
      <c r="A17" t="s">
        <v>7</v>
      </c>
      <c r="B17" t="s">
        <v>33</v>
      </c>
      <c r="C17" t="s">
        <v>22</v>
      </c>
      <c r="D17" s="3">
        <v>0</v>
      </c>
    </row>
    <row r="18" spans="1:4" x14ac:dyDescent="0.25">
      <c r="A18" t="s">
        <v>7</v>
      </c>
      <c r="B18" t="s">
        <v>33</v>
      </c>
      <c r="C18" t="s">
        <v>23</v>
      </c>
      <c r="D18" s="3">
        <v>0</v>
      </c>
    </row>
    <row r="19" spans="1:4" x14ac:dyDescent="0.25">
      <c r="A19" t="s">
        <v>7</v>
      </c>
      <c r="B19" t="s">
        <v>33</v>
      </c>
      <c r="C19" t="s">
        <v>24</v>
      </c>
      <c r="D19" s="3">
        <v>0</v>
      </c>
    </row>
    <row r="20" spans="1:4" x14ac:dyDescent="0.25">
      <c r="A20" t="s">
        <v>7</v>
      </c>
      <c r="B20" t="s">
        <v>33</v>
      </c>
      <c r="C20" t="s">
        <v>25</v>
      </c>
      <c r="D20" s="3">
        <v>0</v>
      </c>
    </row>
    <row r="21" spans="1:4" x14ac:dyDescent="0.25">
      <c r="A21" t="s">
        <v>7</v>
      </c>
      <c r="B21" t="s">
        <v>33</v>
      </c>
      <c r="C21" t="s">
        <v>26</v>
      </c>
      <c r="D21" s="3">
        <v>0</v>
      </c>
    </row>
    <row r="22" spans="1:4" x14ac:dyDescent="0.25">
      <c r="A22" t="s">
        <v>7</v>
      </c>
      <c r="B22" t="s">
        <v>33</v>
      </c>
      <c r="C22" t="s">
        <v>27</v>
      </c>
      <c r="D22" s="3">
        <v>0</v>
      </c>
    </row>
    <row r="23" spans="1:4" x14ac:dyDescent="0.25">
      <c r="A23" t="s">
        <v>7</v>
      </c>
      <c r="B23" t="s">
        <v>33</v>
      </c>
      <c r="C23" t="s">
        <v>28</v>
      </c>
      <c r="D23" s="3">
        <v>0</v>
      </c>
    </row>
    <row r="24" spans="1:4" x14ac:dyDescent="0.25">
      <c r="A24" t="s">
        <v>7</v>
      </c>
      <c r="B24" t="s">
        <v>33</v>
      </c>
      <c r="C24" t="s">
        <v>29</v>
      </c>
      <c r="D24" s="3">
        <v>0</v>
      </c>
    </row>
    <row r="25" spans="1:4" x14ac:dyDescent="0.25">
      <c r="A25" t="s">
        <v>7</v>
      </c>
      <c r="B25" t="s">
        <v>33</v>
      </c>
      <c r="C25" t="s">
        <v>30</v>
      </c>
      <c r="D25" s="3">
        <v>0</v>
      </c>
    </row>
    <row r="26" spans="1:4" x14ac:dyDescent="0.25">
      <c r="A26" t="s">
        <v>5</v>
      </c>
      <c r="B26" t="s">
        <v>8</v>
      </c>
      <c r="C26" t="s">
        <v>19</v>
      </c>
      <c r="D26" s="3">
        <v>0</v>
      </c>
    </row>
    <row r="27" spans="1:4" x14ac:dyDescent="0.25">
      <c r="A27" t="s">
        <v>5</v>
      </c>
      <c r="B27" t="s">
        <v>8</v>
      </c>
      <c r="C27" t="s">
        <v>20</v>
      </c>
      <c r="D27" s="3">
        <v>0</v>
      </c>
    </row>
    <row r="28" spans="1:4" x14ac:dyDescent="0.25">
      <c r="A28" t="s">
        <v>5</v>
      </c>
      <c r="B28" t="s">
        <v>8</v>
      </c>
      <c r="C28" t="s">
        <v>21</v>
      </c>
      <c r="D28" s="3">
        <v>0</v>
      </c>
    </row>
    <row r="29" spans="1:4" x14ac:dyDescent="0.25">
      <c r="A29" t="s">
        <v>5</v>
      </c>
      <c r="B29" t="s">
        <v>8</v>
      </c>
      <c r="C29" t="s">
        <v>22</v>
      </c>
      <c r="D29" s="3">
        <v>0</v>
      </c>
    </row>
    <row r="30" spans="1:4" x14ac:dyDescent="0.25">
      <c r="A30" t="s">
        <v>5</v>
      </c>
      <c r="B30" t="s">
        <v>8</v>
      </c>
      <c r="C30" t="s">
        <v>23</v>
      </c>
      <c r="D30" s="3">
        <v>0</v>
      </c>
    </row>
    <row r="31" spans="1:4" x14ac:dyDescent="0.25">
      <c r="A31" t="s">
        <v>5</v>
      </c>
      <c r="B31" t="s">
        <v>8</v>
      </c>
      <c r="C31" t="s">
        <v>24</v>
      </c>
      <c r="D31" s="3">
        <v>0</v>
      </c>
    </row>
    <row r="32" spans="1:4" x14ac:dyDescent="0.25">
      <c r="A32" t="s">
        <v>5</v>
      </c>
      <c r="B32" t="s">
        <v>8</v>
      </c>
      <c r="C32" t="s">
        <v>25</v>
      </c>
      <c r="D32" s="3">
        <v>0</v>
      </c>
    </row>
    <row r="33" spans="1:4" x14ac:dyDescent="0.25">
      <c r="A33" t="s">
        <v>5</v>
      </c>
      <c r="B33" t="s">
        <v>8</v>
      </c>
      <c r="C33" t="s">
        <v>26</v>
      </c>
      <c r="D33" s="3">
        <v>0</v>
      </c>
    </row>
    <row r="34" spans="1:4" x14ac:dyDescent="0.25">
      <c r="A34" t="s">
        <v>5</v>
      </c>
      <c r="B34" t="s">
        <v>8</v>
      </c>
      <c r="C34" t="s">
        <v>27</v>
      </c>
      <c r="D34" s="3">
        <v>0</v>
      </c>
    </row>
    <row r="35" spans="1:4" x14ac:dyDescent="0.25">
      <c r="A35" t="s">
        <v>5</v>
      </c>
      <c r="B35" t="s">
        <v>8</v>
      </c>
      <c r="C35" t="s">
        <v>28</v>
      </c>
      <c r="D35" s="3">
        <v>0</v>
      </c>
    </row>
    <row r="36" spans="1:4" x14ac:dyDescent="0.25">
      <c r="A36" t="s">
        <v>5</v>
      </c>
      <c r="B36" t="s">
        <v>8</v>
      </c>
      <c r="C36" t="s">
        <v>29</v>
      </c>
      <c r="D36" s="3">
        <v>0</v>
      </c>
    </row>
    <row r="37" spans="1:4" x14ac:dyDescent="0.25">
      <c r="A37" t="s">
        <v>5</v>
      </c>
      <c r="B37" t="s">
        <v>8</v>
      </c>
      <c r="C37" t="s">
        <v>30</v>
      </c>
      <c r="D37" s="3">
        <v>0</v>
      </c>
    </row>
    <row r="38" spans="1:4" x14ac:dyDescent="0.25">
      <c r="A38" t="s">
        <v>8</v>
      </c>
      <c r="B38" t="s">
        <v>34</v>
      </c>
      <c r="C38" t="s">
        <v>19</v>
      </c>
      <c r="D38" s="3">
        <v>0</v>
      </c>
    </row>
    <row r="39" spans="1:4" x14ac:dyDescent="0.25">
      <c r="A39" t="s">
        <v>8</v>
      </c>
      <c r="B39" t="s">
        <v>34</v>
      </c>
      <c r="C39" t="s">
        <v>20</v>
      </c>
      <c r="D39" s="3">
        <v>0</v>
      </c>
    </row>
    <row r="40" spans="1:4" x14ac:dyDescent="0.25">
      <c r="A40" t="s">
        <v>8</v>
      </c>
      <c r="B40" t="s">
        <v>34</v>
      </c>
      <c r="C40" t="s">
        <v>21</v>
      </c>
      <c r="D40" s="3">
        <v>0</v>
      </c>
    </row>
    <row r="41" spans="1:4" x14ac:dyDescent="0.25">
      <c r="A41" t="s">
        <v>8</v>
      </c>
      <c r="B41" t="s">
        <v>34</v>
      </c>
      <c r="C41" t="s">
        <v>22</v>
      </c>
      <c r="D41" s="3">
        <v>0</v>
      </c>
    </row>
    <row r="42" spans="1:4" x14ac:dyDescent="0.25">
      <c r="A42" t="s">
        <v>8</v>
      </c>
      <c r="B42" t="s">
        <v>34</v>
      </c>
      <c r="C42" t="s">
        <v>23</v>
      </c>
      <c r="D42" s="3">
        <v>0</v>
      </c>
    </row>
    <row r="43" spans="1:4" x14ac:dyDescent="0.25">
      <c r="A43" t="s">
        <v>8</v>
      </c>
      <c r="B43" t="s">
        <v>34</v>
      </c>
      <c r="C43" t="s">
        <v>24</v>
      </c>
      <c r="D43" s="3">
        <v>0</v>
      </c>
    </row>
    <row r="44" spans="1:4" x14ac:dyDescent="0.25">
      <c r="A44" t="s">
        <v>8</v>
      </c>
      <c r="B44" t="s">
        <v>34</v>
      </c>
      <c r="C44" t="s">
        <v>25</v>
      </c>
      <c r="D44" s="3">
        <v>0</v>
      </c>
    </row>
    <row r="45" spans="1:4" x14ac:dyDescent="0.25">
      <c r="A45" t="s">
        <v>8</v>
      </c>
      <c r="B45" t="s">
        <v>34</v>
      </c>
      <c r="C45" t="s">
        <v>26</v>
      </c>
      <c r="D45" s="3">
        <v>0</v>
      </c>
    </row>
    <row r="46" spans="1:4" x14ac:dyDescent="0.25">
      <c r="A46" t="s">
        <v>8</v>
      </c>
      <c r="B46" t="s">
        <v>34</v>
      </c>
      <c r="C46" t="s">
        <v>27</v>
      </c>
      <c r="D46" s="3">
        <v>0</v>
      </c>
    </row>
    <row r="47" spans="1:4" x14ac:dyDescent="0.25">
      <c r="A47" t="s">
        <v>8</v>
      </c>
      <c r="B47" t="s">
        <v>34</v>
      </c>
      <c r="C47" t="s">
        <v>28</v>
      </c>
      <c r="D47" s="3">
        <v>0</v>
      </c>
    </row>
    <row r="48" spans="1:4" x14ac:dyDescent="0.25">
      <c r="A48" t="s">
        <v>8</v>
      </c>
      <c r="B48" t="s">
        <v>34</v>
      </c>
      <c r="C48" t="s">
        <v>29</v>
      </c>
      <c r="D48" s="3">
        <v>0</v>
      </c>
    </row>
    <row r="49" spans="1:4" x14ac:dyDescent="0.25">
      <c r="A49" t="s">
        <v>8</v>
      </c>
      <c r="B49" t="s">
        <v>34</v>
      </c>
      <c r="C49" t="s">
        <v>30</v>
      </c>
      <c r="D49" s="3">
        <v>0</v>
      </c>
    </row>
    <row r="50" spans="1:4" x14ac:dyDescent="0.25">
      <c r="A50" t="s">
        <v>34</v>
      </c>
      <c r="B50" t="s">
        <v>36</v>
      </c>
      <c r="C50" t="s">
        <v>19</v>
      </c>
      <c r="D50" s="3">
        <v>0</v>
      </c>
    </row>
    <row r="51" spans="1:4" x14ac:dyDescent="0.25">
      <c r="A51" t="s">
        <v>34</v>
      </c>
      <c r="B51" t="s">
        <v>36</v>
      </c>
      <c r="C51" t="s">
        <v>20</v>
      </c>
      <c r="D51" s="3">
        <v>0</v>
      </c>
    </row>
    <row r="52" spans="1:4" x14ac:dyDescent="0.25">
      <c r="A52" t="s">
        <v>34</v>
      </c>
      <c r="B52" t="s">
        <v>36</v>
      </c>
      <c r="C52" t="s">
        <v>21</v>
      </c>
      <c r="D52" s="3">
        <v>0</v>
      </c>
    </row>
    <row r="53" spans="1:4" x14ac:dyDescent="0.25">
      <c r="A53" t="s">
        <v>34</v>
      </c>
      <c r="B53" t="s">
        <v>36</v>
      </c>
      <c r="C53" t="s">
        <v>22</v>
      </c>
      <c r="D53" s="3">
        <v>0</v>
      </c>
    </row>
    <row r="54" spans="1:4" x14ac:dyDescent="0.25">
      <c r="A54" t="s">
        <v>34</v>
      </c>
      <c r="B54" t="s">
        <v>36</v>
      </c>
      <c r="C54" t="s">
        <v>23</v>
      </c>
      <c r="D54" s="3">
        <v>0</v>
      </c>
    </row>
    <row r="55" spans="1:4" x14ac:dyDescent="0.25">
      <c r="A55" t="s">
        <v>34</v>
      </c>
      <c r="B55" t="s">
        <v>36</v>
      </c>
      <c r="C55" t="s">
        <v>24</v>
      </c>
      <c r="D55" s="3">
        <v>0</v>
      </c>
    </row>
    <row r="56" spans="1:4" x14ac:dyDescent="0.25">
      <c r="A56" t="s">
        <v>34</v>
      </c>
      <c r="B56" t="s">
        <v>36</v>
      </c>
      <c r="C56" t="s">
        <v>25</v>
      </c>
      <c r="D56" s="3">
        <v>0</v>
      </c>
    </row>
    <row r="57" spans="1:4" x14ac:dyDescent="0.25">
      <c r="A57" t="s">
        <v>34</v>
      </c>
      <c r="B57" t="s">
        <v>36</v>
      </c>
      <c r="C57" t="s">
        <v>26</v>
      </c>
      <c r="D57" s="3">
        <v>0</v>
      </c>
    </row>
    <row r="58" spans="1:4" x14ac:dyDescent="0.25">
      <c r="A58" t="s">
        <v>34</v>
      </c>
      <c r="B58" t="s">
        <v>36</v>
      </c>
      <c r="C58" t="s">
        <v>27</v>
      </c>
      <c r="D58" s="3">
        <v>0</v>
      </c>
    </row>
    <row r="59" spans="1:4" x14ac:dyDescent="0.25">
      <c r="A59" t="s">
        <v>34</v>
      </c>
      <c r="B59" t="s">
        <v>36</v>
      </c>
      <c r="C59" t="s">
        <v>28</v>
      </c>
      <c r="D59" s="3">
        <v>0</v>
      </c>
    </row>
    <row r="60" spans="1:4" x14ac:dyDescent="0.25">
      <c r="A60" t="s">
        <v>34</v>
      </c>
      <c r="B60" t="s">
        <v>36</v>
      </c>
      <c r="C60" t="s">
        <v>29</v>
      </c>
      <c r="D60" s="3">
        <v>0</v>
      </c>
    </row>
    <row r="61" spans="1:4" x14ac:dyDescent="0.25">
      <c r="A61" t="s">
        <v>34</v>
      </c>
      <c r="B61" t="s">
        <v>36</v>
      </c>
      <c r="C61" t="s">
        <v>30</v>
      </c>
      <c r="D61" s="3">
        <v>0</v>
      </c>
    </row>
    <row r="62" spans="1:4" x14ac:dyDescent="0.25">
      <c r="A62" t="s">
        <v>36</v>
      </c>
      <c r="B62" t="s">
        <v>39</v>
      </c>
      <c r="C62" t="s">
        <v>19</v>
      </c>
      <c r="D62" s="3">
        <v>0</v>
      </c>
    </row>
    <row r="63" spans="1:4" x14ac:dyDescent="0.25">
      <c r="A63" t="s">
        <v>36</v>
      </c>
      <c r="B63" t="s">
        <v>39</v>
      </c>
      <c r="C63" t="s">
        <v>20</v>
      </c>
      <c r="D63" s="3">
        <v>0</v>
      </c>
    </row>
    <row r="64" spans="1:4" x14ac:dyDescent="0.25">
      <c r="A64" t="s">
        <v>36</v>
      </c>
      <c r="B64" t="s">
        <v>39</v>
      </c>
      <c r="C64" t="s">
        <v>21</v>
      </c>
      <c r="D64" s="3">
        <v>0</v>
      </c>
    </row>
    <row r="65" spans="1:4" x14ac:dyDescent="0.25">
      <c r="A65" t="s">
        <v>36</v>
      </c>
      <c r="B65" t="s">
        <v>39</v>
      </c>
      <c r="C65" t="s">
        <v>22</v>
      </c>
      <c r="D65" s="3">
        <v>0</v>
      </c>
    </row>
    <row r="66" spans="1:4" x14ac:dyDescent="0.25">
      <c r="A66" t="s">
        <v>36</v>
      </c>
      <c r="B66" t="s">
        <v>39</v>
      </c>
      <c r="C66" t="s">
        <v>23</v>
      </c>
      <c r="D66" s="3">
        <v>0</v>
      </c>
    </row>
    <row r="67" spans="1:4" x14ac:dyDescent="0.25">
      <c r="A67" t="s">
        <v>36</v>
      </c>
      <c r="B67" t="s">
        <v>39</v>
      </c>
      <c r="C67" t="s">
        <v>24</v>
      </c>
      <c r="D67" s="3">
        <v>0</v>
      </c>
    </row>
    <row r="68" spans="1:4" x14ac:dyDescent="0.25">
      <c r="A68" t="s">
        <v>36</v>
      </c>
      <c r="B68" t="s">
        <v>39</v>
      </c>
      <c r="C68" t="s">
        <v>25</v>
      </c>
      <c r="D68" s="3">
        <v>0</v>
      </c>
    </row>
    <row r="69" spans="1:4" x14ac:dyDescent="0.25">
      <c r="A69" t="s">
        <v>36</v>
      </c>
      <c r="B69" t="s">
        <v>39</v>
      </c>
      <c r="C69" t="s">
        <v>26</v>
      </c>
      <c r="D69" s="3">
        <v>0</v>
      </c>
    </row>
    <row r="70" spans="1:4" x14ac:dyDescent="0.25">
      <c r="A70" t="s">
        <v>36</v>
      </c>
      <c r="B70" t="s">
        <v>39</v>
      </c>
      <c r="C70" t="s">
        <v>27</v>
      </c>
      <c r="D70" s="3">
        <v>0</v>
      </c>
    </row>
    <row r="71" spans="1:4" x14ac:dyDescent="0.25">
      <c r="A71" t="s">
        <v>36</v>
      </c>
      <c r="B71" t="s">
        <v>39</v>
      </c>
      <c r="C71" t="s">
        <v>28</v>
      </c>
      <c r="D71" s="3">
        <v>0</v>
      </c>
    </row>
    <row r="72" spans="1:4" x14ac:dyDescent="0.25">
      <c r="A72" t="s">
        <v>36</v>
      </c>
      <c r="B72" t="s">
        <v>39</v>
      </c>
      <c r="C72" t="s">
        <v>29</v>
      </c>
      <c r="D72" s="3">
        <v>0</v>
      </c>
    </row>
    <row r="73" spans="1:4" x14ac:dyDescent="0.25">
      <c r="A73" t="s">
        <v>36</v>
      </c>
      <c r="B73" t="s">
        <v>39</v>
      </c>
      <c r="C73" t="s">
        <v>30</v>
      </c>
      <c r="D73" s="3">
        <v>0</v>
      </c>
    </row>
    <row r="74" spans="1:4" x14ac:dyDescent="0.25">
      <c r="A74" t="s">
        <v>39</v>
      </c>
      <c r="B74" t="s">
        <v>41</v>
      </c>
      <c r="C74" t="s">
        <v>19</v>
      </c>
      <c r="D74" s="3">
        <v>0</v>
      </c>
    </row>
    <row r="75" spans="1:4" x14ac:dyDescent="0.25">
      <c r="A75" t="s">
        <v>39</v>
      </c>
      <c r="B75" t="s">
        <v>41</v>
      </c>
      <c r="C75" t="s">
        <v>20</v>
      </c>
      <c r="D75" s="3">
        <v>0</v>
      </c>
    </row>
    <row r="76" spans="1:4" x14ac:dyDescent="0.25">
      <c r="A76" t="s">
        <v>39</v>
      </c>
      <c r="B76" t="s">
        <v>41</v>
      </c>
      <c r="C76" t="s">
        <v>21</v>
      </c>
      <c r="D76" s="3">
        <v>0</v>
      </c>
    </row>
    <row r="77" spans="1:4" x14ac:dyDescent="0.25">
      <c r="A77" t="s">
        <v>39</v>
      </c>
      <c r="B77" t="s">
        <v>41</v>
      </c>
      <c r="C77" t="s">
        <v>22</v>
      </c>
      <c r="D77" s="3">
        <v>0</v>
      </c>
    </row>
    <row r="78" spans="1:4" x14ac:dyDescent="0.25">
      <c r="A78" t="s">
        <v>39</v>
      </c>
      <c r="B78" t="s">
        <v>41</v>
      </c>
      <c r="C78" t="s">
        <v>23</v>
      </c>
      <c r="D78" s="3">
        <v>0</v>
      </c>
    </row>
    <row r="79" spans="1:4" x14ac:dyDescent="0.25">
      <c r="A79" t="s">
        <v>39</v>
      </c>
      <c r="B79" t="s">
        <v>41</v>
      </c>
      <c r="C79" t="s">
        <v>24</v>
      </c>
      <c r="D79" s="3">
        <v>0</v>
      </c>
    </row>
    <row r="80" spans="1:4" x14ac:dyDescent="0.25">
      <c r="A80" t="s">
        <v>39</v>
      </c>
      <c r="B80" t="s">
        <v>41</v>
      </c>
      <c r="C80" t="s">
        <v>25</v>
      </c>
      <c r="D80" s="3">
        <v>0</v>
      </c>
    </row>
    <row r="81" spans="1:4" x14ac:dyDescent="0.25">
      <c r="A81" t="s">
        <v>39</v>
      </c>
      <c r="B81" t="s">
        <v>41</v>
      </c>
      <c r="C81" t="s">
        <v>26</v>
      </c>
      <c r="D81" s="3">
        <v>0</v>
      </c>
    </row>
    <row r="82" spans="1:4" x14ac:dyDescent="0.25">
      <c r="A82" t="s">
        <v>39</v>
      </c>
      <c r="B82" t="s">
        <v>41</v>
      </c>
      <c r="C82" t="s">
        <v>27</v>
      </c>
      <c r="D82" s="3">
        <v>0</v>
      </c>
    </row>
    <row r="83" spans="1:4" x14ac:dyDescent="0.25">
      <c r="A83" t="s">
        <v>39</v>
      </c>
      <c r="B83" t="s">
        <v>41</v>
      </c>
      <c r="C83" t="s">
        <v>28</v>
      </c>
      <c r="D83" s="3">
        <v>0</v>
      </c>
    </row>
    <row r="84" spans="1:4" x14ac:dyDescent="0.25">
      <c r="A84" t="s">
        <v>39</v>
      </c>
      <c r="B84" t="s">
        <v>41</v>
      </c>
      <c r="C84" t="s">
        <v>29</v>
      </c>
      <c r="D84" s="3">
        <v>0</v>
      </c>
    </row>
    <row r="85" spans="1:4" x14ac:dyDescent="0.25">
      <c r="A85" t="s">
        <v>39</v>
      </c>
      <c r="B85" t="s">
        <v>41</v>
      </c>
      <c r="C85" t="s">
        <v>30</v>
      </c>
      <c r="D85" s="3">
        <v>0</v>
      </c>
    </row>
    <row r="86" spans="1:4" x14ac:dyDescent="0.25">
      <c r="A86" t="s">
        <v>41</v>
      </c>
      <c r="B86" t="s">
        <v>44</v>
      </c>
      <c r="C86" t="s">
        <v>19</v>
      </c>
      <c r="D86" s="3">
        <v>0</v>
      </c>
    </row>
    <row r="87" spans="1:4" x14ac:dyDescent="0.25">
      <c r="A87" t="s">
        <v>41</v>
      </c>
      <c r="B87" t="s">
        <v>44</v>
      </c>
      <c r="C87" t="s">
        <v>20</v>
      </c>
      <c r="D87" s="3">
        <v>0</v>
      </c>
    </row>
    <row r="88" spans="1:4" x14ac:dyDescent="0.25">
      <c r="A88" t="s">
        <v>41</v>
      </c>
      <c r="B88" t="s">
        <v>44</v>
      </c>
      <c r="C88" t="s">
        <v>21</v>
      </c>
      <c r="D88" s="3">
        <v>0</v>
      </c>
    </row>
    <row r="89" spans="1:4" x14ac:dyDescent="0.25">
      <c r="A89" t="s">
        <v>41</v>
      </c>
      <c r="B89" t="s">
        <v>44</v>
      </c>
      <c r="C89" t="s">
        <v>22</v>
      </c>
      <c r="D89" s="3">
        <v>0</v>
      </c>
    </row>
    <row r="90" spans="1:4" x14ac:dyDescent="0.25">
      <c r="A90" t="s">
        <v>41</v>
      </c>
      <c r="B90" t="s">
        <v>44</v>
      </c>
      <c r="C90" t="s">
        <v>23</v>
      </c>
      <c r="D90" s="3">
        <v>0</v>
      </c>
    </row>
    <row r="91" spans="1:4" x14ac:dyDescent="0.25">
      <c r="A91" t="s">
        <v>41</v>
      </c>
      <c r="B91" t="s">
        <v>44</v>
      </c>
      <c r="C91" t="s">
        <v>24</v>
      </c>
      <c r="D91" s="3">
        <v>0</v>
      </c>
    </row>
    <row r="92" spans="1:4" x14ac:dyDescent="0.25">
      <c r="A92" t="s">
        <v>41</v>
      </c>
      <c r="B92" t="s">
        <v>44</v>
      </c>
      <c r="C92" t="s">
        <v>25</v>
      </c>
      <c r="D92" s="3">
        <v>0</v>
      </c>
    </row>
    <row r="93" spans="1:4" x14ac:dyDescent="0.25">
      <c r="A93" t="s">
        <v>41</v>
      </c>
      <c r="B93" t="s">
        <v>44</v>
      </c>
      <c r="C93" t="s">
        <v>26</v>
      </c>
      <c r="D93" s="3">
        <v>0</v>
      </c>
    </row>
    <row r="94" spans="1:4" x14ac:dyDescent="0.25">
      <c r="A94" t="s">
        <v>41</v>
      </c>
      <c r="B94" t="s">
        <v>44</v>
      </c>
      <c r="C94" t="s">
        <v>27</v>
      </c>
      <c r="D94" s="3">
        <v>0</v>
      </c>
    </row>
    <row r="95" spans="1:4" x14ac:dyDescent="0.25">
      <c r="A95" t="s">
        <v>41</v>
      </c>
      <c r="B95" t="s">
        <v>44</v>
      </c>
      <c r="C95" t="s">
        <v>28</v>
      </c>
      <c r="D95" s="3">
        <v>0</v>
      </c>
    </row>
    <row r="96" spans="1:4" x14ac:dyDescent="0.25">
      <c r="A96" t="s">
        <v>41</v>
      </c>
      <c r="B96" t="s">
        <v>44</v>
      </c>
      <c r="C96" t="s">
        <v>29</v>
      </c>
      <c r="D96" s="3">
        <v>0</v>
      </c>
    </row>
    <row r="97" spans="1:4" x14ac:dyDescent="0.25">
      <c r="A97" t="s">
        <v>41</v>
      </c>
      <c r="B97" t="s">
        <v>44</v>
      </c>
      <c r="C97" t="s">
        <v>30</v>
      </c>
      <c r="D97" s="3">
        <v>0</v>
      </c>
    </row>
    <row r="98" spans="1:4" x14ac:dyDescent="0.25">
      <c r="A98" t="s">
        <v>44</v>
      </c>
      <c r="B98" t="s">
        <v>9</v>
      </c>
      <c r="C98" t="s">
        <v>19</v>
      </c>
      <c r="D98" s="3">
        <v>0</v>
      </c>
    </row>
    <row r="99" spans="1:4" x14ac:dyDescent="0.25">
      <c r="A99" t="s">
        <v>44</v>
      </c>
      <c r="B99" t="s">
        <v>9</v>
      </c>
      <c r="C99" t="s">
        <v>20</v>
      </c>
      <c r="D99" s="3">
        <v>0</v>
      </c>
    </row>
    <row r="100" spans="1:4" x14ac:dyDescent="0.25">
      <c r="A100" t="s">
        <v>44</v>
      </c>
      <c r="B100" t="s">
        <v>9</v>
      </c>
      <c r="C100" t="s">
        <v>21</v>
      </c>
      <c r="D100" s="3">
        <v>0</v>
      </c>
    </row>
    <row r="101" spans="1:4" x14ac:dyDescent="0.25">
      <c r="A101" t="s">
        <v>44</v>
      </c>
      <c r="B101" t="s">
        <v>9</v>
      </c>
      <c r="C101" t="s">
        <v>22</v>
      </c>
      <c r="D101" s="3">
        <v>0</v>
      </c>
    </row>
    <row r="102" spans="1:4" x14ac:dyDescent="0.25">
      <c r="A102" t="s">
        <v>44</v>
      </c>
      <c r="B102" t="s">
        <v>9</v>
      </c>
      <c r="C102" t="s">
        <v>23</v>
      </c>
      <c r="D102" s="3">
        <v>0</v>
      </c>
    </row>
    <row r="103" spans="1:4" x14ac:dyDescent="0.25">
      <c r="A103" t="s">
        <v>44</v>
      </c>
      <c r="B103" t="s">
        <v>9</v>
      </c>
      <c r="C103" t="s">
        <v>24</v>
      </c>
      <c r="D103" s="3">
        <v>0</v>
      </c>
    </row>
    <row r="104" spans="1:4" x14ac:dyDescent="0.25">
      <c r="A104" t="s">
        <v>44</v>
      </c>
      <c r="B104" t="s">
        <v>9</v>
      </c>
      <c r="C104" t="s">
        <v>25</v>
      </c>
      <c r="D104" s="3">
        <v>0</v>
      </c>
    </row>
    <row r="105" spans="1:4" x14ac:dyDescent="0.25">
      <c r="A105" t="s">
        <v>44</v>
      </c>
      <c r="B105" t="s">
        <v>9</v>
      </c>
      <c r="C105" t="s">
        <v>26</v>
      </c>
      <c r="D105" s="3">
        <v>0</v>
      </c>
    </row>
    <row r="106" spans="1:4" x14ac:dyDescent="0.25">
      <c r="A106" t="s">
        <v>44</v>
      </c>
      <c r="B106" t="s">
        <v>9</v>
      </c>
      <c r="C106" t="s">
        <v>27</v>
      </c>
      <c r="D106" s="3">
        <v>0</v>
      </c>
    </row>
    <row r="107" spans="1:4" x14ac:dyDescent="0.25">
      <c r="A107" t="s">
        <v>44</v>
      </c>
      <c r="B107" t="s">
        <v>9</v>
      </c>
      <c r="C107" t="s">
        <v>28</v>
      </c>
      <c r="D107" s="3">
        <v>0</v>
      </c>
    </row>
    <row r="108" spans="1:4" x14ac:dyDescent="0.25">
      <c r="A108" t="s">
        <v>44</v>
      </c>
      <c r="B108" t="s">
        <v>9</v>
      </c>
      <c r="C108" t="s">
        <v>29</v>
      </c>
      <c r="D108" s="3">
        <v>0</v>
      </c>
    </row>
    <row r="109" spans="1:4" x14ac:dyDescent="0.25">
      <c r="A109" t="s">
        <v>44</v>
      </c>
      <c r="B109" t="s">
        <v>9</v>
      </c>
      <c r="C109" t="s">
        <v>30</v>
      </c>
      <c r="D109" s="3">
        <v>0</v>
      </c>
    </row>
    <row r="110" spans="1:4" x14ac:dyDescent="0.25">
      <c r="A110" t="s">
        <v>45</v>
      </c>
      <c r="B110" t="s">
        <v>9</v>
      </c>
      <c r="C110" t="s">
        <v>19</v>
      </c>
      <c r="D110" s="3">
        <v>0</v>
      </c>
    </row>
    <row r="111" spans="1:4" x14ac:dyDescent="0.25">
      <c r="A111" t="s">
        <v>45</v>
      </c>
      <c r="B111" t="s">
        <v>9</v>
      </c>
      <c r="C111" t="s">
        <v>20</v>
      </c>
      <c r="D111" s="3">
        <v>0</v>
      </c>
    </row>
    <row r="112" spans="1:4" x14ac:dyDescent="0.25">
      <c r="A112" t="s">
        <v>45</v>
      </c>
      <c r="B112" t="s">
        <v>9</v>
      </c>
      <c r="C112" t="s">
        <v>21</v>
      </c>
      <c r="D112" s="3">
        <v>0</v>
      </c>
    </row>
    <row r="113" spans="1:4" x14ac:dyDescent="0.25">
      <c r="A113" t="s">
        <v>45</v>
      </c>
      <c r="B113" t="s">
        <v>9</v>
      </c>
      <c r="C113" t="s">
        <v>22</v>
      </c>
      <c r="D113" s="3">
        <v>0</v>
      </c>
    </row>
    <row r="114" spans="1:4" x14ac:dyDescent="0.25">
      <c r="A114" t="s">
        <v>45</v>
      </c>
      <c r="B114" t="s">
        <v>9</v>
      </c>
      <c r="C114" t="s">
        <v>23</v>
      </c>
      <c r="D114" s="3">
        <v>0</v>
      </c>
    </row>
    <row r="115" spans="1:4" x14ac:dyDescent="0.25">
      <c r="A115" t="s">
        <v>45</v>
      </c>
      <c r="B115" t="s">
        <v>9</v>
      </c>
      <c r="C115" t="s">
        <v>24</v>
      </c>
      <c r="D115" s="3">
        <v>0</v>
      </c>
    </row>
    <row r="116" spans="1:4" x14ac:dyDescent="0.25">
      <c r="A116" t="s">
        <v>45</v>
      </c>
      <c r="B116" t="s">
        <v>9</v>
      </c>
      <c r="C116" t="s">
        <v>25</v>
      </c>
      <c r="D116" s="3">
        <v>0</v>
      </c>
    </row>
    <row r="117" spans="1:4" x14ac:dyDescent="0.25">
      <c r="A117" t="s">
        <v>45</v>
      </c>
      <c r="B117" t="s">
        <v>9</v>
      </c>
      <c r="C117" t="s">
        <v>26</v>
      </c>
      <c r="D117" s="3">
        <v>0</v>
      </c>
    </row>
    <row r="118" spans="1:4" x14ac:dyDescent="0.25">
      <c r="A118" t="s">
        <v>45</v>
      </c>
      <c r="B118" t="s">
        <v>9</v>
      </c>
      <c r="C118" t="s">
        <v>27</v>
      </c>
      <c r="D118" s="3">
        <v>0</v>
      </c>
    </row>
    <row r="119" spans="1:4" x14ac:dyDescent="0.25">
      <c r="A119" t="s">
        <v>45</v>
      </c>
      <c r="B119" t="s">
        <v>9</v>
      </c>
      <c r="C119" t="s">
        <v>28</v>
      </c>
      <c r="D119" s="3">
        <v>0</v>
      </c>
    </row>
    <row r="120" spans="1:4" x14ac:dyDescent="0.25">
      <c r="A120" t="s">
        <v>45</v>
      </c>
      <c r="B120" t="s">
        <v>9</v>
      </c>
      <c r="C120" t="s">
        <v>29</v>
      </c>
      <c r="D120" s="3">
        <v>0</v>
      </c>
    </row>
    <row r="121" spans="1:4" x14ac:dyDescent="0.25">
      <c r="A121" t="s">
        <v>45</v>
      </c>
      <c r="B121" t="s">
        <v>9</v>
      </c>
      <c r="C121" t="s">
        <v>30</v>
      </c>
      <c r="D121" s="3">
        <v>0</v>
      </c>
    </row>
    <row r="122" spans="1:4" x14ac:dyDescent="0.25">
      <c r="A122" t="s">
        <v>9</v>
      </c>
      <c r="B122" t="s">
        <v>46</v>
      </c>
      <c r="C122" t="s">
        <v>19</v>
      </c>
      <c r="D122" s="3">
        <v>0</v>
      </c>
    </row>
    <row r="123" spans="1:4" x14ac:dyDescent="0.25">
      <c r="A123" t="s">
        <v>9</v>
      </c>
      <c r="B123" t="s">
        <v>46</v>
      </c>
      <c r="C123" t="s">
        <v>20</v>
      </c>
      <c r="D123" s="3">
        <v>0</v>
      </c>
    </row>
    <row r="124" spans="1:4" x14ac:dyDescent="0.25">
      <c r="A124" t="s">
        <v>9</v>
      </c>
      <c r="B124" t="s">
        <v>46</v>
      </c>
      <c r="C124" t="s">
        <v>21</v>
      </c>
      <c r="D124" s="3">
        <v>0</v>
      </c>
    </row>
    <row r="125" spans="1:4" x14ac:dyDescent="0.25">
      <c r="A125" t="s">
        <v>9</v>
      </c>
      <c r="B125" t="s">
        <v>46</v>
      </c>
      <c r="C125" t="s">
        <v>22</v>
      </c>
      <c r="D125" s="3">
        <v>0</v>
      </c>
    </row>
    <row r="126" spans="1:4" x14ac:dyDescent="0.25">
      <c r="A126" t="s">
        <v>9</v>
      </c>
      <c r="B126" t="s">
        <v>46</v>
      </c>
      <c r="C126" t="s">
        <v>23</v>
      </c>
      <c r="D126" s="3">
        <v>0</v>
      </c>
    </row>
    <row r="127" spans="1:4" x14ac:dyDescent="0.25">
      <c r="A127" t="s">
        <v>9</v>
      </c>
      <c r="B127" t="s">
        <v>46</v>
      </c>
      <c r="C127" t="s">
        <v>24</v>
      </c>
      <c r="D127" s="3">
        <v>0</v>
      </c>
    </row>
    <row r="128" spans="1:4" x14ac:dyDescent="0.25">
      <c r="A128" t="s">
        <v>9</v>
      </c>
      <c r="B128" t="s">
        <v>46</v>
      </c>
      <c r="C128" t="s">
        <v>25</v>
      </c>
      <c r="D128" s="3">
        <v>0</v>
      </c>
    </row>
    <row r="129" spans="1:4" x14ac:dyDescent="0.25">
      <c r="A129" t="s">
        <v>9</v>
      </c>
      <c r="B129" t="s">
        <v>46</v>
      </c>
      <c r="C129" t="s">
        <v>26</v>
      </c>
      <c r="D129" s="3">
        <v>0</v>
      </c>
    </row>
    <row r="130" spans="1:4" x14ac:dyDescent="0.25">
      <c r="A130" t="s">
        <v>9</v>
      </c>
      <c r="B130" t="s">
        <v>46</v>
      </c>
      <c r="C130" t="s">
        <v>27</v>
      </c>
      <c r="D130" s="3">
        <v>0</v>
      </c>
    </row>
    <row r="131" spans="1:4" x14ac:dyDescent="0.25">
      <c r="A131" t="s">
        <v>9</v>
      </c>
      <c r="B131" t="s">
        <v>46</v>
      </c>
      <c r="C131" t="s">
        <v>28</v>
      </c>
      <c r="D131" s="3">
        <v>0</v>
      </c>
    </row>
    <row r="132" spans="1:4" x14ac:dyDescent="0.25">
      <c r="A132" t="s">
        <v>9</v>
      </c>
      <c r="B132" t="s">
        <v>46</v>
      </c>
      <c r="C132" t="s">
        <v>29</v>
      </c>
      <c r="D132" s="3">
        <v>0</v>
      </c>
    </row>
    <row r="133" spans="1:4" x14ac:dyDescent="0.25">
      <c r="A133" t="s">
        <v>9</v>
      </c>
      <c r="B133" t="s">
        <v>46</v>
      </c>
      <c r="C133" t="s">
        <v>30</v>
      </c>
      <c r="D133" s="3">
        <v>0</v>
      </c>
    </row>
    <row r="134" spans="1:4" x14ac:dyDescent="0.25">
      <c r="A134" t="s">
        <v>55</v>
      </c>
      <c r="B134" t="s">
        <v>54</v>
      </c>
      <c r="C134" t="s">
        <v>19</v>
      </c>
      <c r="D134" s="3">
        <v>0</v>
      </c>
    </row>
    <row r="135" spans="1:4" x14ac:dyDescent="0.25">
      <c r="A135" t="s">
        <v>55</v>
      </c>
      <c r="B135" t="s">
        <v>54</v>
      </c>
      <c r="C135" t="s">
        <v>20</v>
      </c>
      <c r="D135" s="3">
        <v>0</v>
      </c>
    </row>
    <row r="136" spans="1:4" x14ac:dyDescent="0.25">
      <c r="A136" t="s">
        <v>55</v>
      </c>
      <c r="B136" t="s">
        <v>54</v>
      </c>
      <c r="C136" t="s">
        <v>21</v>
      </c>
      <c r="D136" s="3">
        <v>0</v>
      </c>
    </row>
    <row r="137" spans="1:4" x14ac:dyDescent="0.25">
      <c r="A137" t="s">
        <v>55</v>
      </c>
      <c r="B137" t="s">
        <v>54</v>
      </c>
      <c r="C137" t="s">
        <v>22</v>
      </c>
      <c r="D137" s="3">
        <v>0</v>
      </c>
    </row>
    <row r="138" spans="1:4" x14ac:dyDescent="0.25">
      <c r="A138" t="s">
        <v>55</v>
      </c>
      <c r="B138" t="s">
        <v>54</v>
      </c>
      <c r="C138" t="s">
        <v>23</v>
      </c>
      <c r="D138" s="3">
        <v>0</v>
      </c>
    </row>
    <row r="139" spans="1:4" x14ac:dyDescent="0.25">
      <c r="A139" t="s">
        <v>55</v>
      </c>
      <c r="B139" t="s">
        <v>54</v>
      </c>
      <c r="C139" t="s">
        <v>24</v>
      </c>
      <c r="D139" s="3">
        <v>0</v>
      </c>
    </row>
    <row r="140" spans="1:4" x14ac:dyDescent="0.25">
      <c r="A140" t="s">
        <v>55</v>
      </c>
      <c r="B140" t="s">
        <v>54</v>
      </c>
      <c r="C140" t="s">
        <v>25</v>
      </c>
      <c r="D140" s="3">
        <v>0</v>
      </c>
    </row>
    <row r="141" spans="1:4" x14ac:dyDescent="0.25">
      <c r="A141" t="s">
        <v>55</v>
      </c>
      <c r="B141" t="s">
        <v>54</v>
      </c>
      <c r="C141" t="s">
        <v>26</v>
      </c>
      <c r="D141" s="3">
        <v>0</v>
      </c>
    </row>
    <row r="142" spans="1:4" x14ac:dyDescent="0.25">
      <c r="A142" t="s">
        <v>55</v>
      </c>
      <c r="B142" t="s">
        <v>54</v>
      </c>
      <c r="C142" t="s">
        <v>27</v>
      </c>
      <c r="D142" s="3">
        <v>0</v>
      </c>
    </row>
    <row r="143" spans="1:4" x14ac:dyDescent="0.25">
      <c r="A143" t="s">
        <v>55</v>
      </c>
      <c r="B143" t="s">
        <v>54</v>
      </c>
      <c r="C143" t="s">
        <v>28</v>
      </c>
      <c r="D143" s="3">
        <v>0</v>
      </c>
    </row>
    <row r="144" spans="1:4" x14ac:dyDescent="0.25">
      <c r="A144" t="s">
        <v>55</v>
      </c>
      <c r="B144" t="s">
        <v>54</v>
      </c>
      <c r="C144" t="s">
        <v>29</v>
      </c>
      <c r="D144" s="3">
        <v>0</v>
      </c>
    </row>
    <row r="145" spans="1:4" x14ac:dyDescent="0.25">
      <c r="A145" t="s">
        <v>55</v>
      </c>
      <c r="B145" t="s">
        <v>54</v>
      </c>
      <c r="C145" t="s">
        <v>30</v>
      </c>
      <c r="D145" s="3">
        <v>0</v>
      </c>
    </row>
    <row r="146" spans="1:4" x14ac:dyDescent="0.25">
      <c r="A146" t="s">
        <v>54</v>
      </c>
      <c r="B146" t="s">
        <v>50</v>
      </c>
      <c r="C146" t="s">
        <v>19</v>
      </c>
      <c r="D146" s="3">
        <v>0</v>
      </c>
    </row>
    <row r="147" spans="1:4" x14ac:dyDescent="0.25">
      <c r="A147" t="s">
        <v>54</v>
      </c>
      <c r="B147" t="s">
        <v>50</v>
      </c>
      <c r="C147" t="s">
        <v>20</v>
      </c>
      <c r="D147" s="3">
        <v>0</v>
      </c>
    </row>
    <row r="148" spans="1:4" x14ac:dyDescent="0.25">
      <c r="A148" t="s">
        <v>54</v>
      </c>
      <c r="B148" t="s">
        <v>50</v>
      </c>
      <c r="C148" t="s">
        <v>21</v>
      </c>
      <c r="D148" s="3">
        <v>0</v>
      </c>
    </row>
    <row r="149" spans="1:4" x14ac:dyDescent="0.25">
      <c r="A149" t="s">
        <v>54</v>
      </c>
      <c r="B149" t="s">
        <v>50</v>
      </c>
      <c r="C149" t="s">
        <v>22</v>
      </c>
      <c r="D149" s="3">
        <v>0</v>
      </c>
    </row>
    <row r="150" spans="1:4" x14ac:dyDescent="0.25">
      <c r="A150" t="s">
        <v>54</v>
      </c>
      <c r="B150" t="s">
        <v>50</v>
      </c>
      <c r="C150" t="s">
        <v>23</v>
      </c>
      <c r="D150" s="3">
        <v>0</v>
      </c>
    </row>
    <row r="151" spans="1:4" x14ac:dyDescent="0.25">
      <c r="A151" t="s">
        <v>54</v>
      </c>
      <c r="B151" t="s">
        <v>50</v>
      </c>
      <c r="C151" t="s">
        <v>24</v>
      </c>
      <c r="D151" s="3">
        <v>0</v>
      </c>
    </row>
    <row r="152" spans="1:4" x14ac:dyDescent="0.25">
      <c r="A152" t="s">
        <v>54</v>
      </c>
      <c r="B152" t="s">
        <v>50</v>
      </c>
      <c r="C152" t="s">
        <v>25</v>
      </c>
      <c r="D152" s="3">
        <v>0</v>
      </c>
    </row>
    <row r="153" spans="1:4" x14ac:dyDescent="0.25">
      <c r="A153" t="s">
        <v>54</v>
      </c>
      <c r="B153" t="s">
        <v>50</v>
      </c>
      <c r="C153" t="s">
        <v>26</v>
      </c>
      <c r="D153" s="3">
        <v>0</v>
      </c>
    </row>
    <row r="154" spans="1:4" x14ac:dyDescent="0.25">
      <c r="A154" t="s">
        <v>54</v>
      </c>
      <c r="B154" t="s">
        <v>50</v>
      </c>
      <c r="C154" t="s">
        <v>27</v>
      </c>
      <c r="D154" s="3">
        <v>0</v>
      </c>
    </row>
    <row r="155" spans="1:4" x14ac:dyDescent="0.25">
      <c r="A155" t="s">
        <v>54</v>
      </c>
      <c r="B155" t="s">
        <v>50</v>
      </c>
      <c r="C155" t="s">
        <v>28</v>
      </c>
      <c r="D155" s="3">
        <v>0</v>
      </c>
    </row>
    <row r="156" spans="1:4" x14ac:dyDescent="0.25">
      <c r="A156" t="s">
        <v>54</v>
      </c>
      <c r="B156" t="s">
        <v>50</v>
      </c>
      <c r="C156" t="s">
        <v>29</v>
      </c>
      <c r="D156" s="3">
        <v>0</v>
      </c>
    </row>
    <row r="157" spans="1:4" x14ac:dyDescent="0.25">
      <c r="A157" t="s">
        <v>54</v>
      </c>
      <c r="B157" t="s">
        <v>50</v>
      </c>
      <c r="C157" t="s">
        <v>30</v>
      </c>
      <c r="D157" s="3">
        <v>0</v>
      </c>
    </row>
    <row r="158" spans="1:4" x14ac:dyDescent="0.25">
      <c r="A158" t="s">
        <v>56</v>
      </c>
      <c r="B158" t="s">
        <v>10</v>
      </c>
      <c r="C158" t="s">
        <v>19</v>
      </c>
      <c r="D158" s="3">
        <v>0</v>
      </c>
    </row>
    <row r="159" spans="1:4" x14ac:dyDescent="0.25">
      <c r="A159" t="s">
        <v>56</v>
      </c>
      <c r="B159" t="s">
        <v>10</v>
      </c>
      <c r="C159" t="s">
        <v>20</v>
      </c>
      <c r="D159" s="3">
        <v>0</v>
      </c>
    </row>
    <row r="160" spans="1:4" x14ac:dyDescent="0.25">
      <c r="A160" t="s">
        <v>56</v>
      </c>
      <c r="B160" t="s">
        <v>10</v>
      </c>
      <c r="C160" t="s">
        <v>21</v>
      </c>
      <c r="D160" s="3">
        <v>0</v>
      </c>
    </row>
    <row r="161" spans="1:4" x14ac:dyDescent="0.25">
      <c r="A161" t="s">
        <v>56</v>
      </c>
      <c r="B161" t="s">
        <v>10</v>
      </c>
      <c r="C161" t="s">
        <v>22</v>
      </c>
      <c r="D161" s="3">
        <v>0</v>
      </c>
    </row>
    <row r="162" spans="1:4" x14ac:dyDescent="0.25">
      <c r="A162" t="s">
        <v>56</v>
      </c>
      <c r="B162" t="s">
        <v>10</v>
      </c>
      <c r="C162" t="s">
        <v>23</v>
      </c>
      <c r="D162" s="3">
        <v>0</v>
      </c>
    </row>
    <row r="163" spans="1:4" x14ac:dyDescent="0.25">
      <c r="A163" t="s">
        <v>56</v>
      </c>
      <c r="B163" t="s">
        <v>10</v>
      </c>
      <c r="C163" t="s">
        <v>24</v>
      </c>
      <c r="D163" s="3">
        <v>0</v>
      </c>
    </row>
    <row r="164" spans="1:4" x14ac:dyDescent="0.25">
      <c r="A164" t="s">
        <v>56</v>
      </c>
      <c r="B164" t="s">
        <v>10</v>
      </c>
      <c r="C164" t="s">
        <v>25</v>
      </c>
      <c r="D164" s="3">
        <v>0</v>
      </c>
    </row>
    <row r="165" spans="1:4" x14ac:dyDescent="0.25">
      <c r="A165" t="s">
        <v>56</v>
      </c>
      <c r="B165" t="s">
        <v>10</v>
      </c>
      <c r="C165" t="s">
        <v>26</v>
      </c>
      <c r="D165" s="3">
        <v>0</v>
      </c>
    </row>
    <row r="166" spans="1:4" x14ac:dyDescent="0.25">
      <c r="A166" t="s">
        <v>56</v>
      </c>
      <c r="B166" t="s">
        <v>10</v>
      </c>
      <c r="C166" t="s">
        <v>27</v>
      </c>
      <c r="D166" s="3">
        <v>0</v>
      </c>
    </row>
    <row r="167" spans="1:4" x14ac:dyDescent="0.25">
      <c r="A167" t="s">
        <v>56</v>
      </c>
      <c r="B167" t="s">
        <v>10</v>
      </c>
      <c r="C167" t="s">
        <v>28</v>
      </c>
      <c r="D167" s="3">
        <v>0</v>
      </c>
    </row>
    <row r="168" spans="1:4" x14ac:dyDescent="0.25">
      <c r="A168" t="s">
        <v>56</v>
      </c>
      <c r="B168" t="s">
        <v>10</v>
      </c>
      <c r="C168" t="s">
        <v>29</v>
      </c>
      <c r="D168" s="3">
        <v>0</v>
      </c>
    </row>
    <row r="169" spans="1:4" x14ac:dyDescent="0.25">
      <c r="A169" t="s">
        <v>56</v>
      </c>
      <c r="B169" t="s">
        <v>10</v>
      </c>
      <c r="C169" t="s">
        <v>30</v>
      </c>
      <c r="D169" s="3">
        <v>0</v>
      </c>
    </row>
    <row r="170" spans="1:4" x14ac:dyDescent="0.25">
      <c r="A170" t="s">
        <v>10</v>
      </c>
      <c r="B170" t="s">
        <v>49</v>
      </c>
      <c r="C170" t="s">
        <v>19</v>
      </c>
      <c r="D170" s="3">
        <v>0</v>
      </c>
    </row>
    <row r="171" spans="1:4" x14ac:dyDescent="0.25">
      <c r="A171" t="s">
        <v>10</v>
      </c>
      <c r="B171" t="s">
        <v>49</v>
      </c>
      <c r="C171" t="s">
        <v>20</v>
      </c>
      <c r="D171" s="3">
        <v>0</v>
      </c>
    </row>
    <row r="172" spans="1:4" x14ac:dyDescent="0.25">
      <c r="A172" t="s">
        <v>10</v>
      </c>
      <c r="B172" t="s">
        <v>49</v>
      </c>
      <c r="C172" t="s">
        <v>21</v>
      </c>
      <c r="D172" s="3">
        <v>0</v>
      </c>
    </row>
    <row r="173" spans="1:4" x14ac:dyDescent="0.25">
      <c r="A173" t="s">
        <v>10</v>
      </c>
      <c r="B173" t="s">
        <v>49</v>
      </c>
      <c r="C173" t="s">
        <v>22</v>
      </c>
      <c r="D173" s="3">
        <v>0</v>
      </c>
    </row>
    <row r="174" spans="1:4" x14ac:dyDescent="0.25">
      <c r="A174" t="s">
        <v>10</v>
      </c>
      <c r="B174" t="s">
        <v>49</v>
      </c>
      <c r="C174" t="s">
        <v>23</v>
      </c>
      <c r="D174" s="3">
        <v>0</v>
      </c>
    </row>
    <row r="175" spans="1:4" x14ac:dyDescent="0.25">
      <c r="A175" t="s">
        <v>10</v>
      </c>
      <c r="B175" t="s">
        <v>49</v>
      </c>
      <c r="C175" t="s">
        <v>24</v>
      </c>
      <c r="D175" s="3">
        <v>0</v>
      </c>
    </row>
    <row r="176" spans="1:4" x14ac:dyDescent="0.25">
      <c r="A176" t="s">
        <v>10</v>
      </c>
      <c r="B176" t="s">
        <v>49</v>
      </c>
      <c r="C176" t="s">
        <v>25</v>
      </c>
      <c r="D176" s="3">
        <v>0</v>
      </c>
    </row>
    <row r="177" spans="1:4" x14ac:dyDescent="0.25">
      <c r="A177" t="s">
        <v>10</v>
      </c>
      <c r="B177" t="s">
        <v>49</v>
      </c>
      <c r="C177" t="s">
        <v>26</v>
      </c>
      <c r="D177" s="3">
        <v>0</v>
      </c>
    </row>
    <row r="178" spans="1:4" x14ac:dyDescent="0.25">
      <c r="A178" t="s">
        <v>10</v>
      </c>
      <c r="B178" t="s">
        <v>49</v>
      </c>
      <c r="C178" t="s">
        <v>27</v>
      </c>
      <c r="D178" s="3">
        <v>0</v>
      </c>
    </row>
    <row r="179" spans="1:4" x14ac:dyDescent="0.25">
      <c r="A179" t="s">
        <v>10</v>
      </c>
      <c r="B179" t="s">
        <v>49</v>
      </c>
      <c r="C179" t="s">
        <v>28</v>
      </c>
      <c r="D179" s="3">
        <v>0</v>
      </c>
    </row>
    <row r="180" spans="1:4" x14ac:dyDescent="0.25">
      <c r="A180" t="s">
        <v>10</v>
      </c>
      <c r="B180" t="s">
        <v>49</v>
      </c>
      <c r="C180" t="s">
        <v>29</v>
      </c>
      <c r="D180" s="3">
        <v>0</v>
      </c>
    </row>
    <row r="181" spans="1:4" x14ac:dyDescent="0.25">
      <c r="A181" t="s">
        <v>10</v>
      </c>
      <c r="B181" t="s">
        <v>49</v>
      </c>
      <c r="C181" t="s">
        <v>30</v>
      </c>
      <c r="D181" s="3">
        <v>0</v>
      </c>
    </row>
    <row r="182" spans="1:4" x14ac:dyDescent="0.25">
      <c r="A182" t="s">
        <v>49</v>
      </c>
      <c r="B182" t="s">
        <v>34</v>
      </c>
      <c r="C182" t="s">
        <v>19</v>
      </c>
      <c r="D182" s="3">
        <v>0</v>
      </c>
    </row>
    <row r="183" spans="1:4" x14ac:dyDescent="0.25">
      <c r="A183" t="s">
        <v>49</v>
      </c>
      <c r="B183" t="s">
        <v>34</v>
      </c>
      <c r="C183" t="s">
        <v>20</v>
      </c>
      <c r="D183" s="3">
        <v>0</v>
      </c>
    </row>
    <row r="184" spans="1:4" x14ac:dyDescent="0.25">
      <c r="A184" t="s">
        <v>49</v>
      </c>
      <c r="B184" t="s">
        <v>34</v>
      </c>
      <c r="C184" t="s">
        <v>21</v>
      </c>
      <c r="D184" s="3">
        <v>0</v>
      </c>
    </row>
    <row r="185" spans="1:4" x14ac:dyDescent="0.25">
      <c r="A185" t="s">
        <v>49</v>
      </c>
      <c r="B185" t="s">
        <v>34</v>
      </c>
      <c r="C185" t="s">
        <v>22</v>
      </c>
      <c r="D185" s="3">
        <v>0</v>
      </c>
    </row>
    <row r="186" spans="1:4" x14ac:dyDescent="0.25">
      <c r="A186" t="s">
        <v>49</v>
      </c>
      <c r="B186" t="s">
        <v>34</v>
      </c>
      <c r="C186" t="s">
        <v>23</v>
      </c>
      <c r="D186" s="3">
        <v>0</v>
      </c>
    </row>
    <row r="187" spans="1:4" x14ac:dyDescent="0.25">
      <c r="A187" t="s">
        <v>49</v>
      </c>
      <c r="B187" t="s">
        <v>34</v>
      </c>
      <c r="C187" t="s">
        <v>24</v>
      </c>
      <c r="D187" s="3">
        <v>0</v>
      </c>
    </row>
    <row r="188" spans="1:4" x14ac:dyDescent="0.25">
      <c r="A188" t="s">
        <v>49</v>
      </c>
      <c r="B188" t="s">
        <v>34</v>
      </c>
      <c r="C188" t="s">
        <v>25</v>
      </c>
      <c r="D188" s="3">
        <v>0</v>
      </c>
    </row>
    <row r="189" spans="1:4" x14ac:dyDescent="0.25">
      <c r="A189" t="s">
        <v>49</v>
      </c>
      <c r="B189" t="s">
        <v>34</v>
      </c>
      <c r="C189" t="s">
        <v>26</v>
      </c>
      <c r="D189" s="3">
        <v>0</v>
      </c>
    </row>
    <row r="190" spans="1:4" x14ac:dyDescent="0.25">
      <c r="A190" t="s">
        <v>49</v>
      </c>
      <c r="B190" t="s">
        <v>34</v>
      </c>
      <c r="C190" t="s">
        <v>27</v>
      </c>
      <c r="D190" s="3">
        <v>0</v>
      </c>
    </row>
    <row r="191" spans="1:4" x14ac:dyDescent="0.25">
      <c r="A191" t="s">
        <v>49</v>
      </c>
      <c r="B191" t="s">
        <v>34</v>
      </c>
      <c r="C191" t="s">
        <v>28</v>
      </c>
      <c r="D191" s="3">
        <v>0</v>
      </c>
    </row>
    <row r="192" spans="1:4" x14ac:dyDescent="0.25">
      <c r="A192" t="s">
        <v>49</v>
      </c>
      <c r="B192" t="s">
        <v>34</v>
      </c>
      <c r="C192" t="s">
        <v>29</v>
      </c>
      <c r="D192" s="3">
        <v>0</v>
      </c>
    </row>
    <row r="193" spans="1:4" x14ac:dyDescent="0.25">
      <c r="A193" t="s">
        <v>49</v>
      </c>
      <c r="B193" t="s">
        <v>34</v>
      </c>
      <c r="C193" t="s">
        <v>30</v>
      </c>
      <c r="D193" s="3">
        <v>0</v>
      </c>
    </row>
    <row r="194" spans="1:4" x14ac:dyDescent="0.25">
      <c r="A194" t="s">
        <v>61</v>
      </c>
      <c r="B194" t="s">
        <v>31</v>
      </c>
      <c r="C194" t="s">
        <v>19</v>
      </c>
      <c r="D194" s="3">
        <v>0</v>
      </c>
    </row>
    <row r="195" spans="1:4" x14ac:dyDescent="0.25">
      <c r="A195" t="s">
        <v>61</v>
      </c>
      <c r="B195" t="s">
        <v>31</v>
      </c>
      <c r="C195" t="s">
        <v>20</v>
      </c>
      <c r="D195" s="3">
        <v>0</v>
      </c>
    </row>
    <row r="196" spans="1:4" x14ac:dyDescent="0.25">
      <c r="A196" t="s">
        <v>61</v>
      </c>
      <c r="B196" t="s">
        <v>31</v>
      </c>
      <c r="C196" t="s">
        <v>21</v>
      </c>
      <c r="D196" s="3">
        <v>0</v>
      </c>
    </row>
    <row r="197" spans="1:4" x14ac:dyDescent="0.25">
      <c r="A197" t="s">
        <v>61</v>
      </c>
      <c r="B197" t="s">
        <v>31</v>
      </c>
      <c r="C197" t="s">
        <v>22</v>
      </c>
      <c r="D197" s="3">
        <v>0</v>
      </c>
    </row>
    <row r="198" spans="1:4" x14ac:dyDescent="0.25">
      <c r="A198" t="s">
        <v>61</v>
      </c>
      <c r="B198" t="s">
        <v>31</v>
      </c>
      <c r="C198" t="s">
        <v>23</v>
      </c>
      <c r="D198" s="3">
        <v>0</v>
      </c>
    </row>
    <row r="199" spans="1:4" x14ac:dyDescent="0.25">
      <c r="A199" t="s">
        <v>61</v>
      </c>
      <c r="B199" t="s">
        <v>31</v>
      </c>
      <c r="C199" t="s">
        <v>24</v>
      </c>
      <c r="D199" s="3">
        <v>0</v>
      </c>
    </row>
    <row r="200" spans="1:4" x14ac:dyDescent="0.25">
      <c r="A200" t="s">
        <v>61</v>
      </c>
      <c r="B200" t="s">
        <v>31</v>
      </c>
      <c r="C200" t="s">
        <v>25</v>
      </c>
      <c r="D200" s="3">
        <v>0</v>
      </c>
    </row>
    <row r="201" spans="1:4" x14ac:dyDescent="0.25">
      <c r="A201" t="s">
        <v>61</v>
      </c>
      <c r="B201" t="s">
        <v>31</v>
      </c>
      <c r="C201" t="s">
        <v>26</v>
      </c>
      <c r="D201" s="3">
        <v>0</v>
      </c>
    </row>
    <row r="202" spans="1:4" x14ac:dyDescent="0.25">
      <c r="A202" t="s">
        <v>61</v>
      </c>
      <c r="B202" t="s">
        <v>31</v>
      </c>
      <c r="C202" t="s">
        <v>27</v>
      </c>
      <c r="D202" s="3">
        <v>0</v>
      </c>
    </row>
    <row r="203" spans="1:4" x14ac:dyDescent="0.25">
      <c r="A203" t="s">
        <v>61</v>
      </c>
      <c r="B203" t="s">
        <v>31</v>
      </c>
      <c r="C203" t="s">
        <v>28</v>
      </c>
      <c r="D203" s="3">
        <v>0</v>
      </c>
    </row>
    <row r="204" spans="1:4" x14ac:dyDescent="0.25">
      <c r="A204" t="s">
        <v>61</v>
      </c>
      <c r="B204" t="s">
        <v>31</v>
      </c>
      <c r="C204" t="s">
        <v>29</v>
      </c>
      <c r="D204" s="3">
        <v>0</v>
      </c>
    </row>
    <row r="205" spans="1:4" x14ac:dyDescent="0.25">
      <c r="A205" t="s">
        <v>61</v>
      </c>
      <c r="B205" t="s">
        <v>31</v>
      </c>
      <c r="C205" t="s">
        <v>30</v>
      </c>
      <c r="D205" s="3">
        <v>0</v>
      </c>
    </row>
    <row r="206" spans="1:4" x14ac:dyDescent="0.25">
      <c r="A206" t="s">
        <v>46</v>
      </c>
      <c r="B206" t="s">
        <v>48</v>
      </c>
      <c r="C206" t="s">
        <v>19</v>
      </c>
      <c r="D206" s="3">
        <v>0</v>
      </c>
    </row>
    <row r="207" spans="1:4" x14ac:dyDescent="0.25">
      <c r="A207" t="s">
        <v>46</v>
      </c>
      <c r="B207" t="s">
        <v>48</v>
      </c>
      <c r="C207" t="s">
        <v>20</v>
      </c>
      <c r="D207" s="3">
        <v>0</v>
      </c>
    </row>
    <row r="208" spans="1:4" x14ac:dyDescent="0.25">
      <c r="A208" t="s">
        <v>46</v>
      </c>
      <c r="B208" t="s">
        <v>48</v>
      </c>
      <c r="C208" t="s">
        <v>21</v>
      </c>
      <c r="D208" s="3">
        <v>0</v>
      </c>
    </row>
    <row r="209" spans="1:4" x14ac:dyDescent="0.25">
      <c r="A209" t="s">
        <v>46</v>
      </c>
      <c r="B209" t="s">
        <v>48</v>
      </c>
      <c r="C209" t="s">
        <v>22</v>
      </c>
      <c r="D209" s="3">
        <v>0</v>
      </c>
    </row>
    <row r="210" spans="1:4" x14ac:dyDescent="0.25">
      <c r="A210" t="s">
        <v>46</v>
      </c>
      <c r="B210" t="s">
        <v>48</v>
      </c>
      <c r="C210" t="s">
        <v>23</v>
      </c>
      <c r="D210" s="3">
        <v>0</v>
      </c>
    </row>
    <row r="211" spans="1:4" x14ac:dyDescent="0.25">
      <c r="A211" t="s">
        <v>46</v>
      </c>
      <c r="B211" t="s">
        <v>48</v>
      </c>
      <c r="C211" t="s">
        <v>24</v>
      </c>
      <c r="D211" s="3">
        <v>0</v>
      </c>
    </row>
    <row r="212" spans="1:4" x14ac:dyDescent="0.25">
      <c r="A212" t="s">
        <v>46</v>
      </c>
      <c r="B212" t="s">
        <v>48</v>
      </c>
      <c r="C212" t="s">
        <v>25</v>
      </c>
      <c r="D212" s="3">
        <v>0</v>
      </c>
    </row>
    <row r="213" spans="1:4" x14ac:dyDescent="0.25">
      <c r="A213" t="s">
        <v>46</v>
      </c>
      <c r="B213" t="s">
        <v>48</v>
      </c>
      <c r="C213" t="s">
        <v>26</v>
      </c>
      <c r="D213" s="3">
        <v>0</v>
      </c>
    </row>
    <row r="214" spans="1:4" x14ac:dyDescent="0.25">
      <c r="A214" t="s">
        <v>46</v>
      </c>
      <c r="B214" t="s">
        <v>48</v>
      </c>
      <c r="C214" t="s">
        <v>27</v>
      </c>
      <c r="D214" s="3">
        <v>0</v>
      </c>
    </row>
    <row r="215" spans="1:4" x14ac:dyDescent="0.25">
      <c r="A215" t="s">
        <v>46</v>
      </c>
      <c r="B215" t="s">
        <v>48</v>
      </c>
      <c r="C215" t="s">
        <v>28</v>
      </c>
      <c r="D215" s="3">
        <v>0</v>
      </c>
    </row>
    <row r="216" spans="1:4" x14ac:dyDescent="0.25">
      <c r="A216" t="s">
        <v>46</v>
      </c>
      <c r="B216" t="s">
        <v>48</v>
      </c>
      <c r="C216" t="s">
        <v>29</v>
      </c>
      <c r="D216" s="3">
        <v>0</v>
      </c>
    </row>
    <row r="217" spans="1:4" x14ac:dyDescent="0.25">
      <c r="A217" t="s">
        <v>46</v>
      </c>
      <c r="B217" t="s">
        <v>48</v>
      </c>
      <c r="C217" t="s">
        <v>30</v>
      </c>
      <c r="D217" s="3">
        <v>0</v>
      </c>
    </row>
    <row r="218" spans="1:4" x14ac:dyDescent="0.25">
      <c r="A218" t="s">
        <v>33</v>
      </c>
      <c r="B218" t="s">
        <v>8</v>
      </c>
      <c r="C218" t="s">
        <v>19</v>
      </c>
      <c r="D218" s="3">
        <v>0</v>
      </c>
    </row>
    <row r="219" spans="1:4" x14ac:dyDescent="0.25">
      <c r="A219" t="s">
        <v>33</v>
      </c>
      <c r="B219" t="s">
        <v>8</v>
      </c>
      <c r="C219" t="s">
        <v>20</v>
      </c>
      <c r="D219" s="3">
        <v>0</v>
      </c>
    </row>
    <row r="220" spans="1:4" x14ac:dyDescent="0.25">
      <c r="A220" t="s">
        <v>33</v>
      </c>
      <c r="B220" t="s">
        <v>8</v>
      </c>
      <c r="C220" t="s">
        <v>21</v>
      </c>
      <c r="D220" s="3">
        <v>0</v>
      </c>
    </row>
    <row r="221" spans="1:4" x14ac:dyDescent="0.25">
      <c r="A221" t="s">
        <v>33</v>
      </c>
      <c r="B221" t="s">
        <v>8</v>
      </c>
      <c r="C221" t="s">
        <v>22</v>
      </c>
      <c r="D221" s="3">
        <v>0</v>
      </c>
    </row>
    <row r="222" spans="1:4" x14ac:dyDescent="0.25">
      <c r="A222" t="s">
        <v>33</v>
      </c>
      <c r="B222" t="s">
        <v>8</v>
      </c>
      <c r="C222" t="s">
        <v>23</v>
      </c>
      <c r="D222" s="3">
        <v>0</v>
      </c>
    </row>
    <row r="223" spans="1:4" x14ac:dyDescent="0.25">
      <c r="A223" t="s">
        <v>33</v>
      </c>
      <c r="B223" t="s">
        <v>8</v>
      </c>
      <c r="C223" t="s">
        <v>24</v>
      </c>
      <c r="D223" s="3">
        <v>0</v>
      </c>
    </row>
    <row r="224" spans="1:4" x14ac:dyDescent="0.25">
      <c r="A224" t="s">
        <v>33</v>
      </c>
      <c r="B224" t="s">
        <v>8</v>
      </c>
      <c r="C224" t="s">
        <v>25</v>
      </c>
      <c r="D224" s="3">
        <v>0</v>
      </c>
    </row>
    <row r="225" spans="1:4" x14ac:dyDescent="0.25">
      <c r="A225" t="s">
        <v>33</v>
      </c>
      <c r="B225" t="s">
        <v>8</v>
      </c>
      <c r="C225" t="s">
        <v>26</v>
      </c>
      <c r="D225" s="3">
        <v>0</v>
      </c>
    </row>
    <row r="226" spans="1:4" x14ac:dyDescent="0.25">
      <c r="A226" t="s">
        <v>33</v>
      </c>
      <c r="B226" t="s">
        <v>8</v>
      </c>
      <c r="C226" t="s">
        <v>27</v>
      </c>
      <c r="D226" s="3">
        <v>0</v>
      </c>
    </row>
    <row r="227" spans="1:4" x14ac:dyDescent="0.25">
      <c r="A227" t="s">
        <v>33</v>
      </c>
      <c r="B227" t="s">
        <v>8</v>
      </c>
      <c r="C227" t="s">
        <v>28</v>
      </c>
      <c r="D227" s="3">
        <v>0</v>
      </c>
    </row>
    <row r="228" spans="1:4" x14ac:dyDescent="0.25">
      <c r="A228" t="s">
        <v>33</v>
      </c>
      <c r="B228" t="s">
        <v>8</v>
      </c>
      <c r="C228" t="s">
        <v>29</v>
      </c>
      <c r="D228" s="3">
        <v>0</v>
      </c>
    </row>
    <row r="229" spans="1:4" x14ac:dyDescent="0.25">
      <c r="A229" t="s">
        <v>33</v>
      </c>
      <c r="B229" t="s">
        <v>8</v>
      </c>
      <c r="C229" t="s">
        <v>30</v>
      </c>
      <c r="D229" s="3">
        <v>0</v>
      </c>
    </row>
    <row r="230" spans="1:4" x14ac:dyDescent="0.25">
      <c r="A230" t="s">
        <v>31</v>
      </c>
      <c r="B230" t="s">
        <v>32</v>
      </c>
      <c r="C230" t="s">
        <v>19</v>
      </c>
      <c r="D230" s="3">
        <v>0</v>
      </c>
    </row>
    <row r="231" spans="1:4" x14ac:dyDescent="0.25">
      <c r="A231" t="s">
        <v>31</v>
      </c>
      <c r="B231" t="s">
        <v>32</v>
      </c>
      <c r="C231" t="s">
        <v>20</v>
      </c>
      <c r="D231" s="3">
        <v>0</v>
      </c>
    </row>
    <row r="232" spans="1:4" x14ac:dyDescent="0.25">
      <c r="A232" t="s">
        <v>31</v>
      </c>
      <c r="B232" t="s">
        <v>32</v>
      </c>
      <c r="C232" t="s">
        <v>21</v>
      </c>
      <c r="D232" s="3">
        <v>0</v>
      </c>
    </row>
    <row r="233" spans="1:4" x14ac:dyDescent="0.25">
      <c r="A233" t="s">
        <v>31</v>
      </c>
      <c r="B233" t="s">
        <v>32</v>
      </c>
      <c r="C233" t="s">
        <v>22</v>
      </c>
      <c r="D233" s="3">
        <v>0</v>
      </c>
    </row>
    <row r="234" spans="1:4" x14ac:dyDescent="0.25">
      <c r="A234" t="s">
        <v>31</v>
      </c>
      <c r="B234" t="s">
        <v>32</v>
      </c>
      <c r="C234" t="s">
        <v>23</v>
      </c>
      <c r="D234" s="3">
        <v>0</v>
      </c>
    </row>
    <row r="235" spans="1:4" x14ac:dyDescent="0.25">
      <c r="A235" t="s">
        <v>31</v>
      </c>
      <c r="B235" t="s">
        <v>32</v>
      </c>
      <c r="C235" t="s">
        <v>24</v>
      </c>
      <c r="D235" s="3">
        <v>0</v>
      </c>
    </row>
    <row r="236" spans="1:4" x14ac:dyDescent="0.25">
      <c r="A236" t="s">
        <v>31</v>
      </c>
      <c r="B236" t="s">
        <v>32</v>
      </c>
      <c r="C236" t="s">
        <v>25</v>
      </c>
      <c r="D236" s="3">
        <v>0</v>
      </c>
    </row>
    <row r="237" spans="1:4" x14ac:dyDescent="0.25">
      <c r="A237" t="s">
        <v>31</v>
      </c>
      <c r="B237" t="s">
        <v>32</v>
      </c>
      <c r="C237" t="s">
        <v>26</v>
      </c>
      <c r="D237" s="3">
        <v>0</v>
      </c>
    </row>
    <row r="238" spans="1:4" x14ac:dyDescent="0.25">
      <c r="A238" t="s">
        <v>31</v>
      </c>
      <c r="B238" t="s">
        <v>32</v>
      </c>
      <c r="C238" t="s">
        <v>27</v>
      </c>
      <c r="D238" s="3">
        <v>0</v>
      </c>
    </row>
    <row r="239" spans="1:4" x14ac:dyDescent="0.25">
      <c r="A239" t="s">
        <v>31</v>
      </c>
      <c r="B239" t="s">
        <v>32</v>
      </c>
      <c r="C239" t="s">
        <v>28</v>
      </c>
      <c r="D239" s="3">
        <v>0</v>
      </c>
    </row>
    <row r="240" spans="1:4" x14ac:dyDescent="0.25">
      <c r="A240" t="s">
        <v>31</v>
      </c>
      <c r="B240" t="s">
        <v>32</v>
      </c>
      <c r="C240" t="s">
        <v>29</v>
      </c>
      <c r="D240" s="3">
        <v>0</v>
      </c>
    </row>
    <row r="241" spans="1:4" x14ac:dyDescent="0.25">
      <c r="A241" t="s">
        <v>31</v>
      </c>
      <c r="B241" t="s">
        <v>32</v>
      </c>
      <c r="C241" t="s">
        <v>30</v>
      </c>
      <c r="D241" s="3">
        <v>0</v>
      </c>
    </row>
    <row r="242" spans="1:4" x14ac:dyDescent="0.25">
      <c r="A242" t="s">
        <v>455</v>
      </c>
      <c r="B242" t="s">
        <v>56</v>
      </c>
      <c r="C242" t="s">
        <v>19</v>
      </c>
      <c r="D242" s="3">
        <v>0</v>
      </c>
    </row>
    <row r="243" spans="1:4" x14ac:dyDescent="0.25">
      <c r="A243" t="s">
        <v>455</v>
      </c>
      <c r="B243" t="s">
        <v>56</v>
      </c>
      <c r="C243" t="s">
        <v>20</v>
      </c>
      <c r="D243" s="3">
        <v>0</v>
      </c>
    </row>
    <row r="244" spans="1:4" x14ac:dyDescent="0.25">
      <c r="A244" t="s">
        <v>455</v>
      </c>
      <c r="B244" t="s">
        <v>56</v>
      </c>
      <c r="C244" t="s">
        <v>21</v>
      </c>
      <c r="D244" s="3">
        <v>0</v>
      </c>
    </row>
    <row r="245" spans="1:4" x14ac:dyDescent="0.25">
      <c r="A245" t="s">
        <v>455</v>
      </c>
      <c r="B245" t="s">
        <v>56</v>
      </c>
      <c r="C245" t="s">
        <v>22</v>
      </c>
      <c r="D245" s="3">
        <v>0</v>
      </c>
    </row>
    <row r="246" spans="1:4" x14ac:dyDescent="0.25">
      <c r="A246" t="s">
        <v>455</v>
      </c>
      <c r="B246" t="s">
        <v>56</v>
      </c>
      <c r="C246" t="s">
        <v>23</v>
      </c>
      <c r="D246" s="3">
        <v>0</v>
      </c>
    </row>
    <row r="247" spans="1:4" x14ac:dyDescent="0.25">
      <c r="A247" t="s">
        <v>455</v>
      </c>
      <c r="B247" t="s">
        <v>56</v>
      </c>
      <c r="C247" t="s">
        <v>24</v>
      </c>
      <c r="D247" s="3">
        <v>0</v>
      </c>
    </row>
    <row r="248" spans="1:4" x14ac:dyDescent="0.25">
      <c r="A248" t="s">
        <v>455</v>
      </c>
      <c r="B248" t="s">
        <v>56</v>
      </c>
      <c r="C248" t="s">
        <v>25</v>
      </c>
      <c r="D248" s="3">
        <v>0</v>
      </c>
    </row>
    <row r="249" spans="1:4" x14ac:dyDescent="0.25">
      <c r="A249" t="s">
        <v>455</v>
      </c>
      <c r="B249" t="s">
        <v>56</v>
      </c>
      <c r="C249" t="s">
        <v>26</v>
      </c>
      <c r="D249" s="3">
        <v>0</v>
      </c>
    </row>
    <row r="250" spans="1:4" x14ac:dyDescent="0.25">
      <c r="A250" t="s">
        <v>455</v>
      </c>
      <c r="B250" t="s">
        <v>56</v>
      </c>
      <c r="C250" t="s">
        <v>27</v>
      </c>
      <c r="D250" s="3">
        <v>0</v>
      </c>
    </row>
    <row r="251" spans="1:4" x14ac:dyDescent="0.25">
      <c r="A251" t="s">
        <v>455</v>
      </c>
      <c r="B251" t="s">
        <v>56</v>
      </c>
      <c r="C251" t="s">
        <v>28</v>
      </c>
      <c r="D251" s="3">
        <v>0</v>
      </c>
    </row>
    <row r="252" spans="1:4" x14ac:dyDescent="0.25">
      <c r="A252" t="s">
        <v>455</v>
      </c>
      <c r="B252" t="s">
        <v>56</v>
      </c>
      <c r="C252" t="s">
        <v>29</v>
      </c>
      <c r="D252" s="3">
        <v>0</v>
      </c>
    </row>
    <row r="253" spans="1:4" x14ac:dyDescent="0.25">
      <c r="A253" t="s">
        <v>455</v>
      </c>
      <c r="B253" t="s">
        <v>56</v>
      </c>
      <c r="C253" t="s">
        <v>30</v>
      </c>
      <c r="D253" s="3">
        <v>0</v>
      </c>
    </row>
    <row r="254" spans="1:4" x14ac:dyDescent="0.25">
      <c r="A254" t="s">
        <v>58</v>
      </c>
      <c r="B254" t="s">
        <v>57</v>
      </c>
      <c r="C254" t="s">
        <v>19</v>
      </c>
      <c r="D254" s="3">
        <v>0</v>
      </c>
    </row>
    <row r="255" spans="1:4" x14ac:dyDescent="0.25">
      <c r="A255" t="s">
        <v>58</v>
      </c>
      <c r="B255" t="s">
        <v>57</v>
      </c>
      <c r="C255" t="s">
        <v>20</v>
      </c>
      <c r="D255" s="3">
        <v>0</v>
      </c>
    </row>
    <row r="256" spans="1:4" x14ac:dyDescent="0.25">
      <c r="A256" t="s">
        <v>58</v>
      </c>
      <c r="B256" t="s">
        <v>57</v>
      </c>
      <c r="C256" t="s">
        <v>21</v>
      </c>
      <c r="D256" s="3">
        <v>0</v>
      </c>
    </row>
    <row r="257" spans="1:4" x14ac:dyDescent="0.25">
      <c r="A257" t="s">
        <v>58</v>
      </c>
      <c r="B257" t="s">
        <v>57</v>
      </c>
      <c r="C257" t="s">
        <v>22</v>
      </c>
      <c r="D257" s="3">
        <v>0</v>
      </c>
    </row>
    <row r="258" spans="1:4" x14ac:dyDescent="0.25">
      <c r="A258" t="s">
        <v>58</v>
      </c>
      <c r="B258" t="s">
        <v>57</v>
      </c>
      <c r="C258" t="s">
        <v>23</v>
      </c>
      <c r="D258" s="3">
        <v>0</v>
      </c>
    </row>
    <row r="259" spans="1:4" x14ac:dyDescent="0.25">
      <c r="A259" t="s">
        <v>58</v>
      </c>
      <c r="B259" t="s">
        <v>57</v>
      </c>
      <c r="C259" t="s">
        <v>24</v>
      </c>
      <c r="D259" s="3">
        <v>0</v>
      </c>
    </row>
    <row r="260" spans="1:4" x14ac:dyDescent="0.25">
      <c r="A260" t="s">
        <v>58</v>
      </c>
      <c r="B260" t="s">
        <v>57</v>
      </c>
      <c r="C260" t="s">
        <v>25</v>
      </c>
      <c r="D260" s="3">
        <v>0</v>
      </c>
    </row>
    <row r="261" spans="1:4" x14ac:dyDescent="0.25">
      <c r="A261" t="s">
        <v>58</v>
      </c>
      <c r="B261" t="s">
        <v>57</v>
      </c>
      <c r="C261" t="s">
        <v>26</v>
      </c>
      <c r="D261" s="3">
        <v>0</v>
      </c>
    </row>
    <row r="262" spans="1:4" x14ac:dyDescent="0.25">
      <c r="A262" t="s">
        <v>58</v>
      </c>
      <c r="B262" t="s">
        <v>57</v>
      </c>
      <c r="C262" t="s">
        <v>27</v>
      </c>
      <c r="D262" s="3">
        <v>0</v>
      </c>
    </row>
    <row r="263" spans="1:4" x14ac:dyDescent="0.25">
      <c r="A263" t="s">
        <v>58</v>
      </c>
      <c r="B263" t="s">
        <v>57</v>
      </c>
      <c r="C263" t="s">
        <v>28</v>
      </c>
      <c r="D263" s="3">
        <v>0</v>
      </c>
    </row>
    <row r="264" spans="1:4" x14ac:dyDescent="0.25">
      <c r="A264" t="s">
        <v>58</v>
      </c>
      <c r="B264" t="s">
        <v>57</v>
      </c>
      <c r="C264" t="s">
        <v>29</v>
      </c>
      <c r="D264" s="3">
        <v>0</v>
      </c>
    </row>
    <row r="265" spans="1:4" x14ac:dyDescent="0.25">
      <c r="A265" t="s">
        <v>58</v>
      </c>
      <c r="B265" t="s">
        <v>57</v>
      </c>
      <c r="C265" t="s">
        <v>30</v>
      </c>
      <c r="D265" s="3">
        <v>0</v>
      </c>
    </row>
    <row r="266" spans="1:4" x14ac:dyDescent="0.25">
      <c r="A266" t="s">
        <v>59</v>
      </c>
      <c r="B266" t="s">
        <v>455</v>
      </c>
      <c r="C266" t="s">
        <v>19</v>
      </c>
      <c r="D266" s="3">
        <v>0</v>
      </c>
    </row>
    <row r="267" spans="1:4" x14ac:dyDescent="0.25">
      <c r="A267" t="s">
        <v>59</v>
      </c>
      <c r="B267" t="s">
        <v>455</v>
      </c>
      <c r="C267" t="s">
        <v>20</v>
      </c>
      <c r="D267" s="3">
        <v>0</v>
      </c>
    </row>
    <row r="268" spans="1:4" x14ac:dyDescent="0.25">
      <c r="A268" t="s">
        <v>59</v>
      </c>
      <c r="B268" t="s">
        <v>455</v>
      </c>
      <c r="C268" t="s">
        <v>21</v>
      </c>
      <c r="D268" s="3">
        <v>0</v>
      </c>
    </row>
    <row r="269" spans="1:4" x14ac:dyDescent="0.25">
      <c r="A269" t="s">
        <v>59</v>
      </c>
      <c r="B269" t="s">
        <v>455</v>
      </c>
      <c r="C269" t="s">
        <v>22</v>
      </c>
      <c r="D269" s="3">
        <v>0</v>
      </c>
    </row>
    <row r="270" spans="1:4" x14ac:dyDescent="0.25">
      <c r="A270" t="s">
        <v>59</v>
      </c>
      <c r="B270" t="s">
        <v>455</v>
      </c>
      <c r="C270" t="s">
        <v>23</v>
      </c>
      <c r="D270" s="3">
        <v>0</v>
      </c>
    </row>
    <row r="271" spans="1:4" x14ac:dyDescent="0.25">
      <c r="A271" t="s">
        <v>59</v>
      </c>
      <c r="B271" t="s">
        <v>455</v>
      </c>
      <c r="C271" t="s">
        <v>24</v>
      </c>
      <c r="D271" s="3">
        <v>0</v>
      </c>
    </row>
    <row r="272" spans="1:4" x14ac:dyDescent="0.25">
      <c r="A272" t="s">
        <v>59</v>
      </c>
      <c r="B272" t="s">
        <v>455</v>
      </c>
      <c r="C272" t="s">
        <v>25</v>
      </c>
      <c r="D272" s="3">
        <v>0</v>
      </c>
    </row>
    <row r="273" spans="1:4" x14ac:dyDescent="0.25">
      <c r="A273" t="s">
        <v>59</v>
      </c>
      <c r="B273" t="s">
        <v>455</v>
      </c>
      <c r="C273" t="s">
        <v>26</v>
      </c>
      <c r="D273" s="3">
        <v>0</v>
      </c>
    </row>
    <row r="274" spans="1:4" x14ac:dyDescent="0.25">
      <c r="A274" t="s">
        <v>59</v>
      </c>
      <c r="B274" t="s">
        <v>455</v>
      </c>
      <c r="C274" t="s">
        <v>27</v>
      </c>
      <c r="D274" s="3">
        <v>0</v>
      </c>
    </row>
    <row r="275" spans="1:4" x14ac:dyDescent="0.25">
      <c r="A275" t="s">
        <v>59</v>
      </c>
      <c r="B275" t="s">
        <v>455</v>
      </c>
      <c r="C275" t="s">
        <v>28</v>
      </c>
      <c r="D275" s="3">
        <v>0</v>
      </c>
    </row>
    <row r="276" spans="1:4" x14ac:dyDescent="0.25">
      <c r="A276" t="s">
        <v>59</v>
      </c>
      <c r="B276" t="s">
        <v>455</v>
      </c>
      <c r="C276" t="s">
        <v>29</v>
      </c>
      <c r="D276" s="3">
        <v>0</v>
      </c>
    </row>
    <row r="277" spans="1:4" x14ac:dyDescent="0.25">
      <c r="A277" t="s">
        <v>59</v>
      </c>
      <c r="B277" t="s">
        <v>455</v>
      </c>
      <c r="C277" t="s">
        <v>30</v>
      </c>
      <c r="D277" s="3">
        <v>0</v>
      </c>
    </row>
    <row r="278" spans="1:4" x14ac:dyDescent="0.25">
      <c r="A278" t="s">
        <v>57</v>
      </c>
      <c r="B278" t="s">
        <v>458</v>
      </c>
      <c r="C278" t="s">
        <v>19</v>
      </c>
      <c r="D278" s="3">
        <v>0</v>
      </c>
    </row>
    <row r="279" spans="1:4" x14ac:dyDescent="0.25">
      <c r="A279" t="s">
        <v>57</v>
      </c>
      <c r="B279" t="s">
        <v>458</v>
      </c>
      <c r="C279" t="s">
        <v>20</v>
      </c>
      <c r="D279" s="3">
        <v>0</v>
      </c>
    </row>
    <row r="280" spans="1:4" x14ac:dyDescent="0.25">
      <c r="A280" t="s">
        <v>57</v>
      </c>
      <c r="B280" t="s">
        <v>458</v>
      </c>
      <c r="C280" t="s">
        <v>21</v>
      </c>
      <c r="D280" s="3">
        <v>0</v>
      </c>
    </row>
    <row r="281" spans="1:4" x14ac:dyDescent="0.25">
      <c r="A281" t="s">
        <v>57</v>
      </c>
      <c r="B281" t="s">
        <v>458</v>
      </c>
      <c r="C281" t="s">
        <v>22</v>
      </c>
      <c r="D281" s="3">
        <v>0</v>
      </c>
    </row>
    <row r="282" spans="1:4" x14ac:dyDescent="0.25">
      <c r="A282" t="s">
        <v>57</v>
      </c>
      <c r="B282" t="s">
        <v>458</v>
      </c>
      <c r="C282" t="s">
        <v>23</v>
      </c>
      <c r="D282" s="3">
        <v>0</v>
      </c>
    </row>
    <row r="283" spans="1:4" x14ac:dyDescent="0.25">
      <c r="A283" t="s">
        <v>57</v>
      </c>
      <c r="B283" t="s">
        <v>458</v>
      </c>
      <c r="C283" t="s">
        <v>24</v>
      </c>
      <c r="D283" s="3">
        <v>0</v>
      </c>
    </row>
    <row r="284" spans="1:4" x14ac:dyDescent="0.25">
      <c r="A284" t="s">
        <v>57</v>
      </c>
      <c r="B284" t="s">
        <v>458</v>
      </c>
      <c r="C284" t="s">
        <v>25</v>
      </c>
      <c r="D284" s="3">
        <v>0</v>
      </c>
    </row>
    <row r="285" spans="1:4" x14ac:dyDescent="0.25">
      <c r="A285" t="s">
        <v>57</v>
      </c>
      <c r="B285" t="s">
        <v>458</v>
      </c>
      <c r="C285" t="s">
        <v>26</v>
      </c>
      <c r="D285" s="3">
        <v>0</v>
      </c>
    </row>
    <row r="286" spans="1:4" x14ac:dyDescent="0.25">
      <c r="A286" t="s">
        <v>57</v>
      </c>
      <c r="B286" t="s">
        <v>458</v>
      </c>
      <c r="C286" t="s">
        <v>27</v>
      </c>
      <c r="D286" s="3">
        <v>0</v>
      </c>
    </row>
    <row r="287" spans="1:4" x14ac:dyDescent="0.25">
      <c r="A287" t="s">
        <v>57</v>
      </c>
      <c r="B287" t="s">
        <v>458</v>
      </c>
      <c r="C287" t="s">
        <v>28</v>
      </c>
      <c r="D287" s="3">
        <v>0</v>
      </c>
    </row>
    <row r="288" spans="1:4" x14ac:dyDescent="0.25">
      <c r="A288" t="s">
        <v>57</v>
      </c>
      <c r="B288" t="s">
        <v>458</v>
      </c>
      <c r="C288" t="s">
        <v>29</v>
      </c>
      <c r="D288" s="3">
        <v>0</v>
      </c>
    </row>
    <row r="289" spans="1:4" x14ac:dyDescent="0.25">
      <c r="A289" t="s">
        <v>57</v>
      </c>
      <c r="B289" t="s">
        <v>458</v>
      </c>
      <c r="C289" t="s">
        <v>30</v>
      </c>
      <c r="D289" s="3">
        <v>0</v>
      </c>
    </row>
    <row r="290" spans="1:4" x14ac:dyDescent="0.25">
      <c r="A290" t="s">
        <v>50</v>
      </c>
      <c r="B290" t="s">
        <v>49</v>
      </c>
      <c r="C290" t="s">
        <v>19</v>
      </c>
      <c r="D290" s="3">
        <v>0</v>
      </c>
    </row>
    <row r="291" spans="1:4" x14ac:dyDescent="0.25">
      <c r="A291" t="s">
        <v>50</v>
      </c>
      <c r="B291" t="s">
        <v>49</v>
      </c>
      <c r="C291" t="s">
        <v>20</v>
      </c>
      <c r="D291" s="3">
        <v>0</v>
      </c>
    </row>
    <row r="292" spans="1:4" x14ac:dyDescent="0.25">
      <c r="A292" t="s">
        <v>50</v>
      </c>
      <c r="B292" t="s">
        <v>49</v>
      </c>
      <c r="C292" t="s">
        <v>21</v>
      </c>
      <c r="D292" s="3">
        <v>0</v>
      </c>
    </row>
    <row r="293" spans="1:4" x14ac:dyDescent="0.25">
      <c r="A293" t="s">
        <v>50</v>
      </c>
      <c r="B293" t="s">
        <v>49</v>
      </c>
      <c r="C293" t="s">
        <v>22</v>
      </c>
      <c r="D293" s="3">
        <v>0</v>
      </c>
    </row>
    <row r="294" spans="1:4" x14ac:dyDescent="0.25">
      <c r="A294" t="s">
        <v>50</v>
      </c>
      <c r="B294" t="s">
        <v>49</v>
      </c>
      <c r="C294" t="s">
        <v>23</v>
      </c>
      <c r="D294" s="3">
        <v>0</v>
      </c>
    </row>
    <row r="295" spans="1:4" x14ac:dyDescent="0.25">
      <c r="A295" t="s">
        <v>50</v>
      </c>
      <c r="B295" t="s">
        <v>49</v>
      </c>
      <c r="C295" t="s">
        <v>24</v>
      </c>
      <c r="D295" s="3">
        <v>0</v>
      </c>
    </row>
    <row r="296" spans="1:4" x14ac:dyDescent="0.25">
      <c r="A296" t="s">
        <v>50</v>
      </c>
      <c r="B296" t="s">
        <v>49</v>
      </c>
      <c r="C296" t="s">
        <v>25</v>
      </c>
      <c r="D296" s="3">
        <v>0</v>
      </c>
    </row>
    <row r="297" spans="1:4" x14ac:dyDescent="0.25">
      <c r="A297" t="s">
        <v>50</v>
      </c>
      <c r="B297" t="s">
        <v>49</v>
      </c>
      <c r="C297" t="s">
        <v>26</v>
      </c>
      <c r="D297" s="3">
        <v>0</v>
      </c>
    </row>
    <row r="298" spans="1:4" x14ac:dyDescent="0.25">
      <c r="A298" t="s">
        <v>50</v>
      </c>
      <c r="B298" t="s">
        <v>49</v>
      </c>
      <c r="C298" t="s">
        <v>27</v>
      </c>
      <c r="D298" s="3">
        <v>0</v>
      </c>
    </row>
    <row r="299" spans="1:4" x14ac:dyDescent="0.25">
      <c r="A299" t="s">
        <v>50</v>
      </c>
      <c r="B299" t="s">
        <v>49</v>
      </c>
      <c r="C299" t="s">
        <v>28</v>
      </c>
      <c r="D299" s="3">
        <v>0</v>
      </c>
    </row>
    <row r="300" spans="1:4" x14ac:dyDescent="0.25">
      <c r="A300" t="s">
        <v>50</v>
      </c>
      <c r="B300" t="s">
        <v>49</v>
      </c>
      <c r="C300" t="s">
        <v>29</v>
      </c>
      <c r="D300" s="3">
        <v>0</v>
      </c>
    </row>
    <row r="301" spans="1:4" x14ac:dyDescent="0.25">
      <c r="A301" t="s">
        <v>50</v>
      </c>
      <c r="B301" t="s">
        <v>49</v>
      </c>
      <c r="C301" t="s">
        <v>30</v>
      </c>
      <c r="D301" s="3">
        <v>0</v>
      </c>
    </row>
    <row r="302" spans="1:4" x14ac:dyDescent="0.25">
      <c r="A302" t="s">
        <v>458</v>
      </c>
      <c r="B302" t="s">
        <v>461</v>
      </c>
      <c r="C302" t="s">
        <v>19</v>
      </c>
      <c r="D302" s="3">
        <v>0</v>
      </c>
    </row>
    <row r="303" spans="1:4" x14ac:dyDescent="0.25">
      <c r="A303" t="s">
        <v>458</v>
      </c>
      <c r="B303" t="s">
        <v>461</v>
      </c>
      <c r="C303" t="s">
        <v>20</v>
      </c>
      <c r="D303" s="3">
        <v>0</v>
      </c>
    </row>
    <row r="304" spans="1:4" x14ac:dyDescent="0.25">
      <c r="A304" t="s">
        <v>458</v>
      </c>
      <c r="B304" t="s">
        <v>461</v>
      </c>
      <c r="C304" t="s">
        <v>21</v>
      </c>
      <c r="D304" s="3">
        <v>0</v>
      </c>
    </row>
    <row r="305" spans="1:4" x14ac:dyDescent="0.25">
      <c r="A305" t="s">
        <v>458</v>
      </c>
      <c r="B305" t="s">
        <v>461</v>
      </c>
      <c r="C305" t="s">
        <v>22</v>
      </c>
      <c r="D305" s="3">
        <v>0</v>
      </c>
    </row>
    <row r="306" spans="1:4" x14ac:dyDescent="0.25">
      <c r="A306" t="s">
        <v>458</v>
      </c>
      <c r="B306" t="s">
        <v>461</v>
      </c>
      <c r="C306" t="s">
        <v>23</v>
      </c>
      <c r="D306" s="3">
        <v>0</v>
      </c>
    </row>
    <row r="307" spans="1:4" x14ac:dyDescent="0.25">
      <c r="A307" t="s">
        <v>458</v>
      </c>
      <c r="B307" t="s">
        <v>461</v>
      </c>
      <c r="C307" t="s">
        <v>24</v>
      </c>
      <c r="D307" s="3">
        <v>0</v>
      </c>
    </row>
    <row r="308" spans="1:4" x14ac:dyDescent="0.25">
      <c r="A308" t="s">
        <v>458</v>
      </c>
      <c r="B308" t="s">
        <v>461</v>
      </c>
      <c r="C308" t="s">
        <v>25</v>
      </c>
      <c r="D308" s="3">
        <v>0</v>
      </c>
    </row>
    <row r="309" spans="1:4" x14ac:dyDescent="0.25">
      <c r="A309" t="s">
        <v>458</v>
      </c>
      <c r="B309" t="s">
        <v>461</v>
      </c>
      <c r="C309" t="s">
        <v>26</v>
      </c>
      <c r="D309" s="3">
        <v>0</v>
      </c>
    </row>
    <row r="310" spans="1:4" x14ac:dyDescent="0.25">
      <c r="A310" t="s">
        <v>458</v>
      </c>
      <c r="B310" t="s">
        <v>461</v>
      </c>
      <c r="C310" t="s">
        <v>27</v>
      </c>
      <c r="D310" s="3">
        <v>0</v>
      </c>
    </row>
    <row r="311" spans="1:4" x14ac:dyDescent="0.25">
      <c r="A311" t="s">
        <v>458</v>
      </c>
      <c r="B311" t="s">
        <v>461</v>
      </c>
      <c r="C311" t="s">
        <v>28</v>
      </c>
      <c r="D311" s="3">
        <v>0</v>
      </c>
    </row>
    <row r="312" spans="1:4" x14ac:dyDescent="0.25">
      <c r="A312" t="s">
        <v>458</v>
      </c>
      <c r="B312" t="s">
        <v>461</v>
      </c>
      <c r="C312" t="s">
        <v>29</v>
      </c>
      <c r="D312" s="3">
        <v>0</v>
      </c>
    </row>
    <row r="313" spans="1:4" x14ac:dyDescent="0.25">
      <c r="A313" t="s">
        <v>458</v>
      </c>
      <c r="B313" t="s">
        <v>461</v>
      </c>
      <c r="C313" t="s">
        <v>30</v>
      </c>
      <c r="D313" s="3">
        <v>0</v>
      </c>
    </row>
    <row r="314" spans="1:4" x14ac:dyDescent="0.25">
      <c r="A314" t="s">
        <v>461</v>
      </c>
      <c r="B314" t="s">
        <v>56</v>
      </c>
      <c r="C314" t="s">
        <v>19</v>
      </c>
      <c r="D314" s="3">
        <v>0</v>
      </c>
    </row>
    <row r="315" spans="1:4" x14ac:dyDescent="0.25">
      <c r="A315" t="s">
        <v>461</v>
      </c>
      <c r="B315" t="s">
        <v>56</v>
      </c>
      <c r="C315" t="s">
        <v>20</v>
      </c>
      <c r="D315" s="3">
        <v>0</v>
      </c>
    </row>
    <row r="316" spans="1:4" x14ac:dyDescent="0.25">
      <c r="A316" t="s">
        <v>461</v>
      </c>
      <c r="B316" t="s">
        <v>56</v>
      </c>
      <c r="C316" t="s">
        <v>21</v>
      </c>
      <c r="D316" s="3">
        <v>0</v>
      </c>
    </row>
    <row r="317" spans="1:4" x14ac:dyDescent="0.25">
      <c r="A317" t="s">
        <v>461</v>
      </c>
      <c r="B317" t="s">
        <v>56</v>
      </c>
      <c r="C317" t="s">
        <v>22</v>
      </c>
      <c r="D317" s="3">
        <v>0</v>
      </c>
    </row>
    <row r="318" spans="1:4" x14ac:dyDescent="0.25">
      <c r="A318" t="s">
        <v>461</v>
      </c>
      <c r="B318" t="s">
        <v>56</v>
      </c>
      <c r="C318" t="s">
        <v>23</v>
      </c>
      <c r="D318" s="3">
        <v>0</v>
      </c>
    </row>
    <row r="319" spans="1:4" x14ac:dyDescent="0.25">
      <c r="A319" t="s">
        <v>461</v>
      </c>
      <c r="B319" t="s">
        <v>56</v>
      </c>
      <c r="C319" t="s">
        <v>24</v>
      </c>
      <c r="D319" s="3">
        <v>0</v>
      </c>
    </row>
    <row r="320" spans="1:4" x14ac:dyDescent="0.25">
      <c r="A320" t="s">
        <v>461</v>
      </c>
      <c r="B320" t="s">
        <v>56</v>
      </c>
      <c r="C320" t="s">
        <v>25</v>
      </c>
      <c r="D320" s="3">
        <v>0</v>
      </c>
    </row>
    <row r="321" spans="1:4" x14ac:dyDescent="0.25">
      <c r="A321" t="s">
        <v>461</v>
      </c>
      <c r="B321" t="s">
        <v>56</v>
      </c>
      <c r="C321" t="s">
        <v>26</v>
      </c>
      <c r="D321" s="3">
        <v>0</v>
      </c>
    </row>
    <row r="322" spans="1:4" x14ac:dyDescent="0.25">
      <c r="A322" t="s">
        <v>461</v>
      </c>
      <c r="B322" t="s">
        <v>56</v>
      </c>
      <c r="C322" t="s">
        <v>27</v>
      </c>
      <c r="D322" s="3">
        <v>0</v>
      </c>
    </row>
    <row r="323" spans="1:4" x14ac:dyDescent="0.25">
      <c r="A323" t="s">
        <v>461</v>
      </c>
      <c r="B323" t="s">
        <v>56</v>
      </c>
      <c r="C323" t="s">
        <v>28</v>
      </c>
      <c r="D323" s="3">
        <v>0</v>
      </c>
    </row>
    <row r="324" spans="1:4" x14ac:dyDescent="0.25">
      <c r="A324" t="s">
        <v>461</v>
      </c>
      <c r="B324" t="s">
        <v>56</v>
      </c>
      <c r="C324" t="s">
        <v>29</v>
      </c>
      <c r="D324" s="3">
        <v>0</v>
      </c>
    </row>
    <row r="325" spans="1:4" x14ac:dyDescent="0.25">
      <c r="A325" t="s">
        <v>461</v>
      </c>
      <c r="B325" t="s">
        <v>56</v>
      </c>
      <c r="C325" t="s">
        <v>30</v>
      </c>
      <c r="D325" s="3">
        <v>0</v>
      </c>
    </row>
  </sheetData>
  <pageMargins left="0.7" right="0.7" top="0.75" bottom="0.75" header="0.3" footer="0.3"/>
  <pageSetup orientation="portrait" horizontalDpi="1200" verticalDpi="12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R27"/>
  <sheetViews>
    <sheetView zoomScaleNormal="100" workbookViewId="0">
      <selection activeCell="R19" sqref="R19"/>
    </sheetView>
  </sheetViews>
  <sheetFormatPr defaultColWidth="9.140625" defaultRowHeight="15" x14ac:dyDescent="0.25"/>
  <cols>
    <col min="1" max="1" width="10.140625" bestFit="1" customWidth="1"/>
    <col min="3" max="4" width="11.5703125" bestFit="1" customWidth="1"/>
    <col min="12" max="12" width="11.5703125" bestFit="1" customWidth="1"/>
  </cols>
  <sheetData>
    <row r="1" spans="1:18" x14ac:dyDescent="0.25">
      <c r="A1" t="s">
        <v>32</v>
      </c>
      <c r="B1" t="s">
        <v>33</v>
      </c>
      <c r="C1" s="3">
        <f>L1/1000000</f>
        <v>8.6592000000000002</v>
      </c>
      <c r="D1" s="1"/>
      <c r="E1" s="1"/>
      <c r="F1" s="1"/>
      <c r="G1" s="1"/>
      <c r="H1" s="1"/>
      <c r="I1" s="1"/>
      <c r="J1" s="1"/>
      <c r="K1" s="1"/>
      <c r="L1" s="3">
        <v>8659200</v>
      </c>
      <c r="M1" s="1"/>
      <c r="N1" s="1"/>
      <c r="O1" s="1"/>
      <c r="P1" s="1"/>
      <c r="Q1" s="1"/>
      <c r="R1" s="1"/>
    </row>
    <row r="2" spans="1:18" x14ac:dyDescent="0.25">
      <c r="A2" t="s">
        <v>7</v>
      </c>
      <c r="B2" t="s">
        <v>33</v>
      </c>
      <c r="C2" s="3">
        <f t="shared" ref="C2:C27" si="0">L2/1000000</f>
        <v>0.470914</v>
      </c>
      <c r="L2" s="3">
        <v>470914</v>
      </c>
    </row>
    <row r="3" spans="1:18" x14ac:dyDescent="0.25">
      <c r="A3" t="s">
        <v>33</v>
      </c>
      <c r="B3" t="s">
        <v>8</v>
      </c>
      <c r="C3" s="3">
        <f t="shared" si="0"/>
        <v>11.079796999999999</v>
      </c>
      <c r="L3" s="3">
        <v>11079797</v>
      </c>
    </row>
    <row r="4" spans="1:18" x14ac:dyDescent="0.25">
      <c r="A4" t="s">
        <v>8</v>
      </c>
      <c r="B4" t="s">
        <v>34</v>
      </c>
      <c r="C4" s="3">
        <f t="shared" si="0"/>
        <v>1.0496970000000001</v>
      </c>
      <c r="L4" s="3">
        <v>1049697</v>
      </c>
    </row>
    <row r="5" spans="1:18" x14ac:dyDescent="0.25">
      <c r="A5" t="s">
        <v>34</v>
      </c>
      <c r="B5" t="s">
        <v>36</v>
      </c>
      <c r="C5" s="3">
        <f t="shared" si="0"/>
        <v>0.68312600000000001</v>
      </c>
      <c r="L5" s="3">
        <v>683126</v>
      </c>
    </row>
    <row r="6" spans="1:18" x14ac:dyDescent="0.25">
      <c r="A6" t="s">
        <v>36</v>
      </c>
      <c r="B6" t="s">
        <v>39</v>
      </c>
      <c r="C6" s="3">
        <f t="shared" si="0"/>
        <v>4.4568089999999998</v>
      </c>
      <c r="L6" s="3">
        <v>4456809</v>
      </c>
    </row>
    <row r="7" spans="1:18" x14ac:dyDescent="0.25">
      <c r="A7" t="s">
        <v>39</v>
      </c>
      <c r="B7" t="s">
        <v>41</v>
      </c>
      <c r="C7" s="3">
        <f t="shared" si="0"/>
        <v>1.0004580000000001</v>
      </c>
      <c r="L7" s="3">
        <v>1000458</v>
      </c>
    </row>
    <row r="8" spans="1:18" x14ac:dyDescent="0.25">
      <c r="A8" t="s">
        <v>41</v>
      </c>
      <c r="B8" t="s">
        <v>44</v>
      </c>
      <c r="C8" s="3">
        <f t="shared" si="0"/>
        <v>1.5411250000000001</v>
      </c>
      <c r="L8" s="3">
        <v>1541125</v>
      </c>
    </row>
    <row r="9" spans="1:18" x14ac:dyDescent="0.25">
      <c r="A9" t="s">
        <v>44</v>
      </c>
      <c r="B9" t="s">
        <v>9</v>
      </c>
      <c r="C9" s="3">
        <f t="shared" si="0"/>
        <v>5.9093679999999997</v>
      </c>
      <c r="L9" s="3">
        <v>5909368</v>
      </c>
    </row>
    <row r="10" spans="1:18" x14ac:dyDescent="0.25">
      <c r="A10" t="s">
        <v>45</v>
      </c>
      <c r="B10" t="s">
        <v>9</v>
      </c>
      <c r="C10" s="3">
        <f t="shared" si="0"/>
        <v>0.74018600000000001</v>
      </c>
      <c r="L10" s="3">
        <v>740186</v>
      </c>
    </row>
    <row r="11" spans="1:18" x14ac:dyDescent="0.25">
      <c r="A11" t="s">
        <v>9</v>
      </c>
      <c r="B11" t="s">
        <v>46</v>
      </c>
      <c r="C11" s="3">
        <f t="shared" si="0"/>
        <v>2.2245020000000002</v>
      </c>
      <c r="L11" s="3">
        <v>2224502</v>
      </c>
    </row>
    <row r="12" spans="1:18" x14ac:dyDescent="0.25">
      <c r="A12" t="s">
        <v>55</v>
      </c>
      <c r="B12" t="s">
        <v>54</v>
      </c>
      <c r="C12" s="3">
        <f t="shared" si="0"/>
        <v>0.47776800000000003</v>
      </c>
      <c r="L12" s="3">
        <v>477768</v>
      </c>
    </row>
    <row r="13" spans="1:18" x14ac:dyDescent="0.25">
      <c r="A13" t="s">
        <v>54</v>
      </c>
      <c r="B13" t="s">
        <v>50</v>
      </c>
      <c r="C13" s="3">
        <f t="shared" si="0"/>
        <v>1.160083</v>
      </c>
      <c r="L13" s="3">
        <v>1160083</v>
      </c>
    </row>
    <row r="14" spans="1:18" x14ac:dyDescent="0.25">
      <c r="A14" t="s">
        <v>56</v>
      </c>
      <c r="B14" t="s">
        <v>10</v>
      </c>
      <c r="C14" s="3">
        <f t="shared" si="0"/>
        <v>1.6566050000000001</v>
      </c>
      <c r="L14" s="3">
        <v>1656605</v>
      </c>
    </row>
    <row r="15" spans="1:18" x14ac:dyDescent="0.25">
      <c r="A15" t="s">
        <v>10</v>
      </c>
      <c r="B15" t="s">
        <v>49</v>
      </c>
      <c r="C15" s="3">
        <f t="shared" si="0"/>
        <v>5.4212129999999998</v>
      </c>
      <c r="L15" s="3">
        <v>5421213</v>
      </c>
    </row>
    <row r="16" spans="1:18" x14ac:dyDescent="0.25">
      <c r="A16" t="s">
        <v>49</v>
      </c>
      <c r="B16" t="s">
        <v>34</v>
      </c>
      <c r="C16" s="3">
        <f t="shared" si="0"/>
        <v>1.1869970000000001</v>
      </c>
      <c r="L16" s="3">
        <v>1186997</v>
      </c>
    </row>
    <row r="17" spans="1:12" x14ac:dyDescent="0.25">
      <c r="A17" t="s">
        <v>61</v>
      </c>
      <c r="B17" t="s">
        <v>31</v>
      </c>
      <c r="C17" s="3">
        <f t="shared" si="0"/>
        <v>10.585025999999999</v>
      </c>
      <c r="L17" s="3">
        <v>10585026</v>
      </c>
    </row>
    <row r="18" spans="1:12" x14ac:dyDescent="0.25">
      <c r="A18" t="s">
        <v>46</v>
      </c>
      <c r="B18" t="s">
        <v>48</v>
      </c>
      <c r="C18" s="3">
        <f t="shared" si="0"/>
        <v>1.036975</v>
      </c>
      <c r="L18" s="3">
        <v>1036975</v>
      </c>
    </row>
    <row r="19" spans="1:12" x14ac:dyDescent="0.25">
      <c r="A19" t="s">
        <v>31</v>
      </c>
      <c r="B19" t="s">
        <v>32</v>
      </c>
      <c r="C19" s="3">
        <f t="shared" si="0"/>
        <v>33.647488000000003</v>
      </c>
      <c r="L19" s="3">
        <v>33647488</v>
      </c>
    </row>
    <row r="20" spans="1:12" x14ac:dyDescent="0.25">
      <c r="A20" t="s">
        <v>455</v>
      </c>
      <c r="B20" t="s">
        <v>56</v>
      </c>
      <c r="C20" s="3">
        <f t="shared" si="0"/>
        <v>0.64456000000000002</v>
      </c>
      <c r="L20" s="3">
        <v>644560</v>
      </c>
    </row>
    <row r="21" spans="1:12" x14ac:dyDescent="0.25">
      <c r="A21" t="s">
        <v>58</v>
      </c>
      <c r="B21" t="s">
        <v>57</v>
      </c>
      <c r="C21" s="3">
        <f t="shared" si="0"/>
        <v>0.54898800000000003</v>
      </c>
      <c r="L21" s="3">
        <v>548988</v>
      </c>
    </row>
    <row r="22" spans="1:12" x14ac:dyDescent="0.25">
      <c r="A22" t="s">
        <v>59</v>
      </c>
      <c r="B22" t="s">
        <v>455</v>
      </c>
      <c r="C22" s="3">
        <f t="shared" si="0"/>
        <v>1.493862</v>
      </c>
      <c r="L22" s="3">
        <v>1493862</v>
      </c>
    </row>
    <row r="23" spans="1:12" x14ac:dyDescent="0.25">
      <c r="A23" t="s">
        <v>57</v>
      </c>
      <c r="B23" t="s">
        <v>458</v>
      </c>
      <c r="C23" s="3">
        <f t="shared" si="0"/>
        <v>0.22342300000000001</v>
      </c>
      <c r="L23" s="3">
        <v>223423</v>
      </c>
    </row>
    <row r="24" spans="1:12" x14ac:dyDescent="0.25">
      <c r="A24" t="s">
        <v>50</v>
      </c>
      <c r="B24" t="s">
        <v>49</v>
      </c>
      <c r="C24" s="3">
        <f t="shared" si="0"/>
        <v>1.788421</v>
      </c>
      <c r="L24" s="3">
        <v>1788421</v>
      </c>
    </row>
    <row r="25" spans="1:12" x14ac:dyDescent="0.25">
      <c r="A25" t="s">
        <v>458</v>
      </c>
      <c r="B25" t="s">
        <v>461</v>
      </c>
      <c r="C25" s="3">
        <f t="shared" si="0"/>
        <v>0.60298399999999996</v>
      </c>
      <c r="L25" s="3">
        <v>602984</v>
      </c>
    </row>
    <row r="26" spans="1:12" x14ac:dyDescent="0.25">
      <c r="A26" t="s">
        <v>461</v>
      </c>
      <c r="B26" t="s">
        <v>56</v>
      </c>
      <c r="C26" s="3">
        <f t="shared" si="0"/>
        <v>0.27528399999999997</v>
      </c>
      <c r="L26" s="3">
        <v>275284</v>
      </c>
    </row>
    <row r="27" spans="1:12" x14ac:dyDescent="0.25">
      <c r="A27" t="s">
        <v>51</v>
      </c>
      <c r="B27" t="s">
        <v>50</v>
      </c>
      <c r="C27" s="3">
        <f t="shared" si="0"/>
        <v>0.88316499999999998</v>
      </c>
      <c r="L27" s="3">
        <v>883165</v>
      </c>
    </row>
  </sheetData>
  <pageMargins left="0.7" right="0.7" top="0.75" bottom="0.75" header="0.3" footer="0.3"/>
  <pageSetup orientation="portrait"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dimension ref="A1:S325"/>
  <sheetViews>
    <sheetView zoomScaleNormal="100" workbookViewId="0">
      <selection activeCell="D314" sqref="D314"/>
    </sheetView>
  </sheetViews>
  <sheetFormatPr defaultColWidth="9.140625" defaultRowHeight="15" x14ac:dyDescent="0.25"/>
  <cols>
    <col min="1" max="1" width="10.140625" bestFit="1" customWidth="1"/>
    <col min="3" max="5" width="11.5703125" bestFit="1" customWidth="1"/>
    <col min="13" max="13" width="11.5703125" bestFit="1" customWidth="1"/>
  </cols>
  <sheetData>
    <row r="1" spans="1:19" x14ac:dyDescent="0.25">
      <c r="D1" t="s">
        <v>4</v>
      </c>
      <c r="M1" t="s">
        <v>462</v>
      </c>
      <c r="P1" s="1"/>
      <c r="Q1" s="1"/>
      <c r="R1" s="1"/>
      <c r="S1" s="1"/>
    </row>
    <row r="2" spans="1:19" x14ac:dyDescent="0.25">
      <c r="A2" t="s">
        <v>32</v>
      </c>
      <c r="B2" t="s">
        <v>33</v>
      </c>
      <c r="C2" t="s">
        <v>19</v>
      </c>
      <c r="D2" s="3">
        <f>M2/1000000</f>
        <v>8.6592000000000002</v>
      </c>
      <c r="E2" s="1"/>
      <c r="F2" s="1"/>
      <c r="G2" s="1"/>
      <c r="H2" s="1"/>
      <c r="I2" s="1"/>
      <c r="J2" s="1"/>
      <c r="K2" s="1"/>
      <c r="L2" s="1"/>
      <c r="M2" s="3">
        <v>8659200</v>
      </c>
      <c r="N2" s="1"/>
      <c r="O2" s="1"/>
      <c r="P2" s="1"/>
      <c r="Q2" s="1"/>
      <c r="R2" s="1"/>
      <c r="S2" s="1"/>
    </row>
    <row r="3" spans="1:19" x14ac:dyDescent="0.25">
      <c r="A3" t="s">
        <v>32</v>
      </c>
      <c r="B3" t="s">
        <v>33</v>
      </c>
      <c r="C3" t="s">
        <v>20</v>
      </c>
      <c r="D3" s="3">
        <f t="shared" ref="D3:D66" si="0">M3/1000000</f>
        <v>8.6592000000000002</v>
      </c>
      <c r="E3" s="1"/>
      <c r="F3" s="1"/>
      <c r="G3" s="1"/>
      <c r="H3" s="1"/>
      <c r="I3" s="1"/>
      <c r="J3" s="1"/>
      <c r="K3" s="1"/>
      <c r="L3" s="1"/>
      <c r="M3" s="3">
        <v>8659200</v>
      </c>
      <c r="N3" s="1"/>
      <c r="O3" s="1"/>
      <c r="P3" s="1"/>
      <c r="Q3" s="1"/>
      <c r="R3" s="1"/>
      <c r="S3" s="1"/>
    </row>
    <row r="4" spans="1:19" x14ac:dyDescent="0.25">
      <c r="A4" t="s">
        <v>32</v>
      </c>
      <c r="B4" t="s">
        <v>33</v>
      </c>
      <c r="C4" t="s">
        <v>21</v>
      </c>
      <c r="D4" s="3">
        <f t="shared" si="0"/>
        <v>8.6592000000000002</v>
      </c>
      <c r="E4" s="1"/>
      <c r="F4" s="1"/>
      <c r="G4" s="1"/>
      <c r="H4" s="1"/>
      <c r="I4" s="1"/>
      <c r="J4" s="1"/>
      <c r="K4" s="1"/>
      <c r="L4" s="1"/>
      <c r="M4" s="3">
        <v>8659200</v>
      </c>
      <c r="N4" s="1"/>
      <c r="O4" s="1"/>
      <c r="P4" s="1"/>
      <c r="Q4" s="1"/>
      <c r="R4" s="1"/>
      <c r="S4" s="1"/>
    </row>
    <row r="5" spans="1:19" x14ac:dyDescent="0.25">
      <c r="A5" t="s">
        <v>32</v>
      </c>
      <c r="B5" t="s">
        <v>33</v>
      </c>
      <c r="C5" t="s">
        <v>22</v>
      </c>
      <c r="D5" s="3">
        <f t="shared" si="0"/>
        <v>8.6592000000000002</v>
      </c>
      <c r="E5" s="1"/>
      <c r="F5" s="1"/>
      <c r="G5" s="1"/>
      <c r="H5" s="1"/>
      <c r="I5" s="1"/>
      <c r="J5" s="1"/>
      <c r="K5" s="1"/>
      <c r="L5" s="1"/>
      <c r="M5" s="3">
        <v>8659200</v>
      </c>
      <c r="N5" s="1"/>
      <c r="O5" s="1"/>
      <c r="P5" s="1"/>
      <c r="Q5" s="1"/>
      <c r="R5" s="1"/>
      <c r="S5" s="1"/>
    </row>
    <row r="6" spans="1:19" x14ac:dyDescent="0.25">
      <c r="A6" t="s">
        <v>32</v>
      </c>
      <c r="B6" t="s">
        <v>33</v>
      </c>
      <c r="C6" t="s">
        <v>23</v>
      </c>
      <c r="D6" s="3">
        <f t="shared" si="0"/>
        <v>8.6592000000000002</v>
      </c>
      <c r="E6" s="1"/>
      <c r="F6" s="1"/>
      <c r="G6" s="1"/>
      <c r="H6" s="1"/>
      <c r="I6" s="1"/>
      <c r="J6" s="1"/>
      <c r="K6" s="1"/>
      <c r="L6" s="1"/>
      <c r="M6" s="3">
        <v>8659200</v>
      </c>
      <c r="N6" s="1"/>
      <c r="O6" s="1"/>
      <c r="P6" s="1"/>
      <c r="Q6" s="1"/>
      <c r="R6" s="1"/>
      <c r="S6" s="1"/>
    </row>
    <row r="7" spans="1:19" x14ac:dyDescent="0.25">
      <c r="A7" t="s">
        <v>32</v>
      </c>
      <c r="B7" t="s">
        <v>33</v>
      </c>
      <c r="C7" t="s">
        <v>24</v>
      </c>
      <c r="D7" s="3">
        <f t="shared" si="0"/>
        <v>8.6592000000000002</v>
      </c>
      <c r="E7" s="1"/>
      <c r="F7" s="1"/>
      <c r="G7" s="1"/>
      <c r="H7" s="1"/>
      <c r="I7" s="1"/>
      <c r="J7" s="1"/>
      <c r="K7" s="1"/>
      <c r="L7" s="1"/>
      <c r="M7" s="3">
        <v>8659200</v>
      </c>
      <c r="N7" s="1"/>
      <c r="O7" s="1"/>
      <c r="P7" s="1"/>
      <c r="Q7" s="1"/>
      <c r="R7" s="1"/>
      <c r="S7" s="1"/>
    </row>
    <row r="8" spans="1:19" x14ac:dyDescent="0.25">
      <c r="A8" t="s">
        <v>32</v>
      </c>
      <c r="B8" t="s">
        <v>33</v>
      </c>
      <c r="C8" t="s">
        <v>25</v>
      </c>
      <c r="D8" s="3">
        <f t="shared" si="0"/>
        <v>8.6592000000000002</v>
      </c>
      <c r="E8" s="1"/>
      <c r="F8" s="1"/>
      <c r="G8" s="1"/>
      <c r="H8" s="1"/>
      <c r="I8" s="1"/>
      <c r="J8" s="1"/>
      <c r="K8" s="1"/>
      <c r="L8" s="1"/>
      <c r="M8" s="3">
        <v>8659200</v>
      </c>
      <c r="N8" s="1"/>
      <c r="O8" s="1"/>
      <c r="P8" s="1"/>
      <c r="Q8" s="1"/>
      <c r="R8" s="1"/>
      <c r="S8" s="1"/>
    </row>
    <row r="9" spans="1:19" x14ac:dyDescent="0.25">
      <c r="A9" t="s">
        <v>32</v>
      </c>
      <c r="B9" t="s">
        <v>33</v>
      </c>
      <c r="C9" t="s">
        <v>26</v>
      </c>
      <c r="D9" s="3">
        <f t="shared" si="0"/>
        <v>8.6592000000000002</v>
      </c>
      <c r="E9" s="1"/>
      <c r="F9" s="1"/>
      <c r="G9" s="1"/>
      <c r="H9" s="1"/>
      <c r="I9" s="1"/>
      <c r="J9" s="1"/>
      <c r="K9" s="1"/>
      <c r="L9" s="1"/>
      <c r="M9" s="3">
        <v>8659200</v>
      </c>
      <c r="N9" s="1"/>
      <c r="O9" s="1"/>
      <c r="P9" s="1"/>
      <c r="Q9" s="1"/>
      <c r="R9" s="1"/>
      <c r="S9" s="1"/>
    </row>
    <row r="10" spans="1:19" ht="15.75" customHeight="1" x14ac:dyDescent="0.25">
      <c r="A10" t="s">
        <v>32</v>
      </c>
      <c r="B10" t="s">
        <v>33</v>
      </c>
      <c r="C10" t="s">
        <v>27</v>
      </c>
      <c r="D10" s="3">
        <f t="shared" si="0"/>
        <v>8.6592000000000002</v>
      </c>
      <c r="E10" s="1"/>
      <c r="F10" s="1"/>
      <c r="G10" s="1"/>
      <c r="H10" s="1"/>
      <c r="I10" s="1"/>
      <c r="J10" s="1"/>
      <c r="K10" s="1"/>
      <c r="L10" s="1"/>
      <c r="M10" s="3">
        <v>8659200</v>
      </c>
      <c r="N10" s="1"/>
      <c r="O10" s="1"/>
      <c r="P10" s="1"/>
      <c r="Q10" s="1"/>
      <c r="R10" s="1"/>
      <c r="S10" s="1"/>
    </row>
    <row r="11" spans="1:19" x14ac:dyDescent="0.25">
      <c r="A11" t="s">
        <v>32</v>
      </c>
      <c r="B11" t="s">
        <v>33</v>
      </c>
      <c r="C11" t="s">
        <v>28</v>
      </c>
      <c r="D11" s="3">
        <f t="shared" si="0"/>
        <v>8.6592000000000002</v>
      </c>
      <c r="E11" s="1"/>
      <c r="F11" s="1"/>
      <c r="G11" s="1"/>
      <c r="H11" s="1"/>
      <c r="I11" s="1"/>
      <c r="J11" s="1"/>
      <c r="K11" s="1"/>
      <c r="L11" s="1"/>
      <c r="M11" s="3">
        <v>8659200</v>
      </c>
      <c r="N11" s="1"/>
      <c r="O11" s="1"/>
      <c r="P11" s="1"/>
      <c r="Q11" s="1"/>
      <c r="R11" s="1"/>
      <c r="S11" s="1"/>
    </row>
    <row r="12" spans="1:19" x14ac:dyDescent="0.25">
      <c r="A12" t="s">
        <v>32</v>
      </c>
      <c r="B12" t="s">
        <v>33</v>
      </c>
      <c r="C12" t="s">
        <v>29</v>
      </c>
      <c r="D12" s="3">
        <f t="shared" si="0"/>
        <v>8.6592000000000002</v>
      </c>
      <c r="E12" s="1"/>
      <c r="F12" s="1"/>
      <c r="G12" s="1"/>
      <c r="H12" s="1"/>
      <c r="I12" s="1"/>
      <c r="J12" s="1"/>
      <c r="K12" s="1"/>
      <c r="L12" s="1"/>
      <c r="M12" s="3">
        <v>8659200</v>
      </c>
      <c r="N12" s="1"/>
      <c r="O12" s="1"/>
      <c r="P12" s="1"/>
      <c r="Q12" s="1"/>
      <c r="R12" s="1"/>
      <c r="S12" s="1"/>
    </row>
    <row r="13" spans="1:19" x14ac:dyDescent="0.25">
      <c r="A13" t="s">
        <v>32</v>
      </c>
      <c r="B13" t="s">
        <v>33</v>
      </c>
      <c r="C13" t="s">
        <v>30</v>
      </c>
      <c r="D13" s="3">
        <f t="shared" si="0"/>
        <v>8.6592000000000002</v>
      </c>
      <c r="E13" s="1"/>
      <c r="F13" s="1"/>
      <c r="G13" s="1"/>
      <c r="H13" s="1"/>
      <c r="I13" s="1"/>
      <c r="J13" s="1"/>
      <c r="K13" s="1"/>
      <c r="L13" s="1"/>
      <c r="M13" s="3">
        <v>8659200</v>
      </c>
      <c r="N13" s="1"/>
      <c r="O13" s="1"/>
      <c r="P13" s="1"/>
      <c r="Q13" s="1"/>
      <c r="R13" s="1"/>
    </row>
    <row r="14" spans="1:19" x14ac:dyDescent="0.25">
      <c r="A14" t="s">
        <v>7</v>
      </c>
      <c r="B14" t="s">
        <v>33</v>
      </c>
      <c r="C14" t="s">
        <v>19</v>
      </c>
      <c r="D14" s="3">
        <f t="shared" si="0"/>
        <v>0.470914</v>
      </c>
      <c r="M14" s="3">
        <v>470914</v>
      </c>
    </row>
    <row r="15" spans="1:19" x14ac:dyDescent="0.25">
      <c r="A15" t="s">
        <v>7</v>
      </c>
      <c r="B15" t="s">
        <v>33</v>
      </c>
      <c r="C15" t="s">
        <v>20</v>
      </c>
      <c r="D15" s="3">
        <f t="shared" si="0"/>
        <v>0.470914</v>
      </c>
      <c r="M15" s="3">
        <v>470914</v>
      </c>
    </row>
    <row r="16" spans="1:19" x14ac:dyDescent="0.25">
      <c r="A16" t="s">
        <v>7</v>
      </c>
      <c r="B16" t="s">
        <v>33</v>
      </c>
      <c r="C16" t="s">
        <v>21</v>
      </c>
      <c r="D16" s="3">
        <f t="shared" si="0"/>
        <v>0.470914</v>
      </c>
      <c r="M16" s="3">
        <v>470914</v>
      </c>
    </row>
    <row r="17" spans="1:13" x14ac:dyDescent="0.25">
      <c r="A17" t="s">
        <v>7</v>
      </c>
      <c r="B17" t="s">
        <v>33</v>
      </c>
      <c r="C17" t="s">
        <v>22</v>
      </c>
      <c r="D17" s="3">
        <f t="shared" si="0"/>
        <v>0.470914</v>
      </c>
      <c r="M17" s="3">
        <v>470914</v>
      </c>
    </row>
    <row r="18" spans="1:13" x14ac:dyDescent="0.25">
      <c r="A18" t="s">
        <v>7</v>
      </c>
      <c r="B18" t="s">
        <v>33</v>
      </c>
      <c r="C18" t="s">
        <v>23</v>
      </c>
      <c r="D18" s="3">
        <f t="shared" si="0"/>
        <v>0.470914</v>
      </c>
      <c r="M18" s="3">
        <v>470914</v>
      </c>
    </row>
    <row r="19" spans="1:13" x14ac:dyDescent="0.25">
      <c r="A19" t="s">
        <v>7</v>
      </c>
      <c r="B19" t="s">
        <v>33</v>
      </c>
      <c r="C19" t="s">
        <v>24</v>
      </c>
      <c r="D19" s="3">
        <f t="shared" si="0"/>
        <v>0.470914</v>
      </c>
      <c r="M19" s="3">
        <v>470914</v>
      </c>
    </row>
    <row r="20" spans="1:13" x14ac:dyDescent="0.25">
      <c r="A20" t="s">
        <v>7</v>
      </c>
      <c r="B20" t="s">
        <v>33</v>
      </c>
      <c r="C20" t="s">
        <v>25</v>
      </c>
      <c r="D20" s="3">
        <f t="shared" si="0"/>
        <v>0.470914</v>
      </c>
      <c r="M20" s="3">
        <v>470914</v>
      </c>
    </row>
    <row r="21" spans="1:13" x14ac:dyDescent="0.25">
      <c r="A21" t="s">
        <v>7</v>
      </c>
      <c r="B21" t="s">
        <v>33</v>
      </c>
      <c r="C21" t="s">
        <v>26</v>
      </c>
      <c r="D21" s="3">
        <f t="shared" si="0"/>
        <v>0.470914</v>
      </c>
      <c r="M21" s="3">
        <v>470914</v>
      </c>
    </row>
    <row r="22" spans="1:13" x14ac:dyDescent="0.25">
      <c r="A22" t="s">
        <v>7</v>
      </c>
      <c r="B22" t="s">
        <v>33</v>
      </c>
      <c r="C22" t="s">
        <v>27</v>
      </c>
      <c r="D22" s="3">
        <f t="shared" si="0"/>
        <v>0.470914</v>
      </c>
      <c r="M22" s="3">
        <v>470914</v>
      </c>
    </row>
    <row r="23" spans="1:13" x14ac:dyDescent="0.25">
      <c r="A23" t="s">
        <v>7</v>
      </c>
      <c r="B23" t="s">
        <v>33</v>
      </c>
      <c r="C23" t="s">
        <v>28</v>
      </c>
      <c r="D23" s="3">
        <f t="shared" si="0"/>
        <v>0.470914</v>
      </c>
      <c r="M23" s="3">
        <v>470914</v>
      </c>
    </row>
    <row r="24" spans="1:13" x14ac:dyDescent="0.25">
      <c r="A24" t="s">
        <v>7</v>
      </c>
      <c r="B24" t="s">
        <v>33</v>
      </c>
      <c r="C24" t="s">
        <v>29</v>
      </c>
      <c r="D24" s="3">
        <f t="shared" si="0"/>
        <v>0.470914</v>
      </c>
      <c r="M24" s="3">
        <v>470914</v>
      </c>
    </row>
    <row r="25" spans="1:13" x14ac:dyDescent="0.25">
      <c r="A25" t="s">
        <v>7</v>
      </c>
      <c r="B25" t="s">
        <v>33</v>
      </c>
      <c r="C25" t="s">
        <v>30</v>
      </c>
      <c r="D25" s="3">
        <f t="shared" si="0"/>
        <v>0.470914</v>
      </c>
      <c r="M25" s="3">
        <v>470914</v>
      </c>
    </row>
    <row r="26" spans="1:13" x14ac:dyDescent="0.25">
      <c r="A26" t="s">
        <v>33</v>
      </c>
      <c r="B26" t="s">
        <v>8</v>
      </c>
      <c r="C26" t="s">
        <v>19</v>
      </c>
      <c r="D26" s="3">
        <f t="shared" si="0"/>
        <v>11.079796999999999</v>
      </c>
      <c r="M26" s="3">
        <v>11079797</v>
      </c>
    </row>
    <row r="27" spans="1:13" x14ac:dyDescent="0.25">
      <c r="A27" t="s">
        <v>33</v>
      </c>
      <c r="B27" t="s">
        <v>8</v>
      </c>
      <c r="C27" t="s">
        <v>20</v>
      </c>
      <c r="D27" s="3">
        <f t="shared" si="0"/>
        <v>11.079796999999999</v>
      </c>
      <c r="M27" s="3">
        <v>11079797</v>
      </c>
    </row>
    <row r="28" spans="1:13" x14ac:dyDescent="0.25">
      <c r="A28" t="s">
        <v>33</v>
      </c>
      <c r="B28" t="s">
        <v>8</v>
      </c>
      <c r="C28" t="s">
        <v>21</v>
      </c>
      <c r="D28" s="3">
        <f t="shared" si="0"/>
        <v>11.079796999999999</v>
      </c>
      <c r="M28" s="3">
        <v>11079797</v>
      </c>
    </row>
    <row r="29" spans="1:13" x14ac:dyDescent="0.25">
      <c r="A29" t="s">
        <v>33</v>
      </c>
      <c r="B29" t="s">
        <v>8</v>
      </c>
      <c r="C29" t="s">
        <v>22</v>
      </c>
      <c r="D29" s="3">
        <f t="shared" si="0"/>
        <v>11.079796999999999</v>
      </c>
      <c r="M29" s="3">
        <v>11079797</v>
      </c>
    </row>
    <row r="30" spans="1:13" x14ac:dyDescent="0.25">
      <c r="A30" t="s">
        <v>33</v>
      </c>
      <c r="B30" t="s">
        <v>8</v>
      </c>
      <c r="C30" t="s">
        <v>23</v>
      </c>
      <c r="D30" s="3">
        <f t="shared" si="0"/>
        <v>11.079796999999999</v>
      </c>
      <c r="M30" s="3">
        <v>11079797</v>
      </c>
    </row>
    <row r="31" spans="1:13" x14ac:dyDescent="0.25">
      <c r="A31" t="s">
        <v>33</v>
      </c>
      <c r="B31" t="s">
        <v>8</v>
      </c>
      <c r="C31" t="s">
        <v>24</v>
      </c>
      <c r="D31" s="3">
        <f t="shared" si="0"/>
        <v>11.079796999999999</v>
      </c>
      <c r="M31" s="3">
        <v>11079797</v>
      </c>
    </row>
    <row r="32" spans="1:13" x14ac:dyDescent="0.25">
      <c r="A32" t="s">
        <v>33</v>
      </c>
      <c r="B32" t="s">
        <v>8</v>
      </c>
      <c r="C32" t="s">
        <v>25</v>
      </c>
      <c r="D32" s="3">
        <f t="shared" si="0"/>
        <v>11.079796999999999</v>
      </c>
      <c r="M32" s="3">
        <v>11079797</v>
      </c>
    </row>
    <row r="33" spans="1:13" x14ac:dyDescent="0.25">
      <c r="A33" t="s">
        <v>33</v>
      </c>
      <c r="B33" t="s">
        <v>8</v>
      </c>
      <c r="C33" t="s">
        <v>26</v>
      </c>
      <c r="D33" s="3">
        <f t="shared" si="0"/>
        <v>11.079796999999999</v>
      </c>
      <c r="M33" s="3">
        <v>11079797</v>
      </c>
    </row>
    <row r="34" spans="1:13" x14ac:dyDescent="0.25">
      <c r="A34" t="s">
        <v>33</v>
      </c>
      <c r="B34" t="s">
        <v>8</v>
      </c>
      <c r="C34" t="s">
        <v>27</v>
      </c>
      <c r="D34" s="3">
        <f t="shared" si="0"/>
        <v>11.079796999999999</v>
      </c>
      <c r="M34" s="3">
        <v>11079797</v>
      </c>
    </row>
    <row r="35" spans="1:13" x14ac:dyDescent="0.25">
      <c r="A35" t="s">
        <v>33</v>
      </c>
      <c r="B35" t="s">
        <v>8</v>
      </c>
      <c r="C35" t="s">
        <v>28</v>
      </c>
      <c r="D35" s="3">
        <f t="shared" si="0"/>
        <v>11.079796999999999</v>
      </c>
      <c r="M35" s="3">
        <v>11079797</v>
      </c>
    </row>
    <row r="36" spans="1:13" x14ac:dyDescent="0.25">
      <c r="A36" t="s">
        <v>33</v>
      </c>
      <c r="B36" t="s">
        <v>8</v>
      </c>
      <c r="C36" t="s">
        <v>29</v>
      </c>
      <c r="D36" s="3">
        <f t="shared" si="0"/>
        <v>11.079796999999999</v>
      </c>
      <c r="M36" s="3">
        <v>11079797</v>
      </c>
    </row>
    <row r="37" spans="1:13" x14ac:dyDescent="0.25">
      <c r="A37" t="s">
        <v>33</v>
      </c>
      <c r="B37" t="s">
        <v>8</v>
      </c>
      <c r="C37" t="s">
        <v>30</v>
      </c>
      <c r="D37" s="3">
        <f t="shared" si="0"/>
        <v>11.079796999999999</v>
      </c>
      <c r="M37" s="3">
        <v>11079797</v>
      </c>
    </row>
    <row r="38" spans="1:13" x14ac:dyDescent="0.25">
      <c r="A38" t="s">
        <v>8</v>
      </c>
      <c r="B38" t="s">
        <v>34</v>
      </c>
      <c r="C38" t="s">
        <v>19</v>
      </c>
      <c r="D38" s="3">
        <f t="shared" si="0"/>
        <v>1.0496970000000001</v>
      </c>
      <c r="M38" s="3">
        <v>1049697</v>
      </c>
    </row>
    <row r="39" spans="1:13" x14ac:dyDescent="0.25">
      <c r="A39" t="s">
        <v>8</v>
      </c>
      <c r="B39" t="s">
        <v>34</v>
      </c>
      <c r="C39" t="s">
        <v>20</v>
      </c>
      <c r="D39" s="3">
        <f t="shared" si="0"/>
        <v>1.0496970000000001</v>
      </c>
      <c r="M39" s="3">
        <v>1049697</v>
      </c>
    </row>
    <row r="40" spans="1:13" x14ac:dyDescent="0.25">
      <c r="A40" t="s">
        <v>8</v>
      </c>
      <c r="B40" t="s">
        <v>34</v>
      </c>
      <c r="C40" t="s">
        <v>21</v>
      </c>
      <c r="D40" s="3">
        <f t="shared" si="0"/>
        <v>1.0496970000000001</v>
      </c>
      <c r="M40" s="3">
        <v>1049697</v>
      </c>
    </row>
    <row r="41" spans="1:13" x14ac:dyDescent="0.25">
      <c r="A41" t="s">
        <v>8</v>
      </c>
      <c r="B41" t="s">
        <v>34</v>
      </c>
      <c r="C41" t="s">
        <v>22</v>
      </c>
      <c r="D41" s="3">
        <f t="shared" si="0"/>
        <v>1.0496970000000001</v>
      </c>
      <c r="M41" s="3">
        <v>1049697</v>
      </c>
    </row>
    <row r="42" spans="1:13" x14ac:dyDescent="0.25">
      <c r="A42" t="s">
        <v>8</v>
      </c>
      <c r="B42" t="s">
        <v>34</v>
      </c>
      <c r="C42" t="s">
        <v>23</v>
      </c>
      <c r="D42" s="3">
        <f t="shared" si="0"/>
        <v>1.0496970000000001</v>
      </c>
      <c r="M42" s="3">
        <v>1049697</v>
      </c>
    </row>
    <row r="43" spans="1:13" x14ac:dyDescent="0.25">
      <c r="A43" t="s">
        <v>8</v>
      </c>
      <c r="B43" t="s">
        <v>34</v>
      </c>
      <c r="C43" t="s">
        <v>24</v>
      </c>
      <c r="D43" s="3">
        <f t="shared" si="0"/>
        <v>1.0496970000000001</v>
      </c>
      <c r="M43" s="3">
        <v>1049697</v>
      </c>
    </row>
    <row r="44" spans="1:13" x14ac:dyDescent="0.25">
      <c r="A44" t="s">
        <v>8</v>
      </c>
      <c r="B44" t="s">
        <v>34</v>
      </c>
      <c r="C44" t="s">
        <v>25</v>
      </c>
      <c r="D44" s="3">
        <f t="shared" si="0"/>
        <v>1.0496970000000001</v>
      </c>
      <c r="M44" s="3">
        <v>1049697</v>
      </c>
    </row>
    <row r="45" spans="1:13" x14ac:dyDescent="0.25">
      <c r="A45" t="s">
        <v>8</v>
      </c>
      <c r="B45" t="s">
        <v>34</v>
      </c>
      <c r="C45" t="s">
        <v>26</v>
      </c>
      <c r="D45" s="3">
        <f t="shared" si="0"/>
        <v>1.0496970000000001</v>
      </c>
      <c r="M45" s="3">
        <v>1049697</v>
      </c>
    </row>
    <row r="46" spans="1:13" x14ac:dyDescent="0.25">
      <c r="A46" t="s">
        <v>8</v>
      </c>
      <c r="B46" t="s">
        <v>34</v>
      </c>
      <c r="C46" t="s">
        <v>27</v>
      </c>
      <c r="D46" s="3">
        <f t="shared" si="0"/>
        <v>1.0496970000000001</v>
      </c>
      <c r="M46" s="3">
        <v>1049697</v>
      </c>
    </row>
    <row r="47" spans="1:13" x14ac:dyDescent="0.25">
      <c r="A47" t="s">
        <v>8</v>
      </c>
      <c r="B47" t="s">
        <v>34</v>
      </c>
      <c r="C47" t="s">
        <v>28</v>
      </c>
      <c r="D47" s="3">
        <f t="shared" si="0"/>
        <v>1.0496970000000001</v>
      </c>
      <c r="M47" s="3">
        <v>1049697</v>
      </c>
    </row>
    <row r="48" spans="1:13" x14ac:dyDescent="0.25">
      <c r="A48" t="s">
        <v>8</v>
      </c>
      <c r="B48" t="s">
        <v>34</v>
      </c>
      <c r="C48" t="s">
        <v>29</v>
      </c>
      <c r="D48" s="3">
        <f t="shared" si="0"/>
        <v>1.0496970000000001</v>
      </c>
      <c r="M48" s="3">
        <v>1049697</v>
      </c>
    </row>
    <row r="49" spans="1:13" x14ac:dyDescent="0.25">
      <c r="A49" t="s">
        <v>8</v>
      </c>
      <c r="B49" t="s">
        <v>34</v>
      </c>
      <c r="C49" t="s">
        <v>30</v>
      </c>
      <c r="D49" s="3">
        <f t="shared" si="0"/>
        <v>1.0496970000000001</v>
      </c>
      <c r="M49" s="3">
        <v>1049697</v>
      </c>
    </row>
    <row r="50" spans="1:13" x14ac:dyDescent="0.25">
      <c r="A50" t="s">
        <v>34</v>
      </c>
      <c r="B50" t="s">
        <v>36</v>
      </c>
      <c r="C50" t="s">
        <v>19</v>
      </c>
      <c r="D50" s="3">
        <f t="shared" si="0"/>
        <v>0.68312600000000001</v>
      </c>
      <c r="M50" s="3">
        <v>683126</v>
      </c>
    </row>
    <row r="51" spans="1:13" x14ac:dyDescent="0.25">
      <c r="A51" t="s">
        <v>34</v>
      </c>
      <c r="B51" t="s">
        <v>36</v>
      </c>
      <c r="C51" t="s">
        <v>20</v>
      </c>
      <c r="D51" s="3">
        <f t="shared" si="0"/>
        <v>0.68312600000000001</v>
      </c>
      <c r="M51" s="3">
        <v>683126</v>
      </c>
    </row>
    <row r="52" spans="1:13" x14ac:dyDescent="0.25">
      <c r="A52" t="s">
        <v>34</v>
      </c>
      <c r="B52" t="s">
        <v>36</v>
      </c>
      <c r="C52" t="s">
        <v>21</v>
      </c>
      <c r="D52" s="3">
        <f t="shared" si="0"/>
        <v>0.68312600000000001</v>
      </c>
      <c r="M52" s="3">
        <v>683126</v>
      </c>
    </row>
    <row r="53" spans="1:13" x14ac:dyDescent="0.25">
      <c r="A53" t="s">
        <v>34</v>
      </c>
      <c r="B53" t="s">
        <v>36</v>
      </c>
      <c r="C53" t="s">
        <v>22</v>
      </c>
      <c r="D53" s="3">
        <f t="shared" si="0"/>
        <v>0.68312600000000001</v>
      </c>
      <c r="M53" s="3">
        <v>683126</v>
      </c>
    </row>
    <row r="54" spans="1:13" x14ac:dyDescent="0.25">
      <c r="A54" t="s">
        <v>34</v>
      </c>
      <c r="B54" t="s">
        <v>36</v>
      </c>
      <c r="C54" t="s">
        <v>23</v>
      </c>
      <c r="D54" s="3">
        <f t="shared" si="0"/>
        <v>0.68312600000000001</v>
      </c>
      <c r="M54" s="3">
        <v>683126</v>
      </c>
    </row>
    <row r="55" spans="1:13" x14ac:dyDescent="0.25">
      <c r="A55" t="s">
        <v>34</v>
      </c>
      <c r="B55" t="s">
        <v>36</v>
      </c>
      <c r="C55" t="s">
        <v>24</v>
      </c>
      <c r="D55" s="3">
        <f t="shared" si="0"/>
        <v>0.68312600000000001</v>
      </c>
      <c r="M55" s="3">
        <v>683126</v>
      </c>
    </row>
    <row r="56" spans="1:13" x14ac:dyDescent="0.25">
      <c r="A56" t="s">
        <v>34</v>
      </c>
      <c r="B56" t="s">
        <v>36</v>
      </c>
      <c r="C56" t="s">
        <v>25</v>
      </c>
      <c r="D56" s="3">
        <f t="shared" si="0"/>
        <v>0.68312600000000001</v>
      </c>
      <c r="M56" s="3">
        <v>683126</v>
      </c>
    </row>
    <row r="57" spans="1:13" x14ac:dyDescent="0.25">
      <c r="A57" t="s">
        <v>34</v>
      </c>
      <c r="B57" t="s">
        <v>36</v>
      </c>
      <c r="C57" t="s">
        <v>26</v>
      </c>
      <c r="D57" s="3">
        <f t="shared" si="0"/>
        <v>0.68312600000000001</v>
      </c>
      <c r="M57" s="3">
        <v>683126</v>
      </c>
    </row>
    <row r="58" spans="1:13" x14ac:dyDescent="0.25">
      <c r="A58" t="s">
        <v>34</v>
      </c>
      <c r="B58" t="s">
        <v>36</v>
      </c>
      <c r="C58" t="s">
        <v>27</v>
      </c>
      <c r="D58" s="3">
        <f t="shared" si="0"/>
        <v>0.68312600000000001</v>
      </c>
      <c r="M58" s="3">
        <v>683126</v>
      </c>
    </row>
    <row r="59" spans="1:13" x14ac:dyDescent="0.25">
      <c r="A59" t="s">
        <v>34</v>
      </c>
      <c r="B59" t="s">
        <v>36</v>
      </c>
      <c r="C59" t="s">
        <v>28</v>
      </c>
      <c r="D59" s="3">
        <f t="shared" si="0"/>
        <v>0.68312600000000001</v>
      </c>
      <c r="M59" s="3">
        <v>683126</v>
      </c>
    </row>
    <row r="60" spans="1:13" x14ac:dyDescent="0.25">
      <c r="A60" t="s">
        <v>34</v>
      </c>
      <c r="B60" t="s">
        <v>36</v>
      </c>
      <c r="C60" t="s">
        <v>29</v>
      </c>
      <c r="D60" s="3">
        <f t="shared" si="0"/>
        <v>0.68312600000000001</v>
      </c>
      <c r="M60" s="3">
        <v>683126</v>
      </c>
    </row>
    <row r="61" spans="1:13" x14ac:dyDescent="0.25">
      <c r="A61" t="s">
        <v>34</v>
      </c>
      <c r="B61" t="s">
        <v>36</v>
      </c>
      <c r="C61" t="s">
        <v>30</v>
      </c>
      <c r="D61" s="3">
        <f t="shared" si="0"/>
        <v>0.68312600000000001</v>
      </c>
      <c r="M61" s="3">
        <v>683126</v>
      </c>
    </row>
    <row r="62" spans="1:13" x14ac:dyDescent="0.25">
      <c r="A62" t="s">
        <v>36</v>
      </c>
      <c r="B62" t="s">
        <v>39</v>
      </c>
      <c r="C62" t="s">
        <v>19</v>
      </c>
      <c r="D62" s="3">
        <f t="shared" si="0"/>
        <v>4.4568089999999998</v>
      </c>
      <c r="M62" s="3">
        <v>4456809</v>
      </c>
    </row>
    <row r="63" spans="1:13" x14ac:dyDescent="0.25">
      <c r="A63" t="s">
        <v>36</v>
      </c>
      <c r="B63" t="s">
        <v>39</v>
      </c>
      <c r="C63" t="s">
        <v>20</v>
      </c>
      <c r="D63" s="3">
        <f t="shared" si="0"/>
        <v>4.4568089999999998</v>
      </c>
      <c r="M63" s="3">
        <v>4456809</v>
      </c>
    </row>
    <row r="64" spans="1:13" x14ac:dyDescent="0.25">
      <c r="A64" t="s">
        <v>36</v>
      </c>
      <c r="B64" t="s">
        <v>39</v>
      </c>
      <c r="C64" t="s">
        <v>21</v>
      </c>
      <c r="D64" s="3">
        <f t="shared" si="0"/>
        <v>4.4568089999999998</v>
      </c>
      <c r="M64" s="3">
        <v>4456809</v>
      </c>
    </row>
    <row r="65" spans="1:13" x14ac:dyDescent="0.25">
      <c r="A65" t="s">
        <v>36</v>
      </c>
      <c r="B65" t="s">
        <v>39</v>
      </c>
      <c r="C65" t="s">
        <v>22</v>
      </c>
      <c r="D65" s="3">
        <f t="shared" si="0"/>
        <v>4.4568089999999998</v>
      </c>
      <c r="M65" s="3">
        <v>4456809</v>
      </c>
    </row>
    <row r="66" spans="1:13" x14ac:dyDescent="0.25">
      <c r="A66" t="s">
        <v>36</v>
      </c>
      <c r="B66" t="s">
        <v>39</v>
      </c>
      <c r="C66" t="s">
        <v>23</v>
      </c>
      <c r="D66" s="3">
        <f t="shared" si="0"/>
        <v>4.4568089999999998</v>
      </c>
      <c r="M66" s="3">
        <v>4456809</v>
      </c>
    </row>
    <row r="67" spans="1:13" x14ac:dyDescent="0.25">
      <c r="A67" t="s">
        <v>36</v>
      </c>
      <c r="B67" t="s">
        <v>39</v>
      </c>
      <c r="C67" t="s">
        <v>24</v>
      </c>
      <c r="D67" s="3">
        <f t="shared" ref="D67:D130" si="1">M67/1000000</f>
        <v>4.4568089999999998</v>
      </c>
      <c r="M67" s="3">
        <v>4456809</v>
      </c>
    </row>
    <row r="68" spans="1:13" x14ac:dyDescent="0.25">
      <c r="A68" t="s">
        <v>36</v>
      </c>
      <c r="B68" t="s">
        <v>39</v>
      </c>
      <c r="C68" t="s">
        <v>25</v>
      </c>
      <c r="D68" s="3">
        <f t="shared" si="1"/>
        <v>4.4568089999999998</v>
      </c>
      <c r="M68" s="3">
        <v>4456809</v>
      </c>
    </row>
    <row r="69" spans="1:13" x14ac:dyDescent="0.25">
      <c r="A69" t="s">
        <v>36</v>
      </c>
      <c r="B69" t="s">
        <v>39</v>
      </c>
      <c r="C69" t="s">
        <v>26</v>
      </c>
      <c r="D69" s="3">
        <f t="shared" si="1"/>
        <v>4.4568089999999998</v>
      </c>
      <c r="M69" s="3">
        <v>4456809</v>
      </c>
    </row>
    <row r="70" spans="1:13" x14ac:dyDescent="0.25">
      <c r="A70" t="s">
        <v>36</v>
      </c>
      <c r="B70" t="s">
        <v>39</v>
      </c>
      <c r="C70" t="s">
        <v>27</v>
      </c>
      <c r="D70" s="3">
        <f t="shared" si="1"/>
        <v>4.4568089999999998</v>
      </c>
      <c r="M70" s="3">
        <v>4456809</v>
      </c>
    </row>
    <row r="71" spans="1:13" x14ac:dyDescent="0.25">
      <c r="A71" t="s">
        <v>36</v>
      </c>
      <c r="B71" t="s">
        <v>39</v>
      </c>
      <c r="C71" t="s">
        <v>28</v>
      </c>
      <c r="D71" s="3">
        <f t="shared" si="1"/>
        <v>4.4568089999999998</v>
      </c>
      <c r="M71" s="3">
        <v>4456809</v>
      </c>
    </row>
    <row r="72" spans="1:13" x14ac:dyDescent="0.25">
      <c r="A72" t="s">
        <v>36</v>
      </c>
      <c r="B72" t="s">
        <v>39</v>
      </c>
      <c r="C72" t="s">
        <v>29</v>
      </c>
      <c r="D72" s="3">
        <f t="shared" si="1"/>
        <v>4.4568089999999998</v>
      </c>
      <c r="M72" s="3">
        <v>4456809</v>
      </c>
    </row>
    <row r="73" spans="1:13" x14ac:dyDescent="0.25">
      <c r="A73" t="s">
        <v>36</v>
      </c>
      <c r="B73" t="s">
        <v>39</v>
      </c>
      <c r="C73" t="s">
        <v>30</v>
      </c>
      <c r="D73" s="3">
        <f t="shared" si="1"/>
        <v>4.4568089999999998</v>
      </c>
      <c r="M73" s="3">
        <v>4456809</v>
      </c>
    </row>
    <row r="74" spans="1:13" x14ac:dyDescent="0.25">
      <c r="A74" t="s">
        <v>39</v>
      </c>
      <c r="B74" t="s">
        <v>41</v>
      </c>
      <c r="C74" t="s">
        <v>19</v>
      </c>
      <c r="D74" s="3">
        <f t="shared" si="1"/>
        <v>1.0004580000000001</v>
      </c>
      <c r="M74" s="3">
        <v>1000458</v>
      </c>
    </row>
    <row r="75" spans="1:13" x14ac:dyDescent="0.25">
      <c r="A75" t="s">
        <v>39</v>
      </c>
      <c r="B75" t="s">
        <v>41</v>
      </c>
      <c r="C75" t="s">
        <v>20</v>
      </c>
      <c r="D75" s="3">
        <f t="shared" si="1"/>
        <v>1.0004580000000001</v>
      </c>
      <c r="M75" s="3">
        <v>1000458</v>
      </c>
    </row>
    <row r="76" spans="1:13" x14ac:dyDescent="0.25">
      <c r="A76" t="s">
        <v>39</v>
      </c>
      <c r="B76" t="s">
        <v>41</v>
      </c>
      <c r="C76" t="s">
        <v>21</v>
      </c>
      <c r="D76" s="3">
        <f t="shared" si="1"/>
        <v>1.0004580000000001</v>
      </c>
      <c r="M76" s="3">
        <v>1000458</v>
      </c>
    </row>
    <row r="77" spans="1:13" x14ac:dyDescent="0.25">
      <c r="A77" t="s">
        <v>39</v>
      </c>
      <c r="B77" t="s">
        <v>41</v>
      </c>
      <c r="C77" t="s">
        <v>22</v>
      </c>
      <c r="D77" s="3">
        <f t="shared" si="1"/>
        <v>1.0004580000000001</v>
      </c>
      <c r="M77" s="3">
        <v>1000458</v>
      </c>
    </row>
    <row r="78" spans="1:13" x14ac:dyDescent="0.25">
      <c r="A78" t="s">
        <v>39</v>
      </c>
      <c r="B78" t="s">
        <v>41</v>
      </c>
      <c r="C78" t="s">
        <v>23</v>
      </c>
      <c r="D78" s="3">
        <f t="shared" si="1"/>
        <v>1.0004580000000001</v>
      </c>
      <c r="M78" s="3">
        <v>1000458</v>
      </c>
    </row>
    <row r="79" spans="1:13" x14ac:dyDescent="0.25">
      <c r="A79" t="s">
        <v>39</v>
      </c>
      <c r="B79" t="s">
        <v>41</v>
      </c>
      <c r="C79" t="s">
        <v>24</v>
      </c>
      <c r="D79" s="3">
        <f t="shared" si="1"/>
        <v>1.0004580000000001</v>
      </c>
      <c r="M79" s="3">
        <v>1000458</v>
      </c>
    </row>
    <row r="80" spans="1:13" x14ac:dyDescent="0.25">
      <c r="A80" t="s">
        <v>39</v>
      </c>
      <c r="B80" t="s">
        <v>41</v>
      </c>
      <c r="C80" t="s">
        <v>25</v>
      </c>
      <c r="D80" s="3">
        <f t="shared" si="1"/>
        <v>1.0004580000000001</v>
      </c>
      <c r="M80" s="3">
        <v>1000458</v>
      </c>
    </row>
    <row r="81" spans="1:13" x14ac:dyDescent="0.25">
      <c r="A81" t="s">
        <v>39</v>
      </c>
      <c r="B81" t="s">
        <v>41</v>
      </c>
      <c r="C81" t="s">
        <v>26</v>
      </c>
      <c r="D81" s="3">
        <f t="shared" si="1"/>
        <v>1.0004580000000001</v>
      </c>
      <c r="M81" s="3">
        <v>1000458</v>
      </c>
    </row>
    <row r="82" spans="1:13" x14ac:dyDescent="0.25">
      <c r="A82" t="s">
        <v>39</v>
      </c>
      <c r="B82" t="s">
        <v>41</v>
      </c>
      <c r="C82" t="s">
        <v>27</v>
      </c>
      <c r="D82" s="3">
        <f t="shared" si="1"/>
        <v>1.0004580000000001</v>
      </c>
      <c r="M82" s="3">
        <v>1000458</v>
      </c>
    </row>
    <row r="83" spans="1:13" x14ac:dyDescent="0.25">
      <c r="A83" t="s">
        <v>39</v>
      </c>
      <c r="B83" t="s">
        <v>41</v>
      </c>
      <c r="C83" t="s">
        <v>28</v>
      </c>
      <c r="D83" s="3">
        <f t="shared" si="1"/>
        <v>1.0004580000000001</v>
      </c>
      <c r="M83" s="3">
        <v>1000458</v>
      </c>
    </row>
    <row r="84" spans="1:13" x14ac:dyDescent="0.25">
      <c r="A84" t="s">
        <v>39</v>
      </c>
      <c r="B84" t="s">
        <v>41</v>
      </c>
      <c r="C84" t="s">
        <v>29</v>
      </c>
      <c r="D84" s="3">
        <f t="shared" si="1"/>
        <v>1.0004580000000001</v>
      </c>
      <c r="M84" s="3">
        <v>1000458</v>
      </c>
    </row>
    <row r="85" spans="1:13" x14ac:dyDescent="0.25">
      <c r="A85" t="s">
        <v>39</v>
      </c>
      <c r="B85" t="s">
        <v>41</v>
      </c>
      <c r="C85" t="s">
        <v>30</v>
      </c>
      <c r="D85" s="3">
        <f t="shared" si="1"/>
        <v>1.0004580000000001</v>
      </c>
      <c r="M85" s="3">
        <v>1000458</v>
      </c>
    </row>
    <row r="86" spans="1:13" x14ac:dyDescent="0.25">
      <c r="A86" t="s">
        <v>41</v>
      </c>
      <c r="B86" t="s">
        <v>44</v>
      </c>
      <c r="C86" t="s">
        <v>19</v>
      </c>
      <c r="D86" s="3">
        <f t="shared" si="1"/>
        <v>1.5411250000000001</v>
      </c>
      <c r="M86" s="3">
        <v>1541125</v>
      </c>
    </row>
    <row r="87" spans="1:13" x14ac:dyDescent="0.25">
      <c r="A87" t="s">
        <v>41</v>
      </c>
      <c r="B87" t="s">
        <v>44</v>
      </c>
      <c r="C87" t="s">
        <v>20</v>
      </c>
      <c r="D87" s="3">
        <f t="shared" si="1"/>
        <v>1.5411250000000001</v>
      </c>
      <c r="M87" s="3">
        <v>1541125</v>
      </c>
    </row>
    <row r="88" spans="1:13" x14ac:dyDescent="0.25">
      <c r="A88" t="s">
        <v>41</v>
      </c>
      <c r="B88" t="s">
        <v>44</v>
      </c>
      <c r="C88" t="s">
        <v>21</v>
      </c>
      <c r="D88" s="3">
        <f t="shared" si="1"/>
        <v>1.5411250000000001</v>
      </c>
      <c r="M88" s="3">
        <v>1541125</v>
      </c>
    </row>
    <row r="89" spans="1:13" x14ac:dyDescent="0.25">
      <c r="A89" t="s">
        <v>41</v>
      </c>
      <c r="B89" t="s">
        <v>44</v>
      </c>
      <c r="C89" t="s">
        <v>22</v>
      </c>
      <c r="D89" s="3">
        <f t="shared" si="1"/>
        <v>1.5411250000000001</v>
      </c>
      <c r="M89" s="3">
        <v>1541125</v>
      </c>
    </row>
    <row r="90" spans="1:13" x14ac:dyDescent="0.25">
      <c r="A90" t="s">
        <v>41</v>
      </c>
      <c r="B90" t="s">
        <v>44</v>
      </c>
      <c r="C90" t="s">
        <v>23</v>
      </c>
      <c r="D90" s="3">
        <f t="shared" si="1"/>
        <v>1.5411250000000001</v>
      </c>
      <c r="M90" s="3">
        <v>1541125</v>
      </c>
    </row>
    <row r="91" spans="1:13" x14ac:dyDescent="0.25">
      <c r="A91" t="s">
        <v>41</v>
      </c>
      <c r="B91" t="s">
        <v>44</v>
      </c>
      <c r="C91" t="s">
        <v>24</v>
      </c>
      <c r="D91" s="3">
        <f t="shared" si="1"/>
        <v>1.5411250000000001</v>
      </c>
      <c r="M91" s="3">
        <v>1541125</v>
      </c>
    </row>
    <row r="92" spans="1:13" x14ac:dyDescent="0.25">
      <c r="A92" t="s">
        <v>41</v>
      </c>
      <c r="B92" t="s">
        <v>44</v>
      </c>
      <c r="C92" t="s">
        <v>25</v>
      </c>
      <c r="D92" s="3">
        <f t="shared" si="1"/>
        <v>1.5411250000000001</v>
      </c>
      <c r="M92" s="3">
        <v>1541125</v>
      </c>
    </row>
    <row r="93" spans="1:13" x14ac:dyDescent="0.25">
      <c r="A93" t="s">
        <v>41</v>
      </c>
      <c r="B93" t="s">
        <v>44</v>
      </c>
      <c r="C93" t="s">
        <v>26</v>
      </c>
      <c r="D93" s="3">
        <f t="shared" si="1"/>
        <v>1.5411250000000001</v>
      </c>
      <c r="M93" s="3">
        <v>1541125</v>
      </c>
    </row>
    <row r="94" spans="1:13" x14ac:dyDescent="0.25">
      <c r="A94" t="s">
        <v>41</v>
      </c>
      <c r="B94" t="s">
        <v>44</v>
      </c>
      <c r="C94" t="s">
        <v>27</v>
      </c>
      <c r="D94" s="3">
        <f t="shared" si="1"/>
        <v>1.5411250000000001</v>
      </c>
      <c r="M94" s="3">
        <v>1541125</v>
      </c>
    </row>
    <row r="95" spans="1:13" x14ac:dyDescent="0.25">
      <c r="A95" t="s">
        <v>41</v>
      </c>
      <c r="B95" t="s">
        <v>44</v>
      </c>
      <c r="C95" t="s">
        <v>28</v>
      </c>
      <c r="D95" s="3">
        <f t="shared" si="1"/>
        <v>1.5411250000000001</v>
      </c>
      <c r="M95" s="3">
        <v>1541125</v>
      </c>
    </row>
    <row r="96" spans="1:13" x14ac:dyDescent="0.25">
      <c r="A96" t="s">
        <v>41</v>
      </c>
      <c r="B96" t="s">
        <v>44</v>
      </c>
      <c r="C96" t="s">
        <v>29</v>
      </c>
      <c r="D96" s="3">
        <f t="shared" si="1"/>
        <v>1.5411250000000001</v>
      </c>
      <c r="M96" s="3">
        <v>1541125</v>
      </c>
    </row>
    <row r="97" spans="1:13" x14ac:dyDescent="0.25">
      <c r="A97" t="s">
        <v>41</v>
      </c>
      <c r="B97" t="s">
        <v>44</v>
      </c>
      <c r="C97" t="s">
        <v>30</v>
      </c>
      <c r="D97" s="3">
        <f t="shared" si="1"/>
        <v>1.5411250000000001</v>
      </c>
      <c r="M97" s="3">
        <v>1541125</v>
      </c>
    </row>
    <row r="98" spans="1:13" x14ac:dyDescent="0.25">
      <c r="A98" t="s">
        <v>44</v>
      </c>
      <c r="B98" t="s">
        <v>9</v>
      </c>
      <c r="C98" t="s">
        <v>19</v>
      </c>
      <c r="D98" s="3">
        <f t="shared" si="1"/>
        <v>5.9093679999999997</v>
      </c>
      <c r="M98" s="3">
        <v>5909368</v>
      </c>
    </row>
    <row r="99" spans="1:13" x14ac:dyDescent="0.25">
      <c r="A99" t="s">
        <v>44</v>
      </c>
      <c r="B99" t="s">
        <v>9</v>
      </c>
      <c r="C99" t="s">
        <v>20</v>
      </c>
      <c r="D99" s="3">
        <f t="shared" si="1"/>
        <v>5.9093679999999997</v>
      </c>
      <c r="M99" s="3">
        <v>5909368</v>
      </c>
    </row>
    <row r="100" spans="1:13" x14ac:dyDescent="0.25">
      <c r="A100" t="s">
        <v>44</v>
      </c>
      <c r="B100" t="s">
        <v>9</v>
      </c>
      <c r="C100" t="s">
        <v>21</v>
      </c>
      <c r="D100" s="3">
        <f t="shared" si="1"/>
        <v>5.9093679999999997</v>
      </c>
      <c r="M100" s="3">
        <v>5909368</v>
      </c>
    </row>
    <row r="101" spans="1:13" x14ac:dyDescent="0.25">
      <c r="A101" t="s">
        <v>44</v>
      </c>
      <c r="B101" t="s">
        <v>9</v>
      </c>
      <c r="C101" t="s">
        <v>22</v>
      </c>
      <c r="D101" s="3">
        <f t="shared" si="1"/>
        <v>5.9093679999999997</v>
      </c>
      <c r="M101" s="3">
        <v>5909368</v>
      </c>
    </row>
    <row r="102" spans="1:13" x14ac:dyDescent="0.25">
      <c r="A102" t="s">
        <v>44</v>
      </c>
      <c r="B102" t="s">
        <v>9</v>
      </c>
      <c r="C102" t="s">
        <v>23</v>
      </c>
      <c r="D102" s="3">
        <f t="shared" si="1"/>
        <v>5.9093679999999997</v>
      </c>
      <c r="M102" s="3">
        <v>5909368</v>
      </c>
    </row>
    <row r="103" spans="1:13" x14ac:dyDescent="0.25">
      <c r="A103" t="s">
        <v>44</v>
      </c>
      <c r="B103" t="s">
        <v>9</v>
      </c>
      <c r="C103" t="s">
        <v>24</v>
      </c>
      <c r="D103" s="3">
        <f t="shared" si="1"/>
        <v>5.9093679999999997</v>
      </c>
      <c r="M103" s="3">
        <v>5909368</v>
      </c>
    </row>
    <row r="104" spans="1:13" x14ac:dyDescent="0.25">
      <c r="A104" t="s">
        <v>44</v>
      </c>
      <c r="B104" t="s">
        <v>9</v>
      </c>
      <c r="C104" t="s">
        <v>25</v>
      </c>
      <c r="D104" s="3">
        <f t="shared" si="1"/>
        <v>5.9093679999999997</v>
      </c>
      <c r="M104" s="3">
        <v>5909368</v>
      </c>
    </row>
    <row r="105" spans="1:13" x14ac:dyDescent="0.25">
      <c r="A105" t="s">
        <v>44</v>
      </c>
      <c r="B105" t="s">
        <v>9</v>
      </c>
      <c r="C105" t="s">
        <v>26</v>
      </c>
      <c r="D105" s="3">
        <f t="shared" si="1"/>
        <v>5.9093679999999997</v>
      </c>
      <c r="M105" s="3">
        <v>5909368</v>
      </c>
    </row>
    <row r="106" spans="1:13" x14ac:dyDescent="0.25">
      <c r="A106" t="s">
        <v>44</v>
      </c>
      <c r="B106" t="s">
        <v>9</v>
      </c>
      <c r="C106" t="s">
        <v>27</v>
      </c>
      <c r="D106" s="3">
        <f t="shared" si="1"/>
        <v>5.9093679999999997</v>
      </c>
      <c r="M106" s="3">
        <v>5909368</v>
      </c>
    </row>
    <row r="107" spans="1:13" x14ac:dyDescent="0.25">
      <c r="A107" t="s">
        <v>44</v>
      </c>
      <c r="B107" t="s">
        <v>9</v>
      </c>
      <c r="C107" t="s">
        <v>28</v>
      </c>
      <c r="D107" s="3">
        <f t="shared" si="1"/>
        <v>5.9093679999999997</v>
      </c>
      <c r="M107" s="3">
        <v>5909368</v>
      </c>
    </row>
    <row r="108" spans="1:13" x14ac:dyDescent="0.25">
      <c r="A108" t="s">
        <v>44</v>
      </c>
      <c r="B108" t="s">
        <v>9</v>
      </c>
      <c r="C108" t="s">
        <v>29</v>
      </c>
      <c r="D108" s="3">
        <f t="shared" si="1"/>
        <v>5.9093679999999997</v>
      </c>
      <c r="M108" s="3">
        <v>5909368</v>
      </c>
    </row>
    <row r="109" spans="1:13" x14ac:dyDescent="0.25">
      <c r="A109" t="s">
        <v>44</v>
      </c>
      <c r="B109" t="s">
        <v>9</v>
      </c>
      <c r="C109" t="s">
        <v>30</v>
      </c>
      <c r="D109" s="3">
        <f t="shared" si="1"/>
        <v>5.9093679999999997</v>
      </c>
      <c r="M109" s="3">
        <v>5909368</v>
      </c>
    </row>
    <row r="110" spans="1:13" x14ac:dyDescent="0.25">
      <c r="A110" t="s">
        <v>45</v>
      </c>
      <c r="B110" t="s">
        <v>9</v>
      </c>
      <c r="C110" t="s">
        <v>19</v>
      </c>
      <c r="D110" s="3">
        <f t="shared" si="1"/>
        <v>0.74018600000000001</v>
      </c>
      <c r="M110" s="3">
        <v>740186</v>
      </c>
    </row>
    <row r="111" spans="1:13" x14ac:dyDescent="0.25">
      <c r="A111" t="s">
        <v>45</v>
      </c>
      <c r="B111" t="s">
        <v>9</v>
      </c>
      <c r="C111" t="s">
        <v>20</v>
      </c>
      <c r="D111" s="3">
        <f t="shared" si="1"/>
        <v>0.74018600000000001</v>
      </c>
      <c r="M111" s="3">
        <v>740186</v>
      </c>
    </row>
    <row r="112" spans="1:13" x14ac:dyDescent="0.25">
      <c r="A112" t="s">
        <v>45</v>
      </c>
      <c r="B112" t="s">
        <v>9</v>
      </c>
      <c r="C112" t="s">
        <v>21</v>
      </c>
      <c r="D112" s="3">
        <f t="shared" si="1"/>
        <v>0.74018600000000001</v>
      </c>
      <c r="M112" s="3">
        <v>740186</v>
      </c>
    </row>
    <row r="113" spans="1:13" x14ac:dyDescent="0.25">
      <c r="A113" t="s">
        <v>45</v>
      </c>
      <c r="B113" t="s">
        <v>9</v>
      </c>
      <c r="C113" t="s">
        <v>22</v>
      </c>
      <c r="D113" s="3">
        <f t="shared" si="1"/>
        <v>0.74018600000000001</v>
      </c>
      <c r="M113" s="3">
        <v>740186</v>
      </c>
    </row>
    <row r="114" spans="1:13" x14ac:dyDescent="0.25">
      <c r="A114" t="s">
        <v>45</v>
      </c>
      <c r="B114" t="s">
        <v>9</v>
      </c>
      <c r="C114" t="s">
        <v>23</v>
      </c>
      <c r="D114" s="3">
        <f t="shared" si="1"/>
        <v>0.74018600000000001</v>
      </c>
      <c r="M114" s="3">
        <v>740186</v>
      </c>
    </row>
    <row r="115" spans="1:13" x14ac:dyDescent="0.25">
      <c r="A115" t="s">
        <v>45</v>
      </c>
      <c r="B115" t="s">
        <v>9</v>
      </c>
      <c r="C115" t="s">
        <v>24</v>
      </c>
      <c r="D115" s="3">
        <f t="shared" si="1"/>
        <v>0.74018600000000001</v>
      </c>
      <c r="M115" s="3">
        <v>740186</v>
      </c>
    </row>
    <row r="116" spans="1:13" x14ac:dyDescent="0.25">
      <c r="A116" t="s">
        <v>45</v>
      </c>
      <c r="B116" t="s">
        <v>9</v>
      </c>
      <c r="C116" t="s">
        <v>25</v>
      </c>
      <c r="D116" s="3">
        <f t="shared" si="1"/>
        <v>0.74018600000000001</v>
      </c>
      <c r="M116" s="3">
        <v>740186</v>
      </c>
    </row>
    <row r="117" spans="1:13" x14ac:dyDescent="0.25">
      <c r="A117" t="s">
        <v>45</v>
      </c>
      <c r="B117" t="s">
        <v>9</v>
      </c>
      <c r="C117" t="s">
        <v>26</v>
      </c>
      <c r="D117" s="3">
        <f t="shared" si="1"/>
        <v>0.74018600000000001</v>
      </c>
      <c r="M117" s="3">
        <v>740186</v>
      </c>
    </row>
    <row r="118" spans="1:13" x14ac:dyDescent="0.25">
      <c r="A118" t="s">
        <v>45</v>
      </c>
      <c r="B118" t="s">
        <v>9</v>
      </c>
      <c r="C118" t="s">
        <v>27</v>
      </c>
      <c r="D118" s="3">
        <f t="shared" si="1"/>
        <v>0.74018600000000001</v>
      </c>
      <c r="M118" s="3">
        <v>740186</v>
      </c>
    </row>
    <row r="119" spans="1:13" x14ac:dyDescent="0.25">
      <c r="A119" t="s">
        <v>45</v>
      </c>
      <c r="B119" t="s">
        <v>9</v>
      </c>
      <c r="C119" t="s">
        <v>28</v>
      </c>
      <c r="D119" s="3">
        <f t="shared" si="1"/>
        <v>0.74018600000000001</v>
      </c>
      <c r="M119" s="3">
        <v>740186</v>
      </c>
    </row>
    <row r="120" spans="1:13" x14ac:dyDescent="0.25">
      <c r="A120" t="s">
        <v>45</v>
      </c>
      <c r="B120" t="s">
        <v>9</v>
      </c>
      <c r="C120" t="s">
        <v>29</v>
      </c>
      <c r="D120" s="3">
        <f t="shared" si="1"/>
        <v>0.74018600000000001</v>
      </c>
      <c r="M120" s="3">
        <v>740186</v>
      </c>
    </row>
    <row r="121" spans="1:13" x14ac:dyDescent="0.25">
      <c r="A121" t="s">
        <v>45</v>
      </c>
      <c r="B121" t="s">
        <v>9</v>
      </c>
      <c r="C121" t="s">
        <v>30</v>
      </c>
      <c r="D121" s="3">
        <f t="shared" si="1"/>
        <v>0.74018600000000001</v>
      </c>
      <c r="M121" s="3">
        <v>740186</v>
      </c>
    </row>
    <row r="122" spans="1:13" x14ac:dyDescent="0.25">
      <c r="A122" t="s">
        <v>9</v>
      </c>
      <c r="B122" t="s">
        <v>46</v>
      </c>
      <c r="C122" t="s">
        <v>19</v>
      </c>
      <c r="D122" s="3">
        <f t="shared" si="1"/>
        <v>2.2245020000000002</v>
      </c>
      <c r="M122" s="3">
        <v>2224502</v>
      </c>
    </row>
    <row r="123" spans="1:13" x14ac:dyDescent="0.25">
      <c r="A123" t="s">
        <v>9</v>
      </c>
      <c r="B123" t="s">
        <v>46</v>
      </c>
      <c r="C123" t="s">
        <v>20</v>
      </c>
      <c r="D123" s="3">
        <f t="shared" si="1"/>
        <v>2.2245020000000002</v>
      </c>
      <c r="M123" s="3">
        <v>2224502</v>
      </c>
    </row>
    <row r="124" spans="1:13" x14ac:dyDescent="0.25">
      <c r="A124" t="s">
        <v>9</v>
      </c>
      <c r="B124" t="s">
        <v>46</v>
      </c>
      <c r="C124" t="s">
        <v>21</v>
      </c>
      <c r="D124" s="3">
        <f t="shared" si="1"/>
        <v>2.2245020000000002</v>
      </c>
      <c r="M124" s="3">
        <v>2224502</v>
      </c>
    </row>
    <row r="125" spans="1:13" x14ac:dyDescent="0.25">
      <c r="A125" t="s">
        <v>9</v>
      </c>
      <c r="B125" t="s">
        <v>46</v>
      </c>
      <c r="C125" t="s">
        <v>22</v>
      </c>
      <c r="D125" s="3">
        <f t="shared" si="1"/>
        <v>2.2245020000000002</v>
      </c>
      <c r="M125" s="3">
        <v>2224502</v>
      </c>
    </row>
    <row r="126" spans="1:13" x14ac:dyDescent="0.25">
      <c r="A126" t="s">
        <v>9</v>
      </c>
      <c r="B126" t="s">
        <v>46</v>
      </c>
      <c r="C126" t="s">
        <v>23</v>
      </c>
      <c r="D126" s="3">
        <f t="shared" si="1"/>
        <v>2.2245020000000002</v>
      </c>
      <c r="M126" s="3">
        <v>2224502</v>
      </c>
    </row>
    <row r="127" spans="1:13" x14ac:dyDescent="0.25">
      <c r="A127" t="s">
        <v>9</v>
      </c>
      <c r="B127" t="s">
        <v>46</v>
      </c>
      <c r="C127" t="s">
        <v>24</v>
      </c>
      <c r="D127" s="3">
        <f t="shared" si="1"/>
        <v>2.2245020000000002</v>
      </c>
      <c r="M127" s="3">
        <v>2224502</v>
      </c>
    </row>
    <row r="128" spans="1:13" x14ac:dyDescent="0.25">
      <c r="A128" t="s">
        <v>9</v>
      </c>
      <c r="B128" t="s">
        <v>46</v>
      </c>
      <c r="C128" t="s">
        <v>25</v>
      </c>
      <c r="D128" s="3">
        <f t="shared" si="1"/>
        <v>2.2245020000000002</v>
      </c>
      <c r="M128" s="3">
        <v>2224502</v>
      </c>
    </row>
    <row r="129" spans="1:13" x14ac:dyDescent="0.25">
      <c r="A129" t="s">
        <v>9</v>
      </c>
      <c r="B129" t="s">
        <v>46</v>
      </c>
      <c r="C129" t="s">
        <v>26</v>
      </c>
      <c r="D129" s="3">
        <f t="shared" si="1"/>
        <v>2.2245020000000002</v>
      </c>
      <c r="M129" s="3">
        <v>2224502</v>
      </c>
    </row>
    <row r="130" spans="1:13" x14ac:dyDescent="0.25">
      <c r="A130" t="s">
        <v>9</v>
      </c>
      <c r="B130" t="s">
        <v>46</v>
      </c>
      <c r="C130" t="s">
        <v>27</v>
      </c>
      <c r="D130" s="3">
        <f t="shared" si="1"/>
        <v>2.2245020000000002</v>
      </c>
      <c r="M130" s="3">
        <v>2224502</v>
      </c>
    </row>
    <row r="131" spans="1:13" x14ac:dyDescent="0.25">
      <c r="A131" t="s">
        <v>9</v>
      </c>
      <c r="B131" t="s">
        <v>46</v>
      </c>
      <c r="C131" t="s">
        <v>28</v>
      </c>
      <c r="D131" s="3">
        <f t="shared" ref="D131:D194" si="2">M131/1000000</f>
        <v>2.2245020000000002</v>
      </c>
      <c r="M131" s="3">
        <v>2224502</v>
      </c>
    </row>
    <row r="132" spans="1:13" x14ac:dyDescent="0.25">
      <c r="A132" t="s">
        <v>9</v>
      </c>
      <c r="B132" t="s">
        <v>46</v>
      </c>
      <c r="C132" t="s">
        <v>29</v>
      </c>
      <c r="D132" s="3">
        <f t="shared" si="2"/>
        <v>2.2245020000000002</v>
      </c>
      <c r="M132" s="3">
        <v>2224502</v>
      </c>
    </row>
    <row r="133" spans="1:13" x14ac:dyDescent="0.25">
      <c r="A133" t="s">
        <v>9</v>
      </c>
      <c r="B133" t="s">
        <v>46</v>
      </c>
      <c r="C133" t="s">
        <v>30</v>
      </c>
      <c r="D133" s="3">
        <f t="shared" si="2"/>
        <v>2.2245020000000002</v>
      </c>
      <c r="M133" s="3">
        <v>2224502</v>
      </c>
    </row>
    <row r="134" spans="1:13" x14ac:dyDescent="0.25">
      <c r="A134" t="s">
        <v>55</v>
      </c>
      <c r="B134" t="s">
        <v>54</v>
      </c>
      <c r="C134" t="s">
        <v>19</v>
      </c>
      <c r="D134" s="3">
        <f t="shared" si="2"/>
        <v>0.47776800000000003</v>
      </c>
      <c r="M134" s="3">
        <v>477768</v>
      </c>
    </row>
    <row r="135" spans="1:13" x14ac:dyDescent="0.25">
      <c r="A135" t="s">
        <v>55</v>
      </c>
      <c r="B135" t="s">
        <v>54</v>
      </c>
      <c r="C135" t="s">
        <v>20</v>
      </c>
      <c r="D135" s="3">
        <f t="shared" si="2"/>
        <v>0.47776800000000003</v>
      </c>
      <c r="M135" s="3">
        <v>477768</v>
      </c>
    </row>
    <row r="136" spans="1:13" x14ac:dyDescent="0.25">
      <c r="A136" t="s">
        <v>55</v>
      </c>
      <c r="B136" t="s">
        <v>54</v>
      </c>
      <c r="C136" t="s">
        <v>21</v>
      </c>
      <c r="D136" s="3">
        <f t="shared" si="2"/>
        <v>0.47776800000000003</v>
      </c>
      <c r="M136" s="3">
        <v>477768</v>
      </c>
    </row>
    <row r="137" spans="1:13" x14ac:dyDescent="0.25">
      <c r="A137" t="s">
        <v>55</v>
      </c>
      <c r="B137" t="s">
        <v>54</v>
      </c>
      <c r="C137" t="s">
        <v>22</v>
      </c>
      <c r="D137" s="3">
        <f t="shared" si="2"/>
        <v>0.47776800000000003</v>
      </c>
      <c r="M137" s="3">
        <v>477768</v>
      </c>
    </row>
    <row r="138" spans="1:13" x14ac:dyDescent="0.25">
      <c r="A138" t="s">
        <v>55</v>
      </c>
      <c r="B138" t="s">
        <v>54</v>
      </c>
      <c r="C138" t="s">
        <v>23</v>
      </c>
      <c r="D138" s="3">
        <f t="shared" si="2"/>
        <v>0.47776800000000003</v>
      </c>
      <c r="M138" s="3">
        <v>477768</v>
      </c>
    </row>
    <row r="139" spans="1:13" x14ac:dyDescent="0.25">
      <c r="A139" t="s">
        <v>55</v>
      </c>
      <c r="B139" t="s">
        <v>54</v>
      </c>
      <c r="C139" t="s">
        <v>24</v>
      </c>
      <c r="D139" s="3">
        <f t="shared" si="2"/>
        <v>0.47776800000000003</v>
      </c>
      <c r="M139" s="3">
        <v>477768</v>
      </c>
    </row>
    <row r="140" spans="1:13" x14ac:dyDescent="0.25">
      <c r="A140" t="s">
        <v>55</v>
      </c>
      <c r="B140" t="s">
        <v>54</v>
      </c>
      <c r="C140" t="s">
        <v>25</v>
      </c>
      <c r="D140" s="3">
        <f t="shared" si="2"/>
        <v>0.47776800000000003</v>
      </c>
      <c r="M140" s="3">
        <v>477768</v>
      </c>
    </row>
    <row r="141" spans="1:13" x14ac:dyDescent="0.25">
      <c r="A141" t="s">
        <v>55</v>
      </c>
      <c r="B141" t="s">
        <v>54</v>
      </c>
      <c r="C141" t="s">
        <v>26</v>
      </c>
      <c r="D141" s="3">
        <f t="shared" si="2"/>
        <v>0.47776800000000003</v>
      </c>
      <c r="M141" s="3">
        <v>477768</v>
      </c>
    </row>
    <row r="142" spans="1:13" x14ac:dyDescent="0.25">
      <c r="A142" t="s">
        <v>55</v>
      </c>
      <c r="B142" t="s">
        <v>54</v>
      </c>
      <c r="C142" t="s">
        <v>27</v>
      </c>
      <c r="D142" s="3">
        <f t="shared" si="2"/>
        <v>0.47776800000000003</v>
      </c>
      <c r="M142" s="3">
        <v>477768</v>
      </c>
    </row>
    <row r="143" spans="1:13" x14ac:dyDescent="0.25">
      <c r="A143" t="s">
        <v>55</v>
      </c>
      <c r="B143" t="s">
        <v>54</v>
      </c>
      <c r="C143" t="s">
        <v>28</v>
      </c>
      <c r="D143" s="3">
        <f t="shared" si="2"/>
        <v>0.47776800000000003</v>
      </c>
      <c r="M143" s="3">
        <v>477768</v>
      </c>
    </row>
    <row r="144" spans="1:13" x14ac:dyDescent="0.25">
      <c r="A144" t="s">
        <v>55</v>
      </c>
      <c r="B144" t="s">
        <v>54</v>
      </c>
      <c r="C144" t="s">
        <v>29</v>
      </c>
      <c r="D144" s="3">
        <f t="shared" si="2"/>
        <v>0.47776800000000003</v>
      </c>
      <c r="M144" s="3">
        <v>477768</v>
      </c>
    </row>
    <row r="145" spans="1:13" x14ac:dyDescent="0.25">
      <c r="A145" t="s">
        <v>55</v>
      </c>
      <c r="B145" t="s">
        <v>54</v>
      </c>
      <c r="C145" t="s">
        <v>30</v>
      </c>
      <c r="D145" s="3">
        <f t="shared" si="2"/>
        <v>0.47776800000000003</v>
      </c>
      <c r="M145" s="3">
        <v>477768</v>
      </c>
    </row>
    <row r="146" spans="1:13" x14ac:dyDescent="0.25">
      <c r="A146" t="s">
        <v>54</v>
      </c>
      <c r="B146" t="s">
        <v>50</v>
      </c>
      <c r="C146" t="s">
        <v>19</v>
      </c>
      <c r="D146" s="3">
        <f t="shared" si="2"/>
        <v>1.160083</v>
      </c>
      <c r="M146" s="3">
        <v>1160083</v>
      </c>
    </row>
    <row r="147" spans="1:13" x14ac:dyDescent="0.25">
      <c r="A147" t="s">
        <v>54</v>
      </c>
      <c r="B147" t="s">
        <v>50</v>
      </c>
      <c r="C147" t="s">
        <v>20</v>
      </c>
      <c r="D147" s="3">
        <f t="shared" si="2"/>
        <v>1.160083</v>
      </c>
      <c r="M147" s="3">
        <v>1160083</v>
      </c>
    </row>
    <row r="148" spans="1:13" x14ac:dyDescent="0.25">
      <c r="A148" t="s">
        <v>54</v>
      </c>
      <c r="B148" t="s">
        <v>50</v>
      </c>
      <c r="C148" t="s">
        <v>21</v>
      </c>
      <c r="D148" s="3">
        <f t="shared" si="2"/>
        <v>1.160083</v>
      </c>
      <c r="M148" s="3">
        <v>1160083</v>
      </c>
    </row>
    <row r="149" spans="1:13" x14ac:dyDescent="0.25">
      <c r="A149" t="s">
        <v>54</v>
      </c>
      <c r="B149" t="s">
        <v>50</v>
      </c>
      <c r="C149" t="s">
        <v>22</v>
      </c>
      <c r="D149" s="3">
        <f t="shared" si="2"/>
        <v>1.160083</v>
      </c>
      <c r="M149" s="3">
        <v>1160083</v>
      </c>
    </row>
    <row r="150" spans="1:13" x14ac:dyDescent="0.25">
      <c r="A150" t="s">
        <v>54</v>
      </c>
      <c r="B150" t="s">
        <v>50</v>
      </c>
      <c r="C150" t="s">
        <v>23</v>
      </c>
      <c r="D150" s="3">
        <f t="shared" si="2"/>
        <v>1.160083</v>
      </c>
      <c r="M150" s="3">
        <v>1160083</v>
      </c>
    </row>
    <row r="151" spans="1:13" x14ac:dyDescent="0.25">
      <c r="A151" t="s">
        <v>54</v>
      </c>
      <c r="B151" t="s">
        <v>50</v>
      </c>
      <c r="C151" t="s">
        <v>24</v>
      </c>
      <c r="D151" s="3">
        <f t="shared" si="2"/>
        <v>1.160083</v>
      </c>
      <c r="M151" s="3">
        <v>1160083</v>
      </c>
    </row>
    <row r="152" spans="1:13" x14ac:dyDescent="0.25">
      <c r="A152" t="s">
        <v>54</v>
      </c>
      <c r="B152" t="s">
        <v>50</v>
      </c>
      <c r="C152" t="s">
        <v>25</v>
      </c>
      <c r="D152" s="3">
        <f t="shared" si="2"/>
        <v>1.160083</v>
      </c>
      <c r="M152" s="3">
        <v>1160083</v>
      </c>
    </row>
    <row r="153" spans="1:13" x14ac:dyDescent="0.25">
      <c r="A153" t="s">
        <v>54</v>
      </c>
      <c r="B153" t="s">
        <v>50</v>
      </c>
      <c r="C153" t="s">
        <v>26</v>
      </c>
      <c r="D153" s="3">
        <f t="shared" si="2"/>
        <v>1.160083</v>
      </c>
      <c r="M153" s="3">
        <v>1160083</v>
      </c>
    </row>
    <row r="154" spans="1:13" x14ac:dyDescent="0.25">
      <c r="A154" t="s">
        <v>54</v>
      </c>
      <c r="B154" t="s">
        <v>50</v>
      </c>
      <c r="C154" t="s">
        <v>27</v>
      </c>
      <c r="D154" s="3">
        <f t="shared" si="2"/>
        <v>1.160083</v>
      </c>
      <c r="M154" s="3">
        <v>1160083</v>
      </c>
    </row>
    <row r="155" spans="1:13" x14ac:dyDescent="0.25">
      <c r="A155" t="s">
        <v>54</v>
      </c>
      <c r="B155" t="s">
        <v>50</v>
      </c>
      <c r="C155" t="s">
        <v>28</v>
      </c>
      <c r="D155" s="3">
        <f t="shared" si="2"/>
        <v>1.160083</v>
      </c>
      <c r="M155" s="3">
        <v>1160083</v>
      </c>
    </row>
    <row r="156" spans="1:13" x14ac:dyDescent="0.25">
      <c r="A156" t="s">
        <v>54</v>
      </c>
      <c r="B156" t="s">
        <v>50</v>
      </c>
      <c r="C156" t="s">
        <v>29</v>
      </c>
      <c r="D156" s="3">
        <f t="shared" si="2"/>
        <v>1.160083</v>
      </c>
      <c r="M156" s="3">
        <v>1160083</v>
      </c>
    </row>
    <row r="157" spans="1:13" x14ac:dyDescent="0.25">
      <c r="A157" t="s">
        <v>54</v>
      </c>
      <c r="B157" t="s">
        <v>50</v>
      </c>
      <c r="C157" t="s">
        <v>30</v>
      </c>
      <c r="D157" s="3">
        <f t="shared" si="2"/>
        <v>1.160083</v>
      </c>
      <c r="M157" s="3">
        <v>1160083</v>
      </c>
    </row>
    <row r="158" spans="1:13" x14ac:dyDescent="0.25">
      <c r="A158" t="s">
        <v>56</v>
      </c>
      <c r="B158" t="s">
        <v>10</v>
      </c>
      <c r="C158" t="s">
        <v>19</v>
      </c>
      <c r="D158" s="3">
        <f t="shared" si="2"/>
        <v>1.6566050000000001</v>
      </c>
      <c r="M158" s="3">
        <v>1656605</v>
      </c>
    </row>
    <row r="159" spans="1:13" x14ac:dyDescent="0.25">
      <c r="A159" t="s">
        <v>56</v>
      </c>
      <c r="B159" t="s">
        <v>10</v>
      </c>
      <c r="C159" t="s">
        <v>20</v>
      </c>
      <c r="D159" s="3">
        <f t="shared" si="2"/>
        <v>1.6566050000000001</v>
      </c>
      <c r="M159" s="3">
        <v>1656605</v>
      </c>
    </row>
    <row r="160" spans="1:13" x14ac:dyDescent="0.25">
      <c r="A160" t="s">
        <v>56</v>
      </c>
      <c r="B160" t="s">
        <v>10</v>
      </c>
      <c r="C160" t="s">
        <v>21</v>
      </c>
      <c r="D160" s="3">
        <f t="shared" si="2"/>
        <v>1.6566050000000001</v>
      </c>
      <c r="M160" s="3">
        <v>1656605</v>
      </c>
    </row>
    <row r="161" spans="1:13" x14ac:dyDescent="0.25">
      <c r="A161" t="s">
        <v>56</v>
      </c>
      <c r="B161" t="s">
        <v>10</v>
      </c>
      <c r="C161" t="s">
        <v>22</v>
      </c>
      <c r="D161" s="3">
        <f t="shared" si="2"/>
        <v>1.6566050000000001</v>
      </c>
      <c r="M161" s="3">
        <v>1656605</v>
      </c>
    </row>
    <row r="162" spans="1:13" x14ac:dyDescent="0.25">
      <c r="A162" t="s">
        <v>56</v>
      </c>
      <c r="B162" t="s">
        <v>10</v>
      </c>
      <c r="C162" t="s">
        <v>23</v>
      </c>
      <c r="D162" s="3">
        <f t="shared" si="2"/>
        <v>1.6566050000000001</v>
      </c>
      <c r="M162" s="3">
        <v>1656605</v>
      </c>
    </row>
    <row r="163" spans="1:13" x14ac:dyDescent="0.25">
      <c r="A163" t="s">
        <v>56</v>
      </c>
      <c r="B163" t="s">
        <v>10</v>
      </c>
      <c r="C163" t="s">
        <v>24</v>
      </c>
      <c r="D163" s="3">
        <f t="shared" si="2"/>
        <v>1.6566050000000001</v>
      </c>
      <c r="M163" s="3">
        <v>1656605</v>
      </c>
    </row>
    <row r="164" spans="1:13" x14ac:dyDescent="0.25">
      <c r="A164" t="s">
        <v>56</v>
      </c>
      <c r="B164" t="s">
        <v>10</v>
      </c>
      <c r="C164" t="s">
        <v>25</v>
      </c>
      <c r="D164" s="3">
        <f t="shared" si="2"/>
        <v>1.6566050000000001</v>
      </c>
      <c r="M164" s="3">
        <v>1656605</v>
      </c>
    </row>
    <row r="165" spans="1:13" x14ac:dyDescent="0.25">
      <c r="A165" t="s">
        <v>56</v>
      </c>
      <c r="B165" t="s">
        <v>10</v>
      </c>
      <c r="C165" t="s">
        <v>26</v>
      </c>
      <c r="D165" s="3">
        <f t="shared" si="2"/>
        <v>1.6566050000000001</v>
      </c>
      <c r="M165" s="3">
        <v>1656605</v>
      </c>
    </row>
    <row r="166" spans="1:13" x14ac:dyDescent="0.25">
      <c r="A166" t="s">
        <v>56</v>
      </c>
      <c r="B166" t="s">
        <v>10</v>
      </c>
      <c r="C166" t="s">
        <v>27</v>
      </c>
      <c r="D166" s="3">
        <f t="shared" si="2"/>
        <v>1.6566050000000001</v>
      </c>
      <c r="M166" s="3">
        <v>1656605</v>
      </c>
    </row>
    <row r="167" spans="1:13" x14ac:dyDescent="0.25">
      <c r="A167" t="s">
        <v>56</v>
      </c>
      <c r="B167" t="s">
        <v>10</v>
      </c>
      <c r="C167" t="s">
        <v>28</v>
      </c>
      <c r="D167" s="3">
        <f t="shared" si="2"/>
        <v>1.6566050000000001</v>
      </c>
      <c r="M167" s="3">
        <v>1656605</v>
      </c>
    </row>
    <row r="168" spans="1:13" x14ac:dyDescent="0.25">
      <c r="A168" t="s">
        <v>56</v>
      </c>
      <c r="B168" t="s">
        <v>10</v>
      </c>
      <c r="C168" t="s">
        <v>29</v>
      </c>
      <c r="D168" s="3">
        <f t="shared" si="2"/>
        <v>1.6566050000000001</v>
      </c>
      <c r="M168" s="3">
        <v>1656605</v>
      </c>
    </row>
    <row r="169" spans="1:13" x14ac:dyDescent="0.25">
      <c r="A169" t="s">
        <v>56</v>
      </c>
      <c r="B169" t="s">
        <v>10</v>
      </c>
      <c r="C169" t="s">
        <v>30</v>
      </c>
      <c r="D169" s="3">
        <f t="shared" si="2"/>
        <v>1.6566050000000001</v>
      </c>
      <c r="M169" s="3">
        <v>1656605</v>
      </c>
    </row>
    <row r="170" spans="1:13" x14ac:dyDescent="0.25">
      <c r="A170" t="s">
        <v>10</v>
      </c>
      <c r="B170" t="s">
        <v>49</v>
      </c>
      <c r="C170" t="s">
        <v>19</v>
      </c>
      <c r="D170" s="3">
        <f t="shared" si="2"/>
        <v>5.4212129999999998</v>
      </c>
      <c r="M170" s="3">
        <v>5421213</v>
      </c>
    </row>
    <row r="171" spans="1:13" x14ac:dyDescent="0.25">
      <c r="A171" t="s">
        <v>10</v>
      </c>
      <c r="B171" t="s">
        <v>49</v>
      </c>
      <c r="C171" t="s">
        <v>20</v>
      </c>
      <c r="D171" s="3">
        <f t="shared" si="2"/>
        <v>5.4212129999999998</v>
      </c>
      <c r="M171" s="3">
        <v>5421213</v>
      </c>
    </row>
    <row r="172" spans="1:13" x14ac:dyDescent="0.25">
      <c r="A172" t="s">
        <v>10</v>
      </c>
      <c r="B172" t="s">
        <v>49</v>
      </c>
      <c r="C172" t="s">
        <v>21</v>
      </c>
      <c r="D172" s="3">
        <f t="shared" si="2"/>
        <v>5.4212129999999998</v>
      </c>
      <c r="M172" s="3">
        <v>5421213</v>
      </c>
    </row>
    <row r="173" spans="1:13" x14ac:dyDescent="0.25">
      <c r="A173" t="s">
        <v>10</v>
      </c>
      <c r="B173" t="s">
        <v>49</v>
      </c>
      <c r="C173" t="s">
        <v>22</v>
      </c>
      <c r="D173" s="3">
        <f t="shared" si="2"/>
        <v>5.4212129999999998</v>
      </c>
      <c r="M173" s="3">
        <v>5421213</v>
      </c>
    </row>
    <row r="174" spans="1:13" x14ac:dyDescent="0.25">
      <c r="A174" t="s">
        <v>10</v>
      </c>
      <c r="B174" t="s">
        <v>49</v>
      </c>
      <c r="C174" t="s">
        <v>23</v>
      </c>
      <c r="D174" s="3">
        <f t="shared" si="2"/>
        <v>5.4212129999999998</v>
      </c>
      <c r="M174" s="3">
        <v>5421213</v>
      </c>
    </row>
    <row r="175" spans="1:13" x14ac:dyDescent="0.25">
      <c r="A175" t="s">
        <v>10</v>
      </c>
      <c r="B175" t="s">
        <v>49</v>
      </c>
      <c r="C175" t="s">
        <v>24</v>
      </c>
      <c r="D175" s="3">
        <f t="shared" si="2"/>
        <v>5.4212129999999998</v>
      </c>
      <c r="M175" s="3">
        <v>5421213</v>
      </c>
    </row>
    <row r="176" spans="1:13" x14ac:dyDescent="0.25">
      <c r="A176" t="s">
        <v>10</v>
      </c>
      <c r="B176" t="s">
        <v>49</v>
      </c>
      <c r="C176" t="s">
        <v>25</v>
      </c>
      <c r="D176" s="3">
        <f t="shared" si="2"/>
        <v>5.4212129999999998</v>
      </c>
      <c r="M176" s="3">
        <v>5421213</v>
      </c>
    </row>
    <row r="177" spans="1:13" x14ac:dyDescent="0.25">
      <c r="A177" t="s">
        <v>10</v>
      </c>
      <c r="B177" t="s">
        <v>49</v>
      </c>
      <c r="C177" t="s">
        <v>26</v>
      </c>
      <c r="D177" s="3">
        <f t="shared" si="2"/>
        <v>5.4212129999999998</v>
      </c>
      <c r="M177" s="3">
        <v>5421213</v>
      </c>
    </row>
    <row r="178" spans="1:13" x14ac:dyDescent="0.25">
      <c r="A178" t="s">
        <v>10</v>
      </c>
      <c r="B178" t="s">
        <v>49</v>
      </c>
      <c r="C178" t="s">
        <v>27</v>
      </c>
      <c r="D178" s="3">
        <f t="shared" si="2"/>
        <v>5.4212129999999998</v>
      </c>
      <c r="M178" s="3">
        <v>5421213</v>
      </c>
    </row>
    <row r="179" spans="1:13" x14ac:dyDescent="0.25">
      <c r="A179" t="s">
        <v>10</v>
      </c>
      <c r="B179" t="s">
        <v>49</v>
      </c>
      <c r="C179" t="s">
        <v>28</v>
      </c>
      <c r="D179" s="3">
        <f t="shared" si="2"/>
        <v>5.4212129999999998</v>
      </c>
      <c r="M179" s="3">
        <v>5421213</v>
      </c>
    </row>
    <row r="180" spans="1:13" x14ac:dyDescent="0.25">
      <c r="A180" t="s">
        <v>10</v>
      </c>
      <c r="B180" t="s">
        <v>49</v>
      </c>
      <c r="C180" t="s">
        <v>29</v>
      </c>
      <c r="D180" s="3">
        <f t="shared" si="2"/>
        <v>5.4212129999999998</v>
      </c>
      <c r="M180" s="3">
        <v>5421213</v>
      </c>
    </row>
    <row r="181" spans="1:13" x14ac:dyDescent="0.25">
      <c r="A181" t="s">
        <v>10</v>
      </c>
      <c r="B181" t="s">
        <v>49</v>
      </c>
      <c r="C181" t="s">
        <v>30</v>
      </c>
      <c r="D181" s="3">
        <f t="shared" si="2"/>
        <v>5.4212129999999998</v>
      </c>
      <c r="M181" s="3">
        <v>5421213</v>
      </c>
    </row>
    <row r="182" spans="1:13" x14ac:dyDescent="0.25">
      <c r="A182" t="s">
        <v>49</v>
      </c>
      <c r="B182" t="s">
        <v>34</v>
      </c>
      <c r="C182" t="s">
        <v>19</v>
      </c>
      <c r="D182" s="3">
        <f t="shared" si="2"/>
        <v>1.1869970000000001</v>
      </c>
      <c r="M182" s="3">
        <v>1186997</v>
      </c>
    </row>
    <row r="183" spans="1:13" x14ac:dyDescent="0.25">
      <c r="A183" t="s">
        <v>49</v>
      </c>
      <c r="B183" t="s">
        <v>34</v>
      </c>
      <c r="C183" t="s">
        <v>20</v>
      </c>
      <c r="D183" s="3">
        <f t="shared" si="2"/>
        <v>1.1869970000000001</v>
      </c>
      <c r="M183" s="3">
        <v>1186997</v>
      </c>
    </row>
    <row r="184" spans="1:13" x14ac:dyDescent="0.25">
      <c r="A184" t="s">
        <v>49</v>
      </c>
      <c r="B184" t="s">
        <v>34</v>
      </c>
      <c r="C184" t="s">
        <v>21</v>
      </c>
      <c r="D184" s="3">
        <f t="shared" si="2"/>
        <v>1.1869970000000001</v>
      </c>
      <c r="M184" s="3">
        <v>1186997</v>
      </c>
    </row>
    <row r="185" spans="1:13" x14ac:dyDescent="0.25">
      <c r="A185" t="s">
        <v>49</v>
      </c>
      <c r="B185" t="s">
        <v>34</v>
      </c>
      <c r="C185" t="s">
        <v>22</v>
      </c>
      <c r="D185" s="3">
        <f t="shared" si="2"/>
        <v>1.1869970000000001</v>
      </c>
      <c r="M185" s="3">
        <v>1186997</v>
      </c>
    </row>
    <row r="186" spans="1:13" x14ac:dyDescent="0.25">
      <c r="A186" t="s">
        <v>49</v>
      </c>
      <c r="B186" t="s">
        <v>34</v>
      </c>
      <c r="C186" t="s">
        <v>23</v>
      </c>
      <c r="D186" s="3">
        <f t="shared" si="2"/>
        <v>1.1869970000000001</v>
      </c>
      <c r="M186" s="3">
        <v>1186997</v>
      </c>
    </row>
    <row r="187" spans="1:13" x14ac:dyDescent="0.25">
      <c r="A187" t="s">
        <v>49</v>
      </c>
      <c r="B187" t="s">
        <v>34</v>
      </c>
      <c r="C187" t="s">
        <v>24</v>
      </c>
      <c r="D187" s="3">
        <f t="shared" si="2"/>
        <v>1.1869970000000001</v>
      </c>
      <c r="M187" s="3">
        <v>1186997</v>
      </c>
    </row>
    <row r="188" spans="1:13" x14ac:dyDescent="0.25">
      <c r="A188" t="s">
        <v>49</v>
      </c>
      <c r="B188" t="s">
        <v>34</v>
      </c>
      <c r="C188" t="s">
        <v>25</v>
      </c>
      <c r="D188" s="3">
        <f t="shared" si="2"/>
        <v>1.1869970000000001</v>
      </c>
      <c r="M188" s="3">
        <v>1186997</v>
      </c>
    </row>
    <row r="189" spans="1:13" x14ac:dyDescent="0.25">
      <c r="A189" t="s">
        <v>49</v>
      </c>
      <c r="B189" t="s">
        <v>34</v>
      </c>
      <c r="C189" t="s">
        <v>26</v>
      </c>
      <c r="D189" s="3">
        <f t="shared" si="2"/>
        <v>1.1869970000000001</v>
      </c>
      <c r="M189" s="3">
        <v>1186997</v>
      </c>
    </row>
    <row r="190" spans="1:13" x14ac:dyDescent="0.25">
      <c r="A190" t="s">
        <v>49</v>
      </c>
      <c r="B190" t="s">
        <v>34</v>
      </c>
      <c r="C190" t="s">
        <v>27</v>
      </c>
      <c r="D190" s="3">
        <f t="shared" si="2"/>
        <v>1.1869970000000001</v>
      </c>
      <c r="M190" s="3">
        <v>1186997</v>
      </c>
    </row>
    <row r="191" spans="1:13" x14ac:dyDescent="0.25">
      <c r="A191" t="s">
        <v>49</v>
      </c>
      <c r="B191" t="s">
        <v>34</v>
      </c>
      <c r="C191" t="s">
        <v>28</v>
      </c>
      <c r="D191" s="3">
        <f t="shared" si="2"/>
        <v>1.1869970000000001</v>
      </c>
      <c r="M191" s="3">
        <v>1186997</v>
      </c>
    </row>
    <row r="192" spans="1:13" x14ac:dyDescent="0.25">
      <c r="A192" t="s">
        <v>49</v>
      </c>
      <c r="B192" t="s">
        <v>34</v>
      </c>
      <c r="C192" t="s">
        <v>29</v>
      </c>
      <c r="D192" s="3">
        <f t="shared" si="2"/>
        <v>1.1869970000000001</v>
      </c>
      <c r="M192" s="3">
        <v>1186997</v>
      </c>
    </row>
    <row r="193" spans="1:13" x14ac:dyDescent="0.25">
      <c r="A193" t="s">
        <v>49</v>
      </c>
      <c r="B193" t="s">
        <v>34</v>
      </c>
      <c r="C193" t="s">
        <v>30</v>
      </c>
      <c r="D193" s="3">
        <f t="shared" si="2"/>
        <v>1.1869970000000001</v>
      </c>
      <c r="M193" s="3">
        <v>1186997</v>
      </c>
    </row>
    <row r="194" spans="1:13" x14ac:dyDescent="0.25">
      <c r="A194" t="s">
        <v>61</v>
      </c>
      <c r="B194" t="s">
        <v>31</v>
      </c>
      <c r="C194" t="s">
        <v>19</v>
      </c>
      <c r="D194" s="3">
        <f t="shared" si="2"/>
        <v>10.585025999999999</v>
      </c>
      <c r="M194" s="3">
        <v>10585026</v>
      </c>
    </row>
    <row r="195" spans="1:13" x14ac:dyDescent="0.25">
      <c r="A195" t="s">
        <v>61</v>
      </c>
      <c r="B195" t="s">
        <v>31</v>
      </c>
      <c r="C195" t="s">
        <v>20</v>
      </c>
      <c r="D195" s="3">
        <f t="shared" ref="D195:D258" si="3">M195/1000000</f>
        <v>10.585025999999999</v>
      </c>
      <c r="M195" s="3">
        <v>10585026</v>
      </c>
    </row>
    <row r="196" spans="1:13" x14ac:dyDescent="0.25">
      <c r="A196" t="s">
        <v>61</v>
      </c>
      <c r="B196" t="s">
        <v>31</v>
      </c>
      <c r="C196" t="s">
        <v>21</v>
      </c>
      <c r="D196" s="3">
        <f t="shared" si="3"/>
        <v>10.585025999999999</v>
      </c>
      <c r="M196" s="3">
        <v>10585026</v>
      </c>
    </row>
    <row r="197" spans="1:13" x14ac:dyDescent="0.25">
      <c r="A197" t="s">
        <v>61</v>
      </c>
      <c r="B197" t="s">
        <v>31</v>
      </c>
      <c r="C197" t="s">
        <v>22</v>
      </c>
      <c r="D197" s="3">
        <f t="shared" si="3"/>
        <v>10.585025999999999</v>
      </c>
      <c r="M197" s="3">
        <v>10585026</v>
      </c>
    </row>
    <row r="198" spans="1:13" x14ac:dyDescent="0.25">
      <c r="A198" t="s">
        <v>61</v>
      </c>
      <c r="B198" t="s">
        <v>31</v>
      </c>
      <c r="C198" t="s">
        <v>23</v>
      </c>
      <c r="D198" s="3">
        <f t="shared" si="3"/>
        <v>10.585025999999999</v>
      </c>
      <c r="M198" s="3">
        <v>10585026</v>
      </c>
    </row>
    <row r="199" spans="1:13" x14ac:dyDescent="0.25">
      <c r="A199" t="s">
        <v>61</v>
      </c>
      <c r="B199" t="s">
        <v>31</v>
      </c>
      <c r="C199" t="s">
        <v>24</v>
      </c>
      <c r="D199" s="3">
        <f t="shared" si="3"/>
        <v>10.585025999999999</v>
      </c>
      <c r="M199" s="3">
        <v>10585026</v>
      </c>
    </row>
    <row r="200" spans="1:13" x14ac:dyDescent="0.25">
      <c r="A200" t="s">
        <v>61</v>
      </c>
      <c r="B200" t="s">
        <v>31</v>
      </c>
      <c r="C200" t="s">
        <v>25</v>
      </c>
      <c r="D200" s="3">
        <f t="shared" si="3"/>
        <v>10.585025999999999</v>
      </c>
      <c r="M200" s="3">
        <v>10585026</v>
      </c>
    </row>
    <row r="201" spans="1:13" x14ac:dyDescent="0.25">
      <c r="A201" t="s">
        <v>61</v>
      </c>
      <c r="B201" t="s">
        <v>31</v>
      </c>
      <c r="C201" t="s">
        <v>26</v>
      </c>
      <c r="D201" s="3">
        <f t="shared" si="3"/>
        <v>10.585025999999999</v>
      </c>
      <c r="M201" s="3">
        <v>10585026</v>
      </c>
    </row>
    <row r="202" spans="1:13" x14ac:dyDescent="0.25">
      <c r="A202" t="s">
        <v>61</v>
      </c>
      <c r="B202" t="s">
        <v>31</v>
      </c>
      <c r="C202" t="s">
        <v>27</v>
      </c>
      <c r="D202" s="3">
        <f t="shared" si="3"/>
        <v>10.585025999999999</v>
      </c>
      <c r="M202" s="3">
        <v>10585026</v>
      </c>
    </row>
    <row r="203" spans="1:13" x14ac:dyDescent="0.25">
      <c r="A203" t="s">
        <v>61</v>
      </c>
      <c r="B203" t="s">
        <v>31</v>
      </c>
      <c r="C203" t="s">
        <v>28</v>
      </c>
      <c r="D203" s="3">
        <f t="shared" si="3"/>
        <v>10.585025999999999</v>
      </c>
      <c r="M203" s="3">
        <v>10585026</v>
      </c>
    </row>
    <row r="204" spans="1:13" x14ac:dyDescent="0.25">
      <c r="A204" t="s">
        <v>61</v>
      </c>
      <c r="B204" t="s">
        <v>31</v>
      </c>
      <c r="C204" t="s">
        <v>29</v>
      </c>
      <c r="D204" s="3">
        <f t="shared" si="3"/>
        <v>10.585025999999999</v>
      </c>
      <c r="M204" s="3">
        <v>10585026</v>
      </c>
    </row>
    <row r="205" spans="1:13" x14ac:dyDescent="0.25">
      <c r="A205" t="s">
        <v>61</v>
      </c>
      <c r="B205" t="s">
        <v>31</v>
      </c>
      <c r="C205" t="s">
        <v>30</v>
      </c>
      <c r="D205" s="3">
        <f t="shared" si="3"/>
        <v>10.585025999999999</v>
      </c>
      <c r="M205" s="3">
        <v>10585026</v>
      </c>
    </row>
    <row r="206" spans="1:13" x14ac:dyDescent="0.25">
      <c r="A206" t="s">
        <v>46</v>
      </c>
      <c r="B206" t="s">
        <v>48</v>
      </c>
      <c r="C206" t="s">
        <v>19</v>
      </c>
      <c r="D206" s="3">
        <f t="shared" si="3"/>
        <v>1.036975</v>
      </c>
      <c r="M206" s="3">
        <v>1036975</v>
      </c>
    </row>
    <row r="207" spans="1:13" x14ac:dyDescent="0.25">
      <c r="A207" t="s">
        <v>46</v>
      </c>
      <c r="B207" t="s">
        <v>48</v>
      </c>
      <c r="C207" t="s">
        <v>20</v>
      </c>
      <c r="D207" s="3">
        <f t="shared" si="3"/>
        <v>1.036975</v>
      </c>
      <c r="M207" s="3">
        <v>1036975</v>
      </c>
    </row>
    <row r="208" spans="1:13" x14ac:dyDescent="0.25">
      <c r="A208" t="s">
        <v>46</v>
      </c>
      <c r="B208" t="s">
        <v>48</v>
      </c>
      <c r="C208" t="s">
        <v>21</v>
      </c>
      <c r="D208" s="3">
        <f t="shared" si="3"/>
        <v>1.036975</v>
      </c>
      <c r="M208" s="3">
        <v>1036975</v>
      </c>
    </row>
    <row r="209" spans="1:13" x14ac:dyDescent="0.25">
      <c r="A209" t="s">
        <v>46</v>
      </c>
      <c r="B209" t="s">
        <v>48</v>
      </c>
      <c r="C209" t="s">
        <v>22</v>
      </c>
      <c r="D209" s="3">
        <f t="shared" si="3"/>
        <v>1.036975</v>
      </c>
      <c r="M209" s="3">
        <v>1036975</v>
      </c>
    </row>
    <row r="210" spans="1:13" x14ac:dyDescent="0.25">
      <c r="A210" t="s">
        <v>46</v>
      </c>
      <c r="B210" t="s">
        <v>48</v>
      </c>
      <c r="C210" t="s">
        <v>23</v>
      </c>
      <c r="D210" s="3">
        <f t="shared" si="3"/>
        <v>1.036975</v>
      </c>
      <c r="M210" s="3">
        <v>1036975</v>
      </c>
    </row>
    <row r="211" spans="1:13" x14ac:dyDescent="0.25">
      <c r="A211" t="s">
        <v>46</v>
      </c>
      <c r="B211" t="s">
        <v>48</v>
      </c>
      <c r="C211" t="s">
        <v>24</v>
      </c>
      <c r="D211" s="3">
        <f t="shared" si="3"/>
        <v>1.036975</v>
      </c>
      <c r="M211" s="3">
        <v>1036975</v>
      </c>
    </row>
    <row r="212" spans="1:13" x14ac:dyDescent="0.25">
      <c r="A212" t="s">
        <v>46</v>
      </c>
      <c r="B212" t="s">
        <v>48</v>
      </c>
      <c r="C212" t="s">
        <v>25</v>
      </c>
      <c r="D212" s="3">
        <f t="shared" si="3"/>
        <v>1.036975</v>
      </c>
      <c r="M212" s="3">
        <v>1036975</v>
      </c>
    </row>
    <row r="213" spans="1:13" x14ac:dyDescent="0.25">
      <c r="A213" t="s">
        <v>46</v>
      </c>
      <c r="B213" t="s">
        <v>48</v>
      </c>
      <c r="C213" t="s">
        <v>26</v>
      </c>
      <c r="D213" s="3">
        <f t="shared" si="3"/>
        <v>1.036975</v>
      </c>
      <c r="M213" s="3">
        <v>1036975</v>
      </c>
    </row>
    <row r="214" spans="1:13" x14ac:dyDescent="0.25">
      <c r="A214" t="s">
        <v>46</v>
      </c>
      <c r="B214" t="s">
        <v>48</v>
      </c>
      <c r="C214" t="s">
        <v>27</v>
      </c>
      <c r="D214" s="3">
        <f t="shared" si="3"/>
        <v>1.036975</v>
      </c>
      <c r="M214" s="3">
        <v>1036975</v>
      </c>
    </row>
    <row r="215" spans="1:13" x14ac:dyDescent="0.25">
      <c r="A215" t="s">
        <v>46</v>
      </c>
      <c r="B215" t="s">
        <v>48</v>
      </c>
      <c r="C215" t="s">
        <v>28</v>
      </c>
      <c r="D215" s="3">
        <f t="shared" si="3"/>
        <v>1.036975</v>
      </c>
      <c r="M215" s="3">
        <v>1036975</v>
      </c>
    </row>
    <row r="216" spans="1:13" x14ac:dyDescent="0.25">
      <c r="A216" t="s">
        <v>46</v>
      </c>
      <c r="B216" t="s">
        <v>48</v>
      </c>
      <c r="C216" t="s">
        <v>29</v>
      </c>
      <c r="D216" s="3">
        <f t="shared" si="3"/>
        <v>1.036975</v>
      </c>
      <c r="M216" s="3">
        <v>1036975</v>
      </c>
    </row>
    <row r="217" spans="1:13" x14ac:dyDescent="0.25">
      <c r="A217" t="s">
        <v>46</v>
      </c>
      <c r="B217" t="s">
        <v>48</v>
      </c>
      <c r="C217" t="s">
        <v>30</v>
      </c>
      <c r="D217" s="3">
        <f t="shared" si="3"/>
        <v>1.036975</v>
      </c>
      <c r="M217" s="3">
        <v>1036975</v>
      </c>
    </row>
    <row r="218" spans="1:13" x14ac:dyDescent="0.25">
      <c r="A218" t="s">
        <v>31</v>
      </c>
      <c r="B218" t="s">
        <v>32</v>
      </c>
      <c r="C218" t="s">
        <v>19</v>
      </c>
      <c r="D218" s="3">
        <f t="shared" si="3"/>
        <v>33.647488000000003</v>
      </c>
      <c r="M218" s="3">
        <v>33647488</v>
      </c>
    </row>
    <row r="219" spans="1:13" x14ac:dyDescent="0.25">
      <c r="A219" t="s">
        <v>31</v>
      </c>
      <c r="B219" t="s">
        <v>32</v>
      </c>
      <c r="C219" t="s">
        <v>20</v>
      </c>
      <c r="D219" s="3">
        <f t="shared" si="3"/>
        <v>33.647488000000003</v>
      </c>
      <c r="M219" s="3">
        <v>33647488</v>
      </c>
    </row>
    <row r="220" spans="1:13" x14ac:dyDescent="0.25">
      <c r="A220" t="s">
        <v>31</v>
      </c>
      <c r="B220" t="s">
        <v>32</v>
      </c>
      <c r="C220" t="s">
        <v>21</v>
      </c>
      <c r="D220" s="3">
        <f t="shared" si="3"/>
        <v>33.647488000000003</v>
      </c>
      <c r="M220" s="3">
        <v>33647488</v>
      </c>
    </row>
    <row r="221" spans="1:13" x14ac:dyDescent="0.25">
      <c r="A221" t="s">
        <v>31</v>
      </c>
      <c r="B221" t="s">
        <v>32</v>
      </c>
      <c r="C221" t="s">
        <v>22</v>
      </c>
      <c r="D221" s="3">
        <f t="shared" si="3"/>
        <v>33.647488000000003</v>
      </c>
      <c r="M221" s="3">
        <v>33647488</v>
      </c>
    </row>
    <row r="222" spans="1:13" x14ac:dyDescent="0.25">
      <c r="A222" t="s">
        <v>31</v>
      </c>
      <c r="B222" t="s">
        <v>32</v>
      </c>
      <c r="C222" t="s">
        <v>23</v>
      </c>
      <c r="D222" s="3">
        <f t="shared" si="3"/>
        <v>33.647488000000003</v>
      </c>
      <c r="M222" s="3">
        <v>33647488</v>
      </c>
    </row>
    <row r="223" spans="1:13" x14ac:dyDescent="0.25">
      <c r="A223" t="s">
        <v>31</v>
      </c>
      <c r="B223" t="s">
        <v>32</v>
      </c>
      <c r="C223" t="s">
        <v>24</v>
      </c>
      <c r="D223" s="3">
        <f t="shared" si="3"/>
        <v>33.647488000000003</v>
      </c>
      <c r="M223" s="3">
        <v>33647488</v>
      </c>
    </row>
    <row r="224" spans="1:13" x14ac:dyDescent="0.25">
      <c r="A224" t="s">
        <v>31</v>
      </c>
      <c r="B224" t="s">
        <v>32</v>
      </c>
      <c r="C224" t="s">
        <v>25</v>
      </c>
      <c r="D224" s="3">
        <f t="shared" si="3"/>
        <v>33.647488000000003</v>
      </c>
      <c r="M224" s="3">
        <v>33647488</v>
      </c>
    </row>
    <row r="225" spans="1:13" x14ac:dyDescent="0.25">
      <c r="A225" t="s">
        <v>31</v>
      </c>
      <c r="B225" t="s">
        <v>32</v>
      </c>
      <c r="C225" t="s">
        <v>26</v>
      </c>
      <c r="D225" s="3">
        <f t="shared" si="3"/>
        <v>33.647488000000003</v>
      </c>
      <c r="M225" s="3">
        <v>33647488</v>
      </c>
    </row>
    <row r="226" spans="1:13" x14ac:dyDescent="0.25">
      <c r="A226" t="s">
        <v>31</v>
      </c>
      <c r="B226" t="s">
        <v>32</v>
      </c>
      <c r="C226" t="s">
        <v>27</v>
      </c>
      <c r="D226" s="3">
        <f t="shared" si="3"/>
        <v>33.647488000000003</v>
      </c>
      <c r="M226" s="3">
        <v>33647488</v>
      </c>
    </row>
    <row r="227" spans="1:13" x14ac:dyDescent="0.25">
      <c r="A227" t="s">
        <v>31</v>
      </c>
      <c r="B227" t="s">
        <v>32</v>
      </c>
      <c r="C227" t="s">
        <v>28</v>
      </c>
      <c r="D227" s="3">
        <f t="shared" si="3"/>
        <v>33.647488000000003</v>
      </c>
      <c r="M227" s="3">
        <v>33647488</v>
      </c>
    </row>
    <row r="228" spans="1:13" x14ac:dyDescent="0.25">
      <c r="A228" t="s">
        <v>31</v>
      </c>
      <c r="B228" t="s">
        <v>32</v>
      </c>
      <c r="C228" t="s">
        <v>29</v>
      </c>
      <c r="D228" s="3">
        <f t="shared" si="3"/>
        <v>33.647488000000003</v>
      </c>
      <c r="M228" s="3">
        <v>33647488</v>
      </c>
    </row>
    <row r="229" spans="1:13" x14ac:dyDescent="0.25">
      <c r="A229" t="s">
        <v>31</v>
      </c>
      <c r="B229" t="s">
        <v>32</v>
      </c>
      <c r="C229" t="s">
        <v>30</v>
      </c>
      <c r="D229" s="3">
        <f t="shared" si="3"/>
        <v>33.647488000000003</v>
      </c>
      <c r="M229" s="3">
        <v>33647488</v>
      </c>
    </row>
    <row r="230" spans="1:13" x14ac:dyDescent="0.25">
      <c r="A230" t="s">
        <v>455</v>
      </c>
      <c r="B230" t="s">
        <v>56</v>
      </c>
      <c r="C230" t="s">
        <v>19</v>
      </c>
      <c r="D230" s="3">
        <f t="shared" si="3"/>
        <v>0.64456000000000002</v>
      </c>
      <c r="M230" s="3">
        <v>644560</v>
      </c>
    </row>
    <row r="231" spans="1:13" x14ac:dyDescent="0.25">
      <c r="A231" t="s">
        <v>455</v>
      </c>
      <c r="B231" t="s">
        <v>56</v>
      </c>
      <c r="C231" t="s">
        <v>20</v>
      </c>
      <c r="D231" s="3">
        <f t="shared" si="3"/>
        <v>0.64456000000000002</v>
      </c>
      <c r="M231" s="3">
        <v>644560</v>
      </c>
    </row>
    <row r="232" spans="1:13" x14ac:dyDescent="0.25">
      <c r="A232" t="s">
        <v>455</v>
      </c>
      <c r="B232" t="s">
        <v>56</v>
      </c>
      <c r="C232" t="s">
        <v>21</v>
      </c>
      <c r="D232" s="3">
        <f t="shared" si="3"/>
        <v>0.64456000000000002</v>
      </c>
      <c r="M232" s="3">
        <v>644560</v>
      </c>
    </row>
    <row r="233" spans="1:13" x14ac:dyDescent="0.25">
      <c r="A233" t="s">
        <v>455</v>
      </c>
      <c r="B233" t="s">
        <v>56</v>
      </c>
      <c r="C233" t="s">
        <v>22</v>
      </c>
      <c r="D233" s="3">
        <f t="shared" si="3"/>
        <v>0.64456000000000002</v>
      </c>
      <c r="M233" s="3">
        <v>644560</v>
      </c>
    </row>
    <row r="234" spans="1:13" x14ac:dyDescent="0.25">
      <c r="A234" t="s">
        <v>455</v>
      </c>
      <c r="B234" t="s">
        <v>56</v>
      </c>
      <c r="C234" t="s">
        <v>23</v>
      </c>
      <c r="D234" s="3">
        <f t="shared" si="3"/>
        <v>0.64456000000000002</v>
      </c>
      <c r="M234" s="3">
        <v>644560</v>
      </c>
    </row>
    <row r="235" spans="1:13" x14ac:dyDescent="0.25">
      <c r="A235" t="s">
        <v>455</v>
      </c>
      <c r="B235" t="s">
        <v>56</v>
      </c>
      <c r="C235" t="s">
        <v>24</v>
      </c>
      <c r="D235" s="3">
        <f t="shared" si="3"/>
        <v>0.64456000000000002</v>
      </c>
      <c r="M235" s="3">
        <v>644560</v>
      </c>
    </row>
    <row r="236" spans="1:13" x14ac:dyDescent="0.25">
      <c r="A236" t="s">
        <v>455</v>
      </c>
      <c r="B236" t="s">
        <v>56</v>
      </c>
      <c r="C236" t="s">
        <v>25</v>
      </c>
      <c r="D236" s="3">
        <f t="shared" si="3"/>
        <v>0.64456000000000002</v>
      </c>
      <c r="M236" s="3">
        <v>644560</v>
      </c>
    </row>
    <row r="237" spans="1:13" x14ac:dyDescent="0.25">
      <c r="A237" t="s">
        <v>455</v>
      </c>
      <c r="B237" t="s">
        <v>56</v>
      </c>
      <c r="C237" t="s">
        <v>26</v>
      </c>
      <c r="D237" s="3">
        <f t="shared" si="3"/>
        <v>0.64456000000000002</v>
      </c>
      <c r="M237" s="3">
        <v>644560</v>
      </c>
    </row>
    <row r="238" spans="1:13" x14ac:dyDescent="0.25">
      <c r="A238" t="s">
        <v>455</v>
      </c>
      <c r="B238" t="s">
        <v>56</v>
      </c>
      <c r="C238" t="s">
        <v>27</v>
      </c>
      <c r="D238" s="3">
        <f t="shared" si="3"/>
        <v>0.64456000000000002</v>
      </c>
      <c r="M238" s="3">
        <v>644560</v>
      </c>
    </row>
    <row r="239" spans="1:13" x14ac:dyDescent="0.25">
      <c r="A239" t="s">
        <v>455</v>
      </c>
      <c r="B239" t="s">
        <v>56</v>
      </c>
      <c r="C239" t="s">
        <v>28</v>
      </c>
      <c r="D239" s="3">
        <f t="shared" si="3"/>
        <v>0.64456000000000002</v>
      </c>
      <c r="M239" s="3">
        <v>644560</v>
      </c>
    </row>
    <row r="240" spans="1:13" x14ac:dyDescent="0.25">
      <c r="A240" t="s">
        <v>455</v>
      </c>
      <c r="B240" t="s">
        <v>56</v>
      </c>
      <c r="C240" t="s">
        <v>29</v>
      </c>
      <c r="D240" s="3">
        <f t="shared" si="3"/>
        <v>0.64456000000000002</v>
      </c>
      <c r="M240" s="3">
        <v>644560</v>
      </c>
    </row>
    <row r="241" spans="1:13" x14ac:dyDescent="0.25">
      <c r="A241" t="s">
        <v>455</v>
      </c>
      <c r="B241" t="s">
        <v>56</v>
      </c>
      <c r="C241" t="s">
        <v>30</v>
      </c>
      <c r="D241" s="3">
        <f t="shared" si="3"/>
        <v>0.64456000000000002</v>
      </c>
      <c r="M241" s="3">
        <v>644560</v>
      </c>
    </row>
    <row r="242" spans="1:13" x14ac:dyDescent="0.25">
      <c r="A242" t="s">
        <v>58</v>
      </c>
      <c r="B242" t="s">
        <v>57</v>
      </c>
      <c r="C242" t="s">
        <v>19</v>
      </c>
      <c r="D242" s="3">
        <f t="shared" si="3"/>
        <v>0.54898800000000003</v>
      </c>
      <c r="M242" s="3">
        <v>548988</v>
      </c>
    </row>
    <row r="243" spans="1:13" x14ac:dyDescent="0.25">
      <c r="A243" t="s">
        <v>58</v>
      </c>
      <c r="B243" t="s">
        <v>57</v>
      </c>
      <c r="C243" t="s">
        <v>20</v>
      </c>
      <c r="D243" s="3">
        <f t="shared" si="3"/>
        <v>0.54898800000000003</v>
      </c>
      <c r="M243" s="3">
        <v>548988</v>
      </c>
    </row>
    <row r="244" spans="1:13" x14ac:dyDescent="0.25">
      <c r="A244" t="s">
        <v>58</v>
      </c>
      <c r="B244" t="s">
        <v>57</v>
      </c>
      <c r="C244" t="s">
        <v>21</v>
      </c>
      <c r="D244" s="3">
        <f t="shared" si="3"/>
        <v>0.54898800000000003</v>
      </c>
      <c r="M244" s="3">
        <v>548988</v>
      </c>
    </row>
    <row r="245" spans="1:13" x14ac:dyDescent="0.25">
      <c r="A245" t="s">
        <v>58</v>
      </c>
      <c r="B245" t="s">
        <v>57</v>
      </c>
      <c r="C245" t="s">
        <v>22</v>
      </c>
      <c r="D245" s="3">
        <f t="shared" si="3"/>
        <v>0.54898800000000003</v>
      </c>
      <c r="M245" s="3">
        <v>548988</v>
      </c>
    </row>
    <row r="246" spans="1:13" x14ac:dyDescent="0.25">
      <c r="A246" t="s">
        <v>58</v>
      </c>
      <c r="B246" t="s">
        <v>57</v>
      </c>
      <c r="C246" t="s">
        <v>23</v>
      </c>
      <c r="D246" s="3">
        <f t="shared" si="3"/>
        <v>0.54898800000000003</v>
      </c>
      <c r="M246" s="3">
        <v>548988</v>
      </c>
    </row>
    <row r="247" spans="1:13" x14ac:dyDescent="0.25">
      <c r="A247" t="s">
        <v>58</v>
      </c>
      <c r="B247" t="s">
        <v>57</v>
      </c>
      <c r="C247" t="s">
        <v>24</v>
      </c>
      <c r="D247" s="3">
        <f t="shared" si="3"/>
        <v>0.54898800000000003</v>
      </c>
      <c r="M247" s="3">
        <v>548988</v>
      </c>
    </row>
    <row r="248" spans="1:13" x14ac:dyDescent="0.25">
      <c r="A248" t="s">
        <v>58</v>
      </c>
      <c r="B248" t="s">
        <v>57</v>
      </c>
      <c r="C248" t="s">
        <v>25</v>
      </c>
      <c r="D248" s="3">
        <f t="shared" si="3"/>
        <v>0.54898800000000003</v>
      </c>
      <c r="M248" s="3">
        <v>548988</v>
      </c>
    </row>
    <row r="249" spans="1:13" x14ac:dyDescent="0.25">
      <c r="A249" t="s">
        <v>58</v>
      </c>
      <c r="B249" t="s">
        <v>57</v>
      </c>
      <c r="C249" t="s">
        <v>26</v>
      </c>
      <c r="D249" s="3">
        <f t="shared" si="3"/>
        <v>0.54898800000000003</v>
      </c>
      <c r="M249" s="3">
        <v>548988</v>
      </c>
    </row>
    <row r="250" spans="1:13" x14ac:dyDescent="0.25">
      <c r="A250" t="s">
        <v>58</v>
      </c>
      <c r="B250" t="s">
        <v>57</v>
      </c>
      <c r="C250" t="s">
        <v>27</v>
      </c>
      <c r="D250" s="3">
        <f t="shared" si="3"/>
        <v>0.54898800000000003</v>
      </c>
      <c r="M250" s="3">
        <v>548988</v>
      </c>
    </row>
    <row r="251" spans="1:13" x14ac:dyDescent="0.25">
      <c r="A251" t="s">
        <v>58</v>
      </c>
      <c r="B251" t="s">
        <v>57</v>
      </c>
      <c r="C251" t="s">
        <v>28</v>
      </c>
      <c r="D251" s="3">
        <f t="shared" si="3"/>
        <v>0.54898800000000003</v>
      </c>
      <c r="M251" s="3">
        <v>548988</v>
      </c>
    </row>
    <row r="252" spans="1:13" x14ac:dyDescent="0.25">
      <c r="A252" t="s">
        <v>58</v>
      </c>
      <c r="B252" t="s">
        <v>57</v>
      </c>
      <c r="C252" t="s">
        <v>29</v>
      </c>
      <c r="D252" s="3">
        <f t="shared" si="3"/>
        <v>0.54898800000000003</v>
      </c>
      <c r="M252" s="3">
        <v>548988</v>
      </c>
    </row>
    <row r="253" spans="1:13" x14ac:dyDescent="0.25">
      <c r="A253" t="s">
        <v>58</v>
      </c>
      <c r="B253" t="s">
        <v>57</v>
      </c>
      <c r="C253" t="s">
        <v>30</v>
      </c>
      <c r="D253" s="3">
        <f t="shared" si="3"/>
        <v>0.54898800000000003</v>
      </c>
      <c r="M253" s="3">
        <v>548988</v>
      </c>
    </row>
    <row r="254" spans="1:13" x14ac:dyDescent="0.25">
      <c r="A254" t="s">
        <v>59</v>
      </c>
      <c r="B254" t="s">
        <v>455</v>
      </c>
      <c r="C254" t="s">
        <v>19</v>
      </c>
      <c r="D254" s="3">
        <f t="shared" si="3"/>
        <v>1.493862</v>
      </c>
      <c r="M254" s="3">
        <v>1493862</v>
      </c>
    </row>
    <row r="255" spans="1:13" x14ac:dyDescent="0.25">
      <c r="A255" t="s">
        <v>59</v>
      </c>
      <c r="B255" t="s">
        <v>455</v>
      </c>
      <c r="C255" t="s">
        <v>20</v>
      </c>
      <c r="D255" s="3">
        <f t="shared" si="3"/>
        <v>1.493862</v>
      </c>
      <c r="M255" s="3">
        <v>1493862</v>
      </c>
    </row>
    <row r="256" spans="1:13" x14ac:dyDescent="0.25">
      <c r="A256" t="s">
        <v>59</v>
      </c>
      <c r="B256" t="s">
        <v>455</v>
      </c>
      <c r="C256" t="s">
        <v>21</v>
      </c>
      <c r="D256" s="3">
        <f t="shared" si="3"/>
        <v>1.493862</v>
      </c>
      <c r="M256" s="3">
        <v>1493862</v>
      </c>
    </row>
    <row r="257" spans="1:13" x14ac:dyDescent="0.25">
      <c r="A257" t="s">
        <v>59</v>
      </c>
      <c r="B257" t="s">
        <v>455</v>
      </c>
      <c r="C257" t="s">
        <v>22</v>
      </c>
      <c r="D257" s="3">
        <f t="shared" si="3"/>
        <v>1.493862</v>
      </c>
      <c r="M257" s="3">
        <v>1493862</v>
      </c>
    </row>
    <row r="258" spans="1:13" x14ac:dyDescent="0.25">
      <c r="A258" t="s">
        <v>59</v>
      </c>
      <c r="B258" t="s">
        <v>455</v>
      </c>
      <c r="C258" t="s">
        <v>23</v>
      </c>
      <c r="D258" s="3">
        <f t="shared" si="3"/>
        <v>1.493862</v>
      </c>
      <c r="M258" s="3">
        <v>1493862</v>
      </c>
    </row>
    <row r="259" spans="1:13" x14ac:dyDescent="0.25">
      <c r="A259" t="s">
        <v>59</v>
      </c>
      <c r="B259" t="s">
        <v>455</v>
      </c>
      <c r="C259" t="s">
        <v>24</v>
      </c>
      <c r="D259" s="3">
        <f t="shared" ref="D259:D322" si="4">M259/1000000</f>
        <v>1.493862</v>
      </c>
      <c r="M259" s="3">
        <v>1493862</v>
      </c>
    </row>
    <row r="260" spans="1:13" x14ac:dyDescent="0.25">
      <c r="A260" t="s">
        <v>59</v>
      </c>
      <c r="B260" t="s">
        <v>455</v>
      </c>
      <c r="C260" t="s">
        <v>25</v>
      </c>
      <c r="D260" s="3">
        <f t="shared" si="4"/>
        <v>1.493862</v>
      </c>
      <c r="M260" s="3">
        <v>1493862</v>
      </c>
    </row>
    <row r="261" spans="1:13" x14ac:dyDescent="0.25">
      <c r="A261" t="s">
        <v>59</v>
      </c>
      <c r="B261" t="s">
        <v>455</v>
      </c>
      <c r="C261" t="s">
        <v>26</v>
      </c>
      <c r="D261" s="3">
        <f t="shared" si="4"/>
        <v>1.493862</v>
      </c>
      <c r="M261" s="3">
        <v>1493862</v>
      </c>
    </row>
    <row r="262" spans="1:13" x14ac:dyDescent="0.25">
      <c r="A262" t="s">
        <v>59</v>
      </c>
      <c r="B262" t="s">
        <v>455</v>
      </c>
      <c r="C262" t="s">
        <v>27</v>
      </c>
      <c r="D262" s="3">
        <f t="shared" si="4"/>
        <v>1.493862</v>
      </c>
      <c r="M262" s="3">
        <v>1493862</v>
      </c>
    </row>
    <row r="263" spans="1:13" x14ac:dyDescent="0.25">
      <c r="A263" t="s">
        <v>59</v>
      </c>
      <c r="B263" t="s">
        <v>455</v>
      </c>
      <c r="C263" t="s">
        <v>28</v>
      </c>
      <c r="D263" s="3">
        <f t="shared" si="4"/>
        <v>1.493862</v>
      </c>
      <c r="M263" s="3">
        <v>1493862</v>
      </c>
    </row>
    <row r="264" spans="1:13" x14ac:dyDescent="0.25">
      <c r="A264" t="s">
        <v>59</v>
      </c>
      <c r="B264" t="s">
        <v>455</v>
      </c>
      <c r="C264" t="s">
        <v>29</v>
      </c>
      <c r="D264" s="3">
        <f t="shared" si="4"/>
        <v>1.493862</v>
      </c>
      <c r="M264" s="3">
        <v>1493862</v>
      </c>
    </row>
    <row r="265" spans="1:13" x14ac:dyDescent="0.25">
      <c r="A265" t="s">
        <v>59</v>
      </c>
      <c r="B265" t="s">
        <v>455</v>
      </c>
      <c r="C265" t="s">
        <v>30</v>
      </c>
      <c r="D265" s="3">
        <f t="shared" si="4"/>
        <v>1.493862</v>
      </c>
      <c r="M265" s="3">
        <v>1493862</v>
      </c>
    </row>
    <row r="266" spans="1:13" x14ac:dyDescent="0.25">
      <c r="A266" t="s">
        <v>57</v>
      </c>
      <c r="B266" t="s">
        <v>458</v>
      </c>
      <c r="C266" t="s">
        <v>19</v>
      </c>
      <c r="D266" s="3">
        <f t="shared" si="4"/>
        <v>0.22342300000000001</v>
      </c>
      <c r="M266" s="3">
        <v>223423</v>
      </c>
    </row>
    <row r="267" spans="1:13" x14ac:dyDescent="0.25">
      <c r="A267" t="s">
        <v>57</v>
      </c>
      <c r="B267" t="s">
        <v>458</v>
      </c>
      <c r="C267" t="s">
        <v>20</v>
      </c>
      <c r="D267" s="3">
        <f t="shared" si="4"/>
        <v>0.22342300000000001</v>
      </c>
      <c r="M267" s="3">
        <v>223423</v>
      </c>
    </row>
    <row r="268" spans="1:13" x14ac:dyDescent="0.25">
      <c r="A268" t="s">
        <v>57</v>
      </c>
      <c r="B268" t="s">
        <v>458</v>
      </c>
      <c r="C268" t="s">
        <v>21</v>
      </c>
      <c r="D268" s="3">
        <f t="shared" si="4"/>
        <v>0.22342300000000001</v>
      </c>
      <c r="M268" s="3">
        <v>223423</v>
      </c>
    </row>
    <row r="269" spans="1:13" x14ac:dyDescent="0.25">
      <c r="A269" t="s">
        <v>57</v>
      </c>
      <c r="B269" t="s">
        <v>458</v>
      </c>
      <c r="C269" t="s">
        <v>22</v>
      </c>
      <c r="D269" s="3">
        <f t="shared" si="4"/>
        <v>0.22342300000000001</v>
      </c>
      <c r="M269" s="3">
        <v>223423</v>
      </c>
    </row>
    <row r="270" spans="1:13" x14ac:dyDescent="0.25">
      <c r="A270" t="s">
        <v>57</v>
      </c>
      <c r="B270" t="s">
        <v>458</v>
      </c>
      <c r="C270" t="s">
        <v>23</v>
      </c>
      <c r="D270" s="3">
        <f t="shared" si="4"/>
        <v>0.22342300000000001</v>
      </c>
      <c r="M270" s="3">
        <v>223423</v>
      </c>
    </row>
    <row r="271" spans="1:13" x14ac:dyDescent="0.25">
      <c r="A271" t="s">
        <v>57</v>
      </c>
      <c r="B271" t="s">
        <v>458</v>
      </c>
      <c r="C271" t="s">
        <v>24</v>
      </c>
      <c r="D271" s="3">
        <f t="shared" si="4"/>
        <v>0.22342300000000001</v>
      </c>
      <c r="M271" s="3">
        <v>223423</v>
      </c>
    </row>
    <row r="272" spans="1:13" x14ac:dyDescent="0.25">
      <c r="A272" t="s">
        <v>57</v>
      </c>
      <c r="B272" t="s">
        <v>458</v>
      </c>
      <c r="C272" t="s">
        <v>25</v>
      </c>
      <c r="D272" s="3">
        <f t="shared" si="4"/>
        <v>0.22342300000000001</v>
      </c>
      <c r="M272" s="3">
        <v>223423</v>
      </c>
    </row>
    <row r="273" spans="1:13" x14ac:dyDescent="0.25">
      <c r="A273" t="s">
        <v>57</v>
      </c>
      <c r="B273" t="s">
        <v>458</v>
      </c>
      <c r="C273" t="s">
        <v>26</v>
      </c>
      <c r="D273" s="3">
        <f t="shared" si="4"/>
        <v>0.22342300000000001</v>
      </c>
      <c r="M273" s="3">
        <v>223423</v>
      </c>
    </row>
    <row r="274" spans="1:13" x14ac:dyDescent="0.25">
      <c r="A274" t="s">
        <v>57</v>
      </c>
      <c r="B274" t="s">
        <v>458</v>
      </c>
      <c r="C274" t="s">
        <v>27</v>
      </c>
      <c r="D274" s="3">
        <f t="shared" si="4"/>
        <v>0.22342300000000001</v>
      </c>
      <c r="M274" s="3">
        <v>223423</v>
      </c>
    </row>
    <row r="275" spans="1:13" x14ac:dyDescent="0.25">
      <c r="A275" t="s">
        <v>57</v>
      </c>
      <c r="B275" t="s">
        <v>458</v>
      </c>
      <c r="C275" t="s">
        <v>28</v>
      </c>
      <c r="D275" s="3">
        <f t="shared" si="4"/>
        <v>0.22342300000000001</v>
      </c>
      <c r="M275" s="3">
        <v>223423</v>
      </c>
    </row>
    <row r="276" spans="1:13" x14ac:dyDescent="0.25">
      <c r="A276" t="s">
        <v>57</v>
      </c>
      <c r="B276" t="s">
        <v>458</v>
      </c>
      <c r="C276" t="s">
        <v>29</v>
      </c>
      <c r="D276" s="3">
        <f t="shared" si="4"/>
        <v>0.22342300000000001</v>
      </c>
      <c r="M276" s="3">
        <v>223423</v>
      </c>
    </row>
    <row r="277" spans="1:13" x14ac:dyDescent="0.25">
      <c r="A277" t="s">
        <v>57</v>
      </c>
      <c r="B277" t="s">
        <v>458</v>
      </c>
      <c r="C277" t="s">
        <v>30</v>
      </c>
      <c r="D277" s="3">
        <f t="shared" si="4"/>
        <v>0.22342300000000001</v>
      </c>
      <c r="M277" s="3">
        <v>223423</v>
      </c>
    </row>
    <row r="278" spans="1:13" x14ac:dyDescent="0.25">
      <c r="A278" t="s">
        <v>50</v>
      </c>
      <c r="B278" t="s">
        <v>49</v>
      </c>
      <c r="C278" t="s">
        <v>19</v>
      </c>
      <c r="D278" s="3">
        <f t="shared" si="4"/>
        <v>1.788421</v>
      </c>
      <c r="M278" s="3">
        <v>1788421</v>
      </c>
    </row>
    <row r="279" spans="1:13" x14ac:dyDescent="0.25">
      <c r="A279" t="s">
        <v>50</v>
      </c>
      <c r="B279" t="s">
        <v>49</v>
      </c>
      <c r="C279" t="s">
        <v>20</v>
      </c>
      <c r="D279" s="3">
        <f t="shared" si="4"/>
        <v>1.788421</v>
      </c>
      <c r="M279" s="3">
        <v>1788421</v>
      </c>
    </row>
    <row r="280" spans="1:13" x14ac:dyDescent="0.25">
      <c r="A280" t="s">
        <v>50</v>
      </c>
      <c r="B280" t="s">
        <v>49</v>
      </c>
      <c r="C280" t="s">
        <v>21</v>
      </c>
      <c r="D280" s="3">
        <f t="shared" si="4"/>
        <v>1.788421</v>
      </c>
      <c r="M280" s="3">
        <v>1788421</v>
      </c>
    </row>
    <row r="281" spans="1:13" x14ac:dyDescent="0.25">
      <c r="A281" t="s">
        <v>50</v>
      </c>
      <c r="B281" t="s">
        <v>49</v>
      </c>
      <c r="C281" t="s">
        <v>22</v>
      </c>
      <c r="D281" s="3">
        <f t="shared" si="4"/>
        <v>1.788421</v>
      </c>
      <c r="M281" s="3">
        <v>1788421</v>
      </c>
    </row>
    <row r="282" spans="1:13" x14ac:dyDescent="0.25">
      <c r="A282" t="s">
        <v>50</v>
      </c>
      <c r="B282" t="s">
        <v>49</v>
      </c>
      <c r="C282" t="s">
        <v>23</v>
      </c>
      <c r="D282" s="3">
        <f t="shared" si="4"/>
        <v>1.788421</v>
      </c>
      <c r="M282" s="3">
        <v>1788421</v>
      </c>
    </row>
    <row r="283" spans="1:13" x14ac:dyDescent="0.25">
      <c r="A283" t="s">
        <v>50</v>
      </c>
      <c r="B283" t="s">
        <v>49</v>
      </c>
      <c r="C283" t="s">
        <v>24</v>
      </c>
      <c r="D283" s="3">
        <f t="shared" si="4"/>
        <v>1.788421</v>
      </c>
      <c r="M283" s="3">
        <v>1788421</v>
      </c>
    </row>
    <row r="284" spans="1:13" x14ac:dyDescent="0.25">
      <c r="A284" t="s">
        <v>50</v>
      </c>
      <c r="B284" t="s">
        <v>49</v>
      </c>
      <c r="C284" t="s">
        <v>25</v>
      </c>
      <c r="D284" s="3">
        <f t="shared" si="4"/>
        <v>1.788421</v>
      </c>
      <c r="M284" s="3">
        <v>1788421</v>
      </c>
    </row>
    <row r="285" spans="1:13" x14ac:dyDescent="0.25">
      <c r="A285" t="s">
        <v>50</v>
      </c>
      <c r="B285" t="s">
        <v>49</v>
      </c>
      <c r="C285" t="s">
        <v>26</v>
      </c>
      <c r="D285" s="3">
        <f t="shared" si="4"/>
        <v>1.788421</v>
      </c>
      <c r="M285" s="3">
        <v>1788421</v>
      </c>
    </row>
    <row r="286" spans="1:13" x14ac:dyDescent="0.25">
      <c r="A286" t="s">
        <v>50</v>
      </c>
      <c r="B286" t="s">
        <v>49</v>
      </c>
      <c r="C286" t="s">
        <v>27</v>
      </c>
      <c r="D286" s="3">
        <f t="shared" si="4"/>
        <v>1.788421</v>
      </c>
      <c r="M286" s="3">
        <v>1788421</v>
      </c>
    </row>
    <row r="287" spans="1:13" x14ac:dyDescent="0.25">
      <c r="A287" t="s">
        <v>50</v>
      </c>
      <c r="B287" t="s">
        <v>49</v>
      </c>
      <c r="C287" t="s">
        <v>28</v>
      </c>
      <c r="D287" s="3">
        <f t="shared" si="4"/>
        <v>1.788421</v>
      </c>
      <c r="M287" s="3">
        <v>1788421</v>
      </c>
    </row>
    <row r="288" spans="1:13" x14ac:dyDescent="0.25">
      <c r="A288" t="s">
        <v>50</v>
      </c>
      <c r="B288" t="s">
        <v>49</v>
      </c>
      <c r="C288" t="s">
        <v>29</v>
      </c>
      <c r="D288" s="3">
        <f t="shared" si="4"/>
        <v>1.788421</v>
      </c>
      <c r="M288" s="3">
        <v>1788421</v>
      </c>
    </row>
    <row r="289" spans="1:13" x14ac:dyDescent="0.25">
      <c r="A289" t="s">
        <v>50</v>
      </c>
      <c r="B289" t="s">
        <v>49</v>
      </c>
      <c r="C289" t="s">
        <v>30</v>
      </c>
      <c r="D289" s="3">
        <f t="shared" si="4"/>
        <v>1.788421</v>
      </c>
      <c r="M289" s="3">
        <v>1788421</v>
      </c>
    </row>
    <row r="290" spans="1:13" x14ac:dyDescent="0.25">
      <c r="A290" t="s">
        <v>458</v>
      </c>
      <c r="B290" t="s">
        <v>461</v>
      </c>
      <c r="C290" t="s">
        <v>19</v>
      </c>
      <c r="D290" s="3">
        <f t="shared" si="4"/>
        <v>0.60298399999999996</v>
      </c>
      <c r="M290" s="3">
        <v>602984</v>
      </c>
    </row>
    <row r="291" spans="1:13" x14ac:dyDescent="0.25">
      <c r="A291" t="s">
        <v>458</v>
      </c>
      <c r="B291" t="s">
        <v>461</v>
      </c>
      <c r="C291" t="s">
        <v>20</v>
      </c>
      <c r="D291" s="3">
        <f t="shared" si="4"/>
        <v>0.60298399999999996</v>
      </c>
      <c r="M291" s="3">
        <v>602984</v>
      </c>
    </row>
    <row r="292" spans="1:13" x14ac:dyDescent="0.25">
      <c r="A292" t="s">
        <v>458</v>
      </c>
      <c r="B292" t="s">
        <v>461</v>
      </c>
      <c r="C292" t="s">
        <v>21</v>
      </c>
      <c r="D292" s="3">
        <f t="shared" si="4"/>
        <v>0.60298399999999996</v>
      </c>
      <c r="M292" s="3">
        <v>602984</v>
      </c>
    </row>
    <row r="293" spans="1:13" x14ac:dyDescent="0.25">
      <c r="A293" t="s">
        <v>458</v>
      </c>
      <c r="B293" t="s">
        <v>461</v>
      </c>
      <c r="C293" t="s">
        <v>22</v>
      </c>
      <c r="D293" s="3">
        <f t="shared" si="4"/>
        <v>0.60298399999999996</v>
      </c>
      <c r="M293" s="3">
        <v>602984</v>
      </c>
    </row>
    <row r="294" spans="1:13" x14ac:dyDescent="0.25">
      <c r="A294" t="s">
        <v>458</v>
      </c>
      <c r="B294" t="s">
        <v>461</v>
      </c>
      <c r="C294" t="s">
        <v>23</v>
      </c>
      <c r="D294" s="3">
        <f t="shared" si="4"/>
        <v>0.60298399999999996</v>
      </c>
      <c r="M294" s="3">
        <v>602984</v>
      </c>
    </row>
    <row r="295" spans="1:13" x14ac:dyDescent="0.25">
      <c r="A295" t="s">
        <v>458</v>
      </c>
      <c r="B295" t="s">
        <v>461</v>
      </c>
      <c r="C295" t="s">
        <v>24</v>
      </c>
      <c r="D295" s="3">
        <f t="shared" si="4"/>
        <v>0.60298399999999996</v>
      </c>
      <c r="M295" s="3">
        <v>602984</v>
      </c>
    </row>
    <row r="296" spans="1:13" x14ac:dyDescent="0.25">
      <c r="A296" t="s">
        <v>458</v>
      </c>
      <c r="B296" t="s">
        <v>461</v>
      </c>
      <c r="C296" t="s">
        <v>25</v>
      </c>
      <c r="D296" s="3">
        <f t="shared" si="4"/>
        <v>0.60298399999999996</v>
      </c>
      <c r="M296" s="3">
        <v>602984</v>
      </c>
    </row>
    <row r="297" spans="1:13" x14ac:dyDescent="0.25">
      <c r="A297" t="s">
        <v>458</v>
      </c>
      <c r="B297" t="s">
        <v>461</v>
      </c>
      <c r="C297" t="s">
        <v>26</v>
      </c>
      <c r="D297" s="3">
        <f t="shared" si="4"/>
        <v>0.60298399999999996</v>
      </c>
      <c r="M297" s="3">
        <v>602984</v>
      </c>
    </row>
    <row r="298" spans="1:13" x14ac:dyDescent="0.25">
      <c r="A298" t="s">
        <v>458</v>
      </c>
      <c r="B298" t="s">
        <v>461</v>
      </c>
      <c r="C298" t="s">
        <v>27</v>
      </c>
      <c r="D298" s="3">
        <f t="shared" si="4"/>
        <v>0.60298399999999996</v>
      </c>
      <c r="M298" s="3">
        <v>602984</v>
      </c>
    </row>
    <row r="299" spans="1:13" x14ac:dyDescent="0.25">
      <c r="A299" t="s">
        <v>458</v>
      </c>
      <c r="B299" t="s">
        <v>461</v>
      </c>
      <c r="C299" t="s">
        <v>28</v>
      </c>
      <c r="D299" s="3">
        <f t="shared" si="4"/>
        <v>0.60298399999999996</v>
      </c>
      <c r="M299" s="3">
        <v>602984</v>
      </c>
    </row>
    <row r="300" spans="1:13" x14ac:dyDescent="0.25">
      <c r="A300" t="s">
        <v>458</v>
      </c>
      <c r="B300" t="s">
        <v>461</v>
      </c>
      <c r="C300" t="s">
        <v>29</v>
      </c>
      <c r="D300" s="3">
        <f t="shared" si="4"/>
        <v>0.60298399999999996</v>
      </c>
      <c r="M300" s="3">
        <v>602984</v>
      </c>
    </row>
    <row r="301" spans="1:13" x14ac:dyDescent="0.25">
      <c r="A301" t="s">
        <v>458</v>
      </c>
      <c r="B301" t="s">
        <v>461</v>
      </c>
      <c r="C301" t="s">
        <v>30</v>
      </c>
      <c r="D301" s="3">
        <f t="shared" si="4"/>
        <v>0.60298399999999996</v>
      </c>
      <c r="M301" s="3">
        <v>602984</v>
      </c>
    </row>
    <row r="302" spans="1:13" x14ac:dyDescent="0.25">
      <c r="A302" t="s">
        <v>461</v>
      </c>
      <c r="B302" t="s">
        <v>56</v>
      </c>
      <c r="C302" t="s">
        <v>19</v>
      </c>
      <c r="D302" s="3">
        <f t="shared" si="4"/>
        <v>0.27528399999999997</v>
      </c>
      <c r="M302" s="3">
        <v>275284</v>
      </c>
    </row>
    <row r="303" spans="1:13" x14ac:dyDescent="0.25">
      <c r="A303" t="s">
        <v>461</v>
      </c>
      <c r="B303" t="s">
        <v>56</v>
      </c>
      <c r="C303" t="s">
        <v>20</v>
      </c>
      <c r="D303" s="3">
        <f t="shared" si="4"/>
        <v>0.27528399999999997</v>
      </c>
      <c r="M303" s="3">
        <v>275284</v>
      </c>
    </row>
    <row r="304" spans="1:13" x14ac:dyDescent="0.25">
      <c r="A304" t="s">
        <v>461</v>
      </c>
      <c r="B304" t="s">
        <v>56</v>
      </c>
      <c r="C304" t="s">
        <v>21</v>
      </c>
      <c r="D304" s="3">
        <f t="shared" si="4"/>
        <v>0.27528399999999997</v>
      </c>
      <c r="M304" s="3">
        <v>275284</v>
      </c>
    </row>
    <row r="305" spans="1:13" x14ac:dyDescent="0.25">
      <c r="A305" t="s">
        <v>461</v>
      </c>
      <c r="B305" t="s">
        <v>56</v>
      </c>
      <c r="C305" t="s">
        <v>22</v>
      </c>
      <c r="D305" s="3">
        <f t="shared" si="4"/>
        <v>0.27528399999999997</v>
      </c>
      <c r="M305" s="3">
        <v>275284</v>
      </c>
    </row>
    <row r="306" spans="1:13" x14ac:dyDescent="0.25">
      <c r="A306" t="s">
        <v>461</v>
      </c>
      <c r="B306" t="s">
        <v>56</v>
      </c>
      <c r="C306" t="s">
        <v>23</v>
      </c>
      <c r="D306" s="3">
        <f t="shared" si="4"/>
        <v>0.27528399999999997</v>
      </c>
      <c r="M306" s="3">
        <v>275284</v>
      </c>
    </row>
    <row r="307" spans="1:13" x14ac:dyDescent="0.25">
      <c r="A307" t="s">
        <v>461</v>
      </c>
      <c r="B307" t="s">
        <v>56</v>
      </c>
      <c r="C307" t="s">
        <v>24</v>
      </c>
      <c r="D307" s="3">
        <f t="shared" si="4"/>
        <v>0.27528399999999997</v>
      </c>
      <c r="M307" s="3">
        <v>275284</v>
      </c>
    </row>
    <row r="308" spans="1:13" x14ac:dyDescent="0.25">
      <c r="A308" t="s">
        <v>461</v>
      </c>
      <c r="B308" t="s">
        <v>56</v>
      </c>
      <c r="C308" t="s">
        <v>25</v>
      </c>
      <c r="D308" s="3">
        <f t="shared" si="4"/>
        <v>0.27528399999999997</v>
      </c>
      <c r="M308" s="3">
        <v>275284</v>
      </c>
    </row>
    <row r="309" spans="1:13" x14ac:dyDescent="0.25">
      <c r="A309" t="s">
        <v>461</v>
      </c>
      <c r="B309" t="s">
        <v>56</v>
      </c>
      <c r="C309" t="s">
        <v>26</v>
      </c>
      <c r="D309" s="3">
        <f t="shared" si="4"/>
        <v>0.27528399999999997</v>
      </c>
      <c r="M309" s="3">
        <v>275284</v>
      </c>
    </row>
    <row r="310" spans="1:13" x14ac:dyDescent="0.25">
      <c r="A310" t="s">
        <v>461</v>
      </c>
      <c r="B310" t="s">
        <v>56</v>
      </c>
      <c r="C310" t="s">
        <v>27</v>
      </c>
      <c r="D310" s="3">
        <f t="shared" si="4"/>
        <v>0.27528399999999997</v>
      </c>
      <c r="M310" s="3">
        <v>275284</v>
      </c>
    </row>
    <row r="311" spans="1:13" x14ac:dyDescent="0.25">
      <c r="A311" t="s">
        <v>461</v>
      </c>
      <c r="B311" t="s">
        <v>56</v>
      </c>
      <c r="C311" t="s">
        <v>28</v>
      </c>
      <c r="D311" s="3">
        <f t="shared" si="4"/>
        <v>0.27528399999999997</v>
      </c>
      <c r="M311" s="3">
        <v>275284</v>
      </c>
    </row>
    <row r="312" spans="1:13" x14ac:dyDescent="0.25">
      <c r="A312" t="s">
        <v>461</v>
      </c>
      <c r="B312" t="s">
        <v>56</v>
      </c>
      <c r="C312" t="s">
        <v>29</v>
      </c>
      <c r="D312" s="3">
        <f t="shared" si="4"/>
        <v>0.27528399999999997</v>
      </c>
      <c r="M312" s="3">
        <v>275284</v>
      </c>
    </row>
    <row r="313" spans="1:13" x14ac:dyDescent="0.25">
      <c r="A313" t="s">
        <v>461</v>
      </c>
      <c r="B313" t="s">
        <v>56</v>
      </c>
      <c r="C313" t="s">
        <v>30</v>
      </c>
      <c r="D313" s="3">
        <f t="shared" si="4"/>
        <v>0.27528399999999997</v>
      </c>
      <c r="M313" s="3">
        <v>275284</v>
      </c>
    </row>
    <row r="314" spans="1:13" x14ac:dyDescent="0.25">
      <c r="A314" t="s">
        <v>51</v>
      </c>
      <c r="B314" t="s">
        <v>50</v>
      </c>
      <c r="C314" t="s">
        <v>19</v>
      </c>
      <c r="D314" s="3">
        <f t="shared" si="4"/>
        <v>0.88316499999999998</v>
      </c>
      <c r="M314" s="3">
        <v>883165</v>
      </c>
    </row>
    <row r="315" spans="1:13" x14ac:dyDescent="0.25">
      <c r="A315" t="s">
        <v>51</v>
      </c>
      <c r="B315" t="s">
        <v>50</v>
      </c>
      <c r="C315" t="s">
        <v>20</v>
      </c>
      <c r="D315" s="3">
        <f t="shared" si="4"/>
        <v>0.88316499999999998</v>
      </c>
      <c r="M315" s="3">
        <v>883165</v>
      </c>
    </row>
    <row r="316" spans="1:13" x14ac:dyDescent="0.25">
      <c r="A316" t="s">
        <v>51</v>
      </c>
      <c r="B316" t="s">
        <v>50</v>
      </c>
      <c r="C316" t="s">
        <v>21</v>
      </c>
      <c r="D316" s="3">
        <f t="shared" si="4"/>
        <v>0.88316499999999998</v>
      </c>
      <c r="M316" s="3">
        <v>883165</v>
      </c>
    </row>
    <row r="317" spans="1:13" x14ac:dyDescent="0.25">
      <c r="A317" t="s">
        <v>51</v>
      </c>
      <c r="B317" t="s">
        <v>50</v>
      </c>
      <c r="C317" t="s">
        <v>22</v>
      </c>
      <c r="D317" s="3">
        <f t="shared" si="4"/>
        <v>0.88316499999999998</v>
      </c>
      <c r="M317" s="3">
        <v>883165</v>
      </c>
    </row>
    <row r="318" spans="1:13" x14ac:dyDescent="0.25">
      <c r="A318" t="s">
        <v>51</v>
      </c>
      <c r="B318" t="s">
        <v>50</v>
      </c>
      <c r="C318" t="s">
        <v>23</v>
      </c>
      <c r="D318" s="3">
        <f t="shared" si="4"/>
        <v>0.88316499999999998</v>
      </c>
      <c r="M318" s="3">
        <v>883165</v>
      </c>
    </row>
    <row r="319" spans="1:13" x14ac:dyDescent="0.25">
      <c r="A319" t="s">
        <v>51</v>
      </c>
      <c r="B319" t="s">
        <v>50</v>
      </c>
      <c r="C319" t="s">
        <v>24</v>
      </c>
      <c r="D319" s="3">
        <f t="shared" si="4"/>
        <v>0.88316499999999998</v>
      </c>
      <c r="M319" s="3">
        <v>883165</v>
      </c>
    </row>
    <row r="320" spans="1:13" x14ac:dyDescent="0.25">
      <c r="A320" t="s">
        <v>51</v>
      </c>
      <c r="B320" t="s">
        <v>50</v>
      </c>
      <c r="C320" t="s">
        <v>25</v>
      </c>
      <c r="D320" s="3">
        <f t="shared" si="4"/>
        <v>0.88316499999999998</v>
      </c>
      <c r="M320" s="3">
        <v>883165</v>
      </c>
    </row>
    <row r="321" spans="1:13" x14ac:dyDescent="0.25">
      <c r="A321" t="s">
        <v>51</v>
      </c>
      <c r="B321" t="s">
        <v>50</v>
      </c>
      <c r="C321" t="s">
        <v>26</v>
      </c>
      <c r="D321" s="3">
        <f t="shared" si="4"/>
        <v>0.88316499999999998</v>
      </c>
      <c r="M321" s="3">
        <v>883165</v>
      </c>
    </row>
    <row r="322" spans="1:13" x14ac:dyDescent="0.25">
      <c r="A322" t="s">
        <v>51</v>
      </c>
      <c r="B322" t="s">
        <v>50</v>
      </c>
      <c r="C322" t="s">
        <v>27</v>
      </c>
      <c r="D322" s="3">
        <f t="shared" si="4"/>
        <v>0.88316499999999998</v>
      </c>
      <c r="M322" s="3">
        <v>883165</v>
      </c>
    </row>
    <row r="323" spans="1:13" x14ac:dyDescent="0.25">
      <c r="A323" t="s">
        <v>51</v>
      </c>
      <c r="B323" t="s">
        <v>50</v>
      </c>
      <c r="C323" t="s">
        <v>28</v>
      </c>
      <c r="D323" s="3">
        <f>M323/1000000</f>
        <v>0.88316499999999998</v>
      </c>
      <c r="M323" s="3">
        <v>883165</v>
      </c>
    </row>
    <row r="324" spans="1:13" x14ac:dyDescent="0.25">
      <c r="A324" t="s">
        <v>51</v>
      </c>
      <c r="B324" t="s">
        <v>50</v>
      </c>
      <c r="C324" t="s">
        <v>29</v>
      </c>
      <c r="D324" s="3">
        <f>M324/1000000</f>
        <v>0.88316499999999998</v>
      </c>
      <c r="M324" s="3">
        <v>883165</v>
      </c>
    </row>
    <row r="325" spans="1:13" x14ac:dyDescent="0.25">
      <c r="A325" t="s">
        <v>51</v>
      </c>
      <c r="B325" t="s">
        <v>50</v>
      </c>
      <c r="C325" t="s">
        <v>30</v>
      </c>
      <c r="D325" s="3">
        <f>M325/1000000</f>
        <v>0.88316499999999998</v>
      </c>
      <c r="M325" s="3">
        <v>883165</v>
      </c>
    </row>
  </sheetData>
  <pageMargins left="0.7" right="0.7" top="0.75" bottom="0.75" header="0.3" footer="0.3"/>
  <pageSetup orientation="portrait" horizontalDpi="1200" verticalDpi="12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dimension ref="A1:G36"/>
  <sheetViews>
    <sheetView zoomScale="85" zoomScaleNormal="85" workbookViewId="0">
      <selection activeCell="C7" sqref="C7:C10"/>
    </sheetView>
  </sheetViews>
  <sheetFormatPr defaultColWidth="9.140625" defaultRowHeight="15" x14ac:dyDescent="0.25"/>
  <sheetData>
    <row r="1" spans="1:3" x14ac:dyDescent="0.25">
      <c r="A1" t="s">
        <v>31</v>
      </c>
      <c r="B1" t="s">
        <v>32</v>
      </c>
      <c r="C1">
        <v>1</v>
      </c>
    </row>
    <row r="2" spans="1:3" x14ac:dyDescent="0.25">
      <c r="A2" t="s">
        <v>7</v>
      </c>
      <c r="B2" t="s">
        <v>33</v>
      </c>
      <c r="C2">
        <v>1</v>
      </c>
    </row>
    <row r="3" spans="1:3" x14ac:dyDescent="0.25">
      <c r="A3" t="s">
        <v>55</v>
      </c>
      <c r="B3" t="s">
        <v>54</v>
      </c>
      <c r="C3">
        <v>1</v>
      </c>
    </row>
    <row r="4" spans="1:3" x14ac:dyDescent="0.25">
      <c r="A4" t="s">
        <v>58</v>
      </c>
      <c r="B4" t="s">
        <v>57</v>
      </c>
      <c r="C4">
        <v>1</v>
      </c>
    </row>
    <row r="5" spans="1:3" x14ac:dyDescent="0.25">
      <c r="A5" t="s">
        <v>45</v>
      </c>
      <c r="B5" t="s">
        <v>9</v>
      </c>
      <c r="C5">
        <v>1</v>
      </c>
    </row>
    <row r="6" spans="1:3" x14ac:dyDescent="0.25">
      <c r="A6" t="s">
        <v>9</v>
      </c>
      <c r="B6" t="s">
        <v>46</v>
      </c>
      <c r="C6">
        <v>1</v>
      </c>
    </row>
    <row r="7" spans="1:3" x14ac:dyDescent="0.25">
      <c r="A7" t="s">
        <v>46</v>
      </c>
      <c r="B7" t="s">
        <v>48</v>
      </c>
      <c r="C7">
        <v>1</v>
      </c>
    </row>
    <row r="8" spans="1:3" x14ac:dyDescent="0.25">
      <c r="A8" t="s">
        <v>56</v>
      </c>
      <c r="B8" t="s">
        <v>10</v>
      </c>
      <c r="C8">
        <v>1</v>
      </c>
    </row>
    <row r="9" spans="1:3" x14ac:dyDescent="0.25">
      <c r="A9" t="s">
        <v>34</v>
      </c>
      <c r="B9" t="s">
        <v>36</v>
      </c>
      <c r="C9">
        <v>1</v>
      </c>
    </row>
    <row r="10" spans="1:3" x14ac:dyDescent="0.25">
      <c r="A10" t="s">
        <v>47</v>
      </c>
      <c r="B10" t="s">
        <v>9</v>
      </c>
      <c r="C10">
        <v>1</v>
      </c>
    </row>
    <row r="36" spans="7:7" x14ac:dyDescent="0.25">
      <c r="G36" s="5"/>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AL38"/>
  <sheetViews>
    <sheetView zoomScale="70" zoomScaleNormal="70" workbookViewId="0">
      <selection activeCell="L17" sqref="L17"/>
    </sheetView>
  </sheetViews>
  <sheetFormatPr defaultColWidth="9.140625" defaultRowHeight="15" x14ac:dyDescent="0.25"/>
  <cols>
    <col min="1" max="35" width="5.5703125" customWidth="1"/>
    <col min="36" max="36" width="6.28515625" customWidth="1"/>
    <col min="37" max="37" width="6.85546875" customWidth="1"/>
    <col min="38" max="38" width="6" customWidth="1"/>
  </cols>
  <sheetData>
    <row r="1" spans="1:38"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row>
    <row r="2" spans="1:38" x14ac:dyDescent="0.25">
      <c r="A2" t="s">
        <v>31</v>
      </c>
      <c r="E2">
        <v>1</v>
      </c>
    </row>
    <row r="3" spans="1:38" x14ac:dyDescent="0.25">
      <c r="A3" t="s">
        <v>5</v>
      </c>
      <c r="D3">
        <v>1</v>
      </c>
    </row>
    <row r="4" spans="1:38" x14ac:dyDescent="0.25">
      <c r="A4" t="s">
        <v>6</v>
      </c>
      <c r="Q4">
        <v>1</v>
      </c>
    </row>
    <row r="5" spans="1:38" x14ac:dyDescent="0.25">
      <c r="A5" t="s">
        <v>32</v>
      </c>
      <c r="D5">
        <v>1</v>
      </c>
      <c r="F5">
        <v>1</v>
      </c>
      <c r="AL5">
        <v>1</v>
      </c>
    </row>
    <row r="6" spans="1:38" x14ac:dyDescent="0.25">
      <c r="A6" t="s">
        <v>33</v>
      </c>
      <c r="Q6">
        <v>1</v>
      </c>
    </row>
    <row r="7" spans="1:38" x14ac:dyDescent="0.25">
      <c r="A7" t="s">
        <v>7</v>
      </c>
    </row>
    <row r="8" spans="1:38" x14ac:dyDescent="0.25">
      <c r="A8" t="s">
        <v>34</v>
      </c>
      <c r="I8">
        <v>1</v>
      </c>
      <c r="J8">
        <v>1</v>
      </c>
      <c r="O8">
        <v>1</v>
      </c>
    </row>
    <row r="9" spans="1:38" x14ac:dyDescent="0.25">
      <c r="A9" t="s">
        <v>35</v>
      </c>
      <c r="J9">
        <v>1</v>
      </c>
    </row>
    <row r="10" spans="1:38" x14ac:dyDescent="0.25">
      <c r="A10" t="s">
        <v>36</v>
      </c>
      <c r="K10">
        <v>1</v>
      </c>
    </row>
    <row r="11" spans="1:38" x14ac:dyDescent="0.25">
      <c r="A11" t="s">
        <v>39</v>
      </c>
      <c r="L11">
        <v>1</v>
      </c>
      <c r="M11">
        <v>1</v>
      </c>
      <c r="N11">
        <v>1</v>
      </c>
    </row>
    <row r="12" spans="1:38" x14ac:dyDescent="0.25">
      <c r="A12" t="s">
        <v>40</v>
      </c>
      <c r="M12">
        <v>1</v>
      </c>
    </row>
    <row r="13" spans="1:38" x14ac:dyDescent="0.25">
      <c r="A13" t="s">
        <v>41</v>
      </c>
    </row>
    <row r="14" spans="1:38" x14ac:dyDescent="0.25">
      <c r="A14" t="s">
        <v>42</v>
      </c>
      <c r="M14">
        <v>1</v>
      </c>
    </row>
    <row r="15" spans="1:38" x14ac:dyDescent="0.25">
      <c r="A15" t="s">
        <v>43</v>
      </c>
    </row>
    <row r="16" spans="1:38" x14ac:dyDescent="0.25">
      <c r="A16" t="s">
        <v>44</v>
      </c>
      <c r="O16">
        <v>1</v>
      </c>
      <c r="S16">
        <v>1</v>
      </c>
    </row>
    <row r="17" spans="1:37" x14ac:dyDescent="0.25">
      <c r="A17" t="s">
        <v>8</v>
      </c>
      <c r="H17">
        <v>1</v>
      </c>
    </row>
    <row r="18" spans="1:37" x14ac:dyDescent="0.25">
      <c r="A18" t="s">
        <v>45</v>
      </c>
    </row>
    <row r="19" spans="1:37" x14ac:dyDescent="0.25">
      <c r="A19" t="s">
        <v>9</v>
      </c>
      <c r="T19">
        <v>1</v>
      </c>
    </row>
    <row r="20" spans="1:37" x14ac:dyDescent="0.25">
      <c r="A20" t="s">
        <v>46</v>
      </c>
      <c r="V20">
        <v>1</v>
      </c>
    </row>
    <row r="21" spans="1:37" x14ac:dyDescent="0.25">
      <c r="A21" t="s">
        <v>47</v>
      </c>
      <c r="S21">
        <v>1</v>
      </c>
    </row>
    <row r="22" spans="1:37" x14ac:dyDescent="0.25">
      <c r="A22" t="s">
        <v>48</v>
      </c>
    </row>
    <row r="23" spans="1:37" x14ac:dyDescent="0.25">
      <c r="A23" t="s">
        <v>49</v>
      </c>
      <c r="H23">
        <v>1</v>
      </c>
    </row>
    <row r="24" spans="1:37" x14ac:dyDescent="0.25">
      <c r="A24" t="s">
        <v>50</v>
      </c>
      <c r="W24">
        <v>1</v>
      </c>
    </row>
    <row r="25" spans="1:37" x14ac:dyDescent="0.25">
      <c r="A25" t="s">
        <v>51</v>
      </c>
    </row>
    <row r="26" spans="1:37" x14ac:dyDescent="0.25">
      <c r="A26" t="s">
        <v>52</v>
      </c>
      <c r="X26">
        <v>1</v>
      </c>
    </row>
    <row r="27" spans="1:37" x14ac:dyDescent="0.25">
      <c r="A27" t="s">
        <v>53</v>
      </c>
      <c r="W27">
        <v>1</v>
      </c>
    </row>
    <row r="28" spans="1:37" x14ac:dyDescent="0.25">
      <c r="A28" t="s">
        <v>10</v>
      </c>
      <c r="W28">
        <v>1</v>
      </c>
      <c r="AA28">
        <v>1</v>
      </c>
    </row>
    <row r="29" spans="1:37" x14ac:dyDescent="0.25">
      <c r="A29" t="s">
        <v>54</v>
      </c>
      <c r="X29">
        <v>1</v>
      </c>
      <c r="Z29">
        <v>1</v>
      </c>
    </row>
    <row r="30" spans="1:37" x14ac:dyDescent="0.25">
      <c r="A30" t="s">
        <v>55</v>
      </c>
    </row>
    <row r="31" spans="1:37" x14ac:dyDescent="0.25">
      <c r="A31" t="s">
        <v>56</v>
      </c>
      <c r="AB31">
        <v>1</v>
      </c>
    </row>
    <row r="32" spans="1:37" x14ac:dyDescent="0.25">
      <c r="A32" t="s">
        <v>57</v>
      </c>
      <c r="AE32">
        <v>1</v>
      </c>
      <c r="AK32">
        <v>1</v>
      </c>
    </row>
    <row r="33" spans="1:31" x14ac:dyDescent="0.25">
      <c r="A33" t="s">
        <v>58</v>
      </c>
    </row>
    <row r="34" spans="1:31" x14ac:dyDescent="0.25">
      <c r="A34" t="s">
        <v>59</v>
      </c>
      <c r="AE34">
        <v>1</v>
      </c>
    </row>
    <row r="35" spans="1:31" x14ac:dyDescent="0.25">
      <c r="A35" t="s">
        <v>60</v>
      </c>
      <c r="H35">
        <v>1</v>
      </c>
    </row>
    <row r="36" spans="1:31" x14ac:dyDescent="0.25">
      <c r="A36" t="s">
        <v>61</v>
      </c>
    </row>
    <row r="37" spans="1:31" x14ac:dyDescent="0.25">
      <c r="A37" t="s">
        <v>62</v>
      </c>
      <c r="AA37">
        <v>1</v>
      </c>
      <c r="AC37">
        <v>1</v>
      </c>
    </row>
    <row r="38" spans="1:31" x14ac:dyDescent="0.25">
      <c r="A38" t="s">
        <v>63</v>
      </c>
      <c r="Q38">
        <v>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A1:N57"/>
  <sheetViews>
    <sheetView zoomScaleNormal="100" workbookViewId="0">
      <selection activeCell="F24" sqref="F24"/>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f>HeadFlow!B36+capacity!$B$1</f>
        <v>21.266481556794684</v>
      </c>
      <c r="D2">
        <f>HeadFlow!C36+capacity!$B$1</f>
        <v>26.588724794849202</v>
      </c>
      <c r="E2">
        <f>HeadFlow!D36+capacity!$B$1</f>
        <v>29.659233108160251</v>
      </c>
      <c r="F2">
        <f>HeadFlow!E36+capacity!$B$1</f>
        <v>27.04371424017469</v>
      </c>
      <c r="G2">
        <f>HeadFlow!F36+capacity!$B$1</f>
        <v>18.032910613632446</v>
      </c>
      <c r="H2">
        <f>HeadFlow!G36+capacity!$B$1</f>
        <v>67.227595036227299</v>
      </c>
      <c r="I2">
        <f>HeadFlow!H36+capacity!$B$1</f>
        <v>76.37040589184025</v>
      </c>
      <c r="J2">
        <f>HeadFlow!I36+capacity!$B$1</f>
        <v>66.76657905565088</v>
      </c>
      <c r="K2">
        <f>HeadFlow!J36+capacity!$B$1</f>
        <v>31.874289755342609</v>
      </c>
      <c r="L2">
        <f>HeadFlow!K36+capacity!$B$1</f>
        <v>16.034636436863483</v>
      </c>
      <c r="M2">
        <f>HeadFlow!L36+capacity!$B$1</f>
        <v>21.262040948737525</v>
      </c>
      <c r="N2">
        <f>HeadFlow!M36+capacity!$B$1</f>
        <v>21.981015959351787</v>
      </c>
    </row>
    <row r="3" spans="1:14" x14ac:dyDescent="0.25">
      <c r="A3" t="s">
        <v>31</v>
      </c>
      <c r="B3" t="s">
        <v>32</v>
      </c>
      <c r="C3">
        <f>$C$2</f>
        <v>21.266481556794684</v>
      </c>
      <c r="D3">
        <f>$D$2</f>
        <v>26.588724794849202</v>
      </c>
      <c r="E3">
        <f>$E$2</f>
        <v>29.659233108160251</v>
      </c>
      <c r="F3">
        <f>$F$2</f>
        <v>27.04371424017469</v>
      </c>
      <c r="G3">
        <f>$G$2</f>
        <v>18.032910613632446</v>
      </c>
      <c r="H3">
        <f>$H$2</f>
        <v>67.227595036227299</v>
      </c>
      <c r="I3">
        <f>$I$2</f>
        <v>76.37040589184025</v>
      </c>
      <c r="J3">
        <f>$J$2</f>
        <v>66.76657905565088</v>
      </c>
      <c r="K3">
        <f>$K$2</f>
        <v>31.874289755342609</v>
      </c>
      <c r="L3">
        <f>$L$2</f>
        <v>16.034636436863483</v>
      </c>
      <c r="M3">
        <f>$M$2</f>
        <v>21.262040948737525</v>
      </c>
      <c r="N3">
        <f>$N$2</f>
        <v>21.981015959351787</v>
      </c>
    </row>
    <row r="4" spans="1:14" x14ac:dyDescent="0.25">
      <c r="A4" t="s">
        <v>32</v>
      </c>
      <c r="B4" t="s">
        <v>33</v>
      </c>
      <c r="C4">
        <f>$C$2</f>
        <v>21.266481556794684</v>
      </c>
      <c r="D4">
        <f>$D$2</f>
        <v>26.588724794849202</v>
      </c>
      <c r="E4">
        <f>$E$2</f>
        <v>29.659233108160251</v>
      </c>
      <c r="F4">
        <f>$F$2</f>
        <v>27.04371424017469</v>
      </c>
      <c r="G4">
        <f>$G$2</f>
        <v>18.032910613632446</v>
      </c>
      <c r="H4">
        <f>$H$2</f>
        <v>67.227595036227299</v>
      </c>
      <c r="I4">
        <f>$I$2</f>
        <v>76.37040589184025</v>
      </c>
      <c r="J4">
        <f>$J$2</f>
        <v>66.76657905565088</v>
      </c>
      <c r="K4">
        <f>$K$2</f>
        <v>31.874289755342609</v>
      </c>
      <c r="L4">
        <f>$L$2</f>
        <v>16.034636436863483</v>
      </c>
      <c r="M4">
        <f>$M$2</f>
        <v>21.262040948737525</v>
      </c>
      <c r="N4">
        <f>$N$2</f>
        <v>21.981015959351787</v>
      </c>
    </row>
    <row r="5" spans="1:14" x14ac:dyDescent="0.25">
      <c r="A5" t="s">
        <v>7</v>
      </c>
      <c r="B5" t="s">
        <v>33</v>
      </c>
      <c r="C5">
        <f>HeadFlow!B7</f>
        <v>1.2510288000000001</v>
      </c>
      <c r="D5">
        <f>HeadFlow!C7</f>
        <v>1.377621</v>
      </c>
      <c r="E5">
        <f>HeadFlow!D7</f>
        <v>2.3233391999999999</v>
      </c>
      <c r="F5">
        <f>HeadFlow!E7</f>
        <v>6.0466392000000004</v>
      </c>
      <c r="G5">
        <f>HeadFlow!F7</f>
        <v>27.098177400000001</v>
      </c>
      <c r="H5">
        <f>HeadFlow!G7</f>
        <v>31.126788000000001</v>
      </c>
      <c r="I5">
        <f>HeadFlow!H7</f>
        <v>8.3476385999999998</v>
      </c>
      <c r="J5">
        <f>HeadFlow!I7</f>
        <v>4.0807368000000004</v>
      </c>
      <c r="K5">
        <f>HeadFlow!J7</f>
        <v>2.6882226000000005</v>
      </c>
      <c r="L5">
        <f>HeadFlow!K7</f>
        <v>2.0999412</v>
      </c>
      <c r="M5">
        <f>HeadFlow!L7</f>
        <v>1.7350578000000001</v>
      </c>
      <c r="N5">
        <f>HeadFlow!M7</f>
        <v>1.2808151999999999</v>
      </c>
    </row>
    <row r="6" spans="1:14" x14ac:dyDescent="0.25">
      <c r="A6" t="s">
        <v>33</v>
      </c>
      <c r="B6" t="s">
        <v>8</v>
      </c>
      <c r="C6">
        <f>C$2+C$5</f>
        <v>22.517510356794684</v>
      </c>
      <c r="D6">
        <f t="shared" ref="D6:N6" si="0">D$2+D$5</f>
        <v>27.966345794849204</v>
      </c>
      <c r="E6">
        <f t="shared" si="0"/>
        <v>31.98257230816025</v>
      </c>
      <c r="F6">
        <f t="shared" si="0"/>
        <v>33.090353440174688</v>
      </c>
      <c r="G6">
        <f t="shared" si="0"/>
        <v>45.13108801363245</v>
      </c>
      <c r="H6">
        <f t="shared" si="0"/>
        <v>98.354383036227304</v>
      </c>
      <c r="I6">
        <f t="shared" si="0"/>
        <v>84.718044491840246</v>
      </c>
      <c r="J6">
        <f t="shared" si="0"/>
        <v>70.847315855650876</v>
      </c>
      <c r="K6">
        <f t="shared" si="0"/>
        <v>34.562512355342612</v>
      </c>
      <c r="L6">
        <f t="shared" si="0"/>
        <v>18.134577636863483</v>
      </c>
      <c r="M6">
        <f t="shared" si="0"/>
        <v>22.997098748737525</v>
      </c>
      <c r="N6">
        <f t="shared" si="0"/>
        <v>23.261831159351786</v>
      </c>
    </row>
    <row r="7" spans="1:14" x14ac:dyDescent="0.25">
      <c r="A7" t="s">
        <v>5</v>
      </c>
      <c r="B7" t="s">
        <v>6</v>
      </c>
      <c r="C7">
        <f>C2</f>
        <v>21.266481556794684</v>
      </c>
      <c r="D7">
        <f t="shared" ref="D7:N7" si="1">D2</f>
        <v>26.588724794849202</v>
      </c>
      <c r="E7">
        <f t="shared" si="1"/>
        <v>29.659233108160251</v>
      </c>
      <c r="F7">
        <f t="shared" si="1"/>
        <v>27.04371424017469</v>
      </c>
      <c r="G7">
        <f t="shared" si="1"/>
        <v>18.032910613632446</v>
      </c>
      <c r="H7">
        <f t="shared" si="1"/>
        <v>67.227595036227299</v>
      </c>
      <c r="I7">
        <f t="shared" si="1"/>
        <v>76.37040589184025</v>
      </c>
      <c r="J7">
        <f t="shared" si="1"/>
        <v>66.76657905565088</v>
      </c>
      <c r="K7">
        <f t="shared" si="1"/>
        <v>31.874289755342609</v>
      </c>
      <c r="L7">
        <f t="shared" si="1"/>
        <v>16.034636436863483</v>
      </c>
      <c r="M7">
        <f t="shared" si="1"/>
        <v>21.262040948737525</v>
      </c>
      <c r="N7">
        <f t="shared" si="1"/>
        <v>21.981015959351787</v>
      </c>
    </row>
    <row r="8" spans="1:14" x14ac:dyDescent="0.25">
      <c r="A8" t="s">
        <v>32</v>
      </c>
      <c r="B8" t="s">
        <v>6</v>
      </c>
      <c r="C8">
        <f>C2</f>
        <v>21.266481556794684</v>
      </c>
      <c r="D8">
        <f t="shared" ref="D8:N8" si="2">D2</f>
        <v>26.588724794849202</v>
      </c>
      <c r="E8">
        <f t="shared" si="2"/>
        <v>29.659233108160251</v>
      </c>
      <c r="F8">
        <f t="shared" si="2"/>
        <v>27.04371424017469</v>
      </c>
      <c r="G8">
        <f t="shared" si="2"/>
        <v>18.032910613632446</v>
      </c>
      <c r="H8">
        <f t="shared" si="2"/>
        <v>67.227595036227299</v>
      </c>
      <c r="I8">
        <f t="shared" si="2"/>
        <v>76.37040589184025</v>
      </c>
      <c r="J8">
        <f t="shared" si="2"/>
        <v>66.76657905565088</v>
      </c>
      <c r="K8">
        <f t="shared" si="2"/>
        <v>31.874289755342609</v>
      </c>
      <c r="L8">
        <f t="shared" si="2"/>
        <v>16.034636436863483</v>
      </c>
      <c r="M8">
        <f t="shared" si="2"/>
        <v>21.262040948737525</v>
      </c>
      <c r="N8">
        <f t="shared" si="2"/>
        <v>21.981015959351787</v>
      </c>
    </row>
    <row r="9" spans="1:14" x14ac:dyDescent="0.25">
      <c r="A9" t="s">
        <v>6</v>
      </c>
      <c r="B9" t="s">
        <v>8</v>
      </c>
      <c r="C9">
        <f>C7</f>
        <v>21.266481556794684</v>
      </c>
      <c r="D9">
        <f t="shared" ref="D9:N9" si="3">D7</f>
        <v>26.588724794849202</v>
      </c>
      <c r="E9">
        <f t="shared" si="3"/>
        <v>29.659233108160251</v>
      </c>
      <c r="F9">
        <f t="shared" si="3"/>
        <v>27.04371424017469</v>
      </c>
      <c r="G9">
        <f t="shared" si="3"/>
        <v>18.032910613632446</v>
      </c>
      <c r="H9">
        <f t="shared" si="3"/>
        <v>67.227595036227299</v>
      </c>
      <c r="I9">
        <f t="shared" si="3"/>
        <v>76.37040589184025</v>
      </c>
      <c r="J9">
        <f t="shared" si="3"/>
        <v>66.76657905565088</v>
      </c>
      <c r="K9">
        <f t="shared" si="3"/>
        <v>31.874289755342609</v>
      </c>
      <c r="L9">
        <f t="shared" si="3"/>
        <v>16.034636436863483</v>
      </c>
      <c r="M9">
        <f t="shared" si="3"/>
        <v>21.262040948737525</v>
      </c>
      <c r="N9">
        <f t="shared" si="3"/>
        <v>21.981015959351787</v>
      </c>
    </row>
    <row r="10" spans="1:14" x14ac:dyDescent="0.25">
      <c r="A10" t="s">
        <v>8</v>
      </c>
      <c r="B10" t="s">
        <v>34</v>
      </c>
      <c r="C10">
        <f>C6</f>
        <v>22.517510356794684</v>
      </c>
      <c r="D10">
        <f t="shared" ref="D10:N10" si="4">D6</f>
        <v>27.966345794849204</v>
      </c>
      <c r="E10">
        <f t="shared" si="4"/>
        <v>31.98257230816025</v>
      </c>
      <c r="F10">
        <f t="shared" si="4"/>
        <v>33.090353440174688</v>
      </c>
      <c r="G10">
        <f t="shared" si="4"/>
        <v>45.13108801363245</v>
      </c>
      <c r="H10">
        <f t="shared" si="4"/>
        <v>98.354383036227304</v>
      </c>
      <c r="I10">
        <f t="shared" si="4"/>
        <v>84.718044491840246</v>
      </c>
      <c r="J10">
        <f t="shared" si="4"/>
        <v>70.847315855650876</v>
      </c>
      <c r="K10">
        <f t="shared" si="4"/>
        <v>34.562512355342612</v>
      </c>
      <c r="L10">
        <f t="shared" si="4"/>
        <v>18.134577636863483</v>
      </c>
      <c r="M10">
        <f t="shared" si="4"/>
        <v>22.997098748737525</v>
      </c>
      <c r="N10">
        <f t="shared" si="4"/>
        <v>23.261831159351786</v>
      </c>
    </row>
    <row r="11" spans="1:14" x14ac:dyDescent="0.25">
      <c r="A11" t="s">
        <v>58</v>
      </c>
      <c r="B11" t="s">
        <v>57</v>
      </c>
      <c r="C11">
        <f>HeadFlow!B33+capacity!$B$5+capacity!$B$4</f>
        <v>39.442198290377952</v>
      </c>
      <c r="D11">
        <f>HeadFlow!C33+capacity!$B$5+capacity!$B$4</f>
        <v>39.794238872881245</v>
      </c>
      <c r="E11">
        <f>HeadFlow!D33+capacity!$B$5+capacity!$B$4</f>
        <v>41.073421011979462</v>
      </c>
      <c r="F11">
        <f>HeadFlow!E33+capacity!$B$5+capacity!$B$4</f>
        <v>46.164543539397862</v>
      </c>
      <c r="G11">
        <f>HeadFlow!F33+capacity!$B$5+capacity!$B$4</f>
        <v>41.505091727598874</v>
      </c>
      <c r="H11">
        <f>HeadFlow!G33+capacity!$B$5+capacity!$B$4</f>
        <v>40.035242714443065</v>
      </c>
      <c r="I11">
        <f>HeadFlow!H33+capacity!$B$5+capacity!$B$4</f>
        <v>39.490150751684872</v>
      </c>
      <c r="J11">
        <f>HeadFlow!I33+capacity!$B$5+capacity!$B$4</f>
        <v>39.399862588865943</v>
      </c>
      <c r="K11">
        <f>HeadFlow!J33+capacity!$B$5+capacity!$B$4</f>
        <v>39.357601066751869</v>
      </c>
      <c r="L11">
        <f>HeadFlow!K33+capacity!$B$5+capacity!$B$4</f>
        <v>39.317350561239252</v>
      </c>
      <c r="M11">
        <f>HeadFlow!L33+capacity!$B$5+capacity!$B$4</f>
        <v>39.355207860214762</v>
      </c>
      <c r="N11">
        <f>HeadFlow!M33+capacity!$B$5+capacity!$B$4</f>
        <v>39.144140206905462</v>
      </c>
    </row>
    <row r="12" spans="1:14" x14ac:dyDescent="0.25">
      <c r="A12" t="s">
        <v>59</v>
      </c>
      <c r="B12" t="s">
        <v>455</v>
      </c>
      <c r="C12">
        <f>HeadFlow!B34+capacity!$B$5+capacity!$B$4</f>
        <v>40.416065087817643</v>
      </c>
      <c r="D12">
        <f>HeadFlow!C34+capacity!$B$5+capacity!$B$4</f>
        <v>40.499225722422494</v>
      </c>
      <c r="E12">
        <f>HeadFlow!D34+capacity!$B$5+capacity!$B$4</f>
        <v>42.913654851935178</v>
      </c>
      <c r="F12">
        <f>HeadFlow!E34+capacity!$B$5+capacity!$B$4</f>
        <v>45.240753955201164</v>
      </c>
      <c r="G12">
        <f>HeadFlow!F34+capacity!$B$5+capacity!$B$4</f>
        <v>48.055051723266793</v>
      </c>
      <c r="H12">
        <f>HeadFlow!G34+capacity!$B$5+capacity!$B$4</f>
        <v>44.270303392671892</v>
      </c>
      <c r="I12">
        <f>HeadFlow!H34+capacity!$B$5+capacity!$B$4</f>
        <v>41.036435628823433</v>
      </c>
      <c r="J12">
        <f>HeadFlow!I34+capacity!$B$5+capacity!$B$4</f>
        <v>40.857236525960047</v>
      </c>
      <c r="K12">
        <f>HeadFlow!J34+capacity!$B$5+capacity!$B$4</f>
        <v>40.714268683384987</v>
      </c>
      <c r="L12">
        <f>HeadFlow!K34+capacity!$B$5+capacity!$B$4</f>
        <v>40.29893847014219</v>
      </c>
      <c r="M12">
        <f>HeadFlow!L34+capacity!$B$5+capacity!$B$4</f>
        <v>40.367327195117674</v>
      </c>
      <c r="N12">
        <f>HeadFlow!M34+capacity!$B$5+capacity!$B$4</f>
        <v>40.251497853563656</v>
      </c>
    </row>
    <row r="13" spans="1:14" x14ac:dyDescent="0.25">
      <c r="A13" t="s">
        <v>57</v>
      </c>
      <c r="B13" t="s">
        <v>458</v>
      </c>
      <c r="C13">
        <f>C$11</f>
        <v>39.442198290377952</v>
      </c>
      <c r="D13">
        <f t="shared" ref="D13:N13" si="5">D$12</f>
        <v>40.499225722422494</v>
      </c>
      <c r="E13">
        <f t="shared" si="5"/>
        <v>42.913654851935178</v>
      </c>
      <c r="F13">
        <f t="shared" si="5"/>
        <v>45.240753955201164</v>
      </c>
      <c r="G13">
        <f t="shared" si="5"/>
        <v>48.055051723266793</v>
      </c>
      <c r="H13">
        <f t="shared" si="5"/>
        <v>44.270303392671892</v>
      </c>
      <c r="I13">
        <f t="shared" si="5"/>
        <v>41.036435628823433</v>
      </c>
      <c r="J13">
        <f t="shared" si="5"/>
        <v>40.857236525960047</v>
      </c>
      <c r="K13">
        <f t="shared" si="5"/>
        <v>40.714268683384987</v>
      </c>
      <c r="L13">
        <f t="shared" si="5"/>
        <v>40.29893847014219</v>
      </c>
      <c r="M13">
        <f t="shared" si="5"/>
        <v>40.367327195117674</v>
      </c>
      <c r="N13">
        <f t="shared" si="5"/>
        <v>40.251497853563656</v>
      </c>
    </row>
    <row r="14" spans="1:14" x14ac:dyDescent="0.25">
      <c r="A14" t="s">
        <v>56</v>
      </c>
      <c r="B14" t="s">
        <v>10</v>
      </c>
      <c r="C14">
        <f>HeadFlow!B33+capacity!$B$5+capacity!$B$4+HeadFlow!B34</f>
        <v>40.776683378195585</v>
      </c>
      <c r="D14">
        <f>HeadFlow!C33+capacity!$B$5+capacity!$B$4+HeadFlow!C34</f>
        <v>41.211884595303736</v>
      </c>
      <c r="E14">
        <f>HeadFlow!D33+capacity!$B$5+capacity!$B$4+HeadFlow!D34</f>
        <v>44.905495863914638</v>
      </c>
      <c r="F14">
        <f>HeadFlow!E33+capacity!$B$5+capacity!$B$4+HeadFlow!E34</f>
        <v>52.323717494599023</v>
      </c>
      <c r="G14">
        <f>HeadFlow!F33+capacity!$B$5+capacity!$B$4+HeadFlow!F34</f>
        <v>50.478563450865664</v>
      </c>
      <c r="H14">
        <f>HeadFlow!G33+capacity!$B$5+capacity!$B$4+HeadFlow!G34</f>
        <v>45.223966107114954</v>
      </c>
      <c r="I14">
        <f>HeadFlow!H33+capacity!$B$5+capacity!$B$4+HeadFlow!H34</f>
        <v>41.445006380508303</v>
      </c>
      <c r="J14">
        <f>HeadFlow!I33+capacity!$B$5+capacity!$B$4+HeadFlow!I34</f>
        <v>41.175519114825988</v>
      </c>
      <c r="K14">
        <f>HeadFlow!J33+capacity!$B$5+capacity!$B$4+HeadFlow!J34</f>
        <v>40.990289750136853</v>
      </c>
      <c r="L14">
        <f>HeadFlow!K33+capacity!$B$5+capacity!$B$4+HeadFlow!K34</f>
        <v>40.534709031381432</v>
      </c>
      <c r="M14">
        <f>HeadFlow!L33+capacity!$B$5+capacity!$B$4+HeadFlow!L34</f>
        <v>40.640955055332434</v>
      </c>
      <c r="N14">
        <f>HeadFlow!M33+capacity!$B$5+capacity!$B$4+HeadFlow!M34</f>
        <v>40.314058060469115</v>
      </c>
    </row>
    <row r="15" spans="1:14" x14ac:dyDescent="0.25">
      <c r="A15" t="s">
        <v>10</v>
      </c>
      <c r="B15" t="s">
        <v>53</v>
      </c>
      <c r="C15">
        <f>C$14</f>
        <v>40.776683378195585</v>
      </c>
      <c r="D15">
        <f t="shared" ref="D15:N17" si="6">D$14</f>
        <v>41.211884595303736</v>
      </c>
      <c r="E15">
        <f t="shared" si="6"/>
        <v>44.905495863914638</v>
      </c>
      <c r="F15">
        <f t="shared" si="6"/>
        <v>52.323717494599023</v>
      </c>
      <c r="G15">
        <f t="shared" si="6"/>
        <v>50.478563450865664</v>
      </c>
      <c r="H15">
        <f t="shared" si="6"/>
        <v>45.223966107114954</v>
      </c>
      <c r="I15">
        <f t="shared" si="6"/>
        <v>41.445006380508303</v>
      </c>
      <c r="J15">
        <f t="shared" si="6"/>
        <v>41.175519114825988</v>
      </c>
      <c r="K15">
        <f t="shared" si="6"/>
        <v>40.990289750136853</v>
      </c>
      <c r="L15">
        <f t="shared" si="6"/>
        <v>40.534709031381432</v>
      </c>
      <c r="M15">
        <f t="shared" si="6"/>
        <v>40.640955055332434</v>
      </c>
      <c r="N15">
        <f t="shared" si="6"/>
        <v>40.314058060469115</v>
      </c>
    </row>
    <row r="16" spans="1:14" x14ac:dyDescent="0.25">
      <c r="A16" t="s">
        <v>10</v>
      </c>
      <c r="B16" t="s">
        <v>49</v>
      </c>
      <c r="C16">
        <f>C$14</f>
        <v>40.776683378195585</v>
      </c>
      <c r="D16">
        <f t="shared" si="6"/>
        <v>41.211884595303736</v>
      </c>
      <c r="E16">
        <f t="shared" si="6"/>
        <v>44.905495863914638</v>
      </c>
      <c r="F16">
        <f t="shared" si="6"/>
        <v>52.323717494599023</v>
      </c>
      <c r="G16">
        <f t="shared" si="6"/>
        <v>50.478563450865664</v>
      </c>
      <c r="H16">
        <f t="shared" si="6"/>
        <v>45.223966107114954</v>
      </c>
      <c r="I16">
        <f t="shared" si="6"/>
        <v>41.445006380508303</v>
      </c>
      <c r="J16">
        <f t="shared" si="6"/>
        <v>41.175519114825988</v>
      </c>
      <c r="K16">
        <f t="shared" si="6"/>
        <v>40.990289750136853</v>
      </c>
      <c r="L16">
        <f t="shared" si="6"/>
        <v>40.534709031381432</v>
      </c>
      <c r="M16">
        <f t="shared" si="6"/>
        <v>40.640955055332434</v>
      </c>
      <c r="N16">
        <f t="shared" si="6"/>
        <v>40.314058060469115</v>
      </c>
    </row>
    <row r="17" spans="1:14" x14ac:dyDescent="0.25">
      <c r="A17" t="s">
        <v>53</v>
      </c>
      <c r="B17" t="s">
        <v>49</v>
      </c>
      <c r="C17">
        <f>C$14</f>
        <v>40.776683378195585</v>
      </c>
      <c r="D17">
        <f t="shared" si="6"/>
        <v>41.211884595303736</v>
      </c>
      <c r="E17">
        <f t="shared" si="6"/>
        <v>44.905495863914638</v>
      </c>
      <c r="F17">
        <f t="shared" si="6"/>
        <v>52.323717494599023</v>
      </c>
      <c r="G17">
        <f t="shared" si="6"/>
        <v>50.478563450865664</v>
      </c>
      <c r="H17">
        <f t="shared" si="6"/>
        <v>45.223966107114954</v>
      </c>
      <c r="I17">
        <f t="shared" si="6"/>
        <v>41.445006380508303</v>
      </c>
      <c r="J17">
        <f t="shared" si="6"/>
        <v>41.175519114825988</v>
      </c>
      <c r="K17">
        <f t="shared" si="6"/>
        <v>40.990289750136853</v>
      </c>
      <c r="L17">
        <f t="shared" si="6"/>
        <v>40.534709031381432</v>
      </c>
      <c r="M17">
        <f t="shared" si="6"/>
        <v>40.640955055332434</v>
      </c>
      <c r="N17">
        <f t="shared" si="6"/>
        <v>40.314058060469115</v>
      </c>
    </row>
    <row r="18" spans="1:14" x14ac:dyDescent="0.25">
      <c r="A18" t="s">
        <v>49</v>
      </c>
      <c r="B18" t="s">
        <v>34</v>
      </c>
      <c r="C18">
        <f>C$24+C$23+capacity!$B$2+C16</f>
        <v>82.387311920730511</v>
      </c>
      <c r="D18">
        <f>D$24+D$23+capacity!$B$2+D16</f>
        <v>83.859929801551687</v>
      </c>
      <c r="E18">
        <f>E$24+E$23+capacity!$B$2+E16</f>
        <v>90.531717082221832</v>
      </c>
      <c r="F18">
        <f>F$24+F$23+capacity!$B$2+F16</f>
        <v>100.63000973746389</v>
      </c>
      <c r="G18">
        <f>G$24+G$23+capacity!$B$2+G16</f>
        <v>100.38777139668386</v>
      </c>
      <c r="H18">
        <f>H$24+H$23+capacity!$B$2+H16</f>
        <v>91.389707240462627</v>
      </c>
      <c r="I18">
        <f>I$24+I$23+capacity!$B$2+I16</f>
        <v>85.087797075699967</v>
      </c>
      <c r="J18">
        <f>J$24+J$23+capacity!$B$2+J16</f>
        <v>84.560511922202778</v>
      </c>
      <c r="K18">
        <f>K$24+K$23+capacity!$B$2+K16</f>
        <v>84.482264501007165</v>
      </c>
      <c r="L18">
        <f>L$24+L$23+capacity!$B$2+L16</f>
        <v>83.51654252411744</v>
      </c>
      <c r="M18">
        <f>M$24+M$23+capacity!$B$2+M16</f>
        <v>83.689376807483143</v>
      </c>
      <c r="N18">
        <f>N$24+N$23+capacity!$B$2+N16</f>
        <v>83.07672046437807</v>
      </c>
    </row>
    <row r="19" spans="1:14" x14ac:dyDescent="0.25">
      <c r="A19" t="s">
        <v>55</v>
      </c>
      <c r="B19" t="s">
        <v>54</v>
      </c>
      <c r="C19">
        <f>HeadFlow!B30</f>
        <v>2.168430252156976</v>
      </c>
      <c r="D19">
        <f>HeadFlow!C30</f>
        <v>2.1488194838254531</v>
      </c>
      <c r="E19">
        <f>HeadFlow!D30</f>
        <v>2.7125663663720214</v>
      </c>
      <c r="F19">
        <f>HeadFlow!E30</f>
        <v>3.0655382876637085</v>
      </c>
      <c r="G19">
        <f>HeadFlow!F30</f>
        <v>1.8541562225513974</v>
      </c>
      <c r="H19">
        <f>HeadFlow!G30</f>
        <v>1.895437740675789</v>
      </c>
      <c r="I19">
        <f>HeadFlow!H30</f>
        <v>2.6063550663682262</v>
      </c>
      <c r="J19">
        <f>HeadFlow!I30</f>
        <v>2.52775628141675</v>
      </c>
      <c r="K19">
        <f>HeadFlow!J30</f>
        <v>2.7777060674853185</v>
      </c>
      <c r="L19">
        <f>HeadFlow!K30</f>
        <v>2.6828950225938195</v>
      </c>
      <c r="M19">
        <f>HeadFlow!L30</f>
        <v>2.681094557033028</v>
      </c>
      <c r="N19">
        <f>HeadFlow!M30</f>
        <v>2.5111645503452928</v>
      </c>
    </row>
    <row r="20" spans="1:14" x14ac:dyDescent="0.25">
      <c r="A20" t="s">
        <v>54</v>
      </c>
      <c r="B20" t="s">
        <v>52</v>
      </c>
      <c r="C20">
        <f>C19+C11</f>
        <v>41.610628542534926</v>
      </c>
      <c r="D20">
        <f t="shared" ref="D20:N20" si="7">D19+D12</f>
        <v>42.64804520624795</v>
      </c>
      <c r="E20">
        <f t="shared" si="7"/>
        <v>45.626221218307201</v>
      </c>
      <c r="F20">
        <f t="shared" si="7"/>
        <v>48.30629224286487</v>
      </c>
      <c r="G20">
        <f t="shared" si="7"/>
        <v>49.909207945818189</v>
      </c>
      <c r="H20">
        <f t="shared" si="7"/>
        <v>46.16574113334768</v>
      </c>
      <c r="I20">
        <f t="shared" si="7"/>
        <v>43.642790695191657</v>
      </c>
      <c r="J20">
        <f t="shared" si="7"/>
        <v>43.384992807376797</v>
      </c>
      <c r="K20">
        <f t="shared" si="7"/>
        <v>43.491974750870305</v>
      </c>
      <c r="L20">
        <f t="shared" si="7"/>
        <v>42.981833492736008</v>
      </c>
      <c r="M20">
        <f t="shared" si="7"/>
        <v>43.048421752150702</v>
      </c>
      <c r="N20">
        <f t="shared" si="7"/>
        <v>42.762662403908948</v>
      </c>
    </row>
    <row r="21" spans="1:14" x14ac:dyDescent="0.25">
      <c r="A21" t="s">
        <v>52</v>
      </c>
      <c r="B21" t="s">
        <v>50</v>
      </c>
      <c r="C21">
        <f>C20</f>
        <v>41.610628542534926</v>
      </c>
      <c r="D21">
        <f t="shared" ref="D21:N21" si="8">D20</f>
        <v>42.64804520624795</v>
      </c>
      <c r="E21">
        <f t="shared" si="8"/>
        <v>45.626221218307201</v>
      </c>
      <c r="F21">
        <f t="shared" si="8"/>
        <v>48.30629224286487</v>
      </c>
      <c r="G21">
        <f t="shared" si="8"/>
        <v>49.909207945818189</v>
      </c>
      <c r="H21">
        <f t="shared" si="8"/>
        <v>46.16574113334768</v>
      </c>
      <c r="I21">
        <f t="shared" si="8"/>
        <v>43.642790695191657</v>
      </c>
      <c r="J21">
        <f t="shared" si="8"/>
        <v>43.384992807376797</v>
      </c>
      <c r="K21">
        <f t="shared" si="8"/>
        <v>43.491974750870305</v>
      </c>
      <c r="L21">
        <f t="shared" si="8"/>
        <v>42.981833492736008</v>
      </c>
      <c r="M21">
        <f t="shared" si="8"/>
        <v>43.048421752150702</v>
      </c>
      <c r="N21">
        <f t="shared" si="8"/>
        <v>42.762662403908948</v>
      </c>
    </row>
    <row r="22" spans="1:14" x14ac:dyDescent="0.25">
      <c r="A22" t="s">
        <v>54</v>
      </c>
      <c r="B22" t="s">
        <v>50</v>
      </c>
      <c r="C22">
        <f>C20</f>
        <v>41.610628542534926</v>
      </c>
      <c r="D22">
        <f t="shared" ref="D22:N22" si="9">D20</f>
        <v>42.64804520624795</v>
      </c>
      <c r="E22">
        <f t="shared" si="9"/>
        <v>45.626221218307201</v>
      </c>
      <c r="F22">
        <f t="shared" si="9"/>
        <v>48.30629224286487</v>
      </c>
      <c r="G22">
        <f t="shared" si="9"/>
        <v>49.909207945818189</v>
      </c>
      <c r="H22">
        <f t="shared" si="9"/>
        <v>46.16574113334768</v>
      </c>
      <c r="I22">
        <f t="shared" si="9"/>
        <v>43.642790695191657</v>
      </c>
      <c r="J22">
        <f t="shared" si="9"/>
        <v>43.384992807376797</v>
      </c>
      <c r="K22">
        <f t="shared" si="9"/>
        <v>43.491974750870305</v>
      </c>
      <c r="L22">
        <f t="shared" si="9"/>
        <v>42.981833492736008</v>
      </c>
      <c r="M22">
        <f t="shared" si="9"/>
        <v>43.048421752150702</v>
      </c>
      <c r="N22">
        <f t="shared" si="9"/>
        <v>42.762662403908948</v>
      </c>
    </row>
    <row r="23" spans="1:14" x14ac:dyDescent="0.25">
      <c r="A23" t="s">
        <v>51</v>
      </c>
      <c r="B23" t="s">
        <v>50</v>
      </c>
      <c r="C23">
        <f>HeadFlow!B25</f>
        <v>0</v>
      </c>
      <c r="D23">
        <f>HeadFlow!C25</f>
        <v>0</v>
      </c>
      <c r="E23">
        <f>HeadFlow!D25</f>
        <v>0</v>
      </c>
      <c r="F23">
        <f>HeadFlow!E25</f>
        <v>0</v>
      </c>
      <c r="G23">
        <f>HeadFlow!F25</f>
        <v>0</v>
      </c>
      <c r="H23">
        <f>HeadFlow!G25</f>
        <v>0</v>
      </c>
      <c r="I23">
        <f>HeadFlow!H25</f>
        <v>0</v>
      </c>
      <c r="J23">
        <f>HeadFlow!I25</f>
        <v>0</v>
      </c>
      <c r="K23">
        <f>HeadFlow!J25</f>
        <v>0</v>
      </c>
      <c r="L23">
        <f>HeadFlow!K25</f>
        <v>0</v>
      </c>
      <c r="M23">
        <f>HeadFlow!L25</f>
        <v>0</v>
      </c>
      <c r="N23">
        <f>HeadFlow!M25</f>
        <v>0</v>
      </c>
    </row>
    <row r="24" spans="1:14" x14ac:dyDescent="0.25">
      <c r="A24" t="s">
        <v>50</v>
      </c>
      <c r="B24" t="s">
        <v>49</v>
      </c>
      <c r="C24">
        <f>C$20+C$23</f>
        <v>41.610628542534926</v>
      </c>
      <c r="D24">
        <f t="shared" ref="D24:N24" si="10">D$20+D$23</f>
        <v>42.64804520624795</v>
      </c>
      <c r="E24">
        <f t="shared" si="10"/>
        <v>45.626221218307201</v>
      </c>
      <c r="F24">
        <f t="shared" si="10"/>
        <v>48.30629224286487</v>
      </c>
      <c r="G24">
        <f t="shared" si="10"/>
        <v>49.909207945818189</v>
      </c>
      <c r="H24">
        <f t="shared" si="10"/>
        <v>46.16574113334768</v>
      </c>
      <c r="I24">
        <f t="shared" si="10"/>
        <v>43.642790695191657</v>
      </c>
      <c r="J24">
        <f t="shared" si="10"/>
        <v>43.384992807376797</v>
      </c>
      <c r="K24">
        <f t="shared" si="10"/>
        <v>43.491974750870305</v>
      </c>
      <c r="L24">
        <f t="shared" si="10"/>
        <v>42.981833492736008</v>
      </c>
      <c r="M24">
        <f t="shared" si="10"/>
        <v>43.048421752150702</v>
      </c>
      <c r="N24">
        <f t="shared" si="10"/>
        <v>42.762662403908948</v>
      </c>
    </row>
    <row r="25" spans="1:14" x14ac:dyDescent="0.25">
      <c r="A25" t="s">
        <v>34</v>
      </c>
      <c r="B25" t="s">
        <v>35</v>
      </c>
      <c r="C25">
        <f t="shared" ref="C25:N25" si="11">C18+C10+C44</f>
        <v>157.49408185651933</v>
      </c>
      <c r="D25">
        <f t="shared" si="11"/>
        <v>153.55027810138142</v>
      </c>
      <c r="E25">
        <f t="shared" si="11"/>
        <v>179.36214964833874</v>
      </c>
      <c r="F25">
        <f t="shared" si="11"/>
        <v>188.98836920700592</v>
      </c>
      <c r="G25">
        <f t="shared" si="11"/>
        <v>173.68349939402856</v>
      </c>
      <c r="H25">
        <f t="shared" si="11"/>
        <v>189.74409027668992</v>
      </c>
      <c r="I25">
        <f t="shared" si="11"/>
        <v>169.8058415675402</v>
      </c>
      <c r="J25">
        <f t="shared" si="11"/>
        <v>155.40782777785364</v>
      </c>
      <c r="K25">
        <f t="shared" si="11"/>
        <v>133.79455644637798</v>
      </c>
      <c r="L25">
        <f t="shared" si="11"/>
        <v>113.33091437494409</v>
      </c>
      <c r="M25">
        <f t="shared" si="11"/>
        <v>127.55725973495103</v>
      </c>
      <c r="N25">
        <f t="shared" si="11"/>
        <v>134.12620701669238</v>
      </c>
    </row>
    <row r="26" spans="1:14" x14ac:dyDescent="0.25">
      <c r="A26" t="s">
        <v>34</v>
      </c>
      <c r="B26" t="s">
        <v>36</v>
      </c>
      <c r="C26">
        <f t="shared" ref="C26:C34" si="12">C$25</f>
        <v>157.49408185651933</v>
      </c>
      <c r="D26">
        <f t="shared" ref="D26:N34" si="13">D$25</f>
        <v>153.55027810138142</v>
      </c>
      <c r="E26">
        <f t="shared" si="13"/>
        <v>179.36214964833874</v>
      </c>
      <c r="F26">
        <f t="shared" si="13"/>
        <v>188.98836920700592</v>
      </c>
      <c r="G26">
        <f t="shared" si="13"/>
        <v>173.68349939402856</v>
      </c>
      <c r="H26">
        <f t="shared" si="13"/>
        <v>189.74409027668992</v>
      </c>
      <c r="I26">
        <f t="shared" si="13"/>
        <v>169.8058415675402</v>
      </c>
      <c r="J26">
        <f t="shared" si="13"/>
        <v>155.40782777785364</v>
      </c>
      <c r="K26">
        <f t="shared" si="13"/>
        <v>133.79455644637798</v>
      </c>
      <c r="L26">
        <f t="shared" si="13"/>
        <v>113.33091437494409</v>
      </c>
      <c r="M26">
        <f t="shared" si="13"/>
        <v>127.55725973495103</v>
      </c>
      <c r="N26">
        <f t="shared" si="13"/>
        <v>134.12620701669238</v>
      </c>
    </row>
    <row r="27" spans="1:14" x14ac:dyDescent="0.25">
      <c r="A27" t="s">
        <v>35</v>
      </c>
      <c r="B27" t="s">
        <v>36</v>
      </c>
      <c r="C27">
        <f t="shared" si="12"/>
        <v>157.49408185651933</v>
      </c>
      <c r="D27">
        <f t="shared" si="13"/>
        <v>153.55027810138142</v>
      </c>
      <c r="E27">
        <f t="shared" si="13"/>
        <v>179.36214964833874</v>
      </c>
      <c r="F27">
        <f t="shared" si="13"/>
        <v>188.98836920700592</v>
      </c>
      <c r="G27">
        <f t="shared" si="13"/>
        <v>173.68349939402856</v>
      </c>
      <c r="H27">
        <f t="shared" si="13"/>
        <v>189.74409027668992</v>
      </c>
      <c r="I27">
        <f t="shared" si="13"/>
        <v>169.8058415675402</v>
      </c>
      <c r="J27">
        <f t="shared" si="13"/>
        <v>155.40782777785364</v>
      </c>
      <c r="K27">
        <f t="shared" si="13"/>
        <v>133.79455644637798</v>
      </c>
      <c r="L27">
        <f t="shared" si="13"/>
        <v>113.33091437494409</v>
      </c>
      <c r="M27">
        <f t="shared" si="13"/>
        <v>127.55725973495103</v>
      </c>
      <c r="N27">
        <f t="shared" si="13"/>
        <v>134.12620701669238</v>
      </c>
    </row>
    <row r="28" spans="1:14" x14ac:dyDescent="0.25">
      <c r="A28" t="s">
        <v>36</v>
      </c>
      <c r="B28" t="s">
        <v>39</v>
      </c>
      <c r="C28">
        <f t="shared" si="12"/>
        <v>157.49408185651933</v>
      </c>
      <c r="D28">
        <f t="shared" si="13"/>
        <v>153.55027810138142</v>
      </c>
      <c r="E28">
        <f t="shared" si="13"/>
        <v>179.36214964833874</v>
      </c>
      <c r="F28">
        <f t="shared" si="13"/>
        <v>188.98836920700592</v>
      </c>
      <c r="G28">
        <f t="shared" si="13"/>
        <v>173.68349939402856</v>
      </c>
      <c r="H28">
        <f t="shared" si="13"/>
        <v>189.74409027668992</v>
      </c>
      <c r="I28">
        <f t="shared" si="13"/>
        <v>169.8058415675402</v>
      </c>
      <c r="J28">
        <f t="shared" si="13"/>
        <v>155.40782777785364</v>
      </c>
      <c r="K28">
        <f t="shared" si="13"/>
        <v>133.79455644637798</v>
      </c>
      <c r="L28">
        <f t="shared" si="13"/>
        <v>113.33091437494409</v>
      </c>
      <c r="M28">
        <f t="shared" si="13"/>
        <v>127.55725973495103</v>
      </c>
      <c r="N28">
        <f t="shared" si="13"/>
        <v>134.12620701669238</v>
      </c>
    </row>
    <row r="29" spans="1:14" x14ac:dyDescent="0.25">
      <c r="A29" t="s">
        <v>39</v>
      </c>
      <c r="B29" t="s">
        <v>40</v>
      </c>
      <c r="C29">
        <f t="shared" si="12"/>
        <v>157.49408185651933</v>
      </c>
      <c r="D29">
        <f t="shared" si="13"/>
        <v>153.55027810138142</v>
      </c>
      <c r="E29">
        <f t="shared" si="13"/>
        <v>179.36214964833874</v>
      </c>
      <c r="F29">
        <f t="shared" si="13"/>
        <v>188.98836920700592</v>
      </c>
      <c r="G29">
        <f t="shared" si="13"/>
        <v>173.68349939402856</v>
      </c>
      <c r="H29">
        <f t="shared" si="13"/>
        <v>189.74409027668992</v>
      </c>
      <c r="I29">
        <f t="shared" si="13"/>
        <v>169.8058415675402</v>
      </c>
      <c r="J29">
        <f t="shared" si="13"/>
        <v>155.40782777785364</v>
      </c>
      <c r="K29">
        <f t="shared" si="13"/>
        <v>133.79455644637798</v>
      </c>
      <c r="L29">
        <f t="shared" si="13"/>
        <v>113.33091437494409</v>
      </c>
      <c r="M29">
        <f t="shared" si="13"/>
        <v>127.55725973495103</v>
      </c>
      <c r="N29">
        <f t="shared" si="13"/>
        <v>134.12620701669238</v>
      </c>
    </row>
    <row r="30" spans="1:14" x14ac:dyDescent="0.25">
      <c r="A30" t="s">
        <v>40</v>
      </c>
      <c r="B30" t="s">
        <v>41</v>
      </c>
      <c r="C30">
        <f t="shared" si="12"/>
        <v>157.49408185651933</v>
      </c>
      <c r="D30">
        <f t="shared" si="13"/>
        <v>153.55027810138142</v>
      </c>
      <c r="E30">
        <f t="shared" si="13"/>
        <v>179.36214964833874</v>
      </c>
      <c r="F30">
        <f t="shared" si="13"/>
        <v>188.98836920700592</v>
      </c>
      <c r="G30">
        <f t="shared" si="13"/>
        <v>173.68349939402856</v>
      </c>
      <c r="H30">
        <f t="shared" si="13"/>
        <v>189.74409027668992</v>
      </c>
      <c r="I30">
        <f t="shared" si="13"/>
        <v>169.8058415675402</v>
      </c>
      <c r="J30">
        <f t="shared" si="13"/>
        <v>155.40782777785364</v>
      </c>
      <c r="K30">
        <f t="shared" si="13"/>
        <v>133.79455644637798</v>
      </c>
      <c r="L30">
        <f t="shared" si="13"/>
        <v>113.33091437494409</v>
      </c>
      <c r="M30">
        <f t="shared" si="13"/>
        <v>127.55725973495103</v>
      </c>
      <c r="N30">
        <f t="shared" si="13"/>
        <v>134.12620701669238</v>
      </c>
    </row>
    <row r="31" spans="1:14" x14ac:dyDescent="0.25">
      <c r="A31" t="s">
        <v>39</v>
      </c>
      <c r="B31" t="s">
        <v>41</v>
      </c>
      <c r="C31">
        <f t="shared" si="12"/>
        <v>157.49408185651933</v>
      </c>
      <c r="D31">
        <f t="shared" si="13"/>
        <v>153.55027810138142</v>
      </c>
      <c r="E31">
        <f t="shared" si="13"/>
        <v>179.36214964833874</v>
      </c>
      <c r="F31">
        <f t="shared" si="13"/>
        <v>188.98836920700592</v>
      </c>
      <c r="G31">
        <f t="shared" si="13"/>
        <v>173.68349939402856</v>
      </c>
      <c r="H31">
        <f t="shared" si="13"/>
        <v>189.74409027668992</v>
      </c>
      <c r="I31">
        <f t="shared" si="13"/>
        <v>169.8058415675402</v>
      </c>
      <c r="J31">
        <f t="shared" si="13"/>
        <v>155.40782777785364</v>
      </c>
      <c r="K31">
        <f t="shared" si="13"/>
        <v>133.79455644637798</v>
      </c>
      <c r="L31">
        <f t="shared" si="13"/>
        <v>113.33091437494409</v>
      </c>
      <c r="M31">
        <f t="shared" si="13"/>
        <v>127.55725973495103</v>
      </c>
      <c r="N31">
        <f t="shared" si="13"/>
        <v>134.12620701669238</v>
      </c>
    </row>
    <row r="32" spans="1:14" x14ac:dyDescent="0.25">
      <c r="A32" t="s">
        <v>42</v>
      </c>
      <c r="B32" t="s">
        <v>41</v>
      </c>
      <c r="C32">
        <f t="shared" si="12"/>
        <v>157.49408185651933</v>
      </c>
      <c r="D32">
        <f t="shared" si="13"/>
        <v>153.55027810138142</v>
      </c>
      <c r="E32">
        <f t="shared" si="13"/>
        <v>179.36214964833874</v>
      </c>
      <c r="F32">
        <f t="shared" si="13"/>
        <v>188.98836920700592</v>
      </c>
      <c r="G32">
        <f t="shared" si="13"/>
        <v>173.68349939402856</v>
      </c>
      <c r="H32">
        <f t="shared" si="13"/>
        <v>189.74409027668992</v>
      </c>
      <c r="I32">
        <f t="shared" si="13"/>
        <v>169.8058415675402</v>
      </c>
      <c r="J32">
        <f t="shared" si="13"/>
        <v>155.40782777785364</v>
      </c>
      <c r="K32">
        <f t="shared" si="13"/>
        <v>133.79455644637798</v>
      </c>
      <c r="L32">
        <f t="shared" si="13"/>
        <v>113.33091437494409</v>
      </c>
      <c r="M32">
        <f t="shared" si="13"/>
        <v>127.55725973495103</v>
      </c>
      <c r="N32">
        <f t="shared" si="13"/>
        <v>134.12620701669238</v>
      </c>
    </row>
    <row r="33" spans="1:14" x14ac:dyDescent="0.25">
      <c r="A33" t="s">
        <v>41</v>
      </c>
      <c r="B33" t="s">
        <v>44</v>
      </c>
      <c r="C33">
        <f t="shared" si="12"/>
        <v>157.49408185651933</v>
      </c>
      <c r="D33">
        <f t="shared" si="13"/>
        <v>153.55027810138142</v>
      </c>
      <c r="E33">
        <f t="shared" si="13"/>
        <v>179.36214964833874</v>
      </c>
      <c r="F33">
        <f t="shared" si="13"/>
        <v>188.98836920700592</v>
      </c>
      <c r="G33">
        <f t="shared" si="13"/>
        <v>173.68349939402856</v>
      </c>
      <c r="H33">
        <f t="shared" si="13"/>
        <v>189.74409027668992</v>
      </c>
      <c r="I33">
        <f t="shared" si="13"/>
        <v>169.8058415675402</v>
      </c>
      <c r="J33">
        <f t="shared" si="13"/>
        <v>155.40782777785364</v>
      </c>
      <c r="K33">
        <f t="shared" si="13"/>
        <v>133.79455644637798</v>
      </c>
      <c r="L33">
        <f t="shared" si="13"/>
        <v>113.33091437494409</v>
      </c>
      <c r="M33">
        <f t="shared" si="13"/>
        <v>127.55725973495103</v>
      </c>
      <c r="N33">
        <f t="shared" si="13"/>
        <v>134.12620701669238</v>
      </c>
    </row>
    <row r="34" spans="1:14" x14ac:dyDescent="0.25">
      <c r="A34" t="s">
        <v>44</v>
      </c>
      <c r="B34" t="s">
        <v>9</v>
      </c>
      <c r="C34">
        <f t="shared" si="12"/>
        <v>157.49408185651933</v>
      </c>
      <c r="D34">
        <f t="shared" si="13"/>
        <v>153.55027810138142</v>
      </c>
      <c r="E34">
        <f t="shared" si="13"/>
        <v>179.36214964833874</v>
      </c>
      <c r="F34">
        <f t="shared" si="13"/>
        <v>188.98836920700592</v>
      </c>
      <c r="G34">
        <f t="shared" si="13"/>
        <v>173.68349939402856</v>
      </c>
      <c r="H34">
        <f t="shared" si="13"/>
        <v>189.74409027668992</v>
      </c>
      <c r="I34">
        <f t="shared" si="13"/>
        <v>169.8058415675402</v>
      </c>
      <c r="J34">
        <f t="shared" si="13"/>
        <v>155.40782777785364</v>
      </c>
      <c r="K34">
        <f t="shared" si="13"/>
        <v>133.79455644637798</v>
      </c>
      <c r="L34">
        <f t="shared" si="13"/>
        <v>113.33091437494409</v>
      </c>
      <c r="M34">
        <f t="shared" si="13"/>
        <v>127.55725973495103</v>
      </c>
      <c r="N34">
        <f t="shared" si="13"/>
        <v>134.12620701669238</v>
      </c>
    </row>
    <row r="35" spans="1:14" x14ac:dyDescent="0.25">
      <c r="A35" t="s">
        <v>45</v>
      </c>
      <c r="B35" t="s">
        <v>9</v>
      </c>
      <c r="C35">
        <f>HeadFlow!B18</f>
        <v>6.7317368078333608</v>
      </c>
      <c r="D35">
        <f>HeadFlow!C18</f>
        <v>3.2839556772726901</v>
      </c>
      <c r="E35">
        <f>HeadFlow!D18</f>
        <v>13.925163529478301</v>
      </c>
      <c r="F35">
        <f>HeadFlow!E18</f>
        <v>31.581079427014689</v>
      </c>
      <c r="G35">
        <f>HeadFlow!F18</f>
        <v>47.032798316676441</v>
      </c>
      <c r="H35">
        <f>HeadFlow!G18</f>
        <v>37.955378882219726</v>
      </c>
      <c r="I35">
        <f>HeadFlow!H18</f>
        <v>24.298293367212672</v>
      </c>
      <c r="J35">
        <f>HeadFlow!I18</f>
        <v>15.436825666635571</v>
      </c>
      <c r="K35">
        <f>HeadFlow!J18</f>
        <v>22.68237866887214</v>
      </c>
      <c r="L35">
        <f>HeadFlow!K18</f>
        <v>34.805462212182654</v>
      </c>
      <c r="M35">
        <f>HeadFlow!L18</f>
        <v>13.552832953823799</v>
      </c>
      <c r="N35">
        <f>HeadFlow!M18</f>
        <v>1.22869089965985</v>
      </c>
    </row>
    <row r="36" spans="1:14" x14ac:dyDescent="0.25">
      <c r="A36" t="s">
        <v>47</v>
      </c>
      <c r="B36" t="s">
        <v>9</v>
      </c>
      <c r="C36">
        <f>HeadFlow!B21</f>
        <v>9.0319570669352522</v>
      </c>
      <c r="D36">
        <f>HeadFlow!C21</f>
        <v>6.2126171188386596</v>
      </c>
      <c r="E36">
        <f>HeadFlow!D21</f>
        <v>5.9164659650113967</v>
      </c>
      <c r="F36">
        <f>HeadFlow!E21</f>
        <v>5.2944859705549812</v>
      </c>
      <c r="G36">
        <f>HeadFlow!F21</f>
        <v>6.8148415925163333</v>
      </c>
      <c r="H36">
        <f>HeadFlow!G21</f>
        <v>8.6976639690549042</v>
      </c>
      <c r="I36">
        <f>HeadFlow!H21</f>
        <v>6.123075404974351</v>
      </c>
      <c r="J36">
        <f>HeadFlow!I21</f>
        <v>4.9483324028222642</v>
      </c>
      <c r="K36">
        <f>HeadFlow!J21</f>
        <v>9.1196510300003215</v>
      </c>
      <c r="L36">
        <f>HeadFlow!K21</f>
        <v>9.6097610781372289</v>
      </c>
      <c r="M36">
        <f>HeadFlow!L21</f>
        <v>6.2997712852264174</v>
      </c>
      <c r="N36">
        <f>HeadFlow!M21</f>
        <v>5.5292852047666168</v>
      </c>
    </row>
    <row r="37" spans="1:14" x14ac:dyDescent="0.25">
      <c r="A37" t="s">
        <v>9</v>
      </c>
      <c r="B37" t="s">
        <v>46</v>
      </c>
      <c r="C37">
        <f>C$34+C$35+C36</f>
        <v>173.25777573128795</v>
      </c>
      <c r="D37">
        <f t="shared" ref="D37:N37" si="14">D$34+D$35+D36</f>
        <v>163.04685089749279</v>
      </c>
      <c r="E37">
        <f t="shared" si="14"/>
        <v>199.20377914282844</v>
      </c>
      <c r="F37">
        <f t="shared" si="14"/>
        <v>225.86393460457558</v>
      </c>
      <c r="G37">
        <f t="shared" si="14"/>
        <v>227.53113930322132</v>
      </c>
      <c r="H37">
        <f t="shared" si="14"/>
        <v>236.39713312796454</v>
      </c>
      <c r="I37">
        <f t="shared" si="14"/>
        <v>200.22721033972721</v>
      </c>
      <c r="J37">
        <f t="shared" si="14"/>
        <v>175.79298584731148</v>
      </c>
      <c r="K37">
        <f t="shared" si="14"/>
        <v>165.59658614525043</v>
      </c>
      <c r="L37">
        <f t="shared" si="14"/>
        <v>157.74613766526397</v>
      </c>
      <c r="M37">
        <f t="shared" si="14"/>
        <v>147.40986397400127</v>
      </c>
      <c r="N37">
        <f t="shared" si="14"/>
        <v>140.88418312111884</v>
      </c>
    </row>
    <row r="38" spans="1:14" x14ac:dyDescent="0.25">
      <c r="A38" t="s">
        <v>46</v>
      </c>
      <c r="B38" t="s">
        <v>48</v>
      </c>
      <c r="C38">
        <f>C37+C36</f>
        <v>182.28973279822321</v>
      </c>
      <c r="D38">
        <f t="shared" ref="D38:N38" si="15">D37+D36</f>
        <v>169.25946801633145</v>
      </c>
      <c r="E38">
        <f t="shared" si="15"/>
        <v>205.12024510783982</v>
      </c>
      <c r="F38">
        <f t="shared" si="15"/>
        <v>231.15842057513055</v>
      </c>
      <c r="G38">
        <f t="shared" si="15"/>
        <v>234.34598089573765</v>
      </c>
      <c r="H38">
        <f t="shared" si="15"/>
        <v>245.09479709701944</v>
      </c>
      <c r="I38">
        <f t="shared" si="15"/>
        <v>206.35028574470155</v>
      </c>
      <c r="J38">
        <f t="shared" si="15"/>
        <v>180.74131825013376</v>
      </c>
      <c r="K38">
        <f t="shared" si="15"/>
        <v>174.71623717525074</v>
      </c>
      <c r="L38">
        <f t="shared" si="15"/>
        <v>167.35589874340121</v>
      </c>
      <c r="M38">
        <f t="shared" si="15"/>
        <v>153.7096352592277</v>
      </c>
      <c r="N38">
        <f t="shared" si="15"/>
        <v>146.41346832588545</v>
      </c>
    </row>
    <row r="39" spans="1:14" x14ac:dyDescent="0.25">
      <c r="A39" t="s">
        <v>34</v>
      </c>
      <c r="B39" t="s">
        <v>43</v>
      </c>
      <c r="C39">
        <f t="shared" ref="C39:N39" si="16">C10+C18+C44</f>
        <v>157.49408185651933</v>
      </c>
      <c r="D39">
        <f t="shared" si="16"/>
        <v>153.55027810138142</v>
      </c>
      <c r="E39">
        <f t="shared" si="16"/>
        <v>179.36214964833874</v>
      </c>
      <c r="F39">
        <f t="shared" si="16"/>
        <v>188.98836920700592</v>
      </c>
      <c r="G39">
        <f t="shared" si="16"/>
        <v>173.68349939402856</v>
      </c>
      <c r="H39">
        <f t="shared" si="16"/>
        <v>189.74409027668992</v>
      </c>
      <c r="I39">
        <f t="shared" si="16"/>
        <v>169.8058415675402</v>
      </c>
      <c r="J39">
        <f t="shared" si="16"/>
        <v>155.40782777785364</v>
      </c>
      <c r="K39">
        <f t="shared" si="16"/>
        <v>133.79455644637798</v>
      </c>
      <c r="L39">
        <f t="shared" si="16"/>
        <v>113.33091437494409</v>
      </c>
      <c r="M39">
        <f t="shared" si="16"/>
        <v>127.55725973495103</v>
      </c>
      <c r="N39">
        <f t="shared" si="16"/>
        <v>134.12620701669238</v>
      </c>
    </row>
    <row r="40" spans="1:14" x14ac:dyDescent="0.25">
      <c r="A40" t="s">
        <v>57</v>
      </c>
      <c r="B40" t="s">
        <v>62</v>
      </c>
      <c r="C40">
        <f t="shared" ref="C40:N40" si="17">C11</f>
        <v>39.442198290377952</v>
      </c>
      <c r="D40">
        <f t="shared" si="17"/>
        <v>39.794238872881245</v>
      </c>
      <c r="E40">
        <f t="shared" si="17"/>
        <v>41.073421011979462</v>
      </c>
      <c r="F40">
        <f t="shared" si="17"/>
        <v>46.164543539397862</v>
      </c>
      <c r="G40">
        <f t="shared" si="17"/>
        <v>41.505091727598874</v>
      </c>
      <c r="H40">
        <f t="shared" si="17"/>
        <v>40.035242714443065</v>
      </c>
      <c r="I40">
        <f t="shared" si="17"/>
        <v>39.490150751684872</v>
      </c>
      <c r="J40">
        <f t="shared" si="17"/>
        <v>39.399862588865943</v>
      </c>
      <c r="K40">
        <f t="shared" si="17"/>
        <v>39.357601066751869</v>
      </c>
      <c r="L40">
        <f t="shared" si="17"/>
        <v>39.317350561239252</v>
      </c>
      <c r="M40">
        <f t="shared" si="17"/>
        <v>39.355207860214762</v>
      </c>
      <c r="N40">
        <f t="shared" si="17"/>
        <v>39.144140206905462</v>
      </c>
    </row>
    <row r="41" spans="1:14" x14ac:dyDescent="0.25">
      <c r="A41" t="s">
        <v>62</v>
      </c>
      <c r="B41" t="s">
        <v>54</v>
      </c>
      <c r="C41">
        <f>C40</f>
        <v>39.442198290377952</v>
      </c>
      <c r="D41">
        <f t="shared" ref="D41:N41" si="18">D40</f>
        <v>39.794238872881245</v>
      </c>
      <c r="E41">
        <f t="shared" si="18"/>
        <v>41.073421011979462</v>
      </c>
      <c r="F41">
        <f t="shared" si="18"/>
        <v>46.164543539397862</v>
      </c>
      <c r="G41">
        <f t="shared" si="18"/>
        <v>41.505091727598874</v>
      </c>
      <c r="H41">
        <f t="shared" si="18"/>
        <v>40.035242714443065</v>
      </c>
      <c r="I41">
        <f t="shared" si="18"/>
        <v>39.490150751684872</v>
      </c>
      <c r="J41">
        <f t="shared" si="18"/>
        <v>39.399862588865943</v>
      </c>
      <c r="K41">
        <f t="shared" si="18"/>
        <v>39.357601066751869</v>
      </c>
      <c r="L41">
        <f t="shared" si="18"/>
        <v>39.317350561239252</v>
      </c>
      <c r="M41">
        <f t="shared" si="18"/>
        <v>39.355207860214762</v>
      </c>
      <c r="N41">
        <f t="shared" si="18"/>
        <v>39.144140206905462</v>
      </c>
    </row>
    <row r="42" spans="1:14" x14ac:dyDescent="0.25">
      <c r="A42" t="s">
        <v>32</v>
      </c>
      <c r="B42" t="s">
        <v>63</v>
      </c>
      <c r="C42">
        <f t="shared" ref="C42:N42" si="19">C2</f>
        <v>21.266481556794684</v>
      </c>
      <c r="D42">
        <f t="shared" si="19"/>
        <v>26.588724794849202</v>
      </c>
      <c r="E42">
        <f t="shared" si="19"/>
        <v>29.659233108160251</v>
      </c>
      <c r="F42">
        <f t="shared" si="19"/>
        <v>27.04371424017469</v>
      </c>
      <c r="G42">
        <f t="shared" si="19"/>
        <v>18.032910613632446</v>
      </c>
      <c r="H42">
        <f t="shared" si="19"/>
        <v>67.227595036227299</v>
      </c>
      <c r="I42">
        <f t="shared" si="19"/>
        <v>76.37040589184025</v>
      </c>
      <c r="J42">
        <f t="shared" si="19"/>
        <v>66.76657905565088</v>
      </c>
      <c r="K42">
        <f t="shared" si="19"/>
        <v>31.874289755342609</v>
      </c>
      <c r="L42">
        <f t="shared" si="19"/>
        <v>16.034636436863483</v>
      </c>
      <c r="M42">
        <f t="shared" si="19"/>
        <v>21.262040948737525</v>
      </c>
      <c r="N42">
        <f t="shared" si="19"/>
        <v>21.981015959351787</v>
      </c>
    </row>
    <row r="43" spans="1:14" x14ac:dyDescent="0.25">
      <c r="A43" t="s">
        <v>63</v>
      </c>
      <c r="B43" t="s">
        <v>8</v>
      </c>
      <c r="C43">
        <f>C42</f>
        <v>21.266481556794684</v>
      </c>
      <c r="D43">
        <f t="shared" ref="D43:N43" si="20">D42</f>
        <v>26.588724794849202</v>
      </c>
      <c r="E43">
        <f t="shared" si="20"/>
        <v>29.659233108160251</v>
      </c>
      <c r="F43">
        <f t="shared" si="20"/>
        <v>27.04371424017469</v>
      </c>
      <c r="G43">
        <f t="shared" si="20"/>
        <v>18.032910613632446</v>
      </c>
      <c r="H43">
        <f t="shared" si="20"/>
        <v>67.227595036227299</v>
      </c>
      <c r="I43">
        <f t="shared" si="20"/>
        <v>76.37040589184025</v>
      </c>
      <c r="J43">
        <f t="shared" si="20"/>
        <v>66.76657905565088</v>
      </c>
      <c r="K43">
        <f t="shared" si="20"/>
        <v>31.874289755342609</v>
      </c>
      <c r="L43">
        <f t="shared" si="20"/>
        <v>16.034636436863483</v>
      </c>
      <c r="M43">
        <f t="shared" si="20"/>
        <v>21.262040948737525</v>
      </c>
      <c r="N43">
        <f t="shared" si="20"/>
        <v>21.981015959351787</v>
      </c>
    </row>
    <row r="44" spans="1:14" x14ac:dyDescent="0.25">
      <c r="A44" t="s">
        <v>60</v>
      </c>
      <c r="B44" t="s">
        <v>34</v>
      </c>
      <c r="C44">
        <f>HeadFlow!B35</f>
        <v>52.589259578994131</v>
      </c>
      <c r="D44">
        <f>HeadFlow!C35</f>
        <v>41.72400250498054</v>
      </c>
      <c r="E44">
        <f>HeadFlow!D35</f>
        <v>56.847860257956654</v>
      </c>
      <c r="F44">
        <f>HeadFlow!E35</f>
        <v>55.268006029367349</v>
      </c>
      <c r="G44">
        <f>HeadFlow!F35</f>
        <v>28.164639983712245</v>
      </c>
      <c r="H44">
        <f>HeadFlow!G35</f>
        <v>0</v>
      </c>
      <c r="I44">
        <f>HeadFlow!H35</f>
        <v>0</v>
      </c>
      <c r="J44">
        <f>HeadFlow!I35</f>
        <v>0</v>
      </c>
      <c r="K44">
        <f>HeadFlow!J35</f>
        <v>14.749779590028204</v>
      </c>
      <c r="L44">
        <f>HeadFlow!K35</f>
        <v>11.679794213963156</v>
      </c>
      <c r="M44">
        <f>HeadFlow!L35</f>
        <v>20.870784178730354</v>
      </c>
      <c r="N44">
        <f>HeadFlow!M35</f>
        <v>27.787655392962531</v>
      </c>
    </row>
    <row r="45" spans="1:14" x14ac:dyDescent="0.25">
      <c r="A45" t="s">
        <v>455</v>
      </c>
      <c r="B45" t="s">
        <v>56</v>
      </c>
      <c r="C45">
        <f>C12</f>
        <v>40.416065087817643</v>
      </c>
      <c r="D45">
        <f t="shared" ref="D45:N45" si="21">D12</f>
        <v>40.499225722422494</v>
      </c>
      <c r="E45">
        <f t="shared" si="21"/>
        <v>42.913654851935178</v>
      </c>
      <c r="F45">
        <f t="shared" si="21"/>
        <v>45.240753955201164</v>
      </c>
      <c r="G45">
        <f t="shared" si="21"/>
        <v>48.055051723266793</v>
      </c>
      <c r="H45">
        <f t="shared" si="21"/>
        <v>44.270303392671892</v>
      </c>
      <c r="I45">
        <f t="shared" si="21"/>
        <v>41.036435628823433</v>
      </c>
      <c r="J45">
        <f t="shared" si="21"/>
        <v>40.857236525960047</v>
      </c>
      <c r="K45">
        <f t="shared" si="21"/>
        <v>40.714268683384987</v>
      </c>
      <c r="L45">
        <f t="shared" si="21"/>
        <v>40.29893847014219</v>
      </c>
      <c r="M45">
        <f t="shared" si="21"/>
        <v>40.367327195117674</v>
      </c>
      <c r="N45">
        <f t="shared" si="21"/>
        <v>40.251497853563656</v>
      </c>
    </row>
    <row r="46" spans="1:14" x14ac:dyDescent="0.25">
      <c r="A46" t="s">
        <v>44</v>
      </c>
      <c r="B46" t="s">
        <v>43</v>
      </c>
      <c r="C46">
        <f>C33</f>
        <v>157.49408185651933</v>
      </c>
      <c r="D46">
        <f t="shared" ref="D46:N46" si="22">D33</f>
        <v>153.55027810138142</v>
      </c>
      <c r="E46">
        <f t="shared" si="22"/>
        <v>179.36214964833874</v>
      </c>
      <c r="F46">
        <f t="shared" si="22"/>
        <v>188.98836920700592</v>
      </c>
      <c r="G46">
        <f t="shared" si="22"/>
        <v>173.68349939402856</v>
      </c>
      <c r="H46">
        <f t="shared" si="22"/>
        <v>189.74409027668992</v>
      </c>
      <c r="I46">
        <f t="shared" si="22"/>
        <v>169.8058415675402</v>
      </c>
      <c r="J46">
        <f t="shared" si="22"/>
        <v>155.40782777785364</v>
      </c>
      <c r="K46">
        <f t="shared" si="22"/>
        <v>133.79455644637798</v>
      </c>
      <c r="L46">
        <f t="shared" si="22"/>
        <v>113.33091437494409</v>
      </c>
      <c r="M46">
        <f t="shared" si="22"/>
        <v>127.55725973495103</v>
      </c>
      <c r="N46">
        <f t="shared" si="22"/>
        <v>134.12620701669238</v>
      </c>
    </row>
    <row r="47" spans="1:14" x14ac:dyDescent="0.25">
      <c r="A47" t="s">
        <v>458</v>
      </c>
      <c r="B47" t="s">
        <v>461</v>
      </c>
      <c r="C47">
        <f>C11</f>
        <v>39.442198290377952</v>
      </c>
      <c r="D47">
        <f t="shared" ref="D47:N47" si="23">D11</f>
        <v>39.794238872881245</v>
      </c>
      <c r="E47">
        <f t="shared" si="23"/>
        <v>41.073421011979462</v>
      </c>
      <c r="F47">
        <f t="shared" si="23"/>
        <v>46.164543539397862</v>
      </c>
      <c r="G47">
        <f t="shared" si="23"/>
        <v>41.505091727598874</v>
      </c>
      <c r="H47">
        <f t="shared" si="23"/>
        <v>40.035242714443065</v>
      </c>
      <c r="I47">
        <f t="shared" si="23"/>
        <v>39.490150751684872</v>
      </c>
      <c r="J47">
        <f t="shared" si="23"/>
        <v>39.399862588865943</v>
      </c>
      <c r="K47">
        <f t="shared" si="23"/>
        <v>39.357601066751869</v>
      </c>
      <c r="L47">
        <f t="shared" si="23"/>
        <v>39.317350561239252</v>
      </c>
      <c r="M47">
        <f t="shared" si="23"/>
        <v>39.355207860214762</v>
      </c>
      <c r="N47">
        <f t="shared" si="23"/>
        <v>39.144140206905462</v>
      </c>
    </row>
    <row r="48" spans="1:14" x14ac:dyDescent="0.25">
      <c r="A48" t="s">
        <v>455</v>
      </c>
      <c r="B48" t="s">
        <v>461</v>
      </c>
      <c r="C48">
        <f>C12</f>
        <v>40.416065087817643</v>
      </c>
      <c r="D48">
        <f t="shared" ref="D48:N48" si="24">D12</f>
        <v>40.499225722422494</v>
      </c>
      <c r="E48">
        <f t="shared" si="24"/>
        <v>42.913654851935178</v>
      </c>
      <c r="F48">
        <f t="shared" si="24"/>
        <v>45.240753955201164</v>
      </c>
      <c r="G48">
        <f t="shared" si="24"/>
        <v>48.055051723266793</v>
      </c>
      <c r="H48">
        <f t="shared" si="24"/>
        <v>44.270303392671892</v>
      </c>
      <c r="I48">
        <f t="shared" si="24"/>
        <v>41.036435628823433</v>
      </c>
      <c r="J48">
        <f t="shared" si="24"/>
        <v>40.857236525960047</v>
      </c>
      <c r="K48">
        <f t="shared" si="24"/>
        <v>40.714268683384987</v>
      </c>
      <c r="L48">
        <f t="shared" si="24"/>
        <v>40.29893847014219</v>
      </c>
      <c r="M48">
        <f t="shared" si="24"/>
        <v>40.367327195117674</v>
      </c>
      <c r="N48">
        <f t="shared" si="24"/>
        <v>40.251497853563656</v>
      </c>
    </row>
    <row r="49" spans="1:14" x14ac:dyDescent="0.25">
      <c r="A49" t="s">
        <v>458</v>
      </c>
      <c r="B49" t="s">
        <v>456</v>
      </c>
      <c r="C49">
        <f>C11</f>
        <v>39.442198290377952</v>
      </c>
      <c r="D49">
        <f t="shared" ref="D49:N49" si="25">D11</f>
        <v>39.794238872881245</v>
      </c>
      <c r="E49">
        <f t="shared" si="25"/>
        <v>41.073421011979462</v>
      </c>
      <c r="F49">
        <f t="shared" si="25"/>
        <v>46.164543539397862</v>
      </c>
      <c r="G49">
        <f t="shared" si="25"/>
        <v>41.505091727598874</v>
      </c>
      <c r="H49">
        <f t="shared" si="25"/>
        <v>40.035242714443065</v>
      </c>
      <c r="I49">
        <f t="shared" si="25"/>
        <v>39.490150751684872</v>
      </c>
      <c r="J49">
        <f t="shared" si="25"/>
        <v>39.399862588865943</v>
      </c>
      <c r="K49">
        <f t="shared" si="25"/>
        <v>39.357601066751869</v>
      </c>
      <c r="L49">
        <f t="shared" si="25"/>
        <v>39.317350561239252</v>
      </c>
      <c r="M49">
        <f t="shared" si="25"/>
        <v>39.355207860214762</v>
      </c>
      <c r="N49">
        <f t="shared" si="25"/>
        <v>39.144140206905462</v>
      </c>
    </row>
    <row r="50" spans="1:14" x14ac:dyDescent="0.25">
      <c r="A50" t="s">
        <v>456</v>
      </c>
      <c r="B50" t="s">
        <v>10</v>
      </c>
      <c r="C50">
        <f>C11</f>
        <v>39.442198290377952</v>
      </c>
      <c r="D50">
        <f t="shared" ref="D50:N50" si="26">D11</f>
        <v>39.794238872881245</v>
      </c>
      <c r="E50">
        <f t="shared" si="26"/>
        <v>41.073421011979462</v>
      </c>
      <c r="F50">
        <f t="shared" si="26"/>
        <v>46.164543539397862</v>
      </c>
      <c r="G50">
        <f t="shared" si="26"/>
        <v>41.505091727598874</v>
      </c>
      <c r="H50">
        <f t="shared" si="26"/>
        <v>40.035242714443065</v>
      </c>
      <c r="I50">
        <f t="shared" si="26"/>
        <v>39.490150751684872</v>
      </c>
      <c r="J50">
        <f t="shared" si="26"/>
        <v>39.399862588865943</v>
      </c>
      <c r="K50">
        <f t="shared" si="26"/>
        <v>39.357601066751869</v>
      </c>
      <c r="L50">
        <f t="shared" si="26"/>
        <v>39.317350561239252</v>
      </c>
      <c r="M50">
        <f t="shared" si="26"/>
        <v>39.355207860214762</v>
      </c>
      <c r="N50">
        <f t="shared" si="26"/>
        <v>39.144140206905462</v>
      </c>
    </row>
    <row r="51" spans="1:14" x14ac:dyDescent="0.25">
      <c r="A51" t="s">
        <v>457</v>
      </c>
      <c r="B51" t="s">
        <v>10</v>
      </c>
      <c r="C51">
        <f>C11</f>
        <v>39.442198290377952</v>
      </c>
      <c r="D51">
        <f t="shared" ref="D51:N51" si="27">D11</f>
        <v>39.794238872881245</v>
      </c>
      <c r="E51">
        <f t="shared" si="27"/>
        <v>41.073421011979462</v>
      </c>
      <c r="F51">
        <f t="shared" si="27"/>
        <v>46.164543539397862</v>
      </c>
      <c r="G51">
        <f t="shared" si="27"/>
        <v>41.505091727598874</v>
      </c>
      <c r="H51">
        <f t="shared" si="27"/>
        <v>40.035242714443065</v>
      </c>
      <c r="I51">
        <f t="shared" si="27"/>
        <v>39.490150751684872</v>
      </c>
      <c r="J51">
        <f t="shared" si="27"/>
        <v>39.399862588865943</v>
      </c>
      <c r="K51">
        <f t="shared" si="27"/>
        <v>39.357601066751869</v>
      </c>
      <c r="L51">
        <f t="shared" si="27"/>
        <v>39.317350561239252</v>
      </c>
      <c r="M51">
        <f t="shared" si="27"/>
        <v>39.355207860214762</v>
      </c>
      <c r="N51">
        <f t="shared" si="27"/>
        <v>39.144140206905462</v>
      </c>
    </row>
    <row r="52" spans="1:14" x14ac:dyDescent="0.25">
      <c r="A52" t="s">
        <v>10</v>
      </c>
      <c r="B52" t="s">
        <v>459</v>
      </c>
      <c r="C52">
        <f>C14</f>
        <v>40.776683378195585</v>
      </c>
      <c r="D52">
        <f t="shared" ref="D52:N52" si="28">D14</f>
        <v>41.211884595303736</v>
      </c>
      <c r="E52">
        <f t="shared" si="28"/>
        <v>44.905495863914638</v>
      </c>
      <c r="F52">
        <f t="shared" si="28"/>
        <v>52.323717494599023</v>
      </c>
      <c r="G52">
        <f t="shared" si="28"/>
        <v>50.478563450865664</v>
      </c>
      <c r="H52">
        <f t="shared" si="28"/>
        <v>45.223966107114954</v>
      </c>
      <c r="I52">
        <f t="shared" si="28"/>
        <v>41.445006380508303</v>
      </c>
      <c r="J52">
        <f t="shared" si="28"/>
        <v>41.175519114825988</v>
      </c>
      <c r="K52">
        <f t="shared" si="28"/>
        <v>40.990289750136853</v>
      </c>
      <c r="L52">
        <f t="shared" si="28"/>
        <v>40.534709031381432</v>
      </c>
      <c r="M52">
        <f t="shared" si="28"/>
        <v>40.640955055332434</v>
      </c>
      <c r="N52">
        <f t="shared" si="28"/>
        <v>40.314058060469115</v>
      </c>
    </row>
    <row r="53" spans="1:14" x14ac:dyDescent="0.25">
      <c r="A53" t="s">
        <v>459</v>
      </c>
      <c r="B53" t="s">
        <v>49</v>
      </c>
      <c r="C53">
        <f>C12</f>
        <v>40.416065087817643</v>
      </c>
      <c r="D53">
        <f t="shared" ref="D53:N53" si="29">D12</f>
        <v>40.499225722422494</v>
      </c>
      <c r="E53">
        <f t="shared" si="29"/>
        <v>42.913654851935178</v>
      </c>
      <c r="F53">
        <f t="shared" si="29"/>
        <v>45.240753955201164</v>
      </c>
      <c r="G53">
        <f t="shared" si="29"/>
        <v>48.055051723266793</v>
      </c>
      <c r="H53">
        <f t="shared" si="29"/>
        <v>44.270303392671892</v>
      </c>
      <c r="I53">
        <f t="shared" si="29"/>
        <v>41.036435628823433</v>
      </c>
      <c r="J53">
        <f t="shared" si="29"/>
        <v>40.857236525960047</v>
      </c>
      <c r="K53">
        <f t="shared" si="29"/>
        <v>40.714268683384987</v>
      </c>
      <c r="L53">
        <f t="shared" si="29"/>
        <v>40.29893847014219</v>
      </c>
      <c r="M53">
        <f t="shared" si="29"/>
        <v>40.367327195117674</v>
      </c>
      <c r="N53">
        <f t="shared" si="29"/>
        <v>40.251497853563656</v>
      </c>
    </row>
    <row r="54" spans="1:14" x14ac:dyDescent="0.25">
      <c r="A54" t="s">
        <v>39</v>
      </c>
      <c r="B54" t="s">
        <v>42</v>
      </c>
      <c r="C54">
        <f>C28</f>
        <v>157.49408185651933</v>
      </c>
      <c r="D54">
        <f t="shared" ref="D54:N54" si="30">D28</f>
        <v>153.55027810138142</v>
      </c>
      <c r="E54">
        <f t="shared" si="30"/>
        <v>179.36214964833874</v>
      </c>
      <c r="F54">
        <f t="shared" si="30"/>
        <v>188.98836920700592</v>
      </c>
      <c r="G54">
        <f t="shared" si="30"/>
        <v>173.68349939402856</v>
      </c>
      <c r="H54">
        <f t="shared" si="30"/>
        <v>189.74409027668992</v>
      </c>
      <c r="I54">
        <f t="shared" si="30"/>
        <v>169.8058415675402</v>
      </c>
      <c r="J54">
        <f t="shared" si="30"/>
        <v>155.40782777785364</v>
      </c>
      <c r="K54">
        <f t="shared" si="30"/>
        <v>133.79455644637798</v>
      </c>
      <c r="L54">
        <f t="shared" si="30"/>
        <v>113.33091437494409</v>
      </c>
      <c r="M54">
        <f t="shared" si="30"/>
        <v>127.55725973495103</v>
      </c>
      <c r="N54">
        <f t="shared" si="30"/>
        <v>134.12620701669238</v>
      </c>
    </row>
    <row r="55" spans="1:14" x14ac:dyDescent="0.25">
      <c r="A55" t="s">
        <v>10</v>
      </c>
      <c r="B55" t="s">
        <v>52</v>
      </c>
      <c r="C55">
        <f>C15</f>
        <v>40.776683378195585</v>
      </c>
      <c r="D55">
        <f t="shared" ref="D55:N55" si="31">D15</f>
        <v>41.211884595303736</v>
      </c>
      <c r="E55">
        <f t="shared" si="31"/>
        <v>44.905495863914638</v>
      </c>
      <c r="F55">
        <f t="shared" si="31"/>
        <v>52.323717494599023</v>
      </c>
      <c r="G55">
        <f t="shared" si="31"/>
        <v>50.478563450865664</v>
      </c>
      <c r="H55">
        <f t="shared" si="31"/>
        <v>45.223966107114954</v>
      </c>
      <c r="I55">
        <f t="shared" si="31"/>
        <v>41.445006380508303</v>
      </c>
      <c r="J55">
        <f t="shared" si="31"/>
        <v>41.175519114825988</v>
      </c>
      <c r="K55">
        <f t="shared" si="31"/>
        <v>40.990289750136853</v>
      </c>
      <c r="L55">
        <f t="shared" si="31"/>
        <v>40.534709031381432</v>
      </c>
      <c r="M55">
        <f t="shared" si="31"/>
        <v>40.640955055332434</v>
      </c>
      <c r="N55">
        <f t="shared" si="31"/>
        <v>40.314058060469115</v>
      </c>
    </row>
    <row r="56" spans="1:14" x14ac:dyDescent="0.25">
      <c r="A56" t="s">
        <v>461</v>
      </c>
      <c r="B56" t="s">
        <v>56</v>
      </c>
      <c r="C56">
        <f>C47+C48</f>
        <v>79.858263378195602</v>
      </c>
      <c r="D56">
        <f t="shared" ref="D56:N56" si="32">D47+D48</f>
        <v>80.293464595303732</v>
      </c>
      <c r="E56">
        <f t="shared" si="32"/>
        <v>83.98707586391464</v>
      </c>
      <c r="F56">
        <f t="shared" si="32"/>
        <v>91.405297494599026</v>
      </c>
      <c r="G56">
        <f t="shared" si="32"/>
        <v>89.560143450865667</v>
      </c>
      <c r="H56">
        <f t="shared" si="32"/>
        <v>84.305546107114964</v>
      </c>
      <c r="I56">
        <f t="shared" si="32"/>
        <v>80.526586380508306</v>
      </c>
      <c r="J56">
        <f t="shared" si="32"/>
        <v>80.257099114825991</v>
      </c>
      <c r="K56">
        <f t="shared" si="32"/>
        <v>80.071869750136855</v>
      </c>
      <c r="L56">
        <f t="shared" si="32"/>
        <v>79.616289031381442</v>
      </c>
      <c r="M56">
        <f t="shared" si="32"/>
        <v>79.722535055332429</v>
      </c>
      <c r="N56">
        <f t="shared" si="32"/>
        <v>79.395638060469111</v>
      </c>
    </row>
    <row r="57" spans="1:14" x14ac:dyDescent="0.25">
      <c r="A57" t="s">
        <v>461</v>
      </c>
      <c r="B57" t="s">
        <v>457</v>
      </c>
      <c r="C57">
        <f>C56</f>
        <v>79.858263378195602</v>
      </c>
      <c r="D57">
        <f t="shared" ref="D57:N57" si="33">D56</f>
        <v>80.293464595303732</v>
      </c>
      <c r="E57">
        <f t="shared" si="33"/>
        <v>83.98707586391464</v>
      </c>
      <c r="F57">
        <f t="shared" si="33"/>
        <v>91.405297494599026</v>
      </c>
      <c r="G57">
        <f t="shared" si="33"/>
        <v>89.560143450865667</v>
      </c>
      <c r="H57">
        <f t="shared" si="33"/>
        <v>84.305546107114964</v>
      </c>
      <c r="I57">
        <f t="shared" si="33"/>
        <v>80.526586380508306</v>
      </c>
      <c r="J57">
        <f t="shared" si="33"/>
        <v>80.257099114825991</v>
      </c>
      <c r="K57">
        <f t="shared" si="33"/>
        <v>80.071869750136855</v>
      </c>
      <c r="L57">
        <f t="shared" si="33"/>
        <v>79.616289031381442</v>
      </c>
      <c r="M57">
        <f t="shared" si="33"/>
        <v>79.722535055332429</v>
      </c>
      <c r="N57">
        <f t="shared" si="33"/>
        <v>79.395638060469111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0"/>
  <dimension ref="A1:N44"/>
  <sheetViews>
    <sheetView zoomScale="70" zoomScaleNormal="70" workbookViewId="0">
      <selection activeCell="Z26" sqref="Z26"/>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2</v>
      </c>
      <c r="D2">
        <v>2</v>
      </c>
      <c r="E2">
        <v>2</v>
      </c>
      <c r="F2">
        <v>2</v>
      </c>
      <c r="G2">
        <v>2</v>
      </c>
      <c r="H2">
        <v>2</v>
      </c>
      <c r="I2">
        <v>2</v>
      </c>
      <c r="J2">
        <v>2</v>
      </c>
      <c r="K2">
        <v>2</v>
      </c>
      <c r="L2">
        <v>2</v>
      </c>
      <c r="M2">
        <v>2</v>
      </c>
      <c r="N2">
        <v>2</v>
      </c>
    </row>
    <row r="3" spans="1:14" x14ac:dyDescent="0.25">
      <c r="A3" t="s">
        <v>31</v>
      </c>
      <c r="B3" t="s">
        <v>32</v>
      </c>
      <c r="C3">
        <v>2</v>
      </c>
      <c r="D3">
        <v>2</v>
      </c>
      <c r="E3">
        <v>2</v>
      </c>
      <c r="F3">
        <v>2</v>
      </c>
      <c r="G3">
        <v>2</v>
      </c>
      <c r="H3">
        <v>2</v>
      </c>
      <c r="I3">
        <v>2</v>
      </c>
      <c r="J3">
        <v>2</v>
      </c>
      <c r="K3">
        <v>2</v>
      </c>
      <c r="L3">
        <v>2</v>
      </c>
      <c r="M3">
        <v>2</v>
      </c>
      <c r="N3">
        <v>2</v>
      </c>
    </row>
    <row r="4" spans="1:14" x14ac:dyDescent="0.25">
      <c r="A4" t="s">
        <v>32</v>
      </c>
      <c r="B4" t="s">
        <v>33</v>
      </c>
      <c r="C4">
        <v>2</v>
      </c>
      <c r="D4">
        <v>2</v>
      </c>
      <c r="E4">
        <v>2</v>
      </c>
      <c r="F4">
        <v>2</v>
      </c>
      <c r="G4">
        <v>2</v>
      </c>
      <c r="H4">
        <v>2</v>
      </c>
      <c r="I4">
        <v>2</v>
      </c>
      <c r="J4">
        <v>2</v>
      </c>
      <c r="K4">
        <v>2</v>
      </c>
      <c r="L4">
        <v>2</v>
      </c>
      <c r="M4">
        <v>2</v>
      </c>
      <c r="N4">
        <v>2</v>
      </c>
    </row>
    <row r="5" spans="1:14" x14ac:dyDescent="0.25">
      <c r="A5" t="s">
        <v>7</v>
      </c>
      <c r="B5" t="s">
        <v>33</v>
      </c>
      <c r="C5">
        <v>2</v>
      </c>
      <c r="D5">
        <v>2</v>
      </c>
      <c r="E5">
        <v>2</v>
      </c>
      <c r="F5">
        <v>2</v>
      </c>
      <c r="G5">
        <v>2</v>
      </c>
      <c r="H5">
        <v>2</v>
      </c>
      <c r="I5">
        <v>2</v>
      </c>
      <c r="J5">
        <v>2</v>
      </c>
      <c r="K5">
        <v>2</v>
      </c>
      <c r="L5">
        <v>2</v>
      </c>
      <c r="M5">
        <v>2</v>
      </c>
      <c r="N5">
        <v>2</v>
      </c>
    </row>
    <row r="6" spans="1:14" x14ac:dyDescent="0.25">
      <c r="A6" t="s">
        <v>33</v>
      </c>
      <c r="B6" t="s">
        <v>8</v>
      </c>
      <c r="C6">
        <v>2</v>
      </c>
      <c r="D6">
        <v>2</v>
      </c>
      <c r="E6">
        <v>2</v>
      </c>
      <c r="F6">
        <v>2</v>
      </c>
      <c r="G6">
        <v>2</v>
      </c>
      <c r="H6">
        <v>2</v>
      </c>
      <c r="I6">
        <v>2</v>
      </c>
      <c r="J6">
        <v>2</v>
      </c>
      <c r="K6">
        <v>2</v>
      </c>
      <c r="L6">
        <v>2</v>
      </c>
      <c r="M6">
        <v>2</v>
      </c>
      <c r="N6">
        <v>2</v>
      </c>
    </row>
    <row r="7" spans="1:14" x14ac:dyDescent="0.25">
      <c r="A7" t="s">
        <v>5</v>
      </c>
      <c r="B7" t="s">
        <v>6</v>
      </c>
      <c r="C7">
        <v>2</v>
      </c>
      <c r="D7">
        <v>2</v>
      </c>
      <c r="E7">
        <v>2</v>
      </c>
      <c r="F7">
        <v>2</v>
      </c>
      <c r="G7">
        <v>2</v>
      </c>
      <c r="H7">
        <v>2</v>
      </c>
      <c r="I7">
        <v>2</v>
      </c>
      <c r="J7">
        <v>2</v>
      </c>
      <c r="K7">
        <v>2</v>
      </c>
      <c r="L7">
        <v>2</v>
      </c>
      <c r="M7">
        <v>2</v>
      </c>
      <c r="N7">
        <v>2</v>
      </c>
    </row>
    <row r="8" spans="1:14" x14ac:dyDescent="0.25">
      <c r="A8" t="s">
        <v>32</v>
      </c>
      <c r="B8" t="s">
        <v>6</v>
      </c>
      <c r="C8">
        <v>2</v>
      </c>
      <c r="D8">
        <v>2</v>
      </c>
      <c r="E8">
        <v>2</v>
      </c>
      <c r="F8">
        <v>2</v>
      </c>
      <c r="G8">
        <v>2</v>
      </c>
      <c r="H8">
        <v>2</v>
      </c>
      <c r="I8">
        <v>2</v>
      </c>
      <c r="J8">
        <v>2</v>
      </c>
      <c r="K8">
        <v>2</v>
      </c>
      <c r="L8">
        <v>2</v>
      </c>
      <c r="M8">
        <v>2</v>
      </c>
      <c r="N8">
        <v>2</v>
      </c>
    </row>
    <row r="9" spans="1:14" x14ac:dyDescent="0.25">
      <c r="A9" t="s">
        <v>6</v>
      </c>
      <c r="B9" t="s">
        <v>8</v>
      </c>
      <c r="C9">
        <v>2</v>
      </c>
      <c r="D9">
        <v>2</v>
      </c>
      <c r="E9">
        <v>2</v>
      </c>
      <c r="F9">
        <v>2</v>
      </c>
      <c r="G9">
        <v>2</v>
      </c>
      <c r="H9">
        <v>2</v>
      </c>
      <c r="I9">
        <v>2</v>
      </c>
      <c r="J9">
        <v>2</v>
      </c>
      <c r="K9">
        <v>2</v>
      </c>
      <c r="L9">
        <v>2</v>
      </c>
      <c r="M9">
        <v>2</v>
      </c>
      <c r="N9">
        <v>2</v>
      </c>
    </row>
    <row r="10" spans="1:14" x14ac:dyDescent="0.25">
      <c r="A10" t="s">
        <v>8</v>
      </c>
      <c r="B10" t="s">
        <v>34</v>
      </c>
      <c r="C10">
        <v>2</v>
      </c>
      <c r="D10">
        <v>2</v>
      </c>
      <c r="E10">
        <v>2</v>
      </c>
      <c r="F10">
        <v>2</v>
      </c>
      <c r="G10">
        <v>2</v>
      </c>
      <c r="H10">
        <v>2</v>
      </c>
      <c r="I10">
        <v>2</v>
      </c>
      <c r="J10">
        <v>2</v>
      </c>
      <c r="K10">
        <v>2</v>
      </c>
      <c r="L10">
        <v>2</v>
      </c>
      <c r="M10">
        <v>2</v>
      </c>
      <c r="N10">
        <v>2</v>
      </c>
    </row>
    <row r="11" spans="1:14" x14ac:dyDescent="0.25">
      <c r="A11" t="s">
        <v>58</v>
      </c>
      <c r="B11" t="s">
        <v>57</v>
      </c>
      <c r="C11">
        <v>2</v>
      </c>
      <c r="D11">
        <v>2</v>
      </c>
      <c r="E11">
        <v>2</v>
      </c>
      <c r="F11">
        <v>2</v>
      </c>
      <c r="G11">
        <v>2</v>
      </c>
      <c r="H11">
        <v>2</v>
      </c>
      <c r="I11">
        <v>2</v>
      </c>
      <c r="J11">
        <v>2</v>
      </c>
      <c r="K11">
        <v>2</v>
      </c>
      <c r="L11">
        <v>2</v>
      </c>
      <c r="M11">
        <v>2</v>
      </c>
      <c r="N11">
        <v>2</v>
      </c>
    </row>
    <row r="12" spans="1:14" x14ac:dyDescent="0.25">
      <c r="A12" t="s">
        <v>59</v>
      </c>
      <c r="B12" t="s">
        <v>56</v>
      </c>
      <c r="C12">
        <v>2</v>
      </c>
      <c r="D12">
        <v>2</v>
      </c>
      <c r="E12">
        <v>2</v>
      </c>
      <c r="F12">
        <v>2</v>
      </c>
      <c r="G12">
        <v>2</v>
      </c>
      <c r="H12">
        <v>2</v>
      </c>
      <c r="I12">
        <v>2</v>
      </c>
      <c r="J12">
        <v>2</v>
      </c>
      <c r="K12">
        <v>2</v>
      </c>
      <c r="L12">
        <v>2</v>
      </c>
      <c r="M12">
        <v>2</v>
      </c>
      <c r="N12">
        <v>2</v>
      </c>
    </row>
    <row r="13" spans="1:14" x14ac:dyDescent="0.25">
      <c r="A13" t="s">
        <v>57</v>
      </c>
      <c r="B13" t="s">
        <v>56</v>
      </c>
      <c r="C13">
        <v>2</v>
      </c>
      <c r="D13">
        <v>2</v>
      </c>
      <c r="E13">
        <v>2</v>
      </c>
      <c r="F13">
        <v>2</v>
      </c>
      <c r="G13">
        <v>2</v>
      </c>
      <c r="H13">
        <v>2</v>
      </c>
      <c r="I13">
        <v>2</v>
      </c>
      <c r="J13">
        <v>2</v>
      </c>
      <c r="K13">
        <v>2</v>
      </c>
      <c r="L13">
        <v>2</v>
      </c>
      <c r="M13">
        <v>2</v>
      </c>
      <c r="N13">
        <v>2</v>
      </c>
    </row>
    <row r="14" spans="1:14" x14ac:dyDescent="0.25">
      <c r="A14" t="s">
        <v>56</v>
      </c>
      <c r="B14" t="s">
        <v>10</v>
      </c>
      <c r="C14">
        <v>2</v>
      </c>
      <c r="D14">
        <v>2</v>
      </c>
      <c r="E14">
        <v>2</v>
      </c>
      <c r="F14">
        <v>2</v>
      </c>
      <c r="G14">
        <v>2</v>
      </c>
      <c r="H14">
        <v>2</v>
      </c>
      <c r="I14">
        <v>2</v>
      </c>
      <c r="J14">
        <v>2</v>
      </c>
      <c r="K14">
        <v>2</v>
      </c>
      <c r="L14">
        <v>2</v>
      </c>
      <c r="M14">
        <v>2</v>
      </c>
      <c r="N14">
        <v>2</v>
      </c>
    </row>
    <row r="15" spans="1:14" x14ac:dyDescent="0.25">
      <c r="A15" t="s">
        <v>10</v>
      </c>
      <c r="B15" t="s">
        <v>53</v>
      </c>
      <c r="C15">
        <v>2</v>
      </c>
      <c r="D15">
        <v>2</v>
      </c>
      <c r="E15">
        <v>2</v>
      </c>
      <c r="F15">
        <v>2</v>
      </c>
      <c r="G15">
        <v>2</v>
      </c>
      <c r="H15">
        <v>2</v>
      </c>
      <c r="I15">
        <v>2</v>
      </c>
      <c r="J15">
        <v>2</v>
      </c>
      <c r="K15">
        <v>2</v>
      </c>
      <c r="L15">
        <v>2</v>
      </c>
      <c r="M15">
        <v>2</v>
      </c>
      <c r="N15">
        <v>2</v>
      </c>
    </row>
    <row r="16" spans="1:14" x14ac:dyDescent="0.25">
      <c r="A16" t="s">
        <v>10</v>
      </c>
      <c r="B16" t="s">
        <v>49</v>
      </c>
      <c r="C16">
        <v>2</v>
      </c>
      <c r="D16">
        <v>2</v>
      </c>
      <c r="E16">
        <v>2</v>
      </c>
      <c r="F16">
        <v>2</v>
      </c>
      <c r="G16">
        <v>2</v>
      </c>
      <c r="H16">
        <v>2</v>
      </c>
      <c r="I16">
        <v>2</v>
      </c>
      <c r="J16">
        <v>2</v>
      </c>
      <c r="K16">
        <v>2</v>
      </c>
      <c r="L16">
        <v>2</v>
      </c>
      <c r="M16">
        <v>2</v>
      </c>
      <c r="N16">
        <v>2</v>
      </c>
    </row>
    <row r="17" spans="1:14" x14ac:dyDescent="0.25">
      <c r="A17" t="s">
        <v>53</v>
      </c>
      <c r="B17" t="s">
        <v>49</v>
      </c>
      <c r="C17">
        <v>2</v>
      </c>
      <c r="D17">
        <v>2</v>
      </c>
      <c r="E17">
        <v>2</v>
      </c>
      <c r="F17">
        <v>2</v>
      </c>
      <c r="G17">
        <v>2</v>
      </c>
      <c r="H17">
        <v>2</v>
      </c>
      <c r="I17">
        <v>2</v>
      </c>
      <c r="J17">
        <v>2</v>
      </c>
      <c r="K17">
        <v>2</v>
      </c>
      <c r="L17">
        <v>2</v>
      </c>
      <c r="M17">
        <v>2</v>
      </c>
      <c r="N17">
        <v>2</v>
      </c>
    </row>
    <row r="18" spans="1:14" x14ac:dyDescent="0.25">
      <c r="A18" t="s">
        <v>49</v>
      </c>
      <c r="B18" t="s">
        <v>34</v>
      </c>
      <c r="C18">
        <v>2</v>
      </c>
      <c r="D18">
        <v>2</v>
      </c>
      <c r="E18">
        <v>2</v>
      </c>
      <c r="F18">
        <v>2</v>
      </c>
      <c r="G18">
        <v>2</v>
      </c>
      <c r="H18">
        <v>2</v>
      </c>
      <c r="I18">
        <v>2</v>
      </c>
      <c r="J18">
        <v>2</v>
      </c>
      <c r="K18">
        <v>2</v>
      </c>
      <c r="L18">
        <v>2</v>
      </c>
      <c r="M18">
        <v>2</v>
      </c>
      <c r="N18">
        <v>2</v>
      </c>
    </row>
    <row r="19" spans="1:14" x14ac:dyDescent="0.25">
      <c r="A19" t="s">
        <v>55</v>
      </c>
      <c r="B19" t="s">
        <v>54</v>
      </c>
      <c r="C19">
        <v>2</v>
      </c>
      <c r="D19">
        <v>2</v>
      </c>
      <c r="E19">
        <v>2</v>
      </c>
      <c r="F19">
        <v>2</v>
      </c>
      <c r="G19">
        <v>2</v>
      </c>
      <c r="H19">
        <v>2</v>
      </c>
      <c r="I19">
        <v>2</v>
      </c>
      <c r="J19">
        <v>2</v>
      </c>
      <c r="K19">
        <v>2</v>
      </c>
      <c r="L19">
        <v>2</v>
      </c>
      <c r="M19">
        <v>2</v>
      </c>
      <c r="N19">
        <v>2</v>
      </c>
    </row>
    <row r="20" spans="1:14" x14ac:dyDescent="0.25">
      <c r="A20" t="s">
        <v>54</v>
      </c>
      <c r="B20" t="s">
        <v>52</v>
      </c>
      <c r="C20">
        <v>2</v>
      </c>
      <c r="D20">
        <v>2</v>
      </c>
      <c r="E20">
        <v>2</v>
      </c>
      <c r="F20">
        <v>2</v>
      </c>
      <c r="G20">
        <v>2</v>
      </c>
      <c r="H20">
        <v>2</v>
      </c>
      <c r="I20">
        <v>2</v>
      </c>
      <c r="J20">
        <v>2</v>
      </c>
      <c r="K20">
        <v>2</v>
      </c>
      <c r="L20">
        <v>2</v>
      </c>
      <c r="M20">
        <v>2</v>
      </c>
      <c r="N20">
        <v>2</v>
      </c>
    </row>
    <row r="21" spans="1:14" x14ac:dyDescent="0.25">
      <c r="A21" t="s">
        <v>52</v>
      </c>
      <c r="B21" t="s">
        <v>50</v>
      </c>
      <c r="C21">
        <v>2</v>
      </c>
      <c r="D21">
        <v>2</v>
      </c>
      <c r="E21">
        <v>2</v>
      </c>
      <c r="F21">
        <v>2</v>
      </c>
      <c r="G21">
        <v>2</v>
      </c>
      <c r="H21">
        <v>2</v>
      </c>
      <c r="I21">
        <v>2</v>
      </c>
      <c r="J21">
        <v>2</v>
      </c>
      <c r="K21">
        <v>2</v>
      </c>
      <c r="L21">
        <v>2</v>
      </c>
      <c r="M21">
        <v>2</v>
      </c>
      <c r="N21">
        <v>2</v>
      </c>
    </row>
    <row r="22" spans="1:14" x14ac:dyDescent="0.25">
      <c r="A22" t="s">
        <v>54</v>
      </c>
      <c r="B22" t="s">
        <v>50</v>
      </c>
      <c r="C22">
        <v>2</v>
      </c>
      <c r="D22">
        <v>2</v>
      </c>
      <c r="E22">
        <v>2</v>
      </c>
      <c r="F22">
        <v>2</v>
      </c>
      <c r="G22">
        <v>2</v>
      </c>
      <c r="H22">
        <v>2</v>
      </c>
      <c r="I22">
        <v>2</v>
      </c>
      <c r="J22">
        <v>2</v>
      </c>
      <c r="K22">
        <v>2</v>
      </c>
      <c r="L22">
        <v>2</v>
      </c>
      <c r="M22">
        <v>2</v>
      </c>
      <c r="N22">
        <v>2</v>
      </c>
    </row>
    <row r="23" spans="1:14" x14ac:dyDescent="0.25">
      <c r="A23" t="s">
        <v>51</v>
      </c>
      <c r="B23" t="s">
        <v>50</v>
      </c>
      <c r="C23">
        <v>2</v>
      </c>
      <c r="D23">
        <v>2</v>
      </c>
      <c r="E23">
        <v>2</v>
      </c>
      <c r="F23">
        <v>2</v>
      </c>
      <c r="G23">
        <v>2</v>
      </c>
      <c r="H23">
        <v>2</v>
      </c>
      <c r="I23">
        <v>2</v>
      </c>
      <c r="J23">
        <v>2</v>
      </c>
      <c r="K23">
        <v>2</v>
      </c>
      <c r="L23">
        <v>2</v>
      </c>
      <c r="M23">
        <v>2</v>
      </c>
      <c r="N23">
        <v>2</v>
      </c>
    </row>
    <row r="24" spans="1:14" x14ac:dyDescent="0.25">
      <c r="A24" t="s">
        <v>50</v>
      </c>
      <c r="B24" t="s">
        <v>49</v>
      </c>
      <c r="C24">
        <v>2</v>
      </c>
      <c r="D24">
        <v>2</v>
      </c>
      <c r="E24">
        <v>2</v>
      </c>
      <c r="F24">
        <v>2</v>
      </c>
      <c r="G24">
        <v>2</v>
      </c>
      <c r="H24">
        <v>2</v>
      </c>
      <c r="I24">
        <v>2</v>
      </c>
      <c r="J24">
        <v>2</v>
      </c>
      <c r="K24">
        <v>2</v>
      </c>
      <c r="L24">
        <v>2</v>
      </c>
      <c r="M24">
        <v>2</v>
      </c>
      <c r="N24">
        <v>2</v>
      </c>
    </row>
    <row r="25" spans="1:14" x14ac:dyDescent="0.25">
      <c r="A25" t="s">
        <v>34</v>
      </c>
      <c r="B25" t="s">
        <v>35</v>
      </c>
      <c r="C25">
        <v>2</v>
      </c>
      <c r="D25">
        <v>2</v>
      </c>
      <c r="E25">
        <v>2</v>
      </c>
      <c r="F25">
        <v>2</v>
      </c>
      <c r="G25">
        <v>2</v>
      </c>
      <c r="H25">
        <v>2</v>
      </c>
      <c r="I25">
        <v>2</v>
      </c>
      <c r="J25">
        <v>2</v>
      </c>
      <c r="K25">
        <v>2</v>
      </c>
      <c r="L25">
        <v>2</v>
      </c>
      <c r="M25">
        <v>2</v>
      </c>
      <c r="N25">
        <v>2</v>
      </c>
    </row>
    <row r="26" spans="1:14" x14ac:dyDescent="0.25">
      <c r="A26" t="s">
        <v>34</v>
      </c>
      <c r="B26" t="s">
        <v>36</v>
      </c>
      <c r="C26">
        <v>2</v>
      </c>
      <c r="D26">
        <v>2</v>
      </c>
      <c r="E26">
        <v>2</v>
      </c>
      <c r="F26">
        <v>2</v>
      </c>
      <c r="G26">
        <v>2</v>
      </c>
      <c r="H26">
        <v>2</v>
      </c>
      <c r="I26">
        <v>2</v>
      </c>
      <c r="J26">
        <v>2</v>
      </c>
      <c r="K26">
        <v>2</v>
      </c>
      <c r="L26">
        <v>2</v>
      </c>
      <c r="M26">
        <v>2</v>
      </c>
      <c r="N26">
        <v>2</v>
      </c>
    </row>
    <row r="27" spans="1:14" x14ac:dyDescent="0.25">
      <c r="A27" t="s">
        <v>35</v>
      </c>
      <c r="B27" t="s">
        <v>36</v>
      </c>
      <c r="C27">
        <v>2</v>
      </c>
      <c r="D27">
        <v>2</v>
      </c>
      <c r="E27">
        <v>2</v>
      </c>
      <c r="F27">
        <v>2</v>
      </c>
      <c r="G27">
        <v>2</v>
      </c>
      <c r="H27">
        <v>2</v>
      </c>
      <c r="I27">
        <v>2</v>
      </c>
      <c r="J27">
        <v>2</v>
      </c>
      <c r="K27">
        <v>2</v>
      </c>
      <c r="L27">
        <v>2</v>
      </c>
      <c r="M27">
        <v>2</v>
      </c>
      <c r="N27">
        <v>2</v>
      </c>
    </row>
    <row r="28" spans="1:14" x14ac:dyDescent="0.25">
      <c r="A28" t="s">
        <v>36</v>
      </c>
      <c r="B28" t="s">
        <v>39</v>
      </c>
      <c r="C28">
        <v>2</v>
      </c>
      <c r="D28">
        <v>2</v>
      </c>
      <c r="E28">
        <v>2</v>
      </c>
      <c r="F28">
        <v>2</v>
      </c>
      <c r="G28">
        <v>2</v>
      </c>
      <c r="H28">
        <v>2</v>
      </c>
      <c r="I28">
        <v>2</v>
      </c>
      <c r="J28">
        <v>2</v>
      </c>
      <c r="K28">
        <v>2</v>
      </c>
      <c r="L28">
        <v>2</v>
      </c>
      <c r="M28">
        <v>2</v>
      </c>
      <c r="N28">
        <v>2</v>
      </c>
    </row>
    <row r="29" spans="1:14" x14ac:dyDescent="0.25">
      <c r="A29" t="s">
        <v>39</v>
      </c>
      <c r="B29" t="s">
        <v>40</v>
      </c>
      <c r="C29">
        <v>2</v>
      </c>
      <c r="D29">
        <v>2</v>
      </c>
      <c r="E29">
        <v>2</v>
      </c>
      <c r="F29">
        <v>2</v>
      </c>
      <c r="G29">
        <v>2</v>
      </c>
      <c r="H29">
        <v>2</v>
      </c>
      <c r="I29">
        <v>2</v>
      </c>
      <c r="J29">
        <v>2</v>
      </c>
      <c r="K29">
        <v>2</v>
      </c>
      <c r="L29">
        <v>2</v>
      </c>
      <c r="M29">
        <v>2</v>
      </c>
      <c r="N29">
        <v>2</v>
      </c>
    </row>
    <row r="30" spans="1:14" x14ac:dyDescent="0.25">
      <c r="A30" t="s">
        <v>40</v>
      </c>
      <c r="B30" t="s">
        <v>41</v>
      </c>
      <c r="C30">
        <v>2</v>
      </c>
      <c r="D30">
        <v>2</v>
      </c>
      <c r="E30">
        <v>2</v>
      </c>
      <c r="F30">
        <v>2</v>
      </c>
      <c r="G30">
        <v>2</v>
      </c>
      <c r="H30">
        <v>2</v>
      </c>
      <c r="I30">
        <v>2</v>
      </c>
      <c r="J30">
        <v>2</v>
      </c>
      <c r="K30">
        <v>2</v>
      </c>
      <c r="L30">
        <v>2</v>
      </c>
      <c r="M30">
        <v>2</v>
      </c>
      <c r="N30">
        <v>2</v>
      </c>
    </row>
    <row r="31" spans="1:14" x14ac:dyDescent="0.25">
      <c r="A31" t="s">
        <v>39</v>
      </c>
      <c r="B31" t="s">
        <v>41</v>
      </c>
      <c r="C31">
        <v>2</v>
      </c>
      <c r="D31">
        <v>2</v>
      </c>
      <c r="E31">
        <v>2</v>
      </c>
      <c r="F31">
        <v>2</v>
      </c>
      <c r="G31">
        <v>2</v>
      </c>
      <c r="H31">
        <v>2</v>
      </c>
      <c r="I31">
        <v>2</v>
      </c>
      <c r="J31">
        <v>2</v>
      </c>
      <c r="K31">
        <v>2</v>
      </c>
      <c r="L31">
        <v>2</v>
      </c>
      <c r="M31">
        <v>2</v>
      </c>
      <c r="N31">
        <v>2</v>
      </c>
    </row>
    <row r="32" spans="1:14" x14ac:dyDescent="0.25">
      <c r="A32" t="s">
        <v>42</v>
      </c>
      <c r="B32" t="s">
        <v>41</v>
      </c>
      <c r="C32">
        <v>2</v>
      </c>
      <c r="D32">
        <v>2</v>
      </c>
      <c r="E32">
        <v>2</v>
      </c>
      <c r="F32">
        <v>2</v>
      </c>
      <c r="G32">
        <v>2</v>
      </c>
      <c r="H32">
        <v>2</v>
      </c>
      <c r="I32">
        <v>2</v>
      </c>
      <c r="J32">
        <v>2</v>
      </c>
      <c r="K32">
        <v>2</v>
      </c>
      <c r="L32">
        <v>2</v>
      </c>
      <c r="M32">
        <v>2</v>
      </c>
      <c r="N32">
        <v>2</v>
      </c>
    </row>
    <row r="33" spans="1:14" x14ac:dyDescent="0.25">
      <c r="A33" t="s">
        <v>41</v>
      </c>
      <c r="B33" t="s">
        <v>44</v>
      </c>
      <c r="C33">
        <v>2</v>
      </c>
      <c r="D33">
        <v>2</v>
      </c>
      <c r="E33">
        <v>2</v>
      </c>
      <c r="F33">
        <v>2</v>
      </c>
      <c r="G33">
        <v>2</v>
      </c>
      <c r="H33">
        <v>2</v>
      </c>
      <c r="I33">
        <v>2</v>
      </c>
      <c r="J33">
        <v>2</v>
      </c>
      <c r="K33">
        <v>2</v>
      </c>
      <c r="L33">
        <v>2</v>
      </c>
      <c r="M33">
        <v>2</v>
      </c>
      <c r="N33">
        <v>2</v>
      </c>
    </row>
    <row r="34" spans="1:14" x14ac:dyDescent="0.25">
      <c r="A34" t="s">
        <v>44</v>
      </c>
      <c r="B34" t="s">
        <v>9</v>
      </c>
      <c r="C34">
        <v>2</v>
      </c>
      <c r="D34">
        <v>2</v>
      </c>
      <c r="E34">
        <v>2</v>
      </c>
      <c r="F34">
        <v>2</v>
      </c>
      <c r="G34">
        <v>2</v>
      </c>
      <c r="H34">
        <v>2</v>
      </c>
      <c r="I34">
        <v>2</v>
      </c>
      <c r="J34">
        <v>2</v>
      </c>
      <c r="K34">
        <v>2</v>
      </c>
      <c r="L34">
        <v>2</v>
      </c>
      <c r="M34">
        <v>2</v>
      </c>
      <c r="N34">
        <v>2</v>
      </c>
    </row>
    <row r="35" spans="1:14" x14ac:dyDescent="0.25">
      <c r="A35" t="s">
        <v>45</v>
      </c>
      <c r="B35" t="s">
        <v>9</v>
      </c>
      <c r="C35">
        <v>2</v>
      </c>
      <c r="D35">
        <v>2</v>
      </c>
      <c r="E35">
        <v>2</v>
      </c>
      <c r="F35">
        <v>2</v>
      </c>
      <c r="G35">
        <v>2</v>
      </c>
      <c r="H35">
        <v>2</v>
      </c>
      <c r="I35">
        <v>2</v>
      </c>
      <c r="J35">
        <v>2</v>
      </c>
      <c r="K35">
        <v>2</v>
      </c>
      <c r="L35">
        <v>2</v>
      </c>
      <c r="M35">
        <v>2</v>
      </c>
      <c r="N35">
        <v>2</v>
      </c>
    </row>
    <row r="36" spans="1:14" x14ac:dyDescent="0.25">
      <c r="A36" t="s">
        <v>47</v>
      </c>
      <c r="B36" t="s">
        <v>9</v>
      </c>
      <c r="C36">
        <v>2</v>
      </c>
      <c r="D36">
        <v>2</v>
      </c>
      <c r="E36">
        <v>2</v>
      </c>
      <c r="F36">
        <v>2</v>
      </c>
      <c r="G36">
        <v>2</v>
      </c>
      <c r="H36">
        <v>2</v>
      </c>
      <c r="I36">
        <v>2</v>
      </c>
      <c r="J36">
        <v>2</v>
      </c>
      <c r="K36">
        <v>2</v>
      </c>
      <c r="L36">
        <v>2</v>
      </c>
      <c r="M36">
        <v>2</v>
      </c>
      <c r="N36">
        <v>2</v>
      </c>
    </row>
    <row r="37" spans="1:14" x14ac:dyDescent="0.25">
      <c r="A37" t="s">
        <v>9</v>
      </c>
      <c r="B37" t="s">
        <v>46</v>
      </c>
      <c r="C37">
        <v>2</v>
      </c>
      <c r="D37">
        <v>2</v>
      </c>
      <c r="E37">
        <v>2</v>
      </c>
      <c r="F37">
        <v>2</v>
      </c>
      <c r="G37">
        <v>2</v>
      </c>
      <c r="H37">
        <v>2</v>
      </c>
      <c r="I37">
        <v>2</v>
      </c>
      <c r="J37">
        <v>2</v>
      </c>
      <c r="K37">
        <v>2</v>
      </c>
      <c r="L37">
        <v>2</v>
      </c>
      <c r="M37">
        <v>2</v>
      </c>
      <c r="N37">
        <v>2</v>
      </c>
    </row>
    <row r="38" spans="1:14" x14ac:dyDescent="0.25">
      <c r="A38" t="s">
        <v>46</v>
      </c>
      <c r="B38" t="s">
        <v>48</v>
      </c>
      <c r="C38">
        <v>2</v>
      </c>
      <c r="D38">
        <v>2</v>
      </c>
      <c r="E38">
        <v>2</v>
      </c>
      <c r="F38">
        <v>2</v>
      </c>
      <c r="G38">
        <v>2</v>
      </c>
      <c r="H38">
        <v>2</v>
      </c>
      <c r="I38">
        <v>2</v>
      </c>
      <c r="J38">
        <v>2</v>
      </c>
      <c r="K38">
        <v>2</v>
      </c>
      <c r="L38">
        <v>2</v>
      </c>
      <c r="M38">
        <v>2</v>
      </c>
      <c r="N38">
        <v>2</v>
      </c>
    </row>
    <row r="39" spans="1:14" x14ac:dyDescent="0.25">
      <c r="A39" t="s">
        <v>34</v>
      </c>
      <c r="B39" t="s">
        <v>43</v>
      </c>
      <c r="C39">
        <v>2</v>
      </c>
      <c r="D39">
        <v>2</v>
      </c>
      <c r="E39">
        <v>2</v>
      </c>
      <c r="F39">
        <v>2</v>
      </c>
      <c r="G39">
        <v>2</v>
      </c>
      <c r="H39">
        <v>2</v>
      </c>
      <c r="I39">
        <v>2</v>
      </c>
      <c r="J39">
        <v>2</v>
      </c>
      <c r="K39">
        <v>2</v>
      </c>
      <c r="L39">
        <v>2</v>
      </c>
      <c r="M39">
        <v>2</v>
      </c>
      <c r="N39">
        <v>2</v>
      </c>
    </row>
    <row r="40" spans="1:14" x14ac:dyDescent="0.25">
      <c r="A40" t="s">
        <v>57</v>
      </c>
      <c r="B40" t="s">
        <v>62</v>
      </c>
      <c r="C40">
        <v>2</v>
      </c>
      <c r="D40">
        <v>2</v>
      </c>
      <c r="E40">
        <v>2</v>
      </c>
      <c r="F40">
        <v>2</v>
      </c>
      <c r="G40">
        <v>2</v>
      </c>
      <c r="H40">
        <v>2</v>
      </c>
      <c r="I40">
        <v>2</v>
      </c>
      <c r="J40">
        <v>2</v>
      </c>
      <c r="K40">
        <v>2</v>
      </c>
      <c r="L40">
        <v>2</v>
      </c>
      <c r="M40">
        <v>2</v>
      </c>
      <c r="N40">
        <v>2</v>
      </c>
    </row>
    <row r="41" spans="1:14" x14ac:dyDescent="0.25">
      <c r="A41" t="s">
        <v>62</v>
      </c>
      <c r="B41" t="s">
        <v>54</v>
      </c>
      <c r="C41">
        <v>2</v>
      </c>
      <c r="D41">
        <v>2</v>
      </c>
      <c r="E41">
        <v>2</v>
      </c>
      <c r="F41">
        <v>2</v>
      </c>
      <c r="G41">
        <v>2</v>
      </c>
      <c r="H41">
        <v>2</v>
      </c>
      <c r="I41">
        <v>2</v>
      </c>
      <c r="J41">
        <v>2</v>
      </c>
      <c r="K41">
        <v>2</v>
      </c>
      <c r="L41">
        <v>2</v>
      </c>
      <c r="M41">
        <v>2</v>
      </c>
      <c r="N41">
        <v>2</v>
      </c>
    </row>
    <row r="42" spans="1:14" x14ac:dyDescent="0.25">
      <c r="A42" t="s">
        <v>62</v>
      </c>
      <c r="B42" t="s">
        <v>53</v>
      </c>
      <c r="C42">
        <v>2</v>
      </c>
      <c r="D42">
        <v>2</v>
      </c>
      <c r="E42">
        <v>2</v>
      </c>
      <c r="F42">
        <v>2</v>
      </c>
      <c r="G42">
        <v>2</v>
      </c>
      <c r="H42">
        <v>2</v>
      </c>
      <c r="I42">
        <v>2</v>
      </c>
      <c r="J42">
        <v>2</v>
      </c>
      <c r="K42">
        <v>2</v>
      </c>
      <c r="L42">
        <v>2</v>
      </c>
      <c r="M42">
        <v>2</v>
      </c>
      <c r="N42">
        <v>2</v>
      </c>
    </row>
    <row r="43" spans="1:14" x14ac:dyDescent="0.25">
      <c r="A43" t="s">
        <v>32</v>
      </c>
      <c r="B43" t="s">
        <v>63</v>
      </c>
      <c r="C43">
        <v>2</v>
      </c>
      <c r="D43">
        <v>2</v>
      </c>
      <c r="E43">
        <v>2</v>
      </c>
      <c r="F43">
        <v>2</v>
      </c>
      <c r="G43">
        <v>2</v>
      </c>
      <c r="H43">
        <v>2</v>
      </c>
      <c r="I43">
        <v>2</v>
      </c>
      <c r="J43">
        <v>2</v>
      </c>
      <c r="K43">
        <v>2</v>
      </c>
      <c r="L43">
        <v>2</v>
      </c>
      <c r="M43">
        <v>2</v>
      </c>
      <c r="N43">
        <v>2</v>
      </c>
    </row>
    <row r="44" spans="1:14" x14ac:dyDescent="0.25">
      <c r="A44" t="s">
        <v>63</v>
      </c>
      <c r="B44" t="s">
        <v>8</v>
      </c>
      <c r="C44">
        <v>2</v>
      </c>
      <c r="D44">
        <v>2</v>
      </c>
      <c r="E44">
        <v>2</v>
      </c>
      <c r="F44">
        <v>2</v>
      </c>
      <c r="G44">
        <v>2</v>
      </c>
      <c r="H44">
        <v>2</v>
      </c>
      <c r="I44">
        <v>2</v>
      </c>
      <c r="J44">
        <v>2</v>
      </c>
      <c r="K44">
        <v>2</v>
      </c>
      <c r="L44">
        <v>2</v>
      </c>
      <c r="M44">
        <v>2</v>
      </c>
      <c r="N44">
        <v>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1"/>
  <dimension ref="A1:W33"/>
  <sheetViews>
    <sheetView zoomScale="85" zoomScaleNormal="85" workbookViewId="0">
      <selection activeCell="C4" sqref="C4"/>
    </sheetView>
  </sheetViews>
  <sheetFormatPr defaultColWidth="9.140625" defaultRowHeight="15" x14ac:dyDescent="0.25"/>
  <cols>
    <col min="23" max="23" width="14" customWidth="1"/>
  </cols>
  <sheetData>
    <row r="1" spans="1:23" x14ac:dyDescent="0.25">
      <c r="C1" t="s">
        <v>19</v>
      </c>
      <c r="D1" t="s">
        <v>20</v>
      </c>
      <c r="E1" t="s">
        <v>21</v>
      </c>
      <c r="F1" t="s">
        <v>22</v>
      </c>
      <c r="G1" t="s">
        <v>23</v>
      </c>
      <c r="H1" t="s">
        <v>24</v>
      </c>
      <c r="I1" t="s">
        <v>25</v>
      </c>
      <c r="J1" t="s">
        <v>26</v>
      </c>
      <c r="K1" t="s">
        <v>27</v>
      </c>
      <c r="L1" t="s">
        <v>28</v>
      </c>
      <c r="M1" t="s">
        <v>29</v>
      </c>
      <c r="N1" t="s">
        <v>30</v>
      </c>
    </row>
    <row r="2" spans="1:23" x14ac:dyDescent="0.25">
      <c r="A2" t="s">
        <v>31</v>
      </c>
      <c r="B2" t="s">
        <v>32</v>
      </c>
      <c r="C2">
        <f>HeadFlow!B36</f>
        <v>21.266481556794684</v>
      </c>
      <c r="D2">
        <f>HeadFlow!C36</f>
        <v>26.588724794849202</v>
      </c>
      <c r="E2">
        <f>HeadFlow!D36</f>
        <v>29.659233108160251</v>
      </c>
      <c r="F2">
        <f>HeadFlow!E36</f>
        <v>27.04371424017469</v>
      </c>
      <c r="G2">
        <f>HeadFlow!F36</f>
        <v>18.032910613632446</v>
      </c>
      <c r="H2">
        <f>HeadFlow!G36</f>
        <v>67.227595036227299</v>
      </c>
      <c r="I2">
        <f>HeadFlow!H36</f>
        <v>76.37040589184025</v>
      </c>
      <c r="J2">
        <f>HeadFlow!I36</f>
        <v>66.76657905565088</v>
      </c>
      <c r="K2">
        <f>HeadFlow!J36</f>
        <v>31.874289755342609</v>
      </c>
      <c r="L2">
        <f>HeadFlow!K36</f>
        <v>16.034636436863483</v>
      </c>
      <c r="M2">
        <f>HeadFlow!L36</f>
        <v>21.262040948737525</v>
      </c>
      <c r="N2">
        <f>HeadFlow!M36</f>
        <v>21.981015959351787</v>
      </c>
      <c r="W2" t="s">
        <v>380</v>
      </c>
    </row>
    <row r="3" spans="1:23" x14ac:dyDescent="0.25">
      <c r="A3" t="s">
        <v>7</v>
      </c>
      <c r="B3" t="s">
        <v>33</v>
      </c>
      <c r="C3">
        <f>HeadFlow!B7</f>
        <v>1.2510288000000001</v>
      </c>
      <c r="D3">
        <f>HeadFlow!C7</f>
        <v>1.377621</v>
      </c>
      <c r="E3">
        <f>HeadFlow!D7</f>
        <v>2.3233391999999999</v>
      </c>
      <c r="F3">
        <f>HeadFlow!E7</f>
        <v>6.0466392000000004</v>
      </c>
      <c r="G3">
        <f>HeadFlow!F7</f>
        <v>27.098177400000001</v>
      </c>
      <c r="H3">
        <f>HeadFlow!G7</f>
        <v>31.126788000000001</v>
      </c>
      <c r="I3">
        <f>HeadFlow!H7</f>
        <v>8.3476385999999998</v>
      </c>
      <c r="J3">
        <f>HeadFlow!I7</f>
        <v>4.0807368000000004</v>
      </c>
      <c r="K3">
        <f>HeadFlow!J7</f>
        <v>2.6882226000000005</v>
      </c>
      <c r="L3">
        <f>HeadFlow!K7</f>
        <v>2.0999412</v>
      </c>
      <c r="M3">
        <f>HeadFlow!L7</f>
        <v>1.7350578000000001</v>
      </c>
      <c r="N3">
        <f>HeadFlow!M7</f>
        <v>1.2808151999999999</v>
      </c>
      <c r="W3" t="s">
        <v>257</v>
      </c>
    </row>
    <row r="4" spans="1:23" x14ac:dyDescent="0.25">
      <c r="A4" t="s">
        <v>55</v>
      </c>
      <c r="B4" t="s">
        <v>54</v>
      </c>
      <c r="C4">
        <f>HeadFlow!B30</f>
        <v>2.168430252156976</v>
      </c>
      <c r="D4">
        <f>HeadFlow!C30</f>
        <v>2.1488194838254531</v>
      </c>
      <c r="E4">
        <f>HeadFlow!D30</f>
        <v>2.7125663663720214</v>
      </c>
      <c r="F4">
        <f>HeadFlow!E30</f>
        <v>3.0655382876637085</v>
      </c>
      <c r="G4">
        <f>HeadFlow!F30</f>
        <v>1.8541562225513974</v>
      </c>
      <c r="H4">
        <f>HeadFlow!G30</f>
        <v>1.895437740675789</v>
      </c>
      <c r="I4">
        <f>HeadFlow!H30</f>
        <v>2.6063550663682262</v>
      </c>
      <c r="J4">
        <f>HeadFlow!I30</f>
        <v>2.52775628141675</v>
      </c>
      <c r="K4">
        <f>HeadFlow!J30</f>
        <v>2.7777060674853185</v>
      </c>
      <c r="L4">
        <f>HeadFlow!K30</f>
        <v>2.6828950225938195</v>
      </c>
      <c r="M4">
        <f>HeadFlow!L30</f>
        <v>2.681094557033028</v>
      </c>
      <c r="N4">
        <f>HeadFlow!M30</f>
        <v>2.5111645503452928</v>
      </c>
      <c r="W4" t="s">
        <v>381</v>
      </c>
    </row>
    <row r="5" spans="1:23" x14ac:dyDescent="0.25">
      <c r="A5" t="s">
        <v>58</v>
      </c>
      <c r="B5" t="s">
        <v>57</v>
      </c>
      <c r="C5">
        <f>HeadFlow!B33</f>
        <v>0.36061829037794935</v>
      </c>
      <c r="D5">
        <f>HeadFlow!C33</f>
        <v>0.71265887288124119</v>
      </c>
      <c r="E5">
        <f>HeadFlow!D33</f>
        <v>1.9918410119794641</v>
      </c>
      <c r="F5">
        <f>HeadFlow!E33</f>
        <v>7.0829635393978609</v>
      </c>
      <c r="G5">
        <f>HeadFlow!F33</f>
        <v>2.4235117275988731</v>
      </c>
      <c r="H5">
        <f>HeadFlow!G33</f>
        <v>0.95366271444306183</v>
      </c>
      <c r="I5">
        <f>HeadFlow!H33</f>
        <v>0.40857075168487156</v>
      </c>
      <c r="J5">
        <f>HeadFlow!I33</f>
        <v>0.31828258886594379</v>
      </c>
      <c r="K5">
        <f>HeadFlow!J33</f>
        <v>0.27602106675186955</v>
      </c>
      <c r="L5">
        <f>HeadFlow!K33</f>
        <v>0.23577056123924858</v>
      </c>
      <c r="M5">
        <f>HeadFlow!L33</f>
        <v>0.27362786021476188</v>
      </c>
      <c r="N5">
        <f>HeadFlow!M33</f>
        <v>6.2560206905460464E-2</v>
      </c>
      <c r="W5" t="s">
        <v>382</v>
      </c>
    </row>
    <row r="6" spans="1:23" x14ac:dyDescent="0.25">
      <c r="A6" t="s">
        <v>45</v>
      </c>
      <c r="B6" t="s">
        <v>9</v>
      </c>
      <c r="C6">
        <f>HeadFlow!B18</f>
        <v>6.7317368078333608</v>
      </c>
      <c r="D6">
        <f>HeadFlow!C18</f>
        <v>3.2839556772726901</v>
      </c>
      <c r="E6">
        <f>HeadFlow!D18</f>
        <v>13.925163529478301</v>
      </c>
      <c r="F6">
        <f>HeadFlow!E18</f>
        <v>31.581079427014689</v>
      </c>
      <c r="G6">
        <f>HeadFlow!F18</f>
        <v>47.032798316676441</v>
      </c>
      <c r="H6">
        <f>HeadFlow!G18</f>
        <v>37.955378882219726</v>
      </c>
      <c r="I6">
        <f>HeadFlow!H18</f>
        <v>24.298293367212672</v>
      </c>
      <c r="J6">
        <f>HeadFlow!I18</f>
        <v>15.436825666635571</v>
      </c>
      <c r="K6">
        <f>HeadFlow!J18</f>
        <v>22.68237866887214</v>
      </c>
      <c r="L6">
        <f>HeadFlow!K18</f>
        <v>34.805462212182654</v>
      </c>
      <c r="M6">
        <f>HeadFlow!L18</f>
        <v>13.552832953823799</v>
      </c>
      <c r="N6">
        <f>HeadFlow!M18</f>
        <v>1.22869089965985</v>
      </c>
      <c r="W6" t="s">
        <v>83</v>
      </c>
    </row>
    <row r="7" spans="1:23" x14ac:dyDescent="0.25">
      <c r="A7" t="s">
        <v>9</v>
      </c>
      <c r="B7" t="s">
        <v>46</v>
      </c>
      <c r="C7">
        <f>RiversHeadFlow!B10*74466.1151309/1000000</f>
        <v>97.997407512264402</v>
      </c>
      <c r="D7">
        <f>RiversHeadFlow!C10*74466.1151309/1000000</f>
        <v>95.912356288599199</v>
      </c>
      <c r="E7">
        <f>RiversHeadFlow!D10*74466.1151309/1000000</f>
        <v>180.05906638651618</v>
      </c>
      <c r="F7">
        <f>RiversHeadFlow!E10*74466.1151309/1000000</f>
        <v>288.4817300171066</v>
      </c>
      <c r="G7">
        <f>RiversHeadFlow!F10*74466.1151309/1000000</f>
        <v>395.56400357534079</v>
      </c>
      <c r="H7">
        <f>RiversHeadFlow!G10*74466.1151309/1000000</f>
        <v>407.25518365089209</v>
      </c>
      <c r="I7">
        <f>RiversHeadFlow!H10*74466.1151309/1000000</f>
        <v>183.18664322201397</v>
      </c>
      <c r="J7">
        <f>RiversHeadFlow!I10*74466.1151309/1000000</f>
        <v>101.79517938394029</v>
      </c>
      <c r="K7">
        <f>RiversHeadFlow!J10*74466.1151309/1000000</f>
        <v>103.5823661470819</v>
      </c>
      <c r="L7">
        <f>RiversHeadFlow!K10*74466.1151309/1000000</f>
        <v>146.25145011708761</v>
      </c>
      <c r="M7">
        <f>RiversHeadFlow!L10*74466.1151309/1000000</f>
        <v>165.09137724520528</v>
      </c>
      <c r="N7">
        <f>RiversHeadFlow!M10*74466.1151309/1000000</f>
        <v>129.42210809750421</v>
      </c>
      <c r="W7" t="s">
        <v>383</v>
      </c>
    </row>
    <row r="8" spans="1:23" x14ac:dyDescent="0.25">
      <c r="A8" t="s">
        <v>46</v>
      </c>
      <c r="B8" t="s">
        <v>48</v>
      </c>
      <c r="C8">
        <f>C7</f>
        <v>97.997407512264402</v>
      </c>
      <c r="D8">
        <f t="shared" ref="D8:N8" si="0">D7</f>
        <v>95.912356288599199</v>
      </c>
      <c r="E8">
        <f t="shared" si="0"/>
        <v>180.05906638651618</v>
      </c>
      <c r="F8">
        <f t="shared" si="0"/>
        <v>288.4817300171066</v>
      </c>
      <c r="G8">
        <f t="shared" si="0"/>
        <v>395.56400357534079</v>
      </c>
      <c r="H8">
        <f t="shared" si="0"/>
        <v>407.25518365089209</v>
      </c>
      <c r="I8">
        <f t="shared" si="0"/>
        <v>183.18664322201397</v>
      </c>
      <c r="J8">
        <f t="shared" si="0"/>
        <v>101.79517938394029</v>
      </c>
      <c r="K8">
        <f t="shared" si="0"/>
        <v>103.5823661470819</v>
      </c>
      <c r="L8">
        <f t="shared" si="0"/>
        <v>146.25145011708761</v>
      </c>
      <c r="M8">
        <f t="shared" si="0"/>
        <v>165.09137724520528</v>
      </c>
      <c r="N8">
        <f t="shared" si="0"/>
        <v>129.42210809750421</v>
      </c>
      <c r="W8" t="s">
        <v>384</v>
      </c>
    </row>
    <row r="9" spans="1:23" x14ac:dyDescent="0.25">
      <c r="A9" t="s">
        <v>56</v>
      </c>
      <c r="B9" t="s">
        <v>10</v>
      </c>
      <c r="C9">
        <f>RiversHeadFlow!B11*74466.1151309/1000000</f>
        <v>2.91907171313128</v>
      </c>
      <c r="D9">
        <f>RiversHeadFlow!C11*74466.1151309/1000000</f>
        <v>2.5765275835291397</v>
      </c>
      <c r="E9">
        <f>RiversHeadFlow!D11*74466.1151309/1000000</f>
        <v>6.1657943328385194</v>
      </c>
      <c r="F9">
        <f>RiversHeadFlow!E11*74466.1151309/1000000</f>
        <v>27.358850699092656</v>
      </c>
      <c r="G9">
        <f>RiversHeadFlow!F11*74466.1151309/1000000</f>
        <v>36.786260874664599</v>
      </c>
      <c r="H9">
        <f>RiversHeadFlow!G11*74466.1151309/1000000</f>
        <v>15.109174760059609</v>
      </c>
      <c r="I9">
        <f>RiversHeadFlow!H11*74466.1151309/1000000</f>
        <v>3.0084310512883596</v>
      </c>
      <c r="J9">
        <f>RiversHeadFlow!I11*74466.1151309/1000000</f>
        <v>2.4052555187280693</v>
      </c>
      <c r="K9">
        <f>RiversHeadFlow!J11*74466.1151309/1000000</f>
        <v>2.7626928713563901</v>
      </c>
      <c r="L9">
        <f>RiversHeadFlow!K11*74466.1151309/1000000</f>
        <v>3.6264998068748304</v>
      </c>
      <c r="M9">
        <f>RiversHeadFlow!L11*74466.1151309/1000000</f>
        <v>3.9392574904246098</v>
      </c>
      <c r="N9">
        <f>RiversHeadFlow!M11*74466.1151309/1000000</f>
        <v>4.5945593035765295</v>
      </c>
      <c r="W9" t="s">
        <v>385</v>
      </c>
    </row>
    <row r="10" spans="1:23" x14ac:dyDescent="0.25">
      <c r="A10" t="s">
        <v>34</v>
      </c>
      <c r="B10" t="s">
        <v>36</v>
      </c>
      <c r="C10">
        <f>RiversHeadFlow!B12*74466.1151309/1000000</f>
        <v>83.6254472920007</v>
      </c>
      <c r="D10">
        <f>RiversHeadFlow!C12*74466.1151309/1000000</f>
        <v>76.253301894041599</v>
      </c>
      <c r="E10">
        <f>RiversHeadFlow!D12*74466.1151309/1000000</f>
        <v>161.8893342945766</v>
      </c>
      <c r="F10">
        <f>RiversHeadFlow!E12*74466.1151309/1000000</f>
        <v>233.00447424458608</v>
      </c>
      <c r="G10">
        <f>RiversHeadFlow!F12*74466.1151309/1000000</f>
        <v>387.59612925633451</v>
      </c>
      <c r="H10">
        <f>RiversHeadFlow!G12*74466.1151309/1000000</f>
        <v>224.5898032347944</v>
      </c>
      <c r="I10">
        <f>RiversHeadFlow!H12*74466.1151309/1000000</f>
        <v>9.4348567870850299</v>
      </c>
      <c r="J10">
        <f>RiversHeadFlow!I12*74466.1151309/1000000</f>
        <v>6.9253487071736997</v>
      </c>
      <c r="K10">
        <f>RiversHeadFlow!J12*74466.1151309/1000000</f>
        <v>18.125052422861057</v>
      </c>
      <c r="L10">
        <f>RiversHeadFlow!K12*74466.1151309/1000000</f>
        <v>57.770812118552215</v>
      </c>
      <c r="M10">
        <f>RiversHeadFlow!L12*74466.1151309/1000000</f>
        <v>72.961899605255809</v>
      </c>
      <c r="N10">
        <f>RiversHeadFlow!M12*74466.1151309/1000000</f>
        <v>90.327397653781702</v>
      </c>
      <c r="W10" t="s">
        <v>96</v>
      </c>
    </row>
    <row r="11" spans="1:23" x14ac:dyDescent="0.25">
      <c r="A11" t="s">
        <v>47</v>
      </c>
      <c r="B11" t="s">
        <v>9</v>
      </c>
      <c r="C11">
        <f>HeadFlow!B21</f>
        <v>9.0319570669352522</v>
      </c>
      <c r="D11">
        <f>HeadFlow!C21</f>
        <v>6.2126171188386596</v>
      </c>
      <c r="E11">
        <f>HeadFlow!D21</f>
        <v>5.9164659650113967</v>
      </c>
      <c r="F11">
        <f>HeadFlow!E21</f>
        <v>5.2944859705549812</v>
      </c>
      <c r="G11">
        <f>HeadFlow!F21</f>
        <v>6.8148415925163333</v>
      </c>
      <c r="H11">
        <f>HeadFlow!G21</f>
        <v>8.6976639690549042</v>
      </c>
      <c r="I11">
        <f>HeadFlow!H21</f>
        <v>6.123075404974351</v>
      </c>
      <c r="J11">
        <f>HeadFlow!I21</f>
        <v>4.9483324028222642</v>
      </c>
      <c r="K11">
        <f>HeadFlow!J21</f>
        <v>9.1196510300003215</v>
      </c>
      <c r="L11">
        <f>HeadFlow!K21</f>
        <v>9.6097610781372289</v>
      </c>
      <c r="M11">
        <f>HeadFlow!L21</f>
        <v>6.2997712852264174</v>
      </c>
      <c r="N11">
        <f>HeadFlow!M21</f>
        <v>5.5292852047666168</v>
      </c>
      <c r="W11" t="s">
        <v>484</v>
      </c>
    </row>
    <row r="33" spans="7:7" x14ac:dyDescent="0.25">
      <c r="G33" s="5"/>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3"/>
  <dimension ref="A1:U36"/>
  <sheetViews>
    <sheetView zoomScaleNormal="100" workbookViewId="0">
      <selection activeCell="G18" sqref="G18"/>
    </sheetView>
  </sheetViews>
  <sheetFormatPr defaultColWidth="9.140625" defaultRowHeight="15" x14ac:dyDescent="0.25"/>
  <cols>
    <col min="15" max="15" width="8.85546875" customWidth="1"/>
  </cols>
  <sheetData>
    <row r="1" spans="1:21" x14ac:dyDescent="0.25">
      <c r="C1" t="s">
        <v>19</v>
      </c>
      <c r="D1" t="s">
        <v>20</v>
      </c>
      <c r="E1" t="s">
        <v>21</v>
      </c>
      <c r="F1" t="s">
        <v>22</v>
      </c>
      <c r="G1" t="s">
        <v>23</v>
      </c>
      <c r="H1" t="s">
        <v>24</v>
      </c>
      <c r="I1" t="s">
        <v>25</v>
      </c>
      <c r="J1" t="s">
        <v>26</v>
      </c>
      <c r="K1" t="s">
        <v>27</v>
      </c>
      <c r="L1" t="s">
        <v>28</v>
      </c>
      <c r="M1" t="s">
        <v>29</v>
      </c>
      <c r="N1" t="s">
        <v>30</v>
      </c>
    </row>
    <row r="2" spans="1:21" x14ac:dyDescent="0.25">
      <c r="A2" t="s">
        <v>32</v>
      </c>
      <c r="B2" t="s">
        <v>33</v>
      </c>
      <c r="C2">
        <v>59.571861035433592</v>
      </c>
      <c r="D2">
        <v>59.758647828914036</v>
      </c>
      <c r="E2">
        <v>71.466127391434938</v>
      </c>
      <c r="F2">
        <v>78.494010210981187</v>
      </c>
      <c r="G2">
        <v>79.653381749698227</v>
      </c>
      <c r="H2">
        <v>70.096154222802326</v>
      </c>
      <c r="I2">
        <v>54.426046266031108</v>
      </c>
      <c r="J2">
        <v>51.689130126835394</v>
      </c>
      <c r="K2">
        <v>53.058023536798629</v>
      </c>
      <c r="L2">
        <v>53.315873916764772</v>
      </c>
      <c r="M2">
        <v>58.164488692517153</v>
      </c>
      <c r="N2">
        <v>58.828336924421009</v>
      </c>
      <c r="U2" t="s">
        <v>309</v>
      </c>
    </row>
    <row r="3" spans="1:21" x14ac:dyDescent="0.25">
      <c r="A3" t="s">
        <v>7</v>
      </c>
      <c r="B3" t="s">
        <v>33</v>
      </c>
      <c r="C3">
        <v>1.0624825306876813</v>
      </c>
      <c r="D3">
        <v>1.1207894988351759</v>
      </c>
      <c r="E3">
        <v>2.8535167097777112</v>
      </c>
      <c r="F3">
        <v>9.8581718295658192</v>
      </c>
      <c r="G3">
        <v>21.839025092976318</v>
      </c>
      <c r="H3">
        <v>22.837863917265462</v>
      </c>
      <c r="I3">
        <v>4.5922756760458485</v>
      </c>
      <c r="J3">
        <v>1.6142267997308963</v>
      </c>
      <c r="K3">
        <v>1.5640862822094235</v>
      </c>
      <c r="L3">
        <v>1.7827684403105</v>
      </c>
      <c r="M3">
        <v>1.4868897428570573</v>
      </c>
      <c r="N3">
        <v>1.1362784507824031</v>
      </c>
      <c r="U3" t="s">
        <v>310</v>
      </c>
    </row>
    <row r="4" spans="1:21" x14ac:dyDescent="0.25">
      <c r="A4" t="s">
        <v>33</v>
      </c>
      <c r="B4" t="s">
        <v>8</v>
      </c>
      <c r="C4">
        <v>72.003619991674654</v>
      </c>
      <c r="D4">
        <v>69.974759657385292</v>
      </c>
      <c r="E4">
        <v>88.155624433536971</v>
      </c>
      <c r="F4">
        <v>99.673950039340653</v>
      </c>
      <c r="G4">
        <v>116.77244983206471</v>
      </c>
      <c r="H4">
        <v>99.212806210373387</v>
      </c>
      <c r="I4">
        <v>62.752775180587655</v>
      </c>
      <c r="J4">
        <v>55.943543968941412</v>
      </c>
      <c r="K4">
        <v>59.307712063229268</v>
      </c>
      <c r="L4">
        <v>58.408521312004467</v>
      </c>
      <c r="M4">
        <v>60.809674988890741</v>
      </c>
      <c r="N4">
        <v>65.070768823401522</v>
      </c>
      <c r="U4" t="s">
        <v>311</v>
      </c>
    </row>
    <row r="5" spans="1:21" x14ac:dyDescent="0.25">
      <c r="A5" t="s">
        <v>8</v>
      </c>
      <c r="B5" t="s">
        <v>34</v>
      </c>
      <c r="C5">
        <v>89.3633457880034</v>
      </c>
      <c r="D5">
        <v>85.831499183106786</v>
      </c>
      <c r="E5">
        <v>109.62770138422593</v>
      </c>
      <c r="F5">
        <v>117.12440828385856</v>
      </c>
      <c r="G5">
        <v>139.58800550647609</v>
      </c>
      <c r="H5">
        <v>115.60740489535236</v>
      </c>
      <c r="I5">
        <v>72.752758136087266</v>
      </c>
      <c r="J5">
        <v>64.747386743289155</v>
      </c>
      <c r="K5">
        <v>69.408924932602517</v>
      </c>
      <c r="L5">
        <v>67.578256727871306</v>
      </c>
      <c r="M5">
        <v>70.054512302553263</v>
      </c>
      <c r="N5">
        <v>77.680167435005259</v>
      </c>
      <c r="U5" t="s">
        <v>312</v>
      </c>
    </row>
    <row r="6" spans="1:21" x14ac:dyDescent="0.25">
      <c r="A6" t="s">
        <v>34</v>
      </c>
      <c r="B6" t="s">
        <v>36</v>
      </c>
      <c r="C6">
        <v>106.12076707966401</v>
      </c>
      <c r="D6">
        <v>103.99806578818864</v>
      </c>
      <c r="E6">
        <v>161.11043362353038</v>
      </c>
      <c r="F6">
        <v>189.7579204449633</v>
      </c>
      <c r="G6">
        <v>226.69154976147198</v>
      </c>
      <c r="H6">
        <v>166.44959450552383</v>
      </c>
      <c r="I6">
        <v>89.952699055666017</v>
      </c>
      <c r="J6">
        <v>92.722972577542762</v>
      </c>
      <c r="K6">
        <v>98.87816293558663</v>
      </c>
      <c r="L6">
        <v>100.79849511258229</v>
      </c>
      <c r="M6">
        <v>94.514776239822481</v>
      </c>
      <c r="N6">
        <v>104.05920246871111</v>
      </c>
      <c r="U6" t="s">
        <v>313</v>
      </c>
    </row>
    <row r="7" spans="1:21" x14ac:dyDescent="0.25">
      <c r="A7" t="s">
        <v>36</v>
      </c>
      <c r="B7" t="s">
        <v>39</v>
      </c>
      <c r="C7">
        <v>66.876975473449463</v>
      </c>
      <c r="D7">
        <v>67.440952043004842</v>
      </c>
      <c r="E7">
        <v>104.83572022407311</v>
      </c>
      <c r="F7">
        <v>125.29951503162731</v>
      </c>
      <c r="G7">
        <v>146.27589734268508</v>
      </c>
      <c r="H7">
        <v>106.26450902170117</v>
      </c>
      <c r="I7">
        <v>52.293308087868603</v>
      </c>
      <c r="J7">
        <v>53.568890300226386</v>
      </c>
      <c r="K7">
        <v>60.057748426948798</v>
      </c>
      <c r="L7">
        <v>64.729104635059826</v>
      </c>
      <c r="M7">
        <v>62.321994910064994</v>
      </c>
      <c r="N7">
        <v>66.932296350380199</v>
      </c>
      <c r="U7" t="s">
        <v>314</v>
      </c>
    </row>
    <row r="8" spans="1:21" x14ac:dyDescent="0.25">
      <c r="A8" t="s">
        <v>39</v>
      </c>
      <c r="B8" t="s">
        <v>41</v>
      </c>
      <c r="C8">
        <v>121.35396515447414</v>
      </c>
      <c r="D8">
        <v>135.70406956994691</v>
      </c>
      <c r="E8">
        <v>178.50484686456161</v>
      </c>
      <c r="F8">
        <v>202.98450245517557</v>
      </c>
      <c r="G8">
        <v>204.55305670429289</v>
      </c>
      <c r="H8">
        <v>153.37681480950289</v>
      </c>
      <c r="I8">
        <v>49.704009565594518</v>
      </c>
      <c r="J8">
        <v>37.512826759996791</v>
      </c>
      <c r="K8">
        <v>68.817599666818268</v>
      </c>
      <c r="L8">
        <v>100.42314121265346</v>
      </c>
      <c r="M8">
        <v>122.0960944578687</v>
      </c>
      <c r="N8">
        <v>119.46978627637455</v>
      </c>
      <c r="U8" t="s">
        <v>315</v>
      </c>
    </row>
    <row r="9" spans="1:21" x14ac:dyDescent="0.25">
      <c r="A9" t="s">
        <v>41</v>
      </c>
      <c r="B9" t="s">
        <v>44</v>
      </c>
      <c r="C9">
        <v>121.35608743875537</v>
      </c>
      <c r="D9">
        <v>135.70630355340086</v>
      </c>
      <c r="E9">
        <v>178.52223470244468</v>
      </c>
      <c r="F9">
        <v>202.99388518568207</v>
      </c>
      <c r="G9">
        <v>204.54136552421733</v>
      </c>
      <c r="H9">
        <v>153.37822966569038</v>
      </c>
      <c r="I9">
        <v>49.486084479663937</v>
      </c>
      <c r="J9">
        <v>37.344905670376612</v>
      </c>
      <c r="K9">
        <v>68.77653160432358</v>
      </c>
      <c r="L9">
        <v>100.43848123237042</v>
      </c>
      <c r="M9">
        <v>122.10499315862684</v>
      </c>
      <c r="N9">
        <v>119.47149899702255</v>
      </c>
      <c r="U9" t="s">
        <v>316</v>
      </c>
    </row>
    <row r="10" spans="1:21" x14ac:dyDescent="0.25">
      <c r="A10" t="s">
        <v>44</v>
      </c>
      <c r="B10" t="s">
        <v>9</v>
      </c>
      <c r="C10">
        <v>121.36075016319511</v>
      </c>
      <c r="D10">
        <v>135.71137584147385</v>
      </c>
      <c r="E10">
        <v>178.56060766438787</v>
      </c>
      <c r="F10">
        <v>203.01773152701202</v>
      </c>
      <c r="G10">
        <v>204.51100626189469</v>
      </c>
      <c r="H10">
        <v>153.38176680615908</v>
      </c>
      <c r="I10">
        <v>48.9936572447914</v>
      </c>
      <c r="J10">
        <v>36.956536239155461</v>
      </c>
      <c r="K10">
        <v>68.6835406110132</v>
      </c>
      <c r="L10">
        <v>100.47248933433443</v>
      </c>
      <c r="M10">
        <v>122.12472095097384</v>
      </c>
      <c r="N10">
        <v>119.47521657461638</v>
      </c>
      <c r="U10" t="s">
        <v>317</v>
      </c>
    </row>
    <row r="11" spans="1:21" x14ac:dyDescent="0.25">
      <c r="A11" t="s">
        <v>45</v>
      </c>
      <c r="B11" t="s">
        <v>9</v>
      </c>
      <c r="C11">
        <v>6.3493329976956971</v>
      </c>
      <c r="D11">
        <v>7.2364997278758088</v>
      </c>
      <c r="E11">
        <v>10.612317256083763</v>
      </c>
      <c r="F11">
        <v>16.660342299568295</v>
      </c>
      <c r="G11">
        <v>7.0564925621149879</v>
      </c>
      <c r="H11">
        <v>3.8848949698301092</v>
      </c>
      <c r="I11">
        <v>1.7267902306725533</v>
      </c>
      <c r="J11">
        <v>1.7693058693144108</v>
      </c>
      <c r="K11">
        <v>2.0159872867047053</v>
      </c>
      <c r="L11">
        <v>3.3637066300289407</v>
      </c>
      <c r="M11">
        <v>4.5442788800205696</v>
      </c>
      <c r="N11">
        <v>4.687772827328871</v>
      </c>
      <c r="U11" t="s">
        <v>318</v>
      </c>
    </row>
    <row r="12" spans="1:21" x14ac:dyDescent="0.25">
      <c r="A12" t="s">
        <v>9</v>
      </c>
      <c r="B12" t="s">
        <v>46</v>
      </c>
      <c r="C12">
        <v>140.80187087957808</v>
      </c>
      <c r="D12">
        <v>144.85300129696768</v>
      </c>
      <c r="E12">
        <v>198.3331006837158</v>
      </c>
      <c r="F12">
        <v>235.87164307547116</v>
      </c>
      <c r="G12">
        <v>261.36099713216419</v>
      </c>
      <c r="H12">
        <v>207.74725589079446</v>
      </c>
      <c r="I12">
        <v>70.033296229387773</v>
      </c>
      <c r="J12">
        <v>54.391614280027113</v>
      </c>
      <c r="K12">
        <v>85.195317109151958</v>
      </c>
      <c r="L12">
        <v>115.01395734528688</v>
      </c>
      <c r="M12">
        <v>133.33063590441813</v>
      </c>
      <c r="N12">
        <v>131.28197378901356</v>
      </c>
      <c r="U12" t="s">
        <v>319</v>
      </c>
    </row>
    <row r="13" spans="1:21" x14ac:dyDescent="0.25">
      <c r="A13" t="s">
        <v>46</v>
      </c>
      <c r="B13" t="s">
        <v>48</v>
      </c>
      <c r="C13">
        <v>140.80187087957808</v>
      </c>
      <c r="D13">
        <v>144.85617851787993</v>
      </c>
      <c r="E13">
        <v>198.36529486749075</v>
      </c>
      <c r="F13">
        <v>235.88154706878353</v>
      </c>
      <c r="G13">
        <v>261.27039669208824</v>
      </c>
      <c r="H13">
        <v>207.76641850442147</v>
      </c>
      <c r="I13">
        <v>69.391696181419945</v>
      </c>
      <c r="J13">
        <v>53.890606257426413</v>
      </c>
      <c r="K13">
        <v>85.071057985036859</v>
      </c>
      <c r="L13">
        <v>115.05230739457929</v>
      </c>
      <c r="M13">
        <v>133.3498233400835</v>
      </c>
      <c r="N13">
        <v>131.28197378901356</v>
      </c>
      <c r="U13" t="s">
        <v>320</v>
      </c>
    </row>
    <row r="14" spans="1:21" x14ac:dyDescent="0.25">
      <c r="A14" t="s">
        <v>59</v>
      </c>
      <c r="B14" t="s">
        <v>56</v>
      </c>
      <c r="C14">
        <v>0.4331869927982035</v>
      </c>
      <c r="D14">
        <v>0.40278586281367212</v>
      </c>
      <c r="E14">
        <v>0.9994368097591293</v>
      </c>
      <c r="F14">
        <v>1.8880179448169365</v>
      </c>
      <c r="G14">
        <v>4.1074953995164369</v>
      </c>
      <c r="H14">
        <v>2.8476411076389891</v>
      </c>
      <c r="I14">
        <v>1.368270185861209</v>
      </c>
      <c r="J14">
        <v>0.61074399771632171</v>
      </c>
      <c r="K14">
        <v>0.4345842479039323</v>
      </c>
      <c r="L14">
        <v>0.35966727429414891</v>
      </c>
      <c r="M14">
        <v>0.38615554841089317</v>
      </c>
      <c r="N14">
        <v>0.37480826639431009</v>
      </c>
      <c r="U14" t="s">
        <v>321</v>
      </c>
    </row>
    <row r="15" spans="1:21" x14ac:dyDescent="0.25">
      <c r="A15" t="s">
        <v>58</v>
      </c>
      <c r="B15" t="s">
        <v>57</v>
      </c>
      <c r="C15">
        <v>0.29900006877934621</v>
      </c>
      <c r="D15">
        <v>0.26963352887619657</v>
      </c>
      <c r="E15">
        <v>0.72666103647930302</v>
      </c>
      <c r="F15">
        <v>2.5135747571987568</v>
      </c>
      <c r="G15">
        <v>5.1280055933295223</v>
      </c>
      <c r="H15">
        <v>2.760816738955731</v>
      </c>
      <c r="I15">
        <v>1.2103660298280545</v>
      </c>
      <c r="J15">
        <v>0.55817524548604758</v>
      </c>
      <c r="K15">
        <v>0.43238129199797659</v>
      </c>
      <c r="L15">
        <v>0.32330704985999076</v>
      </c>
      <c r="M15">
        <v>0.25877595558947175</v>
      </c>
      <c r="N15">
        <v>0.2714000306073574</v>
      </c>
      <c r="U15" t="s">
        <v>322</v>
      </c>
    </row>
    <row r="16" spans="1:21" x14ac:dyDescent="0.25">
      <c r="A16" t="s">
        <v>62</v>
      </c>
      <c r="B16" t="s">
        <v>54</v>
      </c>
      <c r="C16">
        <v>4.1611168694379375</v>
      </c>
      <c r="D16">
        <v>4.3062389168088728</v>
      </c>
      <c r="E16">
        <v>6.6181759822587383</v>
      </c>
      <c r="F16">
        <v>16.709513629318597</v>
      </c>
      <c r="G16">
        <v>38.52755168884719</v>
      </c>
      <c r="H16">
        <v>29.776467592932459</v>
      </c>
      <c r="I16">
        <v>9.3620041044486317</v>
      </c>
      <c r="J16">
        <v>6.2837238371674893</v>
      </c>
      <c r="K16">
        <v>5.553062315503098</v>
      </c>
      <c r="L16">
        <v>5.1336319220283029</v>
      </c>
      <c r="M16">
        <v>4.6009758004969754</v>
      </c>
      <c r="N16">
        <v>4.2430171850627403</v>
      </c>
      <c r="U16" t="s">
        <v>323</v>
      </c>
    </row>
    <row r="17" spans="1:21" x14ac:dyDescent="0.25">
      <c r="A17" t="s">
        <v>55</v>
      </c>
      <c r="B17" t="s">
        <v>54</v>
      </c>
      <c r="C17">
        <v>6.6957994606711875</v>
      </c>
      <c r="D17">
        <v>7.1939479844508556</v>
      </c>
      <c r="E17">
        <v>10.144101854037773</v>
      </c>
      <c r="F17">
        <v>16.925656492893705</v>
      </c>
      <c r="G17">
        <v>24.361395953174593</v>
      </c>
      <c r="H17">
        <v>14.915652220057428</v>
      </c>
      <c r="I17">
        <v>9.4409332220797122</v>
      </c>
      <c r="J17">
        <v>8.7783188364219367</v>
      </c>
      <c r="K17">
        <v>8.0057328919388482</v>
      </c>
      <c r="L17">
        <v>7.5459195242285686</v>
      </c>
      <c r="M17">
        <v>6.9820769936804199</v>
      </c>
      <c r="N17">
        <v>6.5562350676928549</v>
      </c>
      <c r="U17" t="s">
        <v>324</v>
      </c>
    </row>
    <row r="18" spans="1:21" x14ac:dyDescent="0.25">
      <c r="A18" t="s">
        <v>54</v>
      </c>
      <c r="B18" t="s">
        <v>50</v>
      </c>
      <c r="C18">
        <v>7.75117792397538</v>
      </c>
      <c r="D18">
        <v>8.2656270803572038</v>
      </c>
      <c r="E18">
        <v>11.45035665921797</v>
      </c>
      <c r="F18">
        <v>14.340609985793591</v>
      </c>
      <c r="G18">
        <v>20.83952848467019</v>
      </c>
      <c r="H18">
        <v>11.294908643882216</v>
      </c>
      <c r="I18">
        <v>6.2858709434870956</v>
      </c>
      <c r="J18">
        <v>8.7051260918597748</v>
      </c>
      <c r="K18">
        <v>8.4142614461584806</v>
      </c>
      <c r="L18">
        <v>7.5679912807533665</v>
      </c>
      <c r="M18">
        <v>6.9946766603605672</v>
      </c>
      <c r="N18">
        <v>6.5598690141112428</v>
      </c>
      <c r="U18" t="s">
        <v>325</v>
      </c>
    </row>
    <row r="19" spans="1:21" x14ac:dyDescent="0.25">
      <c r="A19" t="s">
        <v>56</v>
      </c>
      <c r="B19" t="s">
        <v>10</v>
      </c>
      <c r="C19">
        <v>4.3899710988658951</v>
      </c>
      <c r="D19">
        <v>5.8797253049516538</v>
      </c>
      <c r="E19">
        <v>9.3921281302229183</v>
      </c>
      <c r="F19">
        <v>21.099139701851051</v>
      </c>
      <c r="G19">
        <v>28.512628686930828</v>
      </c>
      <c r="H19">
        <v>14.487218873263306</v>
      </c>
      <c r="I19">
        <v>4.0912875110758549</v>
      </c>
      <c r="J19">
        <v>3.7074891536911969</v>
      </c>
      <c r="K19">
        <v>4.0229425106087149</v>
      </c>
      <c r="L19">
        <v>4.5180230304449909</v>
      </c>
      <c r="M19">
        <v>4.2737294931465595</v>
      </c>
      <c r="N19">
        <v>4.1612558728528493</v>
      </c>
      <c r="U19" t="s">
        <v>326</v>
      </c>
    </row>
    <row r="20" spans="1:21" x14ac:dyDescent="0.25">
      <c r="A20" t="s">
        <v>57</v>
      </c>
      <c r="B20" t="s">
        <v>56</v>
      </c>
      <c r="C20">
        <v>0.96956743553310076</v>
      </c>
      <c r="D20">
        <v>1.3137312031393378</v>
      </c>
      <c r="E20">
        <v>3.3978888334229667</v>
      </c>
      <c r="F20">
        <v>12.016932096191422</v>
      </c>
      <c r="G20">
        <v>18.864165848592808</v>
      </c>
      <c r="H20">
        <v>9.6617178068313176</v>
      </c>
      <c r="I20">
        <v>2.1426135306613858</v>
      </c>
      <c r="J20">
        <v>1.1323503632092482</v>
      </c>
      <c r="K20">
        <v>0.9772932949779316</v>
      </c>
      <c r="L20">
        <v>0.94197773987710232</v>
      </c>
      <c r="M20">
        <v>0.85993469753163321</v>
      </c>
      <c r="N20">
        <v>0.8371852993591431</v>
      </c>
      <c r="U20" t="s">
        <v>327</v>
      </c>
    </row>
    <row r="21" spans="1:21" x14ac:dyDescent="0.25">
      <c r="A21" t="s">
        <v>10</v>
      </c>
      <c r="B21" t="s">
        <v>49</v>
      </c>
      <c r="C21">
        <v>3.6191928193276106</v>
      </c>
      <c r="D21">
        <v>4.7393679727129561</v>
      </c>
      <c r="E21">
        <v>7.7119389354335937</v>
      </c>
      <c r="F21">
        <v>19.252111037763818</v>
      </c>
      <c r="G21">
        <v>26.276951128884601</v>
      </c>
      <c r="H21">
        <v>11.660886329089614</v>
      </c>
      <c r="I21">
        <v>3.30735199982038</v>
      </c>
      <c r="J21">
        <v>2.884733525791543</v>
      </c>
      <c r="K21">
        <v>3.5312762621511915</v>
      </c>
      <c r="L21">
        <v>3.9728882496706031</v>
      </c>
      <c r="M21">
        <v>3.6675864858983029</v>
      </c>
      <c r="N21">
        <v>3.5095880061193165</v>
      </c>
      <c r="U21" t="s">
        <v>328</v>
      </c>
    </row>
    <row r="22" spans="1:21" x14ac:dyDescent="0.25">
      <c r="A22" t="s">
        <v>51</v>
      </c>
      <c r="B22" t="s">
        <v>50</v>
      </c>
      <c r="C22">
        <v>8.4205538328870393</v>
      </c>
      <c r="D22">
        <v>8.269586195478329</v>
      </c>
      <c r="E22">
        <v>10.471946372513075</v>
      </c>
      <c r="F22">
        <v>19.525797281530853</v>
      </c>
      <c r="G22">
        <v>44.868626845684652</v>
      </c>
      <c r="H22">
        <v>50.181982736581382</v>
      </c>
      <c r="I22">
        <v>25.417506666610908</v>
      </c>
      <c r="J22">
        <v>13.894855820620023</v>
      </c>
      <c r="K22">
        <v>11.288790011422293</v>
      </c>
      <c r="L22">
        <v>10.582416854309763</v>
      </c>
      <c r="M22">
        <v>9.9956114560590823</v>
      </c>
      <c r="N22">
        <v>8.9118812605207189</v>
      </c>
      <c r="U22" t="s">
        <v>329</v>
      </c>
    </row>
    <row r="23" spans="1:21" x14ac:dyDescent="0.25">
      <c r="A23" t="s">
        <v>50</v>
      </c>
      <c r="B23" t="s">
        <v>49</v>
      </c>
      <c r="C23">
        <v>14.596039398709024</v>
      </c>
      <c r="D23">
        <v>14.739716448845874</v>
      </c>
      <c r="E23">
        <v>18.834927260387481</v>
      </c>
      <c r="F23">
        <v>55.564774733832188</v>
      </c>
      <c r="G23">
        <v>53.831618456226302</v>
      </c>
      <c r="H23">
        <v>41.084710990431333</v>
      </c>
      <c r="I23">
        <v>41.429733777865685</v>
      </c>
      <c r="J23">
        <v>13.563715644649355</v>
      </c>
      <c r="K23">
        <v>13.852718637472382</v>
      </c>
      <c r="L23">
        <v>14.634102221557365</v>
      </c>
      <c r="M23">
        <v>13.823527920341068</v>
      </c>
      <c r="N23">
        <v>12.5972412123983</v>
      </c>
      <c r="U23" t="s">
        <v>330</v>
      </c>
    </row>
    <row r="24" spans="1:21" x14ac:dyDescent="0.25">
      <c r="A24" t="s">
        <v>49</v>
      </c>
      <c r="B24" t="s">
        <v>34</v>
      </c>
      <c r="C24">
        <v>13.854839592001557</v>
      </c>
      <c r="D24">
        <v>14.534733839675452</v>
      </c>
      <c r="E24">
        <v>19.396677692026067</v>
      </c>
      <c r="F24">
        <v>56.009935164712807</v>
      </c>
      <c r="G24">
        <v>68.853827431829458</v>
      </c>
      <c r="H24">
        <v>40.870224643317329</v>
      </c>
      <c r="I24">
        <v>14.962574250027846</v>
      </c>
      <c r="J24">
        <v>5.209118843487456</v>
      </c>
      <c r="K24">
        <v>23.28214737666519</v>
      </c>
      <c r="L24">
        <v>25.711958096857678</v>
      </c>
      <c r="M24">
        <v>12.810019492996485</v>
      </c>
      <c r="N24">
        <v>11.809744093236279</v>
      </c>
      <c r="U24" t="s">
        <v>331</v>
      </c>
    </row>
    <row r="36" spans="7:7" x14ac:dyDescent="0.25">
      <c r="G36" s="5"/>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4"/>
  <dimension ref="A1:M38"/>
  <sheetViews>
    <sheetView zoomScale="85" zoomScaleNormal="85" workbookViewId="0">
      <selection activeCell="B30" sqref="B30"/>
    </sheetView>
  </sheetViews>
  <sheetFormatPr defaultColWidth="9.140625" defaultRowHeight="15" x14ac:dyDescent="0.25"/>
  <cols>
    <col min="1" max="1" width="12.42578125" bestFit="1"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0</v>
      </c>
      <c r="F2">
        <v>0</v>
      </c>
      <c r="G2">
        <v>0</v>
      </c>
      <c r="H2">
        <v>0</v>
      </c>
      <c r="I2">
        <v>0</v>
      </c>
      <c r="J2">
        <v>0</v>
      </c>
      <c r="K2">
        <v>0</v>
      </c>
      <c r="L2">
        <v>0</v>
      </c>
      <c r="M2">
        <v>0</v>
      </c>
    </row>
    <row r="3" spans="1:13" x14ac:dyDescent="0.25">
      <c r="A3" t="s">
        <v>5</v>
      </c>
      <c r="B3">
        <v>0</v>
      </c>
      <c r="C3">
        <v>0</v>
      </c>
      <c r="D3">
        <v>0</v>
      </c>
      <c r="E3">
        <v>0</v>
      </c>
      <c r="F3">
        <v>0</v>
      </c>
      <c r="G3">
        <v>0</v>
      </c>
      <c r="H3">
        <v>0</v>
      </c>
      <c r="I3">
        <v>0</v>
      </c>
      <c r="J3">
        <v>0</v>
      </c>
      <c r="K3">
        <v>0</v>
      </c>
      <c r="L3">
        <v>0</v>
      </c>
      <c r="M3">
        <v>0</v>
      </c>
    </row>
    <row r="4" spans="1:13" x14ac:dyDescent="0.25">
      <c r="A4" t="s">
        <v>6</v>
      </c>
      <c r="B4">
        <v>0</v>
      </c>
      <c r="C4">
        <v>0</v>
      </c>
      <c r="D4">
        <v>0</v>
      </c>
      <c r="E4">
        <v>0</v>
      </c>
      <c r="F4">
        <v>0</v>
      </c>
      <c r="G4">
        <v>0</v>
      </c>
      <c r="H4">
        <v>0</v>
      </c>
      <c r="I4">
        <v>0</v>
      </c>
      <c r="J4">
        <v>0</v>
      </c>
      <c r="K4">
        <v>0</v>
      </c>
      <c r="L4">
        <v>0</v>
      </c>
      <c r="M4">
        <v>0</v>
      </c>
    </row>
    <row r="5" spans="1:13" x14ac:dyDescent="0.25">
      <c r="A5" t="s">
        <v>32</v>
      </c>
      <c r="B5">
        <v>0</v>
      </c>
      <c r="C5">
        <v>0</v>
      </c>
      <c r="D5">
        <v>0</v>
      </c>
      <c r="E5">
        <v>0</v>
      </c>
      <c r="F5">
        <v>0</v>
      </c>
      <c r="G5">
        <v>0</v>
      </c>
      <c r="H5">
        <v>0</v>
      </c>
      <c r="I5">
        <v>0</v>
      </c>
      <c r="J5">
        <v>0</v>
      </c>
      <c r="K5">
        <v>0</v>
      </c>
      <c r="L5">
        <v>0</v>
      </c>
      <c r="M5">
        <v>0</v>
      </c>
    </row>
    <row r="6" spans="1:13" x14ac:dyDescent="0.25">
      <c r="A6" t="s">
        <v>33</v>
      </c>
      <c r="B6">
        <v>0</v>
      </c>
      <c r="C6">
        <v>0</v>
      </c>
      <c r="D6">
        <v>0</v>
      </c>
      <c r="E6">
        <v>0</v>
      </c>
      <c r="F6">
        <v>0</v>
      </c>
      <c r="G6">
        <v>0</v>
      </c>
      <c r="H6">
        <v>0</v>
      </c>
      <c r="I6">
        <v>0</v>
      </c>
      <c r="J6">
        <v>0</v>
      </c>
      <c r="K6">
        <v>0</v>
      </c>
      <c r="L6">
        <v>0</v>
      </c>
      <c r="M6">
        <v>0</v>
      </c>
    </row>
    <row r="7" spans="1:13" x14ac:dyDescent="0.25">
      <c r="A7" t="s">
        <v>7</v>
      </c>
      <c r="B7">
        <f>RiversHeadFlow!B6*0.074466</f>
        <v>1.2510288000000001</v>
      </c>
      <c r="C7">
        <f>RiversHeadFlow!C6*0.074466</f>
        <v>1.377621</v>
      </c>
      <c r="D7">
        <f>RiversHeadFlow!D6*0.074466</f>
        <v>2.3233391999999999</v>
      </c>
      <c r="E7">
        <f>RiversHeadFlow!E6*0.074466</f>
        <v>6.0466392000000004</v>
      </c>
      <c r="F7">
        <f>RiversHeadFlow!F6*0.074466</f>
        <v>27.098177400000001</v>
      </c>
      <c r="G7">
        <f>RiversHeadFlow!G6*0.074466</f>
        <v>31.126788000000001</v>
      </c>
      <c r="H7">
        <f>RiversHeadFlow!H6*0.074466</f>
        <v>8.3476385999999998</v>
      </c>
      <c r="I7">
        <f>RiversHeadFlow!I6*0.074466</f>
        <v>4.0807368000000004</v>
      </c>
      <c r="J7">
        <f>RiversHeadFlow!J6*0.074466</f>
        <v>2.6882226000000005</v>
      </c>
      <c r="K7">
        <f>RiversHeadFlow!K6*0.074466</f>
        <v>2.0999412</v>
      </c>
      <c r="L7">
        <f>RiversHeadFlow!L6*0.074466</f>
        <v>1.7350578000000001</v>
      </c>
      <c r="M7">
        <f>RiversHeadFlow!M6*0.074466</f>
        <v>1.2808151999999999</v>
      </c>
    </row>
    <row r="8" spans="1:13" x14ac:dyDescent="0.25">
      <c r="A8" t="s">
        <v>34</v>
      </c>
      <c r="B8">
        <v>0</v>
      </c>
      <c r="C8">
        <v>0</v>
      </c>
      <c r="D8">
        <v>0</v>
      </c>
      <c r="E8">
        <v>0</v>
      </c>
      <c r="F8">
        <v>0</v>
      </c>
      <c r="G8">
        <v>0</v>
      </c>
      <c r="H8">
        <v>0</v>
      </c>
      <c r="I8">
        <v>0</v>
      </c>
      <c r="J8">
        <v>0</v>
      </c>
      <c r="K8">
        <v>0</v>
      </c>
      <c r="L8">
        <v>0</v>
      </c>
      <c r="M8">
        <v>0</v>
      </c>
    </row>
    <row r="9" spans="1:13" x14ac:dyDescent="0.25">
      <c r="A9" t="s">
        <v>35</v>
      </c>
      <c r="B9">
        <v>0</v>
      </c>
      <c r="C9">
        <v>0</v>
      </c>
      <c r="D9">
        <v>0</v>
      </c>
      <c r="E9">
        <v>0</v>
      </c>
      <c r="F9">
        <v>0</v>
      </c>
      <c r="G9">
        <v>0</v>
      </c>
      <c r="H9">
        <v>0</v>
      </c>
      <c r="I9">
        <v>0</v>
      </c>
      <c r="J9">
        <v>0</v>
      </c>
      <c r="K9">
        <v>0</v>
      </c>
      <c r="L9">
        <v>0</v>
      </c>
      <c r="M9">
        <v>0</v>
      </c>
    </row>
    <row r="10" spans="1:13" x14ac:dyDescent="0.25">
      <c r="A10" t="s">
        <v>36</v>
      </c>
      <c r="B10">
        <v>0</v>
      </c>
      <c r="C10">
        <v>0</v>
      </c>
      <c r="D10">
        <v>0</v>
      </c>
      <c r="E10">
        <v>0</v>
      </c>
      <c r="F10">
        <v>0</v>
      </c>
      <c r="G10">
        <v>0</v>
      </c>
      <c r="H10">
        <v>0</v>
      </c>
      <c r="I10">
        <v>0</v>
      </c>
      <c r="J10">
        <v>0</v>
      </c>
      <c r="K10">
        <v>0</v>
      </c>
      <c r="L10">
        <v>0</v>
      </c>
      <c r="M10">
        <v>0</v>
      </c>
    </row>
    <row r="11" spans="1:13" x14ac:dyDescent="0.25">
      <c r="A11" t="s">
        <v>39</v>
      </c>
      <c r="B11">
        <v>0</v>
      </c>
      <c r="C11">
        <v>0</v>
      </c>
      <c r="D11">
        <v>0</v>
      </c>
      <c r="E11">
        <v>0</v>
      </c>
      <c r="F11">
        <v>0</v>
      </c>
      <c r="G11">
        <v>0</v>
      </c>
      <c r="H11">
        <v>0</v>
      </c>
      <c r="I11">
        <v>0</v>
      </c>
      <c r="J11">
        <v>0</v>
      </c>
      <c r="K11">
        <v>0</v>
      </c>
      <c r="L11">
        <v>0</v>
      </c>
      <c r="M11">
        <v>0</v>
      </c>
    </row>
    <row r="12" spans="1:13" x14ac:dyDescent="0.25">
      <c r="A12" t="s">
        <v>40</v>
      </c>
      <c r="B12">
        <v>0</v>
      </c>
      <c r="C12">
        <v>0</v>
      </c>
      <c r="D12">
        <v>0</v>
      </c>
      <c r="E12">
        <v>0</v>
      </c>
      <c r="F12">
        <v>0</v>
      </c>
      <c r="G12">
        <v>0</v>
      </c>
      <c r="H12">
        <v>0</v>
      </c>
      <c r="I12">
        <v>0</v>
      </c>
      <c r="J12">
        <v>0</v>
      </c>
      <c r="K12">
        <v>0</v>
      </c>
      <c r="L12">
        <v>0</v>
      </c>
      <c r="M12">
        <v>0</v>
      </c>
    </row>
    <row r="13" spans="1:13" x14ac:dyDescent="0.25">
      <c r="A13" t="s">
        <v>41</v>
      </c>
      <c r="B13">
        <v>0</v>
      </c>
      <c r="C13">
        <v>0</v>
      </c>
      <c r="D13">
        <v>0</v>
      </c>
      <c r="E13">
        <v>0</v>
      </c>
      <c r="F13">
        <v>0</v>
      </c>
      <c r="G13">
        <v>0</v>
      </c>
      <c r="H13">
        <v>0</v>
      </c>
      <c r="I13">
        <v>0</v>
      </c>
      <c r="J13">
        <v>0</v>
      </c>
      <c r="K13">
        <v>0</v>
      </c>
      <c r="L13">
        <v>0</v>
      </c>
      <c r="M13">
        <v>0</v>
      </c>
    </row>
    <row r="14" spans="1:13" x14ac:dyDescent="0.25">
      <c r="A14" t="s">
        <v>42</v>
      </c>
      <c r="B14">
        <v>0</v>
      </c>
      <c r="C14">
        <v>0</v>
      </c>
      <c r="D14">
        <v>0</v>
      </c>
      <c r="E14">
        <v>0</v>
      </c>
      <c r="F14">
        <v>0</v>
      </c>
      <c r="G14">
        <v>0</v>
      </c>
      <c r="H14">
        <v>0</v>
      </c>
      <c r="I14">
        <v>0</v>
      </c>
      <c r="J14">
        <v>0</v>
      </c>
      <c r="K14">
        <v>0</v>
      </c>
      <c r="L14">
        <v>0</v>
      </c>
      <c r="M14">
        <v>0</v>
      </c>
    </row>
    <row r="15" spans="1:13" x14ac:dyDescent="0.25">
      <c r="A15" t="s">
        <v>43</v>
      </c>
      <c r="B15">
        <v>0</v>
      </c>
      <c r="C15">
        <v>0</v>
      </c>
      <c r="D15">
        <v>0</v>
      </c>
      <c r="E15">
        <v>0</v>
      </c>
      <c r="F15">
        <v>0</v>
      </c>
      <c r="G15">
        <v>0</v>
      </c>
      <c r="H15">
        <v>0</v>
      </c>
      <c r="I15">
        <v>0</v>
      </c>
      <c r="J15">
        <v>0</v>
      </c>
      <c r="K15">
        <v>0</v>
      </c>
      <c r="L15">
        <v>0</v>
      </c>
      <c r="M15">
        <v>0</v>
      </c>
    </row>
    <row r="16" spans="1:13" x14ac:dyDescent="0.25">
      <c r="A16" t="s">
        <v>44</v>
      </c>
      <c r="B16">
        <v>0</v>
      </c>
      <c r="C16">
        <v>0</v>
      </c>
      <c r="D16">
        <v>0</v>
      </c>
      <c r="E16">
        <v>0</v>
      </c>
      <c r="F16">
        <v>0</v>
      </c>
      <c r="G16">
        <v>0</v>
      </c>
      <c r="H16">
        <v>0</v>
      </c>
      <c r="I16">
        <v>0</v>
      </c>
      <c r="J16">
        <v>0</v>
      </c>
      <c r="K16">
        <v>0</v>
      </c>
      <c r="L16">
        <v>0</v>
      </c>
      <c r="M16">
        <v>0</v>
      </c>
    </row>
    <row r="17" spans="1:13" x14ac:dyDescent="0.25">
      <c r="A17" t="s">
        <v>8</v>
      </c>
      <c r="B17">
        <v>0</v>
      </c>
      <c r="C17">
        <v>0</v>
      </c>
      <c r="D17">
        <v>0</v>
      </c>
      <c r="E17">
        <v>0</v>
      </c>
      <c r="F17">
        <v>0</v>
      </c>
      <c r="G17">
        <v>0</v>
      </c>
      <c r="H17">
        <v>0</v>
      </c>
      <c r="I17">
        <v>0</v>
      </c>
      <c r="J17">
        <v>0</v>
      </c>
      <c r="K17">
        <v>0</v>
      </c>
      <c r="L17">
        <v>0</v>
      </c>
      <c r="M17">
        <v>0</v>
      </c>
    </row>
    <row r="18" spans="1:13" x14ac:dyDescent="0.25">
      <c r="A18" t="s">
        <v>45</v>
      </c>
      <c r="B18">
        <f>RiversHeadFlow!B4*74466.1151309/1000000</f>
        <v>6.7317368078333608</v>
      </c>
      <c r="C18">
        <f>RiversHeadFlow!C4*74466.1151309/1000000</f>
        <v>3.2839556772726901</v>
      </c>
      <c r="D18">
        <f>RiversHeadFlow!D4*74466.1151309/1000000</f>
        <v>13.925163529478301</v>
      </c>
      <c r="E18">
        <f>RiversHeadFlow!E4*74466.1151309/1000000</f>
        <v>31.581079427014689</v>
      </c>
      <c r="F18">
        <f>RiversHeadFlow!F4*74466.1151309/1000000</f>
        <v>47.032798316676441</v>
      </c>
      <c r="G18">
        <f>RiversHeadFlow!G4*74466.1151309/1000000</f>
        <v>37.955378882219726</v>
      </c>
      <c r="H18">
        <f>RiversHeadFlow!H4*74466.1151309/1000000</f>
        <v>24.298293367212672</v>
      </c>
      <c r="I18">
        <f>RiversHeadFlow!I4*74466.1151309/1000000</f>
        <v>15.436825666635571</v>
      </c>
      <c r="J18">
        <f>RiversHeadFlow!J4*74466.1151309/1000000</f>
        <v>22.68237866887214</v>
      </c>
      <c r="K18">
        <f>RiversHeadFlow!K4*74466.1151309/1000000</f>
        <v>34.805462212182654</v>
      </c>
      <c r="L18">
        <f>RiversHeadFlow!L4*74466.1151309/1000000</f>
        <v>13.552832953823799</v>
      </c>
      <c r="M18">
        <f>RiversHeadFlow!M4*74466.1151309/1000000</f>
        <v>1.22869089965985</v>
      </c>
    </row>
    <row r="19" spans="1:13" x14ac:dyDescent="0.25">
      <c r="A19" t="s">
        <v>9</v>
      </c>
      <c r="B19">
        <v>0</v>
      </c>
      <c r="C19">
        <v>0</v>
      </c>
      <c r="D19">
        <v>0</v>
      </c>
      <c r="E19">
        <v>0</v>
      </c>
      <c r="F19">
        <v>0</v>
      </c>
      <c r="G19">
        <v>0</v>
      </c>
      <c r="H19">
        <v>0</v>
      </c>
      <c r="I19">
        <v>0</v>
      </c>
      <c r="J19">
        <v>0</v>
      </c>
      <c r="K19">
        <v>0</v>
      </c>
      <c r="L19">
        <v>0</v>
      </c>
      <c r="M19">
        <v>0</v>
      </c>
    </row>
    <row r="20" spans="1:13" x14ac:dyDescent="0.25">
      <c r="A20" t="s">
        <v>46</v>
      </c>
      <c r="B20">
        <v>0</v>
      </c>
      <c r="C20">
        <v>0</v>
      </c>
      <c r="D20">
        <v>0</v>
      </c>
      <c r="E20">
        <v>0</v>
      </c>
      <c r="F20">
        <v>0</v>
      </c>
      <c r="G20">
        <v>0</v>
      </c>
      <c r="H20">
        <v>0</v>
      </c>
      <c r="I20">
        <v>0</v>
      </c>
      <c r="J20">
        <v>0</v>
      </c>
      <c r="K20">
        <v>0</v>
      </c>
      <c r="L20">
        <v>0</v>
      </c>
      <c r="M20">
        <v>0</v>
      </c>
    </row>
    <row r="21" spans="1:13" x14ac:dyDescent="0.25">
      <c r="A21" t="s">
        <v>47</v>
      </c>
      <c r="B21">
        <f>RiversHeadFlow!B9*74466.1151309/1000000</f>
        <v>9.0319570669352522</v>
      </c>
      <c r="C21">
        <f>RiversHeadFlow!C9*74466.1151309/1000000</f>
        <v>6.2126171188386596</v>
      </c>
      <c r="D21">
        <f>RiversHeadFlow!D9*74466.1151309/1000000</f>
        <v>5.9164659650113967</v>
      </c>
      <c r="E21">
        <f>RiversHeadFlow!E9*74466.1151309/1000000</f>
        <v>5.2944859705549812</v>
      </c>
      <c r="F21">
        <f>RiversHeadFlow!F9*74466.1151309/1000000</f>
        <v>6.8148415925163333</v>
      </c>
      <c r="G21">
        <f>RiversHeadFlow!G9*74466.1151309/1000000</f>
        <v>8.6976639690549042</v>
      </c>
      <c r="H21">
        <f>RiversHeadFlow!H9*74466.1151309/1000000</f>
        <v>6.123075404974351</v>
      </c>
      <c r="I21">
        <f>RiversHeadFlow!I9*74466.1151309/1000000</f>
        <v>4.9483324028222642</v>
      </c>
      <c r="J21">
        <f>RiversHeadFlow!J9*74466.1151309/1000000</f>
        <v>9.1196510300003215</v>
      </c>
      <c r="K21">
        <f>RiversHeadFlow!K9*74466.1151309/1000000</f>
        <v>9.6097610781372289</v>
      </c>
      <c r="L21">
        <f>RiversHeadFlow!L9*74466.1151309/1000000</f>
        <v>6.2997712852264174</v>
      </c>
      <c r="M21">
        <f>RiversHeadFlow!M9*74466.1151309/1000000</f>
        <v>5.5292852047666168</v>
      </c>
    </row>
    <row r="22" spans="1:13" x14ac:dyDescent="0.25">
      <c r="A22" t="s">
        <v>48</v>
      </c>
      <c r="B22">
        <v>0</v>
      </c>
      <c r="C22">
        <v>0</v>
      </c>
      <c r="D22">
        <v>0</v>
      </c>
      <c r="E22">
        <v>0</v>
      </c>
      <c r="F22">
        <v>0</v>
      </c>
      <c r="G22">
        <v>0</v>
      </c>
      <c r="H22">
        <v>0</v>
      </c>
      <c r="I22">
        <v>0</v>
      </c>
      <c r="J22">
        <v>0</v>
      </c>
      <c r="K22">
        <v>0</v>
      </c>
      <c r="L22">
        <v>0</v>
      </c>
      <c r="M22">
        <v>0</v>
      </c>
    </row>
    <row r="23" spans="1:13" x14ac:dyDescent="0.25">
      <c r="A23" t="s">
        <v>49</v>
      </c>
      <c r="B23">
        <v>0</v>
      </c>
      <c r="C23">
        <v>0</v>
      </c>
      <c r="D23">
        <v>0</v>
      </c>
      <c r="E23">
        <v>0</v>
      </c>
      <c r="F23">
        <v>0</v>
      </c>
      <c r="G23">
        <v>0</v>
      </c>
      <c r="H23">
        <v>0</v>
      </c>
      <c r="I23">
        <v>0</v>
      </c>
      <c r="J23">
        <v>0</v>
      </c>
      <c r="K23">
        <v>0</v>
      </c>
      <c r="L23">
        <v>0</v>
      </c>
      <c r="M23">
        <v>0</v>
      </c>
    </row>
    <row r="24" spans="1:13" x14ac:dyDescent="0.25">
      <c r="A24" t="s">
        <v>50</v>
      </c>
      <c r="B24">
        <v>0</v>
      </c>
      <c r="C24">
        <v>0</v>
      </c>
      <c r="D24">
        <v>0</v>
      </c>
      <c r="E24">
        <v>0</v>
      </c>
      <c r="F24">
        <v>0</v>
      </c>
      <c r="G24">
        <v>0</v>
      </c>
      <c r="H24">
        <v>0</v>
      </c>
      <c r="I24">
        <v>0</v>
      </c>
      <c r="J24">
        <v>0</v>
      </c>
      <c r="K24">
        <v>0</v>
      </c>
      <c r="L24">
        <v>0</v>
      </c>
      <c r="M24">
        <v>0</v>
      </c>
    </row>
    <row r="25" spans="1:13" x14ac:dyDescent="0.25">
      <c r="A25" t="s">
        <v>51</v>
      </c>
      <c r="B25">
        <f>RiversHeadFlow!B7*0.074466</f>
        <v>0</v>
      </c>
      <c r="C25">
        <f>RiversHeadFlow!C7*0.074466</f>
        <v>0</v>
      </c>
      <c r="D25">
        <f>RiversHeadFlow!D7*0.074466</f>
        <v>0</v>
      </c>
      <c r="E25">
        <f>RiversHeadFlow!E7*0.074466</f>
        <v>0</v>
      </c>
      <c r="F25">
        <f>RiversHeadFlow!F7*0.074466</f>
        <v>0</v>
      </c>
      <c r="G25">
        <f>RiversHeadFlow!G7*0.074466</f>
        <v>0</v>
      </c>
      <c r="H25">
        <f>RiversHeadFlow!H7*0.074466</f>
        <v>0</v>
      </c>
      <c r="I25">
        <f>RiversHeadFlow!I7*0.074466</f>
        <v>0</v>
      </c>
      <c r="J25">
        <f>RiversHeadFlow!J7*0.074466</f>
        <v>0</v>
      </c>
      <c r="K25">
        <f>RiversHeadFlow!K7*0.074466</f>
        <v>0</v>
      </c>
      <c r="L25">
        <f>RiversHeadFlow!L7*0.074466</f>
        <v>0</v>
      </c>
      <c r="M25">
        <f>RiversHeadFlow!M7*0.074466</f>
        <v>0</v>
      </c>
    </row>
    <row r="26" spans="1:13" x14ac:dyDescent="0.25">
      <c r="A26" t="s">
        <v>52</v>
      </c>
      <c r="B26">
        <v>0</v>
      </c>
      <c r="C26">
        <v>0</v>
      </c>
      <c r="D26">
        <v>0</v>
      </c>
      <c r="E26">
        <v>0</v>
      </c>
      <c r="F26">
        <v>0</v>
      </c>
      <c r="G26">
        <v>0</v>
      </c>
      <c r="H26">
        <v>0</v>
      </c>
      <c r="I26">
        <v>0</v>
      </c>
      <c r="J26">
        <v>0</v>
      </c>
      <c r="K26">
        <v>0</v>
      </c>
      <c r="L26">
        <v>0</v>
      </c>
      <c r="M26">
        <v>0</v>
      </c>
    </row>
    <row r="27" spans="1:13" x14ac:dyDescent="0.25">
      <c r="A27" t="s">
        <v>53</v>
      </c>
      <c r="B27">
        <v>0</v>
      </c>
      <c r="C27">
        <v>0</v>
      </c>
      <c r="D27">
        <v>0</v>
      </c>
      <c r="E27">
        <v>0</v>
      </c>
      <c r="F27">
        <v>0</v>
      </c>
      <c r="G27">
        <v>0</v>
      </c>
      <c r="H27">
        <v>0</v>
      </c>
      <c r="I27">
        <v>0</v>
      </c>
      <c r="J27">
        <v>0</v>
      </c>
      <c r="K27">
        <v>0</v>
      </c>
      <c r="L27">
        <v>0</v>
      </c>
      <c r="M27">
        <v>0</v>
      </c>
    </row>
    <row r="28" spans="1:13" x14ac:dyDescent="0.25">
      <c r="A28" t="s">
        <v>10</v>
      </c>
      <c r="B28">
        <v>0</v>
      </c>
      <c r="C28">
        <v>0</v>
      </c>
      <c r="D28">
        <v>0</v>
      </c>
      <c r="E28">
        <v>0</v>
      </c>
      <c r="F28">
        <v>0</v>
      </c>
      <c r="G28">
        <v>0</v>
      </c>
      <c r="H28">
        <v>0</v>
      </c>
      <c r="I28">
        <v>0</v>
      </c>
      <c r="J28">
        <v>0</v>
      </c>
      <c r="K28">
        <v>0</v>
      </c>
      <c r="L28">
        <v>0</v>
      </c>
      <c r="M28">
        <v>0</v>
      </c>
    </row>
    <row r="29" spans="1:13" x14ac:dyDescent="0.25">
      <c r="A29" t="s">
        <v>54</v>
      </c>
      <c r="B29">
        <v>0</v>
      </c>
      <c r="C29">
        <v>0</v>
      </c>
      <c r="D29">
        <v>0</v>
      </c>
      <c r="E29">
        <v>0</v>
      </c>
      <c r="F29">
        <v>0</v>
      </c>
      <c r="G29">
        <v>0</v>
      </c>
      <c r="H29">
        <v>0</v>
      </c>
      <c r="I29">
        <v>0</v>
      </c>
      <c r="J29">
        <v>0</v>
      </c>
      <c r="K29">
        <v>0</v>
      </c>
      <c r="L29">
        <v>0</v>
      </c>
      <c r="M29">
        <v>0</v>
      </c>
    </row>
    <row r="30" spans="1:13" x14ac:dyDescent="0.25">
      <c r="A30" t="s">
        <v>55</v>
      </c>
      <c r="B30">
        <f>RiversHeadFlow!B3*74466.1151309/1000000</f>
        <v>2.168430252156976</v>
      </c>
      <c r="C30">
        <f>RiversHeadFlow!C3*74466.1151309/1000000</f>
        <v>2.1488194838254531</v>
      </c>
      <c r="D30">
        <f>RiversHeadFlow!D3*74466.1151309/1000000</f>
        <v>2.7125663663720214</v>
      </c>
      <c r="E30">
        <f>RiversHeadFlow!E3*74466.1151309/1000000</f>
        <v>3.0655382876637085</v>
      </c>
      <c r="F30">
        <f>RiversHeadFlow!F3*74466.1151309/1000000</f>
        <v>1.8541562225513974</v>
      </c>
      <c r="G30">
        <f>RiversHeadFlow!G3*74466.1151309/1000000</f>
        <v>1.895437740675789</v>
      </c>
      <c r="H30">
        <f>RiversHeadFlow!H3*74466.1151309/1000000</f>
        <v>2.6063550663682262</v>
      </c>
      <c r="I30">
        <f>RiversHeadFlow!I3*74466.1151309/1000000</f>
        <v>2.52775628141675</v>
      </c>
      <c r="J30">
        <f>RiversHeadFlow!J3*74466.1151309/1000000</f>
        <v>2.7777060674853185</v>
      </c>
      <c r="K30">
        <f>RiversHeadFlow!K3*74466.1151309/1000000</f>
        <v>2.6828950225938195</v>
      </c>
      <c r="L30">
        <f>RiversHeadFlow!L3*74466.1151309/1000000</f>
        <v>2.681094557033028</v>
      </c>
      <c r="M30">
        <f>RiversHeadFlow!M3*74466.1151309/1000000</f>
        <v>2.5111645503452928</v>
      </c>
    </row>
    <row r="31" spans="1:13" x14ac:dyDescent="0.25">
      <c r="A31" t="s">
        <v>56</v>
      </c>
      <c r="B31">
        <v>0</v>
      </c>
      <c r="C31">
        <v>0</v>
      </c>
      <c r="D31">
        <v>0</v>
      </c>
      <c r="E31">
        <v>0</v>
      </c>
      <c r="F31">
        <v>0</v>
      </c>
      <c r="G31">
        <v>0</v>
      </c>
      <c r="H31">
        <v>0</v>
      </c>
      <c r="I31">
        <v>0</v>
      </c>
      <c r="J31">
        <v>0</v>
      </c>
      <c r="K31">
        <v>0</v>
      </c>
      <c r="L31">
        <v>0</v>
      </c>
      <c r="M31">
        <v>0</v>
      </c>
    </row>
    <row r="32" spans="1:13" x14ac:dyDescent="0.25">
      <c r="A32" t="s">
        <v>57</v>
      </c>
      <c r="B32">
        <v>0</v>
      </c>
      <c r="C32">
        <v>0</v>
      </c>
      <c r="D32">
        <v>0</v>
      </c>
      <c r="E32">
        <v>0</v>
      </c>
      <c r="F32">
        <v>0</v>
      </c>
      <c r="G32">
        <v>0</v>
      </c>
      <c r="H32">
        <v>0</v>
      </c>
      <c r="I32">
        <v>0</v>
      </c>
      <c r="J32">
        <v>0</v>
      </c>
      <c r="K32">
        <v>0</v>
      </c>
      <c r="L32">
        <v>0</v>
      </c>
      <c r="M32">
        <v>0</v>
      </c>
    </row>
    <row r="33" spans="1:13" x14ac:dyDescent="0.25">
      <c r="A33" t="s">
        <v>58</v>
      </c>
      <c r="B33">
        <f>RiversHeadFlow!B5*74466.1151309/1000000</f>
        <v>0.36061829037794935</v>
      </c>
      <c r="C33">
        <f>RiversHeadFlow!C5*74466.1151309/1000000</f>
        <v>0.71265887288124119</v>
      </c>
      <c r="D33">
        <f>RiversHeadFlow!D5*74466.1151309/1000000</f>
        <v>1.9918410119794641</v>
      </c>
      <c r="E33">
        <f>RiversHeadFlow!E5*74466.1151309/1000000</f>
        <v>7.0829635393978609</v>
      </c>
      <c r="F33">
        <f>RiversHeadFlow!F5*74466.1151309/1000000</f>
        <v>2.4235117275988731</v>
      </c>
      <c r="G33">
        <f>RiversHeadFlow!G5*74466.1151309/1000000</f>
        <v>0.95366271444306183</v>
      </c>
      <c r="H33">
        <f>RiversHeadFlow!H5*74466.1151309/1000000</f>
        <v>0.40857075168487156</v>
      </c>
      <c r="I33">
        <f>RiversHeadFlow!I5*74466.1151309/1000000</f>
        <v>0.31828258886594379</v>
      </c>
      <c r="J33">
        <f>RiversHeadFlow!J5*74466.1151309/1000000</f>
        <v>0.27602106675186955</v>
      </c>
      <c r="K33">
        <f>RiversHeadFlow!K5*74466.1151309/1000000</f>
        <v>0.23577056123924858</v>
      </c>
      <c r="L33">
        <f>RiversHeadFlow!L5*74466.1151309/1000000</f>
        <v>0.27362786021476188</v>
      </c>
      <c r="M33">
        <f>RiversHeadFlow!M5*74466.1151309/1000000</f>
        <v>6.2560206905460464E-2</v>
      </c>
    </row>
    <row r="34" spans="1:13" x14ac:dyDescent="0.25">
      <c r="A34" t="s">
        <v>59</v>
      </c>
      <c r="B34">
        <f>RiversHeadFlow!B13*74466.1151309/1000000</f>
        <v>1.3344850878176353</v>
      </c>
      <c r="C34">
        <f>RiversHeadFlow!C13*74466.1151309/1000000</f>
        <v>1.4176457224224928</v>
      </c>
      <c r="D34">
        <f>RiversHeadFlow!D13*74466.1151309/1000000</f>
        <v>3.8320748519351762</v>
      </c>
      <c r="E34">
        <f>RiversHeadFlow!E13*74466.1151309/1000000</f>
        <v>6.1591739552011617</v>
      </c>
      <c r="F34">
        <f>RiversHeadFlow!F13*74466.1151309/1000000</f>
        <v>8.9734717232667904</v>
      </c>
      <c r="G34">
        <f>RiversHeadFlow!G13*74466.1151309/1000000</f>
        <v>5.1887233926718892</v>
      </c>
      <c r="H34">
        <f>RiversHeadFlow!H13*74466.1151309/1000000</f>
        <v>1.9548556288234324</v>
      </c>
      <c r="I34">
        <f>RiversHeadFlow!I13*74466.1151309/1000000</f>
        <v>1.7756565259600428</v>
      </c>
      <c r="J34">
        <f>RiversHeadFlow!J13*74466.1151309/1000000</f>
        <v>1.6326886833849812</v>
      </c>
      <c r="K34">
        <f>RiversHeadFlow!K13*74466.1151309/1000000</f>
        <v>1.2173584701421836</v>
      </c>
      <c r="L34">
        <f>RiversHeadFlow!L13*74466.1151309/1000000</f>
        <v>1.2857471951176724</v>
      </c>
      <c r="M34">
        <f>RiversHeadFlow!M13*74466.1151309/1000000</f>
        <v>1.1699178535636534</v>
      </c>
    </row>
    <row r="35" spans="1:13" x14ac:dyDescent="0.25">
      <c r="A35" t="s">
        <v>60</v>
      </c>
      <c r="B35">
        <f>IF((RiversHeadFlow!B8*74466.1151309/1000000 - B7 -B25 ) &lt;0,0, (RiversHeadFlow!B8*74466.1151309/1000000 - B7 -B25 ) )</f>
        <v>52.589259578994131</v>
      </c>
      <c r="C35">
        <f>IF((RiversHeadFlow!C8*74466.1151309/1000000 - C7 -C25 ) &lt;0,0, (RiversHeadFlow!C8*74466.1151309/1000000 - C7 -C25 ) )</f>
        <v>41.72400250498054</v>
      </c>
      <c r="D35">
        <f>IF((RiversHeadFlow!D8*74466.1151309/1000000 - D7 -D25 ) &lt;0,0, (RiversHeadFlow!D8*74466.1151309/1000000 - D7 -D25 ) )</f>
        <v>56.847860257956654</v>
      </c>
      <c r="E35">
        <f>IF((RiversHeadFlow!E8*74466.1151309/1000000 - E7 -E25 ) &lt;0,0, (RiversHeadFlow!E8*74466.1151309/1000000 - E7 -E25 ) )</f>
        <v>55.268006029367349</v>
      </c>
      <c r="F35">
        <f>IF((RiversHeadFlow!F8*74466.1151309/1000000 - F7 -F25 ) &lt;0,0, (RiversHeadFlow!F8*74466.1151309/1000000 - F7 -F25 ) )</f>
        <v>28.164639983712245</v>
      </c>
      <c r="G35">
        <f>IF((RiversHeadFlow!G8*74466.1151309/1000000 - G7 -G25 ) &lt;0,0, (RiversHeadFlow!G8*74466.1151309/1000000 - G7 -G25 ) )</f>
        <v>0</v>
      </c>
      <c r="H35">
        <f>IF((RiversHeadFlow!H8*74466.1151309/1000000 - H7 -H25 ) &lt;0,0, (RiversHeadFlow!H8*74466.1151309/1000000 - H7 -H25 ) )</f>
        <v>0</v>
      </c>
      <c r="I35">
        <f>IF((RiversHeadFlow!I8*74466.1151309/1000000 - I7 -I25 ) &lt;0,0, (RiversHeadFlow!I8*74466.1151309/1000000 - I7 -I25 ) )</f>
        <v>0</v>
      </c>
      <c r="J35">
        <f>IF((RiversHeadFlow!J8*74466.1151309/1000000 - J7 -J25 ) &lt;0,0, (RiversHeadFlow!J8*74466.1151309/1000000 - J7 -J25 ) )</f>
        <v>14.749779590028204</v>
      </c>
      <c r="K35">
        <f>IF((RiversHeadFlow!K8*74466.1151309/1000000 - K7 -K25 ) &lt;0,0, (RiversHeadFlow!K8*74466.1151309/1000000 - K7 -K25 ) )</f>
        <v>11.679794213963156</v>
      </c>
      <c r="L35">
        <f>IF((RiversHeadFlow!L8*74466.1151309/1000000 - L7 -L25 ) &lt;0,0, (RiversHeadFlow!L8*74466.1151309/1000000 - L7 -L25 ) )</f>
        <v>20.870784178730354</v>
      </c>
      <c r="M35">
        <f>IF((RiversHeadFlow!M8*74466.1151309/1000000 - M7 -M25 ) &lt;0,0, (RiversHeadFlow!M8*74466.1151309/1000000 - M7 -M25 ) )</f>
        <v>27.787655392962531</v>
      </c>
    </row>
    <row r="36" spans="1:13" x14ac:dyDescent="0.25">
      <c r="A36" t="s">
        <v>61</v>
      </c>
      <c r="B36">
        <f>RiversHeadFlow!B2*74466.1151309/1000000</f>
        <v>21.266481556794684</v>
      </c>
      <c r="C36">
        <f>RiversHeadFlow!C2*74466.1151309/1000000</f>
        <v>26.588724794849202</v>
      </c>
      <c r="D36">
        <f>RiversHeadFlow!D2*74466.1151309/1000000</f>
        <v>29.659233108160251</v>
      </c>
      <c r="E36">
        <f>RiversHeadFlow!E2*74466.1151309/1000000</f>
        <v>27.04371424017469</v>
      </c>
      <c r="F36">
        <f>RiversHeadFlow!F2*74466.1151309/1000000</f>
        <v>18.032910613632446</v>
      </c>
      <c r="G36">
        <f>RiversHeadFlow!G2*74466.1151309/1000000</f>
        <v>67.227595036227299</v>
      </c>
      <c r="H36">
        <f>RiversHeadFlow!H2*74466.1151309/1000000</f>
        <v>76.37040589184025</v>
      </c>
      <c r="I36">
        <f>RiversHeadFlow!I2*74466.1151309/1000000</f>
        <v>66.76657905565088</v>
      </c>
      <c r="J36">
        <f>RiversHeadFlow!J2*74466.1151309/1000000</f>
        <v>31.874289755342609</v>
      </c>
      <c r="K36">
        <f>RiversHeadFlow!K2*74466.1151309/1000000</f>
        <v>16.034636436863483</v>
      </c>
      <c r="L36">
        <f>RiversHeadFlow!L2*74466.1151309/1000000</f>
        <v>21.262040948737525</v>
      </c>
      <c r="M36">
        <f>RiversHeadFlow!M2*74466.1151309/1000000</f>
        <v>21.981015959351787</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5"/>
  <dimension ref="A1:W38"/>
  <sheetViews>
    <sheetView zoomScale="55" zoomScaleNormal="55" workbookViewId="0">
      <selection activeCell="E18" sqref="E18"/>
    </sheetView>
  </sheetViews>
  <sheetFormatPr defaultColWidth="9.140625" defaultRowHeight="15" x14ac:dyDescent="0.25"/>
  <cols>
    <col min="1" max="1" width="12.42578125" bestFit="1" customWidth="1"/>
    <col min="20" max="20" width="10.5703125" customWidth="1"/>
    <col min="21" max="21" width="13" customWidth="1"/>
  </cols>
  <sheetData>
    <row r="1" spans="1:21" x14ac:dyDescent="0.25">
      <c r="B1" t="s">
        <v>19</v>
      </c>
      <c r="C1" t="s">
        <v>20</v>
      </c>
      <c r="D1" t="s">
        <v>21</v>
      </c>
      <c r="E1" t="s">
        <v>22</v>
      </c>
      <c r="F1" t="s">
        <v>23</v>
      </c>
      <c r="G1" t="s">
        <v>24</v>
      </c>
      <c r="H1" t="s">
        <v>25</v>
      </c>
      <c r="I1" t="s">
        <v>26</v>
      </c>
      <c r="J1" t="s">
        <v>27</v>
      </c>
      <c r="K1" t="s">
        <v>28</v>
      </c>
      <c r="L1" t="s">
        <v>29</v>
      </c>
      <c r="M1" t="s">
        <v>30</v>
      </c>
    </row>
    <row r="2" spans="1:21" x14ac:dyDescent="0.2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333</v>
      </c>
      <c r="U2" t="s">
        <v>297</v>
      </c>
    </row>
    <row r="3" spans="1:21" x14ac:dyDescent="0.25">
      <c r="A3" t="s">
        <v>5</v>
      </c>
      <c r="B3">
        <v>0</v>
      </c>
      <c r="C3">
        <v>0</v>
      </c>
      <c r="D3">
        <v>0</v>
      </c>
      <c r="E3">
        <v>0</v>
      </c>
      <c r="F3">
        <v>0</v>
      </c>
      <c r="G3">
        <v>0</v>
      </c>
      <c r="H3">
        <v>0</v>
      </c>
      <c r="I3">
        <v>0</v>
      </c>
      <c r="J3">
        <v>0</v>
      </c>
      <c r="K3">
        <v>0</v>
      </c>
      <c r="L3">
        <v>0</v>
      </c>
      <c r="M3">
        <v>0</v>
      </c>
      <c r="R3" t="s">
        <v>334</v>
      </c>
      <c r="T3" s="5" t="s">
        <v>335</v>
      </c>
      <c r="U3" t="s">
        <v>336</v>
      </c>
    </row>
    <row r="4" spans="1:21" x14ac:dyDescent="0.25">
      <c r="A4" t="s">
        <v>6</v>
      </c>
      <c r="B4">
        <v>0</v>
      </c>
      <c r="C4">
        <v>0</v>
      </c>
      <c r="D4">
        <v>0</v>
      </c>
      <c r="E4">
        <v>0</v>
      </c>
      <c r="F4">
        <v>0</v>
      </c>
      <c r="G4">
        <v>0</v>
      </c>
      <c r="H4">
        <v>0</v>
      </c>
      <c r="I4">
        <v>0</v>
      </c>
      <c r="J4">
        <v>0</v>
      </c>
      <c r="K4">
        <v>0</v>
      </c>
      <c r="L4">
        <v>0</v>
      </c>
      <c r="M4">
        <v>0</v>
      </c>
    </row>
    <row r="5" spans="1:21" x14ac:dyDescent="0.25">
      <c r="A5" t="s">
        <v>32</v>
      </c>
      <c r="B5">
        <v>0</v>
      </c>
      <c r="C5">
        <v>0</v>
      </c>
      <c r="D5">
        <v>0</v>
      </c>
      <c r="E5">
        <v>0</v>
      </c>
      <c r="F5">
        <v>0</v>
      </c>
      <c r="G5">
        <v>0</v>
      </c>
      <c r="H5">
        <v>0</v>
      </c>
      <c r="I5">
        <v>0</v>
      </c>
      <c r="J5">
        <v>0</v>
      </c>
      <c r="K5">
        <v>0</v>
      </c>
      <c r="L5">
        <v>0</v>
      </c>
      <c r="M5">
        <v>0</v>
      </c>
    </row>
    <row r="6" spans="1:21" x14ac:dyDescent="0.25">
      <c r="A6" t="s">
        <v>33</v>
      </c>
      <c r="B6">
        <v>0</v>
      </c>
      <c r="C6">
        <v>0</v>
      </c>
      <c r="D6">
        <v>0</v>
      </c>
      <c r="E6">
        <v>0</v>
      </c>
      <c r="F6">
        <v>0</v>
      </c>
      <c r="G6">
        <v>0</v>
      </c>
      <c r="H6">
        <v>0</v>
      </c>
      <c r="I6">
        <v>0</v>
      </c>
      <c r="J6">
        <v>0</v>
      </c>
      <c r="K6">
        <v>0</v>
      </c>
      <c r="L6">
        <v>0</v>
      </c>
      <c r="M6">
        <v>0</v>
      </c>
    </row>
    <row r="7" spans="1:21" x14ac:dyDescent="0.25">
      <c r="A7" t="s">
        <v>7</v>
      </c>
      <c r="B7">
        <v>0</v>
      </c>
      <c r="C7">
        <v>0</v>
      </c>
      <c r="D7">
        <v>0</v>
      </c>
      <c r="E7">
        <v>0</v>
      </c>
      <c r="F7">
        <v>0</v>
      </c>
      <c r="G7">
        <v>0</v>
      </c>
      <c r="H7">
        <v>0</v>
      </c>
      <c r="I7">
        <v>0</v>
      </c>
      <c r="J7">
        <v>0</v>
      </c>
      <c r="K7">
        <v>0</v>
      </c>
      <c r="L7">
        <v>0</v>
      </c>
      <c r="M7">
        <v>0</v>
      </c>
    </row>
    <row r="8" spans="1:21" x14ac:dyDescent="0.25">
      <c r="A8" t="s">
        <v>34</v>
      </c>
      <c r="B8">
        <v>0</v>
      </c>
      <c r="C8">
        <v>0</v>
      </c>
      <c r="D8">
        <v>0</v>
      </c>
      <c r="E8">
        <v>0</v>
      </c>
      <c r="F8">
        <v>0</v>
      </c>
      <c r="G8">
        <v>0</v>
      </c>
      <c r="H8">
        <v>0</v>
      </c>
      <c r="I8">
        <v>0</v>
      </c>
      <c r="J8">
        <v>0</v>
      </c>
      <c r="K8">
        <v>0</v>
      </c>
      <c r="L8">
        <v>0</v>
      </c>
      <c r="M8">
        <v>0</v>
      </c>
    </row>
    <row r="9" spans="1:21" x14ac:dyDescent="0.25">
      <c r="A9" t="s">
        <v>35</v>
      </c>
      <c r="B9">
        <v>0</v>
      </c>
      <c r="C9">
        <v>0</v>
      </c>
      <c r="D9">
        <v>0</v>
      </c>
      <c r="E9">
        <v>0</v>
      </c>
      <c r="F9">
        <v>0</v>
      </c>
      <c r="G9">
        <v>0</v>
      </c>
      <c r="H9">
        <v>0</v>
      </c>
      <c r="I9">
        <v>0</v>
      </c>
      <c r="J9">
        <v>0</v>
      </c>
      <c r="K9">
        <v>0</v>
      </c>
      <c r="L9">
        <v>0</v>
      </c>
      <c r="M9">
        <v>0</v>
      </c>
    </row>
    <row r="10" spans="1:21" x14ac:dyDescent="0.25">
      <c r="A10" t="s">
        <v>36</v>
      </c>
      <c r="B10">
        <v>0</v>
      </c>
      <c r="C10">
        <v>0</v>
      </c>
      <c r="D10">
        <v>0</v>
      </c>
      <c r="E10">
        <v>0</v>
      </c>
      <c r="F10">
        <v>0</v>
      </c>
      <c r="G10">
        <v>0</v>
      </c>
      <c r="H10">
        <v>0</v>
      </c>
      <c r="I10">
        <v>0</v>
      </c>
      <c r="J10">
        <v>0</v>
      </c>
      <c r="K10">
        <v>0</v>
      </c>
      <c r="L10">
        <v>0</v>
      </c>
      <c r="M10">
        <v>0</v>
      </c>
    </row>
    <row r="11" spans="1:21" x14ac:dyDescent="0.25">
      <c r="A11" t="s">
        <v>39</v>
      </c>
      <c r="B11">
        <v>0</v>
      </c>
      <c r="C11">
        <v>0</v>
      </c>
      <c r="D11">
        <v>0</v>
      </c>
      <c r="E11">
        <v>0</v>
      </c>
      <c r="F11">
        <v>0</v>
      </c>
      <c r="G11">
        <v>0</v>
      </c>
      <c r="H11">
        <v>0</v>
      </c>
      <c r="I11">
        <v>0</v>
      </c>
      <c r="J11">
        <v>0</v>
      </c>
      <c r="K11">
        <v>0</v>
      </c>
      <c r="L11">
        <v>0</v>
      </c>
      <c r="M11">
        <v>0</v>
      </c>
    </row>
    <row r="12" spans="1:21" x14ac:dyDescent="0.25">
      <c r="A12" t="s">
        <v>40</v>
      </c>
      <c r="B12">
        <v>0</v>
      </c>
      <c r="C12">
        <v>0</v>
      </c>
      <c r="D12">
        <v>0</v>
      </c>
      <c r="E12">
        <v>0</v>
      </c>
      <c r="F12">
        <v>0</v>
      </c>
      <c r="G12">
        <v>0</v>
      </c>
      <c r="H12">
        <v>0</v>
      </c>
      <c r="I12">
        <v>0</v>
      </c>
      <c r="J12">
        <v>0</v>
      </c>
      <c r="K12">
        <v>0</v>
      </c>
      <c r="L12">
        <v>0</v>
      </c>
      <c r="M12">
        <v>0</v>
      </c>
    </row>
    <row r="13" spans="1:21" x14ac:dyDescent="0.25">
      <c r="A13" t="s">
        <v>41</v>
      </c>
      <c r="B13">
        <v>0</v>
      </c>
      <c r="C13">
        <v>0</v>
      </c>
      <c r="D13">
        <v>0</v>
      </c>
      <c r="E13">
        <v>0</v>
      </c>
      <c r="F13">
        <v>0</v>
      </c>
      <c r="G13">
        <v>0</v>
      </c>
      <c r="H13">
        <v>0</v>
      </c>
      <c r="I13">
        <v>0</v>
      </c>
      <c r="J13">
        <v>0</v>
      </c>
      <c r="K13">
        <v>0</v>
      </c>
      <c r="L13">
        <v>0</v>
      </c>
      <c r="M13">
        <v>0</v>
      </c>
    </row>
    <row r="14" spans="1:21" x14ac:dyDescent="0.25">
      <c r="A14" t="s">
        <v>42</v>
      </c>
      <c r="B14">
        <v>0</v>
      </c>
      <c r="C14">
        <v>0</v>
      </c>
      <c r="D14">
        <v>0</v>
      </c>
      <c r="E14">
        <v>0</v>
      </c>
      <c r="F14">
        <v>0</v>
      </c>
      <c r="G14">
        <v>0</v>
      </c>
      <c r="H14">
        <v>0</v>
      </c>
      <c r="I14">
        <v>0</v>
      </c>
      <c r="J14">
        <v>0</v>
      </c>
      <c r="K14">
        <v>0</v>
      </c>
      <c r="L14">
        <v>0</v>
      </c>
      <c r="M14">
        <v>0</v>
      </c>
    </row>
    <row r="15" spans="1:21" x14ac:dyDescent="0.25">
      <c r="A15" t="s">
        <v>43</v>
      </c>
      <c r="B15">
        <v>0</v>
      </c>
      <c r="C15">
        <v>0</v>
      </c>
      <c r="D15">
        <v>0</v>
      </c>
      <c r="E15">
        <v>0</v>
      </c>
      <c r="F15">
        <v>0</v>
      </c>
      <c r="G15">
        <v>0</v>
      </c>
      <c r="H15">
        <v>0</v>
      </c>
      <c r="I15">
        <v>0</v>
      </c>
      <c r="J15">
        <v>0</v>
      </c>
      <c r="K15">
        <v>0</v>
      </c>
      <c r="L15">
        <v>0</v>
      </c>
      <c r="M15">
        <v>0</v>
      </c>
    </row>
    <row r="16" spans="1:21" x14ac:dyDescent="0.25">
      <c r="A16" t="s">
        <v>44</v>
      </c>
      <c r="B16">
        <v>0</v>
      </c>
      <c r="C16">
        <v>0</v>
      </c>
      <c r="D16">
        <v>0</v>
      </c>
      <c r="E16">
        <v>0</v>
      </c>
      <c r="F16">
        <v>0</v>
      </c>
      <c r="G16">
        <v>0</v>
      </c>
      <c r="H16">
        <v>0</v>
      </c>
      <c r="I16">
        <v>0</v>
      </c>
      <c r="J16">
        <v>0</v>
      </c>
      <c r="K16">
        <v>0</v>
      </c>
      <c r="L16">
        <v>0</v>
      </c>
      <c r="M16">
        <v>0</v>
      </c>
    </row>
    <row r="17" spans="1:23" x14ac:dyDescent="0.2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25">
      <c r="A18" t="s">
        <v>45</v>
      </c>
      <c r="B18">
        <f>HeadFlow!B18*(1+$V$19/100)</f>
        <v>10.097605211750041</v>
      </c>
      <c r="C18">
        <f>HeadFlow!C18*(1+$V$19/100)</f>
        <v>4.9259335159090352</v>
      </c>
      <c r="D18">
        <f>HeadFlow!D18*(1+$T$19/100)</f>
        <v>11.39078376711325</v>
      </c>
      <c r="E18">
        <f>HeadFlow!E18*(1+$T$19/100)</f>
        <v>25.833322971298017</v>
      </c>
      <c r="F18">
        <f>HeadFlow!F18*(1+$U$19/100)</f>
        <v>35.274598737507333</v>
      </c>
      <c r="G18">
        <f>HeadFlow!G18*(1+$U$19/100)</f>
        <v>28.466534161664796</v>
      </c>
      <c r="H18">
        <f>HeadFlow!H18*(1+$U$19/100)</f>
        <v>18.223720025409506</v>
      </c>
      <c r="I18">
        <f>HeadFlow!I18*(1+$U$19/100)</f>
        <v>11.577619249976678</v>
      </c>
      <c r="J18">
        <f>HeadFlow!J18*(1+$U$19/100)</f>
        <v>17.011784001654107</v>
      </c>
      <c r="K18">
        <f>HeadFlow!K18*(1+$U$19/100)</f>
        <v>26.104096659136992</v>
      </c>
      <c r="L18">
        <f>HeadFlow!L18*(1+$V$19/100)</f>
        <v>20.3292494307357</v>
      </c>
      <c r="M18">
        <f>HeadFlow!M18*(1+$V$19/100)</f>
        <v>1.843036349489775</v>
      </c>
      <c r="T18" t="s">
        <v>342</v>
      </c>
      <c r="U18" t="s">
        <v>343</v>
      </c>
      <c r="V18" t="s">
        <v>344</v>
      </c>
    </row>
    <row r="19" spans="1:23" x14ac:dyDescent="0.25">
      <c r="A19" t="s">
        <v>9</v>
      </c>
      <c r="B19">
        <v>0</v>
      </c>
      <c r="C19">
        <v>0</v>
      </c>
      <c r="D19">
        <v>0</v>
      </c>
      <c r="E19">
        <v>0</v>
      </c>
      <c r="F19">
        <v>0</v>
      </c>
      <c r="G19">
        <v>0</v>
      </c>
      <c r="H19">
        <v>0</v>
      </c>
      <c r="I19">
        <v>0</v>
      </c>
      <c r="J19">
        <v>0</v>
      </c>
      <c r="K19">
        <v>0</v>
      </c>
      <c r="L19">
        <v>0</v>
      </c>
      <c r="M19">
        <v>0</v>
      </c>
      <c r="R19" t="s">
        <v>81</v>
      </c>
      <c r="T19" s="5">
        <v>-18.2</v>
      </c>
      <c r="U19">
        <v>-25</v>
      </c>
      <c r="V19">
        <v>50</v>
      </c>
      <c r="W19" t="s">
        <v>336</v>
      </c>
    </row>
    <row r="20" spans="1:23" x14ac:dyDescent="0.25">
      <c r="A20" t="s">
        <v>46</v>
      </c>
      <c r="B20">
        <v>0</v>
      </c>
      <c r="C20">
        <v>0</v>
      </c>
      <c r="D20">
        <v>0</v>
      </c>
      <c r="E20">
        <v>0</v>
      </c>
      <c r="F20">
        <v>0</v>
      </c>
      <c r="G20">
        <v>0</v>
      </c>
      <c r="H20">
        <v>0</v>
      </c>
      <c r="I20">
        <v>0</v>
      </c>
      <c r="J20">
        <v>0</v>
      </c>
      <c r="K20">
        <v>0</v>
      </c>
      <c r="L20">
        <v>0</v>
      </c>
      <c r="M20">
        <v>0</v>
      </c>
      <c r="R20" t="s">
        <v>338</v>
      </c>
      <c r="T20">
        <v>-4.5999999999999996</v>
      </c>
      <c r="U20">
        <v>-10</v>
      </c>
      <c r="V20">
        <v>30</v>
      </c>
      <c r="W20" t="s">
        <v>336</v>
      </c>
    </row>
    <row r="21" spans="1:23" x14ac:dyDescent="0.25">
      <c r="A21" t="s">
        <v>47</v>
      </c>
      <c r="B21">
        <v>0</v>
      </c>
      <c r="C21">
        <v>0</v>
      </c>
      <c r="D21">
        <v>0</v>
      </c>
      <c r="E21">
        <v>0</v>
      </c>
      <c r="F21">
        <v>0</v>
      </c>
      <c r="G21">
        <v>0</v>
      </c>
      <c r="H21">
        <v>0</v>
      </c>
      <c r="I21">
        <v>0</v>
      </c>
      <c r="J21">
        <v>0</v>
      </c>
      <c r="K21">
        <v>0</v>
      </c>
      <c r="L21">
        <v>0</v>
      </c>
      <c r="M21">
        <v>0</v>
      </c>
      <c r="R21" t="s">
        <v>339</v>
      </c>
      <c r="T21">
        <v>-6.6</v>
      </c>
      <c r="W21" t="s">
        <v>336</v>
      </c>
    </row>
    <row r="22" spans="1:23" x14ac:dyDescent="0.25">
      <c r="A22" t="s">
        <v>48</v>
      </c>
      <c r="B22">
        <v>0</v>
      </c>
      <c r="C22">
        <v>0</v>
      </c>
      <c r="D22">
        <v>0</v>
      </c>
      <c r="E22">
        <v>0</v>
      </c>
      <c r="F22">
        <v>0</v>
      </c>
      <c r="G22">
        <v>0</v>
      </c>
      <c r="H22">
        <v>0</v>
      </c>
      <c r="I22">
        <v>0</v>
      </c>
      <c r="J22">
        <v>0</v>
      </c>
      <c r="K22">
        <v>0</v>
      </c>
      <c r="L22">
        <v>0</v>
      </c>
      <c r="M22">
        <v>0</v>
      </c>
    </row>
    <row r="23" spans="1:23" x14ac:dyDescent="0.25">
      <c r="A23" t="s">
        <v>49</v>
      </c>
      <c r="B23">
        <v>0</v>
      </c>
      <c r="C23">
        <v>0</v>
      </c>
      <c r="D23">
        <v>0</v>
      </c>
      <c r="E23">
        <v>0</v>
      </c>
      <c r="F23">
        <v>0</v>
      </c>
      <c r="G23">
        <v>0</v>
      </c>
      <c r="H23">
        <v>0</v>
      </c>
      <c r="I23">
        <v>0</v>
      </c>
      <c r="J23">
        <v>0</v>
      </c>
      <c r="K23">
        <v>0</v>
      </c>
      <c r="L23">
        <v>0</v>
      </c>
      <c r="M23">
        <v>0</v>
      </c>
    </row>
    <row r="24" spans="1:23" x14ac:dyDescent="0.25">
      <c r="A24" t="s">
        <v>50</v>
      </c>
      <c r="B24">
        <v>0</v>
      </c>
      <c r="C24">
        <v>0</v>
      </c>
      <c r="D24">
        <v>0</v>
      </c>
      <c r="E24">
        <v>0</v>
      </c>
      <c r="F24">
        <v>0</v>
      </c>
      <c r="G24">
        <v>0</v>
      </c>
      <c r="H24">
        <v>0</v>
      </c>
      <c r="I24">
        <v>0</v>
      </c>
      <c r="J24">
        <v>0</v>
      </c>
      <c r="K24">
        <v>0</v>
      </c>
      <c r="L24">
        <v>0</v>
      </c>
      <c r="M24">
        <v>0</v>
      </c>
    </row>
    <row r="25" spans="1:23" x14ac:dyDescent="0.25">
      <c r="A25" t="s">
        <v>51</v>
      </c>
      <c r="B25">
        <v>0</v>
      </c>
      <c r="C25">
        <v>0</v>
      </c>
      <c r="D25">
        <v>0</v>
      </c>
      <c r="E25">
        <v>0</v>
      </c>
      <c r="F25">
        <v>0</v>
      </c>
      <c r="G25">
        <v>0</v>
      </c>
      <c r="H25">
        <v>0</v>
      </c>
      <c r="I25">
        <v>0</v>
      </c>
      <c r="J25">
        <v>0</v>
      </c>
      <c r="K25">
        <v>0</v>
      </c>
      <c r="L25">
        <v>0</v>
      </c>
      <c r="M25">
        <v>0</v>
      </c>
    </row>
    <row r="26" spans="1:23" x14ac:dyDescent="0.25">
      <c r="A26" t="s">
        <v>52</v>
      </c>
      <c r="B26">
        <v>0</v>
      </c>
      <c r="C26">
        <v>0</v>
      </c>
      <c r="D26">
        <v>0</v>
      </c>
      <c r="E26">
        <v>0</v>
      </c>
      <c r="F26">
        <v>0</v>
      </c>
      <c r="G26">
        <v>0</v>
      </c>
      <c r="H26">
        <v>0</v>
      </c>
      <c r="I26">
        <v>0</v>
      </c>
      <c r="J26">
        <v>0</v>
      </c>
      <c r="K26">
        <v>0</v>
      </c>
      <c r="L26">
        <v>0</v>
      </c>
      <c r="M26">
        <v>0</v>
      </c>
    </row>
    <row r="27" spans="1:23" x14ac:dyDescent="0.25">
      <c r="A27" t="s">
        <v>53</v>
      </c>
      <c r="B27">
        <v>0</v>
      </c>
      <c r="C27">
        <v>0</v>
      </c>
      <c r="D27">
        <v>0</v>
      </c>
      <c r="E27">
        <v>0</v>
      </c>
      <c r="F27">
        <v>0</v>
      </c>
      <c r="G27">
        <v>0</v>
      </c>
      <c r="H27">
        <v>0</v>
      </c>
      <c r="I27">
        <v>0</v>
      </c>
      <c r="J27">
        <v>0</v>
      </c>
      <c r="K27">
        <v>0</v>
      </c>
      <c r="L27">
        <v>0</v>
      </c>
      <c r="M27">
        <v>0</v>
      </c>
    </row>
    <row r="28" spans="1:23" x14ac:dyDescent="0.25">
      <c r="A28" t="s">
        <v>10</v>
      </c>
      <c r="B28">
        <v>0</v>
      </c>
      <c r="C28">
        <v>0</v>
      </c>
      <c r="D28">
        <v>0</v>
      </c>
      <c r="E28">
        <v>0</v>
      </c>
      <c r="F28">
        <v>0</v>
      </c>
      <c r="G28">
        <v>0</v>
      </c>
      <c r="H28">
        <v>0</v>
      </c>
      <c r="I28">
        <v>0</v>
      </c>
      <c r="J28">
        <v>0</v>
      </c>
      <c r="K28">
        <v>0</v>
      </c>
      <c r="L28">
        <v>0</v>
      </c>
      <c r="M28">
        <v>0</v>
      </c>
    </row>
    <row r="29" spans="1:23" x14ac:dyDescent="0.25">
      <c r="A29" t="s">
        <v>54</v>
      </c>
      <c r="B29">
        <v>0</v>
      </c>
      <c r="C29">
        <v>0</v>
      </c>
      <c r="D29">
        <v>0</v>
      </c>
      <c r="E29">
        <v>0</v>
      </c>
      <c r="F29">
        <v>0</v>
      </c>
      <c r="G29">
        <v>0</v>
      </c>
      <c r="H29">
        <v>0</v>
      </c>
      <c r="I29">
        <v>0</v>
      </c>
      <c r="J29">
        <v>0</v>
      </c>
      <c r="K29">
        <v>0</v>
      </c>
      <c r="L29">
        <v>0</v>
      </c>
      <c r="M29">
        <v>0</v>
      </c>
    </row>
    <row r="30" spans="1:23" x14ac:dyDescent="0.25">
      <c r="A30" t="s">
        <v>55</v>
      </c>
      <c r="B30">
        <f>HeadFlow!B30*(1+$V$20/100)</f>
        <v>2.8189593278040688</v>
      </c>
      <c r="C30">
        <f>HeadFlow!C30*(1+$V$20/100)</f>
        <v>2.7934653289730891</v>
      </c>
      <c r="D30">
        <f>HeadFlow!D30*(1+$T$20/100)</f>
        <v>2.5877883135189084</v>
      </c>
      <c r="E30">
        <f>HeadFlow!E30*(1+$T$20/100)</f>
        <v>2.924523526431178</v>
      </c>
      <c r="F30">
        <f>HeadFlow!F30*(1+$U$20/100)</f>
        <v>1.6687406002962577</v>
      </c>
      <c r="G30">
        <f>HeadFlow!G30*(1+$U$20/100)</f>
        <v>1.70589396660821</v>
      </c>
      <c r="H30">
        <f>HeadFlow!H30*(1+$U$20/100)</f>
        <v>2.3457195597314038</v>
      </c>
      <c r="I30">
        <f>HeadFlow!I30*(1+$U$20/100)</f>
        <v>2.2749806532750751</v>
      </c>
      <c r="J30">
        <f>HeadFlow!J30*(1+$U$20/100)</f>
        <v>2.4999354607367867</v>
      </c>
      <c r="K30">
        <f>HeadFlow!K30*(1+$U$20/100)</f>
        <v>2.4146055203344376</v>
      </c>
      <c r="L30">
        <f>HeadFlow!L30*(1+$V$20/100)</f>
        <v>3.4854229241429366</v>
      </c>
      <c r="M30">
        <f>HeadFlow!M30*(1+$V$20/100)</f>
        <v>3.2645139154488807</v>
      </c>
    </row>
    <row r="31" spans="1:23" x14ac:dyDescent="0.25">
      <c r="A31" t="s">
        <v>56</v>
      </c>
      <c r="B31">
        <v>0</v>
      </c>
      <c r="C31">
        <v>0</v>
      </c>
      <c r="D31">
        <v>0</v>
      </c>
      <c r="E31">
        <v>0</v>
      </c>
      <c r="F31">
        <v>0</v>
      </c>
      <c r="G31">
        <v>0</v>
      </c>
      <c r="H31">
        <v>0</v>
      </c>
      <c r="I31">
        <v>0</v>
      </c>
      <c r="J31">
        <v>0</v>
      </c>
      <c r="K31">
        <v>0</v>
      </c>
      <c r="L31">
        <v>0</v>
      </c>
      <c r="M31">
        <v>0</v>
      </c>
    </row>
    <row r="32" spans="1:23" x14ac:dyDescent="0.25">
      <c r="A32" t="s">
        <v>57</v>
      </c>
      <c r="B32">
        <v>0</v>
      </c>
      <c r="C32">
        <v>0</v>
      </c>
      <c r="D32">
        <v>0</v>
      </c>
      <c r="E32">
        <v>0</v>
      </c>
      <c r="F32">
        <v>0</v>
      </c>
      <c r="G32">
        <v>0</v>
      </c>
      <c r="H32">
        <v>0</v>
      </c>
      <c r="I32">
        <v>0</v>
      </c>
      <c r="J32">
        <v>0</v>
      </c>
      <c r="K32">
        <v>0</v>
      </c>
      <c r="L32">
        <v>0</v>
      </c>
      <c r="M32">
        <v>0</v>
      </c>
    </row>
    <row r="33" spans="1:13" x14ac:dyDescent="0.25">
      <c r="A33" t="s">
        <v>58</v>
      </c>
      <c r="B33">
        <f>HeadFlow!B33*(1+$V$20/100)</f>
        <v>0.46880377749133417</v>
      </c>
      <c r="C33">
        <f>HeadFlow!C33*(1+$V$20/100)</f>
        <v>0.92645653474561362</v>
      </c>
      <c r="D33">
        <f>HeadFlow!D33*(1+$T$20/100)</f>
        <v>1.9002163254284086</v>
      </c>
      <c r="E33">
        <f>HeadFlow!E33*(1+$T$20/100)</f>
        <v>6.7571472165855591</v>
      </c>
      <c r="F33">
        <f>HeadFlow!F33*(1+$U$20/100)</f>
        <v>2.1811605548389861</v>
      </c>
      <c r="G33">
        <f>HeadFlow!G33*(1+$U$20/100)</f>
        <v>0.85829644299875563</v>
      </c>
      <c r="H33">
        <f>HeadFlow!H33*(1+$U$20/100)</f>
        <v>0.36771367651638442</v>
      </c>
      <c r="I33">
        <f>HeadFlow!I33*(1+$U$20/100)</f>
        <v>0.28645432997934944</v>
      </c>
      <c r="J33">
        <f>HeadFlow!J33*(1+$U$20/100)</f>
        <v>0.2484189600766826</v>
      </c>
      <c r="K33">
        <f>HeadFlow!K33*(1+$U$20/100)</f>
        <v>0.21219350511532373</v>
      </c>
      <c r="L33">
        <f>HeadFlow!L33*(1+$V$20/100)</f>
        <v>0.35571621827919048</v>
      </c>
      <c r="M33">
        <f>HeadFlow!M33*(1+$V$20/100)</f>
        <v>8.1328268977098606E-2</v>
      </c>
    </row>
    <row r="34" spans="1:13" x14ac:dyDescent="0.25">
      <c r="A34" t="s">
        <v>59</v>
      </c>
      <c r="B34">
        <v>0</v>
      </c>
      <c r="C34">
        <v>0</v>
      </c>
      <c r="D34">
        <v>0</v>
      </c>
      <c r="E34">
        <v>0</v>
      </c>
      <c r="F34">
        <v>0</v>
      </c>
      <c r="G34">
        <v>0</v>
      </c>
      <c r="H34">
        <v>0</v>
      </c>
      <c r="I34">
        <v>0</v>
      </c>
      <c r="J34">
        <v>0</v>
      </c>
      <c r="K34">
        <v>0</v>
      </c>
      <c r="L34">
        <v>0</v>
      </c>
      <c r="M34">
        <v>0</v>
      </c>
    </row>
    <row r="35" spans="1:13" x14ac:dyDescent="0.25">
      <c r="A35" t="s">
        <v>60</v>
      </c>
      <c r="B35">
        <v>0</v>
      </c>
      <c r="C35">
        <v>0</v>
      </c>
      <c r="D35">
        <v>0</v>
      </c>
      <c r="E35">
        <v>0</v>
      </c>
      <c r="F35">
        <v>0</v>
      </c>
      <c r="G35">
        <v>0</v>
      </c>
      <c r="H35">
        <v>0</v>
      </c>
      <c r="I35">
        <v>0</v>
      </c>
      <c r="J35">
        <v>0</v>
      </c>
      <c r="K35">
        <v>0</v>
      </c>
      <c r="L35">
        <v>0</v>
      </c>
      <c r="M35">
        <v>0</v>
      </c>
    </row>
    <row r="36" spans="1:13" x14ac:dyDescent="0.25">
      <c r="A36" t="s">
        <v>61</v>
      </c>
      <c r="B36">
        <f>HeadFlow!B36*(1+HeadFlow_Climate1!$V$19/100)</f>
        <v>31.899722335192024</v>
      </c>
      <c r="C36">
        <f>HeadFlow!C36*(1+HeadFlow_Climate1!$V$19/100)</f>
        <v>39.883087192273805</v>
      </c>
      <c r="D36">
        <f>HeadFlow!D36*(1+HeadFlow_Climate1!$T$19/100)</f>
        <v>24.261252682475089</v>
      </c>
      <c r="E36">
        <f>HeadFlow!E36*(1+HeadFlow_Climate1!$T$19/100)</f>
        <v>22.1217582484629</v>
      </c>
      <c r="F36">
        <f>HeadFlow!F36*(1+HeadFlow_Climate1!$U$19/100)</f>
        <v>13.524682960224334</v>
      </c>
      <c r="G36">
        <f>HeadFlow!G36*(1+HeadFlow_Climate1!$U$19/100)</f>
        <v>50.420696277170478</v>
      </c>
      <c r="H36">
        <f>HeadFlow!H36*(1+HeadFlow_Climate1!$U$19/100)</f>
        <v>57.277804418880187</v>
      </c>
      <c r="I36">
        <f>HeadFlow!I36*(1+HeadFlow_Climate1!$U$19/100)</f>
        <v>50.07493429173816</v>
      </c>
      <c r="J36">
        <f>HeadFlow!J36*(1+HeadFlow_Climate1!$U$19/100)</f>
        <v>23.905717316506959</v>
      </c>
      <c r="K36">
        <f>HeadFlow!K36*(1+HeadFlow_Climate1!$U$19/100)</f>
        <v>12.025977327647613</v>
      </c>
      <c r="L36">
        <f>HeadFlow!L36*(1+HeadFlow_Climate1!$V$19/100)</f>
        <v>31.893061423106289</v>
      </c>
      <c r="M36">
        <f>HeadFlow!M36*(1+HeadFlow_Climate1!$V$19/100)</f>
        <v>32.971523939027676</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6"/>
  <dimension ref="A1:W38"/>
  <sheetViews>
    <sheetView zoomScale="55" zoomScaleNormal="55" workbookViewId="0">
      <selection activeCell="E18" sqref="E18"/>
    </sheetView>
  </sheetViews>
  <sheetFormatPr defaultColWidth="9.140625" defaultRowHeight="15" x14ac:dyDescent="0.25"/>
  <cols>
    <col min="1" max="1" width="12.42578125" bestFit="1" customWidth="1"/>
    <col min="20" max="20" width="10.5703125" customWidth="1"/>
    <col min="21" max="21" width="13" customWidth="1"/>
  </cols>
  <sheetData>
    <row r="1" spans="1:21" x14ac:dyDescent="0.25">
      <c r="B1" t="s">
        <v>19</v>
      </c>
      <c r="C1" t="s">
        <v>20</v>
      </c>
      <c r="D1" t="s">
        <v>21</v>
      </c>
      <c r="E1" t="s">
        <v>22</v>
      </c>
      <c r="F1" t="s">
        <v>23</v>
      </c>
      <c r="G1" t="s">
        <v>24</v>
      </c>
      <c r="H1" t="s">
        <v>25</v>
      </c>
      <c r="I1" t="s">
        <v>26</v>
      </c>
      <c r="J1" t="s">
        <v>27</v>
      </c>
      <c r="K1" t="s">
        <v>28</v>
      </c>
      <c r="L1" t="s">
        <v>29</v>
      </c>
      <c r="M1" t="s">
        <v>30</v>
      </c>
    </row>
    <row r="2" spans="1:21" x14ac:dyDescent="0.2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340</v>
      </c>
      <c r="U2" t="s">
        <v>297</v>
      </c>
    </row>
    <row r="3" spans="1:21" x14ac:dyDescent="0.25">
      <c r="A3" t="s">
        <v>5</v>
      </c>
      <c r="B3">
        <v>0</v>
      </c>
      <c r="C3">
        <v>0</v>
      </c>
      <c r="D3">
        <v>0</v>
      </c>
      <c r="E3">
        <v>0</v>
      </c>
      <c r="F3">
        <v>0</v>
      </c>
      <c r="G3">
        <v>0</v>
      </c>
      <c r="H3">
        <v>0</v>
      </c>
      <c r="I3">
        <v>0</v>
      </c>
      <c r="J3">
        <v>0</v>
      </c>
      <c r="K3">
        <v>0</v>
      </c>
      <c r="L3">
        <v>0</v>
      </c>
      <c r="M3">
        <v>0</v>
      </c>
      <c r="R3" t="s">
        <v>334</v>
      </c>
      <c r="T3" s="5" t="s">
        <v>341</v>
      </c>
      <c r="U3" t="s">
        <v>336</v>
      </c>
    </row>
    <row r="4" spans="1:21" x14ac:dyDescent="0.25">
      <c r="A4" t="s">
        <v>6</v>
      </c>
      <c r="B4">
        <v>0</v>
      </c>
      <c r="C4">
        <v>0</v>
      </c>
      <c r="D4">
        <v>0</v>
      </c>
      <c r="E4">
        <v>0</v>
      </c>
      <c r="F4">
        <v>0</v>
      </c>
      <c r="G4">
        <v>0</v>
      </c>
      <c r="H4">
        <v>0</v>
      </c>
      <c r="I4">
        <v>0</v>
      </c>
      <c r="J4">
        <v>0</v>
      </c>
      <c r="K4">
        <v>0</v>
      </c>
      <c r="L4">
        <v>0</v>
      </c>
      <c r="M4">
        <v>0</v>
      </c>
    </row>
    <row r="5" spans="1:21" x14ac:dyDescent="0.25">
      <c r="A5" t="s">
        <v>32</v>
      </c>
      <c r="B5">
        <v>0</v>
      </c>
      <c r="C5">
        <v>0</v>
      </c>
      <c r="D5">
        <v>0</v>
      </c>
      <c r="E5">
        <v>0</v>
      </c>
      <c r="F5">
        <v>0</v>
      </c>
      <c r="G5">
        <v>0</v>
      </c>
      <c r="H5">
        <v>0</v>
      </c>
      <c r="I5">
        <v>0</v>
      </c>
      <c r="J5">
        <v>0</v>
      </c>
      <c r="K5">
        <v>0</v>
      </c>
      <c r="L5">
        <v>0</v>
      </c>
      <c r="M5">
        <v>0</v>
      </c>
    </row>
    <row r="6" spans="1:21" x14ac:dyDescent="0.25">
      <c r="A6" t="s">
        <v>33</v>
      </c>
      <c r="B6">
        <v>0</v>
      </c>
      <c r="C6">
        <v>0</v>
      </c>
      <c r="D6">
        <v>0</v>
      </c>
      <c r="E6">
        <v>0</v>
      </c>
      <c r="F6">
        <v>0</v>
      </c>
      <c r="G6">
        <v>0</v>
      </c>
      <c r="H6">
        <v>0</v>
      </c>
      <c r="I6">
        <v>0</v>
      </c>
      <c r="J6">
        <v>0</v>
      </c>
      <c r="K6">
        <v>0</v>
      </c>
      <c r="L6">
        <v>0</v>
      </c>
      <c r="M6">
        <v>0</v>
      </c>
    </row>
    <row r="7" spans="1:21" x14ac:dyDescent="0.25">
      <c r="A7" t="s">
        <v>7</v>
      </c>
      <c r="B7">
        <v>0</v>
      </c>
      <c r="C7">
        <v>0</v>
      </c>
      <c r="D7">
        <v>0</v>
      </c>
      <c r="E7">
        <v>0</v>
      </c>
      <c r="F7">
        <v>0</v>
      </c>
      <c r="G7">
        <v>0</v>
      </c>
      <c r="H7">
        <v>0</v>
      </c>
      <c r="I7">
        <v>0</v>
      </c>
      <c r="J7">
        <v>0</v>
      </c>
      <c r="K7">
        <v>0</v>
      </c>
      <c r="L7">
        <v>0</v>
      </c>
      <c r="M7">
        <v>0</v>
      </c>
    </row>
    <row r="8" spans="1:21" x14ac:dyDescent="0.25">
      <c r="A8" t="s">
        <v>34</v>
      </c>
      <c r="B8">
        <v>0</v>
      </c>
      <c r="C8">
        <v>0</v>
      </c>
      <c r="D8">
        <v>0</v>
      </c>
      <c r="E8">
        <v>0</v>
      </c>
      <c r="F8">
        <v>0</v>
      </c>
      <c r="G8">
        <v>0</v>
      </c>
      <c r="H8">
        <v>0</v>
      </c>
      <c r="I8">
        <v>0</v>
      </c>
      <c r="J8">
        <v>0</v>
      </c>
      <c r="K8">
        <v>0</v>
      </c>
      <c r="L8">
        <v>0</v>
      </c>
      <c r="M8">
        <v>0</v>
      </c>
    </row>
    <row r="9" spans="1:21" x14ac:dyDescent="0.25">
      <c r="A9" t="s">
        <v>35</v>
      </c>
      <c r="B9">
        <v>0</v>
      </c>
      <c r="C9">
        <v>0</v>
      </c>
      <c r="D9">
        <v>0</v>
      </c>
      <c r="E9">
        <v>0</v>
      </c>
      <c r="F9">
        <v>0</v>
      </c>
      <c r="G9">
        <v>0</v>
      </c>
      <c r="H9">
        <v>0</v>
      </c>
      <c r="I9">
        <v>0</v>
      </c>
      <c r="J9">
        <v>0</v>
      </c>
      <c r="K9">
        <v>0</v>
      </c>
      <c r="L9">
        <v>0</v>
      </c>
      <c r="M9">
        <v>0</v>
      </c>
    </row>
    <row r="10" spans="1:21" x14ac:dyDescent="0.25">
      <c r="A10" t="s">
        <v>36</v>
      </c>
      <c r="B10">
        <v>0</v>
      </c>
      <c r="C10">
        <v>0</v>
      </c>
      <c r="D10">
        <v>0</v>
      </c>
      <c r="E10">
        <v>0</v>
      </c>
      <c r="F10">
        <v>0</v>
      </c>
      <c r="G10">
        <v>0</v>
      </c>
      <c r="H10">
        <v>0</v>
      </c>
      <c r="I10">
        <v>0</v>
      </c>
      <c r="J10">
        <v>0</v>
      </c>
      <c r="K10">
        <v>0</v>
      </c>
      <c r="L10">
        <v>0</v>
      </c>
      <c r="M10">
        <v>0</v>
      </c>
    </row>
    <row r="11" spans="1:21" x14ac:dyDescent="0.25">
      <c r="A11" t="s">
        <v>39</v>
      </c>
      <c r="B11">
        <v>0</v>
      </c>
      <c r="C11">
        <v>0</v>
      </c>
      <c r="D11">
        <v>0</v>
      </c>
      <c r="E11">
        <v>0</v>
      </c>
      <c r="F11">
        <v>0</v>
      </c>
      <c r="G11">
        <v>0</v>
      </c>
      <c r="H11">
        <v>0</v>
      </c>
      <c r="I11">
        <v>0</v>
      </c>
      <c r="J11">
        <v>0</v>
      </c>
      <c r="K11">
        <v>0</v>
      </c>
      <c r="L11">
        <v>0</v>
      </c>
      <c r="M11">
        <v>0</v>
      </c>
    </row>
    <row r="12" spans="1:21" x14ac:dyDescent="0.25">
      <c r="A12" t="s">
        <v>40</v>
      </c>
      <c r="B12">
        <v>0</v>
      </c>
      <c r="C12">
        <v>0</v>
      </c>
      <c r="D12">
        <v>0</v>
      </c>
      <c r="E12">
        <v>0</v>
      </c>
      <c r="F12">
        <v>0</v>
      </c>
      <c r="G12">
        <v>0</v>
      </c>
      <c r="H12">
        <v>0</v>
      </c>
      <c r="I12">
        <v>0</v>
      </c>
      <c r="J12">
        <v>0</v>
      </c>
      <c r="K12">
        <v>0</v>
      </c>
      <c r="L12">
        <v>0</v>
      </c>
      <c r="M12">
        <v>0</v>
      </c>
    </row>
    <row r="13" spans="1:21" x14ac:dyDescent="0.25">
      <c r="A13" t="s">
        <v>41</v>
      </c>
      <c r="B13">
        <v>0</v>
      </c>
      <c r="C13">
        <v>0</v>
      </c>
      <c r="D13">
        <v>0</v>
      </c>
      <c r="E13">
        <v>0</v>
      </c>
      <c r="F13">
        <v>0</v>
      </c>
      <c r="G13">
        <v>0</v>
      </c>
      <c r="H13">
        <v>0</v>
      </c>
      <c r="I13">
        <v>0</v>
      </c>
      <c r="J13">
        <v>0</v>
      </c>
      <c r="K13">
        <v>0</v>
      </c>
      <c r="L13">
        <v>0</v>
      </c>
      <c r="M13">
        <v>0</v>
      </c>
    </row>
    <row r="14" spans="1:21" x14ac:dyDescent="0.25">
      <c r="A14" t="s">
        <v>42</v>
      </c>
      <c r="B14">
        <v>0</v>
      </c>
      <c r="C14">
        <v>0</v>
      </c>
      <c r="D14">
        <v>0</v>
      </c>
      <c r="E14">
        <v>0</v>
      </c>
      <c r="F14">
        <v>0</v>
      </c>
      <c r="G14">
        <v>0</v>
      </c>
      <c r="H14">
        <v>0</v>
      </c>
      <c r="I14">
        <v>0</v>
      </c>
      <c r="J14">
        <v>0</v>
      </c>
      <c r="K14">
        <v>0</v>
      </c>
      <c r="L14">
        <v>0</v>
      </c>
      <c r="M14">
        <v>0</v>
      </c>
    </row>
    <row r="15" spans="1:21" x14ac:dyDescent="0.25">
      <c r="A15" t="s">
        <v>43</v>
      </c>
      <c r="B15">
        <v>0</v>
      </c>
      <c r="C15">
        <v>0</v>
      </c>
      <c r="D15">
        <v>0</v>
      </c>
      <c r="E15">
        <v>0</v>
      </c>
      <c r="F15">
        <v>0</v>
      </c>
      <c r="G15">
        <v>0</v>
      </c>
      <c r="H15">
        <v>0</v>
      </c>
      <c r="I15">
        <v>0</v>
      </c>
      <c r="J15">
        <v>0</v>
      </c>
      <c r="K15">
        <v>0</v>
      </c>
      <c r="L15">
        <v>0</v>
      </c>
      <c r="M15">
        <v>0</v>
      </c>
    </row>
    <row r="16" spans="1:21" x14ac:dyDescent="0.25">
      <c r="A16" t="s">
        <v>44</v>
      </c>
      <c r="B16">
        <v>0</v>
      </c>
      <c r="C16">
        <v>0</v>
      </c>
      <c r="D16">
        <v>0</v>
      </c>
      <c r="E16">
        <v>0</v>
      </c>
      <c r="F16">
        <v>0</v>
      </c>
      <c r="G16">
        <v>0</v>
      </c>
      <c r="H16">
        <v>0</v>
      </c>
      <c r="I16">
        <v>0</v>
      </c>
      <c r="J16">
        <v>0</v>
      </c>
      <c r="K16">
        <v>0</v>
      </c>
      <c r="L16">
        <v>0</v>
      </c>
      <c r="M16">
        <v>0</v>
      </c>
    </row>
    <row r="17" spans="1:23" x14ac:dyDescent="0.2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25">
      <c r="A18" t="s">
        <v>45</v>
      </c>
      <c r="B18">
        <f>HeadFlow!B18*(1+$V$19/100)</f>
        <v>10.097605211750041</v>
      </c>
      <c r="C18">
        <f>HeadFlow!C18*(1+$V$19/100)</f>
        <v>4.9259335159090352</v>
      </c>
      <c r="D18">
        <f>HeadFlow!D18*(1+$T$19/100)</f>
        <v>12.059191616528208</v>
      </c>
      <c r="E18">
        <f>HeadFlow!E18*(1+$T$19/100)</f>
        <v>27.349214783794721</v>
      </c>
      <c r="F18">
        <f>HeadFlow!F18*(1+$U$19/100)</f>
        <v>23.516399158338221</v>
      </c>
      <c r="G18">
        <f>HeadFlow!G18*(1+$U$19/100)</f>
        <v>18.977689441109863</v>
      </c>
      <c r="H18">
        <f>HeadFlow!H18*(1+$U$19/100)</f>
        <v>12.149146683606336</v>
      </c>
      <c r="I18">
        <f>HeadFlow!I18*(1+$U$19/100)</f>
        <v>7.7184128333177853</v>
      </c>
      <c r="J18">
        <f>HeadFlow!J18*(1+$U$19/100)</f>
        <v>11.34118933443607</v>
      </c>
      <c r="K18">
        <f>HeadFlow!K18*(1+$U$19/100)</f>
        <v>17.402731106091327</v>
      </c>
      <c r="L18">
        <f>HeadFlow!L18*(1+$V$19/100)</f>
        <v>20.3292494307357</v>
      </c>
      <c r="M18">
        <f>HeadFlow!M18*(1+$V$19/100)</f>
        <v>1.843036349489775</v>
      </c>
      <c r="T18" t="s">
        <v>342</v>
      </c>
      <c r="U18" t="s">
        <v>343</v>
      </c>
      <c r="V18" t="s">
        <v>344</v>
      </c>
    </row>
    <row r="19" spans="1:23" x14ac:dyDescent="0.25">
      <c r="A19" t="s">
        <v>9</v>
      </c>
      <c r="B19">
        <v>0</v>
      </c>
      <c r="C19">
        <v>0</v>
      </c>
      <c r="D19">
        <v>0</v>
      </c>
      <c r="E19">
        <v>0</v>
      </c>
      <c r="F19">
        <v>0</v>
      </c>
      <c r="G19">
        <v>0</v>
      </c>
      <c r="H19">
        <v>0</v>
      </c>
      <c r="I19">
        <v>0</v>
      </c>
      <c r="J19">
        <v>0</v>
      </c>
      <c r="K19">
        <v>0</v>
      </c>
      <c r="L19">
        <v>0</v>
      </c>
      <c r="M19">
        <v>0</v>
      </c>
      <c r="R19" t="s">
        <v>81</v>
      </c>
      <c r="T19" s="5">
        <v>-13.4</v>
      </c>
      <c r="U19">
        <v>-50</v>
      </c>
      <c r="V19">
        <v>50</v>
      </c>
      <c r="W19" t="s">
        <v>336</v>
      </c>
    </row>
    <row r="20" spans="1:23" x14ac:dyDescent="0.25">
      <c r="A20" t="s">
        <v>46</v>
      </c>
      <c r="B20">
        <v>0</v>
      </c>
      <c r="C20">
        <v>0</v>
      </c>
      <c r="D20">
        <v>0</v>
      </c>
      <c r="E20">
        <v>0</v>
      </c>
      <c r="F20">
        <v>0</v>
      </c>
      <c r="G20">
        <v>0</v>
      </c>
      <c r="H20">
        <v>0</v>
      </c>
      <c r="I20">
        <v>0</v>
      </c>
      <c r="J20">
        <v>0</v>
      </c>
      <c r="K20">
        <v>0</v>
      </c>
      <c r="L20">
        <v>0</v>
      </c>
      <c r="M20">
        <v>0</v>
      </c>
      <c r="R20" t="s">
        <v>338</v>
      </c>
      <c r="T20">
        <v>-7.7</v>
      </c>
      <c r="U20">
        <v>-15</v>
      </c>
      <c r="V20">
        <v>30</v>
      </c>
      <c r="W20" t="s">
        <v>336</v>
      </c>
    </row>
    <row r="21" spans="1:23" x14ac:dyDescent="0.25">
      <c r="A21" t="s">
        <v>47</v>
      </c>
      <c r="B21">
        <v>0</v>
      </c>
      <c r="C21">
        <v>0</v>
      </c>
      <c r="D21">
        <v>0</v>
      </c>
      <c r="E21">
        <v>0</v>
      </c>
      <c r="F21">
        <v>0</v>
      </c>
      <c r="G21">
        <v>0</v>
      </c>
      <c r="H21">
        <v>0</v>
      </c>
      <c r="I21">
        <v>0</v>
      </c>
      <c r="J21">
        <v>0</v>
      </c>
      <c r="K21">
        <v>0</v>
      </c>
      <c r="L21">
        <v>0</v>
      </c>
      <c r="M21">
        <v>0</v>
      </c>
      <c r="R21" t="s">
        <v>339</v>
      </c>
      <c r="T21">
        <v>4.5999999999999996</v>
      </c>
      <c r="W21" t="s">
        <v>336</v>
      </c>
    </row>
    <row r="22" spans="1:23" x14ac:dyDescent="0.25">
      <c r="A22" t="s">
        <v>48</v>
      </c>
      <c r="B22">
        <v>0</v>
      </c>
      <c r="C22">
        <v>0</v>
      </c>
      <c r="D22">
        <v>0</v>
      </c>
      <c r="E22">
        <v>0</v>
      </c>
      <c r="F22">
        <v>0</v>
      </c>
      <c r="G22">
        <v>0</v>
      </c>
      <c r="H22">
        <v>0</v>
      </c>
      <c r="I22">
        <v>0</v>
      </c>
      <c r="J22">
        <v>0</v>
      </c>
      <c r="K22">
        <v>0</v>
      </c>
      <c r="L22">
        <v>0</v>
      </c>
      <c r="M22">
        <v>0</v>
      </c>
    </row>
    <row r="23" spans="1:23" x14ac:dyDescent="0.25">
      <c r="A23" t="s">
        <v>49</v>
      </c>
      <c r="B23">
        <v>0</v>
      </c>
      <c r="C23">
        <v>0</v>
      </c>
      <c r="D23">
        <v>0</v>
      </c>
      <c r="E23">
        <v>0</v>
      </c>
      <c r="F23">
        <v>0</v>
      </c>
      <c r="G23">
        <v>0</v>
      </c>
      <c r="H23">
        <v>0</v>
      </c>
      <c r="I23">
        <v>0</v>
      </c>
      <c r="J23">
        <v>0</v>
      </c>
      <c r="K23">
        <v>0</v>
      </c>
      <c r="L23">
        <v>0</v>
      </c>
      <c r="M23">
        <v>0</v>
      </c>
    </row>
    <row r="24" spans="1:23" x14ac:dyDescent="0.25">
      <c r="A24" t="s">
        <v>50</v>
      </c>
      <c r="B24">
        <v>0</v>
      </c>
      <c r="C24">
        <v>0</v>
      </c>
      <c r="D24">
        <v>0</v>
      </c>
      <c r="E24">
        <v>0</v>
      </c>
      <c r="F24">
        <v>0</v>
      </c>
      <c r="G24">
        <v>0</v>
      </c>
      <c r="H24">
        <v>0</v>
      </c>
      <c r="I24">
        <v>0</v>
      </c>
      <c r="J24">
        <v>0</v>
      </c>
      <c r="K24">
        <v>0</v>
      </c>
      <c r="L24">
        <v>0</v>
      </c>
      <c r="M24">
        <v>0</v>
      </c>
    </row>
    <row r="25" spans="1:23" x14ac:dyDescent="0.25">
      <c r="A25" t="s">
        <v>51</v>
      </c>
      <c r="B25">
        <v>0</v>
      </c>
      <c r="C25">
        <v>0</v>
      </c>
      <c r="D25">
        <v>0</v>
      </c>
      <c r="E25">
        <v>0</v>
      </c>
      <c r="F25">
        <v>0</v>
      </c>
      <c r="G25">
        <v>0</v>
      </c>
      <c r="H25">
        <v>0</v>
      </c>
      <c r="I25">
        <v>0</v>
      </c>
      <c r="J25">
        <v>0</v>
      </c>
      <c r="K25">
        <v>0</v>
      </c>
      <c r="L25">
        <v>0</v>
      </c>
      <c r="M25">
        <v>0</v>
      </c>
    </row>
    <row r="26" spans="1:23" x14ac:dyDescent="0.25">
      <c r="A26" t="s">
        <v>52</v>
      </c>
      <c r="B26">
        <v>0</v>
      </c>
      <c r="C26">
        <v>0</v>
      </c>
      <c r="D26">
        <v>0</v>
      </c>
      <c r="E26">
        <v>0</v>
      </c>
      <c r="F26">
        <v>0</v>
      </c>
      <c r="G26">
        <v>0</v>
      </c>
      <c r="H26">
        <v>0</v>
      </c>
      <c r="I26">
        <v>0</v>
      </c>
      <c r="J26">
        <v>0</v>
      </c>
      <c r="K26">
        <v>0</v>
      </c>
      <c r="L26">
        <v>0</v>
      </c>
      <c r="M26">
        <v>0</v>
      </c>
    </row>
    <row r="27" spans="1:23" x14ac:dyDescent="0.25">
      <c r="A27" t="s">
        <v>53</v>
      </c>
      <c r="B27">
        <v>0</v>
      </c>
      <c r="C27">
        <v>0</v>
      </c>
      <c r="D27">
        <v>0</v>
      </c>
      <c r="E27">
        <v>0</v>
      </c>
      <c r="F27">
        <v>0</v>
      </c>
      <c r="G27">
        <v>0</v>
      </c>
      <c r="H27">
        <v>0</v>
      </c>
      <c r="I27">
        <v>0</v>
      </c>
      <c r="J27">
        <v>0</v>
      </c>
      <c r="K27">
        <v>0</v>
      </c>
      <c r="L27">
        <v>0</v>
      </c>
      <c r="M27">
        <v>0</v>
      </c>
    </row>
    <row r="28" spans="1:23" x14ac:dyDescent="0.25">
      <c r="A28" t="s">
        <v>10</v>
      </c>
      <c r="B28">
        <v>0</v>
      </c>
      <c r="C28">
        <v>0</v>
      </c>
      <c r="D28">
        <v>0</v>
      </c>
      <c r="E28">
        <v>0</v>
      </c>
      <c r="F28">
        <v>0</v>
      </c>
      <c r="G28">
        <v>0</v>
      </c>
      <c r="H28">
        <v>0</v>
      </c>
      <c r="I28">
        <v>0</v>
      </c>
      <c r="J28">
        <v>0</v>
      </c>
      <c r="K28">
        <v>0</v>
      </c>
      <c r="L28">
        <v>0</v>
      </c>
      <c r="M28">
        <v>0</v>
      </c>
    </row>
    <row r="29" spans="1:23" x14ac:dyDescent="0.25">
      <c r="A29" t="s">
        <v>54</v>
      </c>
      <c r="B29">
        <v>0</v>
      </c>
      <c r="C29">
        <v>0</v>
      </c>
      <c r="D29">
        <v>0</v>
      </c>
      <c r="E29">
        <v>0</v>
      </c>
      <c r="F29">
        <v>0</v>
      </c>
      <c r="G29">
        <v>0</v>
      </c>
      <c r="H29">
        <v>0</v>
      </c>
      <c r="I29">
        <v>0</v>
      </c>
      <c r="J29">
        <v>0</v>
      </c>
      <c r="K29">
        <v>0</v>
      </c>
      <c r="L29">
        <v>0</v>
      </c>
      <c r="M29">
        <v>0</v>
      </c>
    </row>
    <row r="30" spans="1:23" x14ac:dyDescent="0.25">
      <c r="A30" t="s">
        <v>55</v>
      </c>
      <c r="B30">
        <f>HeadFlow!B30*(1+$V$20/100)</f>
        <v>2.8189593278040688</v>
      </c>
      <c r="C30">
        <f>HeadFlow!C30*(1+$V$20/100)</f>
        <v>2.7934653289730891</v>
      </c>
      <c r="D30">
        <f>HeadFlow!D30*(1+$T$20/100)</f>
        <v>2.5036987561613757</v>
      </c>
      <c r="E30">
        <f>HeadFlow!E30*(1+$T$20/100)</f>
        <v>2.8294918395136031</v>
      </c>
      <c r="F30">
        <f>HeadFlow!F30*(1+$U$20/100)</f>
        <v>1.5760327891686878</v>
      </c>
      <c r="G30">
        <f>HeadFlow!G30*(1+$U$20/100)</f>
        <v>1.6111220795744206</v>
      </c>
      <c r="H30">
        <f>HeadFlow!H30*(1+$U$20/100)</f>
        <v>2.2154018064129923</v>
      </c>
      <c r="I30">
        <f>HeadFlow!I30*(1+$U$20/100)</f>
        <v>2.1485928392042375</v>
      </c>
      <c r="J30">
        <f>HeadFlow!J30*(1+$U$20/100)</f>
        <v>2.3610501573625204</v>
      </c>
      <c r="K30">
        <f>HeadFlow!K30*(1+$U$20/100)</f>
        <v>2.2804607692047467</v>
      </c>
      <c r="L30">
        <f>HeadFlow!L30*(1+$V$20/100)</f>
        <v>3.4854229241429366</v>
      </c>
      <c r="M30">
        <f>HeadFlow!M30*(1+$V$20/100)</f>
        <v>3.2645139154488807</v>
      </c>
    </row>
    <row r="31" spans="1:23" x14ac:dyDescent="0.25">
      <c r="A31" t="s">
        <v>56</v>
      </c>
      <c r="B31">
        <v>0</v>
      </c>
      <c r="C31">
        <v>0</v>
      </c>
      <c r="D31">
        <v>0</v>
      </c>
      <c r="E31">
        <v>0</v>
      </c>
      <c r="F31">
        <v>0</v>
      </c>
      <c r="G31">
        <v>0</v>
      </c>
      <c r="H31">
        <v>0</v>
      </c>
      <c r="I31">
        <v>0</v>
      </c>
      <c r="J31">
        <v>0</v>
      </c>
      <c r="K31">
        <v>0</v>
      </c>
      <c r="L31">
        <v>0</v>
      </c>
      <c r="M31">
        <v>0</v>
      </c>
    </row>
    <row r="32" spans="1:23" x14ac:dyDescent="0.25">
      <c r="A32" t="s">
        <v>57</v>
      </c>
      <c r="B32">
        <v>0</v>
      </c>
      <c r="C32">
        <v>0</v>
      </c>
      <c r="D32">
        <v>0</v>
      </c>
      <c r="E32">
        <v>0</v>
      </c>
      <c r="F32">
        <v>0</v>
      </c>
      <c r="G32">
        <v>0</v>
      </c>
      <c r="H32">
        <v>0</v>
      </c>
      <c r="I32">
        <v>0</v>
      </c>
      <c r="J32">
        <v>0</v>
      </c>
      <c r="K32">
        <v>0</v>
      </c>
      <c r="L32">
        <v>0</v>
      </c>
      <c r="M32">
        <v>0</v>
      </c>
    </row>
    <row r="33" spans="1:13" x14ac:dyDescent="0.25">
      <c r="A33" t="s">
        <v>58</v>
      </c>
      <c r="B33">
        <f>HeadFlow!B33*(1+$V$20/100)</f>
        <v>0.46880377749133417</v>
      </c>
      <c r="C33">
        <f>HeadFlow!C33*(1+$V$20/100)</f>
        <v>0.92645653474561362</v>
      </c>
      <c r="D33">
        <f>HeadFlow!D33*(1+$T$20/100)</f>
        <v>1.8384692540570453</v>
      </c>
      <c r="E33">
        <f>HeadFlow!E33*(1+$T$20/100)</f>
        <v>6.5375753468642257</v>
      </c>
      <c r="F33">
        <f>HeadFlow!F33*(1+$U$20/100)</f>
        <v>2.0599849684590419</v>
      </c>
      <c r="G33">
        <f>HeadFlow!G33*(1+$U$20/100)</f>
        <v>0.81061330727660252</v>
      </c>
      <c r="H33">
        <f>HeadFlow!H33*(1+$U$20/100)</f>
        <v>0.3472851389321408</v>
      </c>
      <c r="I33">
        <f>HeadFlow!I33*(1+$U$20/100)</f>
        <v>0.27054020053605221</v>
      </c>
      <c r="J33">
        <f>HeadFlow!J33*(1+$U$20/100)</f>
        <v>0.23461790673908911</v>
      </c>
      <c r="K33">
        <f>HeadFlow!K33*(1+$U$20/100)</f>
        <v>0.2004049770533613</v>
      </c>
      <c r="L33">
        <f>HeadFlow!L33*(1+$V$20/100)</f>
        <v>0.35571621827919048</v>
      </c>
      <c r="M33">
        <f>HeadFlow!M33*(1+$V$20/100)</f>
        <v>8.1328268977098606E-2</v>
      </c>
    </row>
    <row r="34" spans="1:13" x14ac:dyDescent="0.25">
      <c r="A34" t="s">
        <v>59</v>
      </c>
      <c r="B34">
        <v>0</v>
      </c>
      <c r="C34">
        <v>0</v>
      </c>
      <c r="D34">
        <v>0</v>
      </c>
      <c r="E34">
        <v>0</v>
      </c>
      <c r="F34">
        <v>0</v>
      </c>
      <c r="G34">
        <v>0</v>
      </c>
      <c r="H34">
        <v>0</v>
      </c>
      <c r="I34">
        <v>0</v>
      </c>
      <c r="J34">
        <v>0</v>
      </c>
      <c r="K34">
        <v>0</v>
      </c>
      <c r="L34">
        <v>0</v>
      </c>
      <c r="M34">
        <v>0</v>
      </c>
    </row>
    <row r="35" spans="1:13" x14ac:dyDescent="0.25">
      <c r="A35" t="s">
        <v>60</v>
      </c>
      <c r="B35">
        <v>0</v>
      </c>
      <c r="C35">
        <v>0</v>
      </c>
      <c r="D35">
        <v>0</v>
      </c>
      <c r="E35">
        <v>0</v>
      </c>
      <c r="F35">
        <v>0</v>
      </c>
      <c r="G35">
        <v>0</v>
      </c>
      <c r="H35">
        <v>0</v>
      </c>
      <c r="I35">
        <v>0</v>
      </c>
      <c r="J35">
        <v>0</v>
      </c>
      <c r="K35">
        <v>0</v>
      </c>
      <c r="L35">
        <v>0</v>
      </c>
      <c r="M35">
        <v>0</v>
      </c>
    </row>
    <row r="36" spans="1:13" x14ac:dyDescent="0.25">
      <c r="A36" t="s">
        <v>61</v>
      </c>
      <c r="B36">
        <f>HeadFlow!B36*(1+HeadFlow_Climate2!$V$19/100)</f>
        <v>31.899722335192024</v>
      </c>
      <c r="C36">
        <f>HeadFlow!C36*(1+HeadFlow_Climate2!$V$19/100)</f>
        <v>39.883087192273805</v>
      </c>
      <c r="D36">
        <f>HeadFlow!D36*(1+HeadFlow_Climate2!$T$19/100)</f>
        <v>25.684895871666779</v>
      </c>
      <c r="E36">
        <f>HeadFlow!E36*(1+HeadFlow_Climate2!$T$19/100)</f>
        <v>23.419856531991282</v>
      </c>
      <c r="F36">
        <f>HeadFlow!F36*(1+HeadFlow_Climate2!$U$19/100)</f>
        <v>9.0164553068162228</v>
      </c>
      <c r="G36">
        <f>HeadFlow!G36*(1+HeadFlow_Climate2!$U$19/100)</f>
        <v>33.61379751811365</v>
      </c>
      <c r="H36">
        <f>HeadFlow!H36*(1+HeadFlow_Climate2!$U$19/100)</f>
        <v>38.185202945920125</v>
      </c>
      <c r="I36">
        <f>HeadFlow!I36*(1+HeadFlow_Climate2!$U$19/100)</f>
        <v>33.38328952782544</v>
      </c>
      <c r="J36">
        <f>HeadFlow!J36*(1+HeadFlow_Climate2!$U$19/100)</f>
        <v>15.937144877671304</v>
      </c>
      <c r="K36">
        <f>HeadFlow!K36*(1+HeadFlow_Climate2!$U$19/100)</f>
        <v>8.0173182184317415</v>
      </c>
      <c r="L36">
        <f>HeadFlow!L36*(1+HeadFlow_Climate2!$V$19/100)</f>
        <v>31.893061423106289</v>
      </c>
      <c r="M36">
        <f>HeadFlow!M36*(1+HeadFlow_Climate2!$V$19/100)</f>
        <v>32.971523939027676</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dimension ref="A1:BF23"/>
  <sheetViews>
    <sheetView workbookViewId="0">
      <selection activeCell="B2" sqref="B2:M13"/>
    </sheetView>
  </sheetViews>
  <sheetFormatPr defaultRowHeight="15" x14ac:dyDescent="0.25"/>
  <cols>
    <col min="1" max="1" width="37.85546875" customWidth="1"/>
  </cols>
  <sheetData>
    <row r="1" spans="1:58" x14ac:dyDescent="0.25">
      <c r="A1" t="s">
        <v>254</v>
      </c>
      <c r="B1" t="s">
        <v>19</v>
      </c>
      <c r="C1" t="s">
        <v>20</v>
      </c>
      <c r="D1" t="s">
        <v>21</v>
      </c>
      <c r="E1" t="s">
        <v>22</v>
      </c>
      <c r="F1" t="s">
        <v>23</v>
      </c>
      <c r="G1" t="s">
        <v>24</v>
      </c>
      <c r="H1" t="s">
        <v>25</v>
      </c>
      <c r="I1" t="s">
        <v>26</v>
      </c>
      <c r="J1" t="s">
        <v>27</v>
      </c>
      <c r="K1" t="s">
        <v>28</v>
      </c>
      <c r="L1" t="s">
        <v>29</v>
      </c>
      <c r="M1" t="s">
        <v>30</v>
      </c>
    </row>
    <row r="2" spans="1:58" x14ac:dyDescent="0.2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58" x14ac:dyDescent="0.2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58" x14ac:dyDescent="0.25">
      <c r="A4" t="s">
        <v>83</v>
      </c>
      <c r="B4">
        <v>90.4</v>
      </c>
      <c r="C4">
        <v>44.1</v>
      </c>
      <c r="D4">
        <v>187</v>
      </c>
      <c r="E4">
        <v>424.1</v>
      </c>
      <c r="F4">
        <v>631.6</v>
      </c>
      <c r="G4">
        <v>509.7</v>
      </c>
      <c r="H4">
        <v>326.3</v>
      </c>
      <c r="I4">
        <v>207.3</v>
      </c>
      <c r="J4">
        <v>304.60000000000002</v>
      </c>
      <c r="K4">
        <v>467.4</v>
      </c>
      <c r="L4">
        <v>182</v>
      </c>
      <c r="M4">
        <v>16.5</v>
      </c>
    </row>
    <row r="5" spans="1:58" x14ac:dyDescent="0.2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58" x14ac:dyDescent="0.25">
      <c r="A6" t="s">
        <v>348</v>
      </c>
      <c r="B6">
        <v>16.8</v>
      </c>
      <c r="C6">
        <v>18.5</v>
      </c>
      <c r="D6">
        <v>31.2</v>
      </c>
      <c r="E6">
        <v>81.2</v>
      </c>
      <c r="F6">
        <v>363.9</v>
      </c>
      <c r="G6">
        <v>418</v>
      </c>
      <c r="H6">
        <v>112.1</v>
      </c>
      <c r="I6">
        <v>54.8</v>
      </c>
      <c r="J6">
        <v>36.1</v>
      </c>
      <c r="K6">
        <v>28.2</v>
      </c>
      <c r="L6">
        <v>23.3</v>
      </c>
      <c r="M6">
        <v>17.2</v>
      </c>
    </row>
    <row r="7" spans="1:58" x14ac:dyDescent="0.25">
      <c r="A7" t="s">
        <v>349</v>
      </c>
      <c r="B7">
        <v>0</v>
      </c>
      <c r="C7">
        <v>0</v>
      </c>
      <c r="D7">
        <v>0</v>
      </c>
      <c r="E7">
        <v>0</v>
      </c>
      <c r="F7">
        <v>0</v>
      </c>
      <c r="G7">
        <v>0</v>
      </c>
      <c r="H7">
        <v>0</v>
      </c>
      <c r="I7">
        <v>0</v>
      </c>
      <c r="J7">
        <v>0</v>
      </c>
      <c r="K7">
        <v>0</v>
      </c>
      <c r="L7">
        <v>0</v>
      </c>
      <c r="M7">
        <v>0</v>
      </c>
    </row>
    <row r="8" spans="1:58" x14ac:dyDescent="0.2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58" x14ac:dyDescent="0.2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c r="N9">
        <v>58.060483869999999</v>
      </c>
      <c r="O9">
        <v>73.18519345</v>
      </c>
      <c r="P9">
        <v>41.639287629999998</v>
      </c>
      <c r="Q9">
        <v>26.32590278</v>
      </c>
      <c r="R9">
        <v>62.723212369999999</v>
      </c>
      <c r="S9">
        <v>80.866652779999995</v>
      </c>
      <c r="T9">
        <v>40.419529570000002</v>
      </c>
      <c r="U9">
        <v>50.354865590000003</v>
      </c>
      <c r="V9">
        <v>111.86618060000001</v>
      </c>
      <c r="W9">
        <v>124.48362899999999</v>
      </c>
      <c r="X9">
        <v>81.767430559999994</v>
      </c>
      <c r="Y9">
        <v>61.579892469999997</v>
      </c>
      <c r="Z9">
        <v>75.483508060000005</v>
      </c>
      <c r="AA9">
        <v>96.749583329999993</v>
      </c>
      <c r="AB9">
        <v>111.8062769</v>
      </c>
      <c r="AC9">
        <v>26.633444440000002</v>
      </c>
      <c r="AD9">
        <v>72.871599459999999</v>
      </c>
      <c r="AE9">
        <v>136.29977779999999</v>
      </c>
      <c r="AF9">
        <v>43.000537629999997</v>
      </c>
      <c r="AG9">
        <v>46.741129030000003</v>
      </c>
      <c r="AH9">
        <v>114.6659861</v>
      </c>
      <c r="AI9">
        <v>133.54887099999999</v>
      </c>
      <c r="AJ9">
        <v>87.099833329999996</v>
      </c>
      <c r="AK9">
        <v>101.6774059</v>
      </c>
      <c r="AL9">
        <v>132.48361560000001</v>
      </c>
      <c r="AM9">
        <v>90.107187499999995</v>
      </c>
      <c r="AN9">
        <v>193.61301080000001</v>
      </c>
      <c r="AO9">
        <v>222.6668889</v>
      </c>
      <c r="AP9">
        <v>515.2892339</v>
      </c>
      <c r="AQ9">
        <v>347.799375</v>
      </c>
      <c r="AR9">
        <v>136.93491940000001</v>
      </c>
      <c r="AS9">
        <v>122.4832258</v>
      </c>
      <c r="AT9">
        <v>121.9327083</v>
      </c>
      <c r="AU9">
        <v>144.41935480000001</v>
      </c>
      <c r="AV9">
        <v>97.299125000000004</v>
      </c>
      <c r="AW9">
        <v>116.6121237</v>
      </c>
      <c r="AX9">
        <v>219.5483199</v>
      </c>
      <c r="AY9">
        <v>172.3925893</v>
      </c>
      <c r="AZ9">
        <v>227.61336019999999</v>
      </c>
      <c r="BA9">
        <v>402.4325556</v>
      </c>
      <c r="BB9">
        <v>351.19274189999999</v>
      </c>
      <c r="BC9">
        <v>190.4338333</v>
      </c>
      <c r="BD9">
        <v>122.6458602</v>
      </c>
      <c r="BE9">
        <v>119.8387903</v>
      </c>
      <c r="BF9">
        <v>137.6660694</v>
      </c>
    </row>
    <row r="10" spans="1:58" x14ac:dyDescent="0.25">
      <c r="A10" t="s">
        <v>357</v>
      </c>
      <c r="B10">
        <v>1316</v>
      </c>
      <c r="C10">
        <v>1288</v>
      </c>
      <c r="D10">
        <v>2418</v>
      </c>
      <c r="E10">
        <v>3874</v>
      </c>
      <c r="F10">
        <v>5312</v>
      </c>
      <c r="G10">
        <v>5469</v>
      </c>
      <c r="H10">
        <v>2460</v>
      </c>
      <c r="I10">
        <v>1367</v>
      </c>
      <c r="J10">
        <v>1391</v>
      </c>
      <c r="K10">
        <v>1964</v>
      </c>
      <c r="L10">
        <v>2217</v>
      </c>
      <c r="M10">
        <v>1738</v>
      </c>
    </row>
    <row r="11" spans="1:58" x14ac:dyDescent="0.25">
      <c r="A11" t="s">
        <v>379</v>
      </c>
      <c r="B11">
        <v>39.200000000000003</v>
      </c>
      <c r="C11">
        <v>34.6</v>
      </c>
      <c r="D11">
        <v>82.8</v>
      </c>
      <c r="E11">
        <v>367.4</v>
      </c>
      <c r="F11">
        <v>494</v>
      </c>
      <c r="G11">
        <v>202.9</v>
      </c>
      <c r="H11">
        <v>40.4</v>
      </c>
      <c r="I11">
        <v>32.299999999999997</v>
      </c>
      <c r="J11">
        <v>37.1</v>
      </c>
      <c r="K11">
        <v>48.7</v>
      </c>
      <c r="L11">
        <v>52.9</v>
      </c>
      <c r="M11">
        <v>61.7</v>
      </c>
    </row>
    <row r="12" spans="1:58" x14ac:dyDescent="0.25">
      <c r="A12" t="s">
        <v>96</v>
      </c>
      <c r="B12">
        <v>1123</v>
      </c>
      <c r="C12">
        <v>1024</v>
      </c>
      <c r="D12">
        <v>2174</v>
      </c>
      <c r="E12">
        <v>3129</v>
      </c>
      <c r="F12">
        <v>5205</v>
      </c>
      <c r="G12">
        <v>3016</v>
      </c>
      <c r="H12">
        <v>126.7</v>
      </c>
      <c r="I12">
        <v>93</v>
      </c>
      <c r="J12">
        <v>243.4</v>
      </c>
      <c r="K12">
        <v>775.8</v>
      </c>
      <c r="L12">
        <v>979.8</v>
      </c>
      <c r="M12">
        <v>1213</v>
      </c>
    </row>
    <row r="13" spans="1:58" x14ac:dyDescent="0.2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row r="23" spans="1:13" x14ac:dyDescent="0.25">
      <c r="A23" t="s">
        <v>448</v>
      </c>
      <c r="B23">
        <v>15.0550672</v>
      </c>
      <c r="C23">
        <v>3.5849851190000002</v>
      </c>
      <c r="D23">
        <v>35.805591399999997</v>
      </c>
      <c r="E23">
        <v>74.477180559999994</v>
      </c>
      <c r="F23">
        <v>81.109032260000006</v>
      </c>
      <c r="G23">
        <v>43.207083330000003</v>
      </c>
      <c r="H23">
        <v>20.680591400000001</v>
      </c>
      <c r="I23">
        <v>16.489502689999998</v>
      </c>
      <c r="J23">
        <v>17.52483333</v>
      </c>
      <c r="K23">
        <v>18.005255380000001</v>
      </c>
      <c r="L23">
        <v>19.556625</v>
      </c>
      <c r="M23">
        <v>17.66697581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80"/>
  <dimension ref="A1:M13"/>
  <sheetViews>
    <sheetView workbookViewId="0">
      <selection activeCell="B2"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310.469086</v>
      </c>
      <c r="C2">
        <v>299.25892859999999</v>
      </c>
      <c r="D2">
        <v>509.04569889999999</v>
      </c>
      <c r="E2">
        <v>1039.2555560000001</v>
      </c>
      <c r="F2">
        <v>1245.454301</v>
      </c>
      <c r="G2">
        <v>898.42499999999995</v>
      </c>
      <c r="H2">
        <v>730.87903229999995</v>
      </c>
      <c r="I2">
        <v>753.97311830000001</v>
      </c>
      <c r="J2">
        <v>443.16250000000002</v>
      </c>
      <c r="K2">
        <v>417.97043009999999</v>
      </c>
      <c r="L2">
        <v>434.08749999999998</v>
      </c>
      <c r="M2">
        <v>423.5</v>
      </c>
    </row>
    <row r="3" spans="1:13" x14ac:dyDescent="0.25">
      <c r="A3" t="s">
        <v>82</v>
      </c>
      <c r="B3">
        <v>25.014798389999999</v>
      </c>
      <c r="C3">
        <v>25.507232139999999</v>
      </c>
      <c r="D3">
        <v>40.640712370000003</v>
      </c>
      <c r="E3">
        <v>45.030486109999998</v>
      </c>
      <c r="F3">
        <v>25.577513440000001</v>
      </c>
      <c r="G3">
        <v>25.806611109999999</v>
      </c>
      <c r="H3">
        <v>36.755376339999998</v>
      </c>
      <c r="I3">
        <v>32.495981180000001</v>
      </c>
      <c r="J3">
        <v>32.676722220000002</v>
      </c>
      <c r="K3">
        <v>32.012956989999999</v>
      </c>
      <c r="L3">
        <v>32.871666670000003</v>
      </c>
      <c r="M3">
        <v>29.721438169999999</v>
      </c>
    </row>
    <row r="4" spans="1:13" x14ac:dyDescent="0.25">
      <c r="A4" t="s">
        <v>83</v>
      </c>
      <c r="B4">
        <v>32.637473120000003</v>
      </c>
      <c r="C4">
        <v>58.740818449999999</v>
      </c>
      <c r="D4">
        <v>96.435698919999993</v>
      </c>
      <c r="E4">
        <v>53.720638889999996</v>
      </c>
      <c r="F4">
        <v>19.93897849</v>
      </c>
      <c r="G4">
        <v>29.22990278</v>
      </c>
      <c r="H4">
        <v>16.052016129999998</v>
      </c>
      <c r="I4">
        <v>13.783266129999999</v>
      </c>
      <c r="J4">
        <v>15.731680559999999</v>
      </c>
      <c r="K4">
        <v>24.29432796</v>
      </c>
      <c r="L4">
        <v>32.585972220000002</v>
      </c>
      <c r="M4">
        <v>50.267043010000002</v>
      </c>
    </row>
    <row r="5" spans="1:13" x14ac:dyDescent="0.25">
      <c r="A5" t="s">
        <v>448</v>
      </c>
      <c r="B5">
        <v>5.81138805245598</v>
      </c>
      <c r="C5">
        <v>10.627779158112199</v>
      </c>
      <c r="D5">
        <v>28.0584038547854</v>
      </c>
      <c r="E5">
        <v>102.75810036191</v>
      </c>
      <c r="F5">
        <v>80.670967741935499</v>
      </c>
      <c r="G5">
        <v>49.453333333333298</v>
      </c>
      <c r="H5">
        <v>34.632258064516101</v>
      </c>
      <c r="I5">
        <v>28.9870967741935</v>
      </c>
      <c r="J5">
        <v>26.883333333333301</v>
      </c>
      <c r="K5">
        <v>23.427543766258001</v>
      </c>
      <c r="L5">
        <v>23.136393392818299</v>
      </c>
      <c r="M5">
        <v>23.071865803737602</v>
      </c>
    </row>
    <row r="6" spans="1:13" x14ac:dyDescent="0.25">
      <c r="A6" t="s">
        <v>348</v>
      </c>
      <c r="B6">
        <v>20.2</v>
      </c>
      <c r="C6">
        <v>17.600000000000001</v>
      </c>
      <c r="D6">
        <v>28.3</v>
      </c>
      <c r="E6">
        <v>125.7</v>
      </c>
      <c r="F6">
        <v>467.1</v>
      </c>
      <c r="G6">
        <v>399.8</v>
      </c>
      <c r="H6">
        <v>88.4</v>
      </c>
      <c r="I6">
        <v>44.4</v>
      </c>
      <c r="J6">
        <v>30.9</v>
      </c>
      <c r="K6">
        <v>26.2</v>
      </c>
      <c r="L6">
        <v>24.1</v>
      </c>
      <c r="M6">
        <v>20.3</v>
      </c>
    </row>
    <row r="7" spans="1:13" x14ac:dyDescent="0.25">
      <c r="A7" t="s">
        <v>349</v>
      </c>
      <c r="B7">
        <v>0</v>
      </c>
      <c r="C7">
        <v>0</v>
      </c>
      <c r="D7">
        <v>0</v>
      </c>
      <c r="E7">
        <v>0</v>
      </c>
      <c r="F7">
        <v>0</v>
      </c>
      <c r="G7">
        <v>0</v>
      </c>
      <c r="H7">
        <v>0</v>
      </c>
      <c r="I7">
        <v>0</v>
      </c>
      <c r="J7">
        <v>0</v>
      </c>
      <c r="K7">
        <v>0</v>
      </c>
      <c r="L7">
        <v>0</v>
      </c>
      <c r="M7">
        <v>0</v>
      </c>
    </row>
    <row r="8" spans="1:13" x14ac:dyDescent="0.2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2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25">
      <c r="A10" t="s">
        <v>357</v>
      </c>
      <c r="B10">
        <v>1240</v>
      </c>
      <c r="C10">
        <v>1016</v>
      </c>
      <c r="D10">
        <v>2232</v>
      </c>
      <c r="E10">
        <v>3114</v>
      </c>
      <c r="F10">
        <v>5862</v>
      </c>
      <c r="G10">
        <v>3241</v>
      </c>
      <c r="H10">
        <v>243.8</v>
      </c>
      <c r="I10">
        <v>171.1</v>
      </c>
      <c r="J10">
        <v>297.10000000000002</v>
      </c>
      <c r="K10">
        <v>775.8</v>
      </c>
      <c r="L10">
        <v>870.9</v>
      </c>
      <c r="M10">
        <v>1189</v>
      </c>
    </row>
    <row r="11" spans="1:13" x14ac:dyDescent="0.25">
      <c r="A11" t="s">
        <v>379</v>
      </c>
      <c r="B11">
        <v>39.200000000000003</v>
      </c>
      <c r="C11">
        <v>34.6</v>
      </c>
      <c r="D11">
        <v>82.8</v>
      </c>
      <c r="E11">
        <v>367.4</v>
      </c>
      <c r="F11">
        <v>494</v>
      </c>
      <c r="G11">
        <v>202.9</v>
      </c>
      <c r="H11">
        <v>40.4</v>
      </c>
      <c r="I11">
        <v>32.299999999999997</v>
      </c>
      <c r="J11">
        <v>37.1</v>
      </c>
      <c r="K11">
        <v>48.7</v>
      </c>
      <c r="L11">
        <v>52.9</v>
      </c>
      <c r="M11">
        <v>61.7</v>
      </c>
    </row>
    <row r="12" spans="1:13" x14ac:dyDescent="0.25">
      <c r="A12" t="s">
        <v>96</v>
      </c>
      <c r="B12">
        <v>1123</v>
      </c>
      <c r="C12">
        <v>1024</v>
      </c>
      <c r="D12">
        <v>2174</v>
      </c>
      <c r="E12">
        <v>3129</v>
      </c>
      <c r="F12">
        <v>5205</v>
      </c>
      <c r="G12">
        <v>3016</v>
      </c>
      <c r="H12">
        <v>126.7</v>
      </c>
      <c r="I12">
        <v>93</v>
      </c>
      <c r="J12">
        <v>243.4</v>
      </c>
      <c r="K12">
        <v>775.8</v>
      </c>
      <c r="L12">
        <v>979.8</v>
      </c>
      <c r="M12">
        <v>1213</v>
      </c>
    </row>
    <row r="13" spans="1:13" x14ac:dyDescent="0.25">
      <c r="A13" t="s">
        <v>449</v>
      </c>
      <c r="B13">
        <v>20.938262895401699</v>
      </c>
      <c r="C13">
        <v>14.938262895401699</v>
      </c>
      <c r="D13">
        <v>56.197866873377698</v>
      </c>
      <c r="E13">
        <v>151.02467377501</v>
      </c>
      <c r="F13">
        <v>239.58230454930199</v>
      </c>
      <c r="G13">
        <v>138.052442718695</v>
      </c>
      <c r="H13">
        <v>60.0372605724653</v>
      </c>
      <c r="I13">
        <v>49.735132269779797</v>
      </c>
      <c r="J13">
        <v>26.770347688394001</v>
      </c>
      <c r="K13">
        <v>38.024643489632098</v>
      </c>
      <c r="L13">
        <v>46.975235629952998</v>
      </c>
      <c r="M13">
        <v>36.916481206007703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81"/>
  <dimension ref="A1:M13"/>
  <sheetViews>
    <sheetView workbookViewId="0">
      <selection activeCell="B2"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531.48924729999999</v>
      </c>
      <c r="C2">
        <v>411.43601189999998</v>
      </c>
      <c r="D2">
        <v>719.81989250000004</v>
      </c>
      <c r="E2">
        <v>1733.6611109999999</v>
      </c>
      <c r="F2">
        <v>1244.8037629999999</v>
      </c>
      <c r="G2">
        <v>474.92500000000001</v>
      </c>
      <c r="H2">
        <v>643.86962370000003</v>
      </c>
      <c r="I2">
        <v>772.18817200000001</v>
      </c>
      <c r="J2">
        <v>528.3666667</v>
      </c>
      <c r="K2">
        <v>504.97983870000002</v>
      </c>
      <c r="L2">
        <v>498.28472219999998</v>
      </c>
      <c r="M2">
        <v>466.92338710000001</v>
      </c>
    </row>
    <row r="3" spans="1:13" x14ac:dyDescent="0.25">
      <c r="A3" t="s">
        <v>82</v>
      </c>
      <c r="B3">
        <v>27.068870969999999</v>
      </c>
      <c r="C3">
        <v>25.381190480000001</v>
      </c>
      <c r="D3">
        <v>40.388629029999997</v>
      </c>
      <c r="E3">
        <v>61.328513890000004</v>
      </c>
      <c r="F3">
        <v>49.927137100000003</v>
      </c>
      <c r="G3">
        <v>43.34152778</v>
      </c>
      <c r="H3">
        <v>73.675013440000001</v>
      </c>
      <c r="I3">
        <v>68.150322579999994</v>
      </c>
      <c r="J3">
        <v>61.273055560000003</v>
      </c>
      <c r="K3">
        <v>54.136115590000003</v>
      </c>
      <c r="L3">
        <v>50.562874999999998</v>
      </c>
      <c r="M3">
        <v>47.351008059999998</v>
      </c>
    </row>
    <row r="4" spans="1:13" x14ac:dyDescent="0.25">
      <c r="A4" t="s">
        <v>83</v>
      </c>
      <c r="B4">
        <v>54.132862899999999</v>
      </c>
      <c r="C4">
        <v>55.154032739999998</v>
      </c>
      <c r="D4">
        <v>155.41344090000001</v>
      </c>
      <c r="E4">
        <v>143.43709720000001</v>
      </c>
      <c r="F4">
        <v>172.368078</v>
      </c>
      <c r="G4">
        <v>63.656083330000001</v>
      </c>
      <c r="H4">
        <v>24.29432796</v>
      </c>
      <c r="I4">
        <v>20.732634409999999</v>
      </c>
      <c r="J4">
        <v>21.176680560000001</v>
      </c>
      <c r="K4">
        <v>32.108911290000002</v>
      </c>
      <c r="L4">
        <v>37.943583330000003</v>
      </c>
      <c r="M4">
        <v>55.88443548</v>
      </c>
    </row>
    <row r="5" spans="1:13" x14ac:dyDescent="0.25">
      <c r="A5" t="s">
        <v>448</v>
      </c>
      <c r="B5">
        <v>15.289041203541601</v>
      </c>
      <c r="C5">
        <v>14.5907405005442</v>
      </c>
      <c r="D5">
        <v>27.976893662693801</v>
      </c>
      <c r="E5">
        <v>102.282676910673</v>
      </c>
      <c r="F5">
        <v>77.676774193548397</v>
      </c>
      <c r="G5">
        <v>44.322000000000003</v>
      </c>
      <c r="H5">
        <v>35.106774193548397</v>
      </c>
      <c r="I5">
        <v>30.514838709677399</v>
      </c>
      <c r="J5">
        <v>29.263666666666701</v>
      </c>
      <c r="K5">
        <v>25.188278677808601</v>
      </c>
      <c r="L5">
        <v>25.054189209842502</v>
      </c>
      <c r="M5">
        <v>24.459964622149599</v>
      </c>
    </row>
    <row r="6" spans="1:13" x14ac:dyDescent="0.25">
      <c r="A6" t="s">
        <v>348</v>
      </c>
      <c r="B6">
        <v>20.2</v>
      </c>
      <c r="C6">
        <v>17.600000000000001</v>
      </c>
      <c r="D6">
        <v>28.3</v>
      </c>
      <c r="E6">
        <v>125.7</v>
      </c>
      <c r="F6">
        <v>467.1</v>
      </c>
      <c r="G6">
        <v>399.8</v>
      </c>
      <c r="H6">
        <v>88.4</v>
      </c>
      <c r="I6">
        <v>44.4</v>
      </c>
      <c r="J6">
        <v>30.9</v>
      </c>
      <c r="K6">
        <v>26.2</v>
      </c>
      <c r="L6">
        <v>24.1</v>
      </c>
      <c r="M6">
        <v>20.3</v>
      </c>
    </row>
    <row r="7" spans="1:13" x14ac:dyDescent="0.25">
      <c r="A7" t="s">
        <v>349</v>
      </c>
      <c r="B7">
        <v>0</v>
      </c>
      <c r="C7">
        <v>0</v>
      </c>
      <c r="D7">
        <v>0</v>
      </c>
      <c r="E7">
        <v>0</v>
      </c>
      <c r="F7">
        <v>0</v>
      </c>
      <c r="G7">
        <v>0</v>
      </c>
      <c r="H7">
        <v>0</v>
      </c>
      <c r="I7">
        <v>0</v>
      </c>
      <c r="J7">
        <v>0</v>
      </c>
      <c r="K7">
        <v>0</v>
      </c>
      <c r="L7">
        <v>0</v>
      </c>
      <c r="M7">
        <v>0</v>
      </c>
    </row>
    <row r="8" spans="1:13" x14ac:dyDescent="0.25">
      <c r="A8" t="s">
        <v>355</v>
      </c>
      <c r="B8">
        <v>756.44028230000004</v>
      </c>
      <c r="C8">
        <v>600.79561009999998</v>
      </c>
      <c r="D8">
        <v>1444.4326209999999</v>
      </c>
      <c r="E8">
        <v>1656.6765419999999</v>
      </c>
      <c r="F8">
        <v>3922.0507389999998</v>
      </c>
      <c r="G8">
        <v>2548.0801809999998</v>
      </c>
      <c r="H8">
        <v>143.99813169999999</v>
      </c>
      <c r="I8">
        <v>9.7466801079999996</v>
      </c>
      <c r="J8">
        <v>313.79165280000001</v>
      </c>
      <c r="K8">
        <v>182.17981180000001</v>
      </c>
      <c r="L8">
        <v>259.59037499999999</v>
      </c>
      <c r="M8">
        <v>572.94150539999998</v>
      </c>
    </row>
    <row r="9" spans="1:13" x14ac:dyDescent="0.25">
      <c r="A9" t="s">
        <v>356</v>
      </c>
      <c r="B9">
        <v>132.48361560000001</v>
      </c>
      <c r="C9">
        <v>90.107187499999995</v>
      </c>
      <c r="D9">
        <v>193.61301080000001</v>
      </c>
      <c r="E9">
        <v>222.6668889</v>
      </c>
      <c r="F9">
        <v>515.2892339</v>
      </c>
      <c r="G9">
        <v>347.799375</v>
      </c>
      <c r="H9">
        <v>136.93491940000001</v>
      </c>
      <c r="I9">
        <v>122.4832258</v>
      </c>
      <c r="J9">
        <v>121.9327083</v>
      </c>
      <c r="K9">
        <v>144.41935480000001</v>
      </c>
      <c r="L9">
        <v>97.299125000000004</v>
      </c>
      <c r="M9">
        <v>116.6121237</v>
      </c>
    </row>
    <row r="10" spans="1:13" x14ac:dyDescent="0.25">
      <c r="A10" t="s">
        <v>357</v>
      </c>
      <c r="B10">
        <v>1811</v>
      </c>
      <c r="C10">
        <v>1585</v>
      </c>
      <c r="D10">
        <v>2500</v>
      </c>
      <c r="E10">
        <v>4968</v>
      </c>
      <c r="F10">
        <v>3853</v>
      </c>
      <c r="G10">
        <v>1201</v>
      </c>
      <c r="H10">
        <v>122.6</v>
      </c>
      <c r="I10">
        <v>149.19999999999999</v>
      </c>
      <c r="J10">
        <v>640.1</v>
      </c>
      <c r="K10">
        <v>1111</v>
      </c>
      <c r="L10">
        <v>1297</v>
      </c>
      <c r="M10">
        <v>1414</v>
      </c>
    </row>
    <row r="11" spans="1:13" x14ac:dyDescent="0.25">
      <c r="A11" t="s">
        <v>379</v>
      </c>
    </row>
    <row r="12" spans="1:13" x14ac:dyDescent="0.25">
      <c r="A12" t="s">
        <v>96</v>
      </c>
      <c r="B12" s="140"/>
      <c r="C12" s="140"/>
      <c r="D12" s="140"/>
      <c r="E12" s="140"/>
      <c r="F12" s="140"/>
      <c r="G12" s="140"/>
      <c r="H12" s="141"/>
      <c r="I12" s="141"/>
      <c r="J12" s="141"/>
      <c r="K12" s="140"/>
      <c r="L12" s="140"/>
      <c r="M12" s="140"/>
    </row>
    <row r="13" spans="1:13" x14ac:dyDescent="0.25">
      <c r="A13" t="s">
        <v>449</v>
      </c>
      <c r="B13">
        <v>34.637987564483502</v>
      </c>
      <c r="C13">
        <v>28.637987564483499</v>
      </c>
      <c r="D13">
        <v>69.664161292386495</v>
      </c>
      <c r="E13">
        <v>155.96042958278201</v>
      </c>
      <c r="F13">
        <v>196.81020917291701</v>
      </c>
      <c r="G13">
        <v>108.769745600139</v>
      </c>
      <c r="H13">
        <v>60.307542238629303</v>
      </c>
      <c r="I13">
        <v>50.613024913998103</v>
      </c>
      <c r="J13">
        <v>28.623042639601401</v>
      </c>
      <c r="K13">
        <v>39.738048997940602</v>
      </c>
      <c r="L13">
        <v>49.163042993382803</v>
      </c>
      <c r="M13">
        <v>32.488474432839197</v>
      </c>
    </row>
  </sheetData>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2"/>
  <dimension ref="A1:M13"/>
  <sheetViews>
    <sheetView workbookViewId="0">
      <selection sqref="A1:A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576.6</v>
      </c>
      <c r="C2">
        <v>493.1</v>
      </c>
      <c r="D2">
        <v>785</v>
      </c>
      <c r="E2">
        <v>1777</v>
      </c>
      <c r="F2">
        <v>2035</v>
      </c>
      <c r="G2">
        <v>1702</v>
      </c>
      <c r="H2">
        <v>1006</v>
      </c>
      <c r="I2">
        <v>1231</v>
      </c>
      <c r="J2">
        <v>1249</v>
      </c>
      <c r="K2">
        <v>1297</v>
      </c>
      <c r="L2">
        <v>1475</v>
      </c>
      <c r="M2">
        <v>1242</v>
      </c>
    </row>
    <row r="3" spans="1:13" x14ac:dyDescent="0.25">
      <c r="A3" t="s">
        <v>82</v>
      </c>
      <c r="B3">
        <v>84.3</v>
      </c>
      <c r="C3">
        <v>75.5</v>
      </c>
      <c r="D3">
        <v>130.1</v>
      </c>
      <c r="E3">
        <v>368.8</v>
      </c>
      <c r="F3">
        <v>758.6</v>
      </c>
      <c r="G3">
        <v>527.29999999999995</v>
      </c>
      <c r="H3">
        <v>286.3</v>
      </c>
      <c r="I3">
        <v>226.3</v>
      </c>
      <c r="J3">
        <v>193.3</v>
      </c>
      <c r="K3">
        <v>166.3</v>
      </c>
      <c r="L3">
        <v>147.4</v>
      </c>
      <c r="M3">
        <v>126.5</v>
      </c>
    </row>
    <row r="4" spans="1:13" x14ac:dyDescent="0.25">
      <c r="A4" t="s">
        <v>83</v>
      </c>
      <c r="B4">
        <v>90.4</v>
      </c>
      <c r="C4">
        <v>44.1</v>
      </c>
      <c r="D4">
        <v>187</v>
      </c>
      <c r="E4">
        <v>424.1</v>
      </c>
      <c r="F4">
        <v>631.6</v>
      </c>
      <c r="G4">
        <v>509.7</v>
      </c>
      <c r="H4">
        <v>326.3</v>
      </c>
      <c r="I4">
        <v>207.3</v>
      </c>
      <c r="J4">
        <v>304.60000000000002</v>
      </c>
      <c r="K4">
        <v>467.4</v>
      </c>
      <c r="L4">
        <v>182</v>
      </c>
      <c r="M4">
        <v>16.5</v>
      </c>
    </row>
    <row r="5" spans="1:13" x14ac:dyDescent="0.25">
      <c r="A5" t="s">
        <v>448</v>
      </c>
      <c r="B5">
        <v>59.9</v>
      </c>
      <c r="C5">
        <v>49.4</v>
      </c>
      <c r="D5">
        <v>138.6</v>
      </c>
      <c r="E5">
        <v>354.2</v>
      </c>
      <c r="F5">
        <v>693.5</v>
      </c>
      <c r="G5">
        <v>576.9</v>
      </c>
      <c r="H5">
        <v>123.6</v>
      </c>
      <c r="I5">
        <v>62.2</v>
      </c>
      <c r="J5">
        <v>59.6</v>
      </c>
      <c r="K5">
        <v>65.8</v>
      </c>
      <c r="L5">
        <v>65.900000000000006</v>
      </c>
      <c r="M5">
        <v>58.2</v>
      </c>
    </row>
    <row r="6" spans="1:13" x14ac:dyDescent="0.25">
      <c r="A6" t="s">
        <v>348</v>
      </c>
      <c r="B6">
        <v>16.8</v>
      </c>
      <c r="C6">
        <v>18.5</v>
      </c>
      <c r="D6">
        <v>31.2</v>
      </c>
      <c r="E6">
        <v>81.2</v>
      </c>
      <c r="F6">
        <v>363.9</v>
      </c>
      <c r="G6">
        <v>418</v>
      </c>
      <c r="H6">
        <v>112.1</v>
      </c>
      <c r="I6">
        <v>54.8</v>
      </c>
      <c r="J6">
        <v>36.1</v>
      </c>
      <c r="K6">
        <v>28.2</v>
      </c>
      <c r="L6">
        <v>23.3</v>
      </c>
      <c r="M6">
        <v>17.2</v>
      </c>
    </row>
    <row r="7" spans="1:13" x14ac:dyDescent="0.25">
      <c r="A7" t="s">
        <v>349</v>
      </c>
      <c r="B7">
        <v>0</v>
      </c>
      <c r="C7">
        <v>0</v>
      </c>
      <c r="D7">
        <v>0</v>
      </c>
      <c r="E7">
        <v>0</v>
      </c>
      <c r="F7">
        <v>0</v>
      </c>
      <c r="G7">
        <v>0</v>
      </c>
      <c r="H7">
        <v>0</v>
      </c>
      <c r="I7">
        <v>0</v>
      </c>
      <c r="J7">
        <v>0</v>
      </c>
      <c r="K7">
        <v>0</v>
      </c>
      <c r="L7">
        <v>0</v>
      </c>
      <c r="M7">
        <v>0</v>
      </c>
    </row>
    <row r="8" spans="1:13" x14ac:dyDescent="0.2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2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25">
      <c r="A10" t="s">
        <v>357</v>
      </c>
      <c r="B10">
        <v>1316</v>
      </c>
      <c r="C10">
        <v>1288</v>
      </c>
      <c r="D10">
        <v>2418</v>
      </c>
      <c r="E10">
        <v>3874</v>
      </c>
      <c r="F10">
        <v>5312</v>
      </c>
      <c r="G10">
        <v>5469</v>
      </c>
      <c r="H10">
        <v>2460</v>
      </c>
      <c r="I10">
        <v>1367</v>
      </c>
      <c r="J10">
        <v>1391</v>
      </c>
      <c r="K10">
        <v>1964</v>
      </c>
      <c r="L10">
        <v>2217</v>
      </c>
      <c r="M10">
        <v>1738</v>
      </c>
    </row>
    <row r="11" spans="1:13" x14ac:dyDescent="0.25">
      <c r="A11" t="s">
        <v>379</v>
      </c>
    </row>
    <row r="12" spans="1:13" x14ac:dyDescent="0.25">
      <c r="A12" t="s">
        <v>96</v>
      </c>
      <c r="B12" s="141"/>
      <c r="C12" s="141"/>
      <c r="D12" s="141"/>
      <c r="E12" s="141"/>
      <c r="F12" s="141"/>
      <c r="G12" s="141"/>
      <c r="H12" s="141"/>
      <c r="I12" s="141"/>
      <c r="J12" s="141"/>
      <c r="K12" s="141"/>
      <c r="L12" s="141"/>
      <c r="M12" s="141"/>
    </row>
    <row r="13" spans="1:13" x14ac:dyDescent="0.25">
      <c r="A13" t="s">
        <v>449</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83"/>
  <dimension ref="A1:M13"/>
  <sheetViews>
    <sheetView workbookViewId="0">
      <selection activeCell="M13"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13" x14ac:dyDescent="0.2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13" x14ac:dyDescent="0.25">
      <c r="A4" t="s">
        <v>83</v>
      </c>
      <c r="B4">
        <v>90.4</v>
      </c>
      <c r="C4">
        <v>44.1</v>
      </c>
      <c r="D4">
        <v>187</v>
      </c>
      <c r="E4">
        <v>424.1</v>
      </c>
      <c r="F4">
        <v>631.6</v>
      </c>
      <c r="G4">
        <v>509.7</v>
      </c>
      <c r="H4">
        <v>326.3</v>
      </c>
      <c r="I4">
        <v>207.3</v>
      </c>
      <c r="J4">
        <v>304.60000000000002</v>
      </c>
      <c r="K4">
        <v>467.4</v>
      </c>
      <c r="L4">
        <v>182</v>
      </c>
      <c r="M4">
        <v>16.5</v>
      </c>
    </row>
    <row r="5" spans="1:13" x14ac:dyDescent="0.2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13" x14ac:dyDescent="0.25">
      <c r="A6" t="s">
        <v>348</v>
      </c>
      <c r="B6">
        <v>16.8</v>
      </c>
      <c r="C6">
        <v>18.5</v>
      </c>
      <c r="D6">
        <v>31.2</v>
      </c>
      <c r="E6">
        <v>81.2</v>
      </c>
      <c r="F6">
        <v>363.9</v>
      </c>
      <c r="G6">
        <v>418</v>
      </c>
      <c r="H6">
        <v>112.1</v>
      </c>
      <c r="I6">
        <v>54.8</v>
      </c>
      <c r="J6">
        <v>36.1</v>
      </c>
      <c r="K6">
        <v>28.2</v>
      </c>
      <c r="L6">
        <v>23.3</v>
      </c>
      <c r="M6">
        <v>17.2</v>
      </c>
    </row>
    <row r="7" spans="1:13" x14ac:dyDescent="0.25">
      <c r="A7" t="s">
        <v>349</v>
      </c>
      <c r="B7">
        <v>0</v>
      </c>
      <c r="C7">
        <v>0</v>
      </c>
      <c r="D7">
        <v>0</v>
      </c>
      <c r="E7">
        <v>0</v>
      </c>
      <c r="F7">
        <v>0</v>
      </c>
      <c r="G7">
        <v>0</v>
      </c>
      <c r="H7">
        <v>0</v>
      </c>
      <c r="I7">
        <v>0</v>
      </c>
      <c r="J7">
        <v>0</v>
      </c>
      <c r="K7">
        <v>0</v>
      </c>
      <c r="L7">
        <v>0</v>
      </c>
      <c r="M7">
        <v>0</v>
      </c>
    </row>
    <row r="8" spans="1:13" x14ac:dyDescent="0.2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13" x14ac:dyDescent="0.2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row>
    <row r="10" spans="1:13" x14ac:dyDescent="0.25">
      <c r="A10" t="s">
        <v>357</v>
      </c>
      <c r="B10">
        <v>1316</v>
      </c>
      <c r="C10">
        <v>1288</v>
      </c>
      <c r="D10">
        <v>2418</v>
      </c>
      <c r="E10">
        <v>3874</v>
      </c>
      <c r="F10">
        <v>5312</v>
      </c>
      <c r="G10">
        <v>5469</v>
      </c>
      <c r="H10">
        <v>2460</v>
      </c>
      <c r="I10">
        <v>1367</v>
      </c>
      <c r="J10">
        <v>1391</v>
      </c>
      <c r="K10">
        <v>1964</v>
      </c>
      <c r="L10">
        <v>2217</v>
      </c>
      <c r="M10">
        <v>1738</v>
      </c>
    </row>
    <row r="11" spans="1:13" x14ac:dyDescent="0.25">
      <c r="A11" t="s">
        <v>379</v>
      </c>
      <c r="B11">
        <v>39.200000000000003</v>
      </c>
      <c r="C11">
        <v>34.6</v>
      </c>
      <c r="D11">
        <v>82.8</v>
      </c>
      <c r="E11">
        <v>367.4</v>
      </c>
      <c r="F11">
        <v>494</v>
      </c>
      <c r="G11">
        <v>202.9</v>
      </c>
      <c r="H11">
        <v>40.4</v>
      </c>
      <c r="I11">
        <v>32.299999999999997</v>
      </c>
      <c r="J11">
        <v>37.1</v>
      </c>
      <c r="K11">
        <v>48.7</v>
      </c>
      <c r="L11">
        <v>52.9</v>
      </c>
      <c r="M11">
        <v>61.7</v>
      </c>
    </row>
    <row r="12" spans="1:13" x14ac:dyDescent="0.25">
      <c r="A12" t="s">
        <v>96</v>
      </c>
      <c r="B12">
        <v>1123</v>
      </c>
      <c r="C12">
        <v>1024</v>
      </c>
      <c r="D12">
        <v>2174</v>
      </c>
      <c r="E12">
        <v>3129</v>
      </c>
      <c r="F12">
        <v>5205</v>
      </c>
      <c r="G12">
        <v>3016</v>
      </c>
      <c r="H12">
        <v>126.7</v>
      </c>
      <c r="I12">
        <v>93</v>
      </c>
      <c r="J12">
        <v>243.4</v>
      </c>
      <c r="K12">
        <v>775.8</v>
      </c>
      <c r="L12">
        <v>979.8</v>
      </c>
      <c r="M12">
        <v>1213</v>
      </c>
    </row>
    <row r="13" spans="1:13" x14ac:dyDescent="0.2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38"/>
  <dimension ref="A1:S82"/>
  <sheetViews>
    <sheetView tabSelected="1" topLeftCell="A63" zoomScale="115" zoomScaleNormal="115" workbookViewId="0">
      <selection activeCell="R81" sqref="R81"/>
    </sheetView>
  </sheetViews>
  <sheetFormatPr defaultRowHeight="15" x14ac:dyDescent="0.25"/>
  <cols>
    <col min="1" max="1" width="10.140625" bestFit="1" customWidth="1"/>
    <col min="3" max="5" width="11.5703125" bestFit="1" customWidth="1"/>
  </cols>
  <sheetData>
    <row r="1" spans="1:19" x14ac:dyDescent="0.25">
      <c r="D1" t="s">
        <v>19</v>
      </c>
      <c r="E1" t="s">
        <v>20</v>
      </c>
      <c r="F1" t="s">
        <v>21</v>
      </c>
      <c r="G1" t="s">
        <v>22</v>
      </c>
      <c r="H1" t="s">
        <v>23</v>
      </c>
      <c r="I1" t="s">
        <v>24</v>
      </c>
      <c r="J1" t="s">
        <v>25</v>
      </c>
      <c r="K1" t="s">
        <v>26</v>
      </c>
      <c r="L1" t="s">
        <v>27</v>
      </c>
      <c r="M1" t="s">
        <v>28</v>
      </c>
      <c r="N1" t="s">
        <v>29</v>
      </c>
      <c r="O1" t="s">
        <v>30</v>
      </c>
      <c r="P1" s="1"/>
      <c r="Q1" s="1"/>
      <c r="R1" s="1"/>
      <c r="S1" s="1"/>
    </row>
    <row r="2" spans="1:19" x14ac:dyDescent="0.25">
      <c r="A2" s="4" t="s">
        <v>0</v>
      </c>
      <c r="B2" t="s">
        <v>32</v>
      </c>
      <c r="C2" t="s">
        <v>33</v>
      </c>
      <c r="D2" s="1">
        <v>1</v>
      </c>
      <c r="E2" s="1">
        <v>1</v>
      </c>
      <c r="F2" s="1">
        <v>1</v>
      </c>
      <c r="G2" s="1">
        <v>1</v>
      </c>
      <c r="H2" s="1">
        <v>1</v>
      </c>
      <c r="I2" s="1">
        <v>1</v>
      </c>
      <c r="J2" s="1">
        <v>1</v>
      </c>
      <c r="K2" s="1">
        <v>1</v>
      </c>
      <c r="L2" s="1">
        <v>1</v>
      </c>
      <c r="M2" s="1">
        <v>1</v>
      </c>
      <c r="N2" s="1">
        <v>1</v>
      </c>
      <c r="O2" s="1">
        <v>1</v>
      </c>
      <c r="P2" s="1"/>
      <c r="Q2" s="1"/>
      <c r="R2" s="1"/>
      <c r="S2" s="1"/>
    </row>
    <row r="3" spans="1:19" x14ac:dyDescent="0.25">
      <c r="A3" s="4" t="s">
        <v>1</v>
      </c>
      <c r="B3" t="s">
        <v>32</v>
      </c>
      <c r="C3" t="s">
        <v>33</v>
      </c>
      <c r="D3" s="1">
        <v>0</v>
      </c>
      <c r="E3" s="1">
        <v>0</v>
      </c>
      <c r="F3" s="1">
        <v>0</v>
      </c>
      <c r="G3" s="1">
        <v>0</v>
      </c>
      <c r="H3" s="1">
        <v>0</v>
      </c>
      <c r="I3" s="1">
        <v>0</v>
      </c>
      <c r="J3" s="1">
        <v>0</v>
      </c>
      <c r="K3" s="1">
        <v>0</v>
      </c>
      <c r="L3" s="1">
        <v>0</v>
      </c>
      <c r="M3" s="1">
        <v>0</v>
      </c>
      <c r="N3" s="1">
        <v>0</v>
      </c>
      <c r="O3" s="1">
        <v>0</v>
      </c>
      <c r="P3" s="1"/>
      <c r="Q3" s="1"/>
      <c r="R3" s="1"/>
      <c r="S3" s="1"/>
    </row>
    <row r="4" spans="1:19" x14ac:dyDescent="0.25">
      <c r="A4" s="4" t="s">
        <v>2</v>
      </c>
      <c r="B4" t="s">
        <v>32</v>
      </c>
      <c r="C4" t="s">
        <v>33</v>
      </c>
      <c r="D4" s="1">
        <v>0</v>
      </c>
      <c r="E4" s="1">
        <v>0</v>
      </c>
      <c r="F4" s="1">
        <v>0</v>
      </c>
      <c r="G4" s="1">
        <v>0</v>
      </c>
      <c r="H4" s="1">
        <v>0</v>
      </c>
      <c r="I4" s="1">
        <v>0</v>
      </c>
      <c r="J4" s="1">
        <v>0</v>
      </c>
      <c r="K4" s="1">
        <v>0</v>
      </c>
      <c r="L4" s="1">
        <v>0</v>
      </c>
      <c r="M4" s="1">
        <v>0</v>
      </c>
      <c r="N4" s="1">
        <v>0</v>
      </c>
      <c r="O4" s="1">
        <v>0</v>
      </c>
      <c r="P4" s="1"/>
      <c r="Q4" s="1"/>
      <c r="R4" s="1"/>
      <c r="S4" s="1"/>
    </row>
    <row r="5" spans="1:19" x14ac:dyDescent="0.25">
      <c r="A5" s="4" t="s">
        <v>0</v>
      </c>
      <c r="B5" t="s">
        <v>7</v>
      </c>
      <c r="C5" t="s">
        <v>33</v>
      </c>
      <c r="D5" s="1">
        <v>1</v>
      </c>
      <c r="E5" s="1">
        <v>1</v>
      </c>
      <c r="F5" s="1">
        <v>1</v>
      </c>
      <c r="G5" s="1">
        <v>1</v>
      </c>
      <c r="H5" s="1">
        <v>1</v>
      </c>
      <c r="I5" s="1">
        <v>1</v>
      </c>
      <c r="J5" s="1">
        <v>1</v>
      </c>
      <c r="K5" s="1">
        <v>1</v>
      </c>
      <c r="L5" s="1">
        <v>1</v>
      </c>
      <c r="M5" s="1">
        <v>1</v>
      </c>
      <c r="N5" s="1">
        <v>1</v>
      </c>
      <c r="O5" s="1">
        <v>1</v>
      </c>
      <c r="P5" s="1"/>
      <c r="Q5" s="1"/>
      <c r="R5" s="1"/>
      <c r="S5" s="1"/>
    </row>
    <row r="6" spans="1:19" x14ac:dyDescent="0.25">
      <c r="A6" s="4" t="s">
        <v>1</v>
      </c>
      <c r="B6" t="s">
        <v>7</v>
      </c>
      <c r="C6" t="s">
        <v>33</v>
      </c>
      <c r="D6" s="1">
        <v>0</v>
      </c>
      <c r="E6" s="1">
        <v>0</v>
      </c>
      <c r="F6" s="1">
        <v>0</v>
      </c>
      <c r="G6" s="1">
        <v>0</v>
      </c>
      <c r="H6" s="1">
        <v>0</v>
      </c>
      <c r="I6" s="1">
        <v>0</v>
      </c>
      <c r="J6" s="1">
        <v>0</v>
      </c>
      <c r="K6" s="1">
        <v>0</v>
      </c>
      <c r="L6" s="1">
        <v>0</v>
      </c>
      <c r="M6" s="1">
        <v>0</v>
      </c>
      <c r="N6" s="1">
        <v>0</v>
      </c>
      <c r="O6" s="1">
        <v>0</v>
      </c>
      <c r="P6" s="1"/>
      <c r="Q6" s="1"/>
      <c r="R6" s="1"/>
      <c r="S6" s="1"/>
    </row>
    <row r="7" spans="1:19" x14ac:dyDescent="0.25">
      <c r="A7" s="4" t="s">
        <v>2</v>
      </c>
      <c r="B7" t="s">
        <v>7</v>
      </c>
      <c r="C7" t="s">
        <v>33</v>
      </c>
      <c r="D7" s="1">
        <v>0</v>
      </c>
      <c r="E7" s="1">
        <v>0</v>
      </c>
      <c r="F7" s="1">
        <v>0</v>
      </c>
      <c r="G7" s="1">
        <v>0</v>
      </c>
      <c r="H7" s="1">
        <v>0</v>
      </c>
      <c r="I7" s="1">
        <v>0</v>
      </c>
      <c r="J7" s="1">
        <v>0</v>
      </c>
      <c r="K7" s="1">
        <v>0</v>
      </c>
      <c r="L7" s="1">
        <v>0</v>
      </c>
      <c r="M7" s="1">
        <v>0</v>
      </c>
      <c r="N7" s="1">
        <v>0</v>
      </c>
      <c r="O7" s="1">
        <v>0</v>
      </c>
      <c r="P7" s="1"/>
      <c r="Q7" s="1"/>
      <c r="R7" s="1"/>
      <c r="S7" s="1"/>
    </row>
    <row r="8" spans="1:19" x14ac:dyDescent="0.25">
      <c r="A8" s="4" t="s">
        <v>0</v>
      </c>
      <c r="B8" t="s">
        <v>33</v>
      </c>
      <c r="C8" t="s">
        <v>8</v>
      </c>
      <c r="D8" s="1">
        <v>1</v>
      </c>
      <c r="E8" s="1">
        <v>1</v>
      </c>
      <c r="F8" s="1">
        <v>1</v>
      </c>
      <c r="G8" s="1">
        <v>1</v>
      </c>
      <c r="H8" s="1">
        <v>1</v>
      </c>
      <c r="I8" s="1">
        <v>1</v>
      </c>
      <c r="J8" s="1">
        <v>1</v>
      </c>
      <c r="K8" s="1">
        <v>1</v>
      </c>
      <c r="L8" s="1">
        <v>1</v>
      </c>
      <c r="M8" s="1">
        <v>1</v>
      </c>
      <c r="N8" s="1">
        <v>1</v>
      </c>
      <c r="O8" s="1">
        <v>1</v>
      </c>
      <c r="P8" s="1"/>
      <c r="Q8" s="1"/>
      <c r="R8" s="1"/>
      <c r="S8" s="1"/>
    </row>
    <row r="9" spans="1:19" x14ac:dyDescent="0.25">
      <c r="A9" s="4" t="s">
        <v>1</v>
      </c>
      <c r="B9" t="s">
        <v>33</v>
      </c>
      <c r="C9" t="s">
        <v>8</v>
      </c>
      <c r="D9" s="1">
        <v>0</v>
      </c>
      <c r="E9" s="1">
        <v>0</v>
      </c>
      <c r="F9" s="1">
        <v>0</v>
      </c>
      <c r="G9" s="1">
        <v>0</v>
      </c>
      <c r="H9" s="1">
        <v>0</v>
      </c>
      <c r="I9" s="1">
        <v>0</v>
      </c>
      <c r="J9" s="1">
        <v>0</v>
      </c>
      <c r="K9" s="1">
        <v>0</v>
      </c>
      <c r="L9" s="1">
        <v>0</v>
      </c>
      <c r="M9" s="1">
        <v>0</v>
      </c>
      <c r="N9" s="1">
        <v>0</v>
      </c>
      <c r="O9" s="1">
        <v>0</v>
      </c>
      <c r="P9" s="1"/>
      <c r="Q9" s="1"/>
      <c r="R9" s="1"/>
      <c r="S9" s="1"/>
    </row>
    <row r="10" spans="1:19" ht="15.75" customHeight="1" x14ac:dyDescent="0.25">
      <c r="A10" s="4" t="s">
        <v>2</v>
      </c>
      <c r="B10" t="s">
        <v>33</v>
      </c>
      <c r="C10" t="s">
        <v>8</v>
      </c>
      <c r="D10" s="1">
        <v>0</v>
      </c>
      <c r="E10" s="1">
        <v>0</v>
      </c>
      <c r="F10" s="1">
        <v>0</v>
      </c>
      <c r="G10" s="1">
        <v>0</v>
      </c>
      <c r="H10" s="1">
        <v>0</v>
      </c>
      <c r="I10" s="1">
        <v>0</v>
      </c>
      <c r="J10" s="1">
        <v>0</v>
      </c>
      <c r="K10" s="1">
        <v>0</v>
      </c>
      <c r="L10" s="1">
        <v>0</v>
      </c>
      <c r="M10" s="1">
        <v>0</v>
      </c>
      <c r="N10" s="1">
        <v>0</v>
      </c>
      <c r="O10" s="1">
        <v>0</v>
      </c>
      <c r="P10" s="1"/>
      <c r="Q10" s="1"/>
      <c r="R10" s="1"/>
      <c r="S10" s="1"/>
    </row>
    <row r="11" spans="1:19" x14ac:dyDescent="0.25">
      <c r="A11" s="4" t="s">
        <v>0</v>
      </c>
      <c r="B11" t="s">
        <v>46</v>
      </c>
      <c r="C11" t="s">
        <v>48</v>
      </c>
      <c r="D11" s="1">
        <v>1</v>
      </c>
      <c r="E11" s="1">
        <v>1</v>
      </c>
      <c r="F11" s="1">
        <v>1</v>
      </c>
      <c r="G11" s="1">
        <v>1</v>
      </c>
      <c r="H11" s="1">
        <v>1</v>
      </c>
      <c r="I11" s="1">
        <v>1</v>
      </c>
      <c r="J11" s="1">
        <v>1</v>
      </c>
      <c r="K11" s="1">
        <v>1</v>
      </c>
      <c r="L11" s="1">
        <v>1</v>
      </c>
      <c r="M11" s="1">
        <v>1</v>
      </c>
      <c r="N11" s="1">
        <v>1</v>
      </c>
      <c r="O11" s="1">
        <v>1</v>
      </c>
      <c r="P11" s="1"/>
      <c r="Q11" s="1"/>
      <c r="R11" s="1"/>
      <c r="S11" s="1"/>
    </row>
    <row r="12" spans="1:19" x14ac:dyDescent="0.25">
      <c r="A12" s="4" t="s">
        <v>1</v>
      </c>
      <c r="B12" t="s">
        <v>46</v>
      </c>
      <c r="C12" t="s">
        <v>48</v>
      </c>
      <c r="D12" s="1">
        <v>0</v>
      </c>
      <c r="E12" s="1">
        <v>0</v>
      </c>
      <c r="F12" s="1">
        <v>0</v>
      </c>
      <c r="G12" s="1">
        <v>0</v>
      </c>
      <c r="H12" s="1">
        <v>0</v>
      </c>
      <c r="I12" s="1">
        <v>0</v>
      </c>
      <c r="J12" s="1">
        <v>0</v>
      </c>
      <c r="K12" s="1">
        <v>0</v>
      </c>
      <c r="L12" s="1">
        <v>0</v>
      </c>
      <c r="M12" s="1">
        <v>0</v>
      </c>
      <c r="N12" s="1">
        <v>0</v>
      </c>
      <c r="O12" s="1">
        <v>0</v>
      </c>
      <c r="P12" s="1"/>
      <c r="Q12" s="1"/>
      <c r="R12" s="1"/>
      <c r="S12" s="1"/>
    </row>
    <row r="13" spans="1:19" x14ac:dyDescent="0.25">
      <c r="A13" s="4" t="s">
        <v>2</v>
      </c>
      <c r="B13" t="s">
        <v>46</v>
      </c>
      <c r="C13" t="s">
        <v>48</v>
      </c>
      <c r="D13" s="1">
        <v>0</v>
      </c>
      <c r="E13" s="1">
        <v>0</v>
      </c>
      <c r="F13" s="1">
        <v>0</v>
      </c>
      <c r="G13" s="1">
        <v>0</v>
      </c>
      <c r="H13" s="1">
        <v>0</v>
      </c>
      <c r="I13" s="1">
        <v>0</v>
      </c>
      <c r="J13" s="1">
        <v>0</v>
      </c>
      <c r="K13" s="1">
        <v>0</v>
      </c>
      <c r="L13" s="1">
        <v>0</v>
      </c>
      <c r="M13" s="1">
        <v>0</v>
      </c>
      <c r="N13" s="1">
        <v>0</v>
      </c>
      <c r="O13" s="1">
        <v>0</v>
      </c>
      <c r="P13" s="1"/>
      <c r="Q13" s="1"/>
      <c r="R13" s="1"/>
    </row>
    <row r="14" spans="1:19" x14ac:dyDescent="0.25">
      <c r="A14" s="4" t="s">
        <v>0</v>
      </c>
      <c r="B14" t="s">
        <v>8</v>
      </c>
      <c r="C14" t="s">
        <v>34</v>
      </c>
      <c r="D14" s="1">
        <v>1</v>
      </c>
      <c r="E14" s="1">
        <v>1</v>
      </c>
      <c r="F14" s="1">
        <v>1</v>
      </c>
      <c r="G14" s="1">
        <v>1</v>
      </c>
      <c r="H14" s="1">
        <v>1</v>
      </c>
      <c r="I14" s="1">
        <v>1</v>
      </c>
      <c r="J14" s="1">
        <v>1</v>
      </c>
      <c r="K14" s="1">
        <v>1</v>
      </c>
      <c r="L14" s="1">
        <v>1</v>
      </c>
      <c r="M14" s="1">
        <v>1</v>
      </c>
      <c r="N14" s="1">
        <v>1</v>
      </c>
      <c r="O14" s="1">
        <v>1</v>
      </c>
    </row>
    <row r="15" spans="1:19" x14ac:dyDescent="0.25">
      <c r="A15" s="4" t="s">
        <v>1</v>
      </c>
      <c r="B15" t="s">
        <v>8</v>
      </c>
      <c r="C15" t="s">
        <v>34</v>
      </c>
      <c r="D15" s="1">
        <v>0</v>
      </c>
      <c r="E15" s="1">
        <v>0</v>
      </c>
      <c r="F15" s="1">
        <v>0</v>
      </c>
      <c r="G15" s="1">
        <v>0</v>
      </c>
      <c r="H15" s="1">
        <v>0</v>
      </c>
      <c r="I15" s="1">
        <v>0</v>
      </c>
      <c r="J15" s="1">
        <v>0</v>
      </c>
      <c r="K15" s="1">
        <v>0</v>
      </c>
      <c r="L15" s="1">
        <v>0</v>
      </c>
      <c r="M15" s="1">
        <v>0</v>
      </c>
      <c r="N15" s="1">
        <v>0</v>
      </c>
      <c r="O15" s="1">
        <v>0</v>
      </c>
    </row>
    <row r="16" spans="1:19" x14ac:dyDescent="0.25">
      <c r="A16" s="4" t="s">
        <v>2</v>
      </c>
      <c r="B16" t="s">
        <v>8</v>
      </c>
      <c r="C16" t="s">
        <v>34</v>
      </c>
      <c r="D16" s="1">
        <v>0</v>
      </c>
      <c r="E16" s="1">
        <v>0</v>
      </c>
      <c r="F16" s="1">
        <v>0</v>
      </c>
      <c r="G16" s="1">
        <v>0</v>
      </c>
      <c r="H16" s="1">
        <v>0</v>
      </c>
      <c r="I16" s="1">
        <v>0</v>
      </c>
      <c r="J16" s="1">
        <v>0</v>
      </c>
      <c r="K16" s="1">
        <v>0</v>
      </c>
      <c r="L16" s="1">
        <v>0</v>
      </c>
      <c r="M16" s="1">
        <v>0</v>
      </c>
      <c r="N16" s="1">
        <v>0</v>
      </c>
      <c r="O16" s="1">
        <v>0</v>
      </c>
    </row>
    <row r="17" spans="1:15" x14ac:dyDescent="0.25">
      <c r="A17" s="4" t="s">
        <v>0</v>
      </c>
      <c r="B17" t="s">
        <v>34</v>
      </c>
      <c r="C17" t="s">
        <v>36</v>
      </c>
      <c r="D17" s="1">
        <v>1</v>
      </c>
      <c r="E17" s="1">
        <v>1</v>
      </c>
      <c r="F17" s="1">
        <v>1</v>
      </c>
      <c r="G17" s="1">
        <v>1</v>
      </c>
      <c r="H17" s="1">
        <v>1</v>
      </c>
      <c r="I17" s="1">
        <v>1</v>
      </c>
      <c r="J17" s="1">
        <v>1</v>
      </c>
      <c r="K17" s="1">
        <v>1</v>
      </c>
      <c r="L17" s="1">
        <v>1</v>
      </c>
      <c r="M17" s="1">
        <v>1</v>
      </c>
      <c r="N17" s="1">
        <v>1</v>
      </c>
      <c r="O17" s="1">
        <v>1</v>
      </c>
    </row>
    <row r="18" spans="1:15" x14ac:dyDescent="0.25">
      <c r="A18" s="4" t="s">
        <v>1</v>
      </c>
      <c r="B18" t="s">
        <v>34</v>
      </c>
      <c r="C18" t="s">
        <v>36</v>
      </c>
      <c r="D18" s="1">
        <v>0</v>
      </c>
      <c r="E18" s="1">
        <v>0</v>
      </c>
      <c r="F18" s="1">
        <v>0</v>
      </c>
      <c r="G18" s="1">
        <v>0</v>
      </c>
      <c r="H18" s="1">
        <v>0</v>
      </c>
      <c r="I18" s="1">
        <v>0</v>
      </c>
      <c r="J18" s="1">
        <v>0</v>
      </c>
      <c r="K18" s="1">
        <v>0</v>
      </c>
      <c r="L18" s="1">
        <v>0</v>
      </c>
      <c r="M18" s="1">
        <v>0</v>
      </c>
      <c r="N18" s="1">
        <v>0</v>
      </c>
      <c r="O18" s="1">
        <v>0</v>
      </c>
    </row>
    <row r="19" spans="1:15" x14ac:dyDescent="0.25">
      <c r="A19" s="4" t="s">
        <v>2</v>
      </c>
      <c r="B19" t="s">
        <v>34</v>
      </c>
      <c r="C19" t="s">
        <v>36</v>
      </c>
      <c r="D19" s="1">
        <v>0</v>
      </c>
      <c r="E19" s="1">
        <v>0</v>
      </c>
      <c r="F19" s="1">
        <v>0</v>
      </c>
      <c r="G19" s="1">
        <v>0</v>
      </c>
      <c r="H19" s="1">
        <v>0</v>
      </c>
      <c r="I19" s="1">
        <v>0</v>
      </c>
      <c r="J19" s="1">
        <v>0</v>
      </c>
      <c r="K19" s="1">
        <v>0</v>
      </c>
      <c r="L19" s="1">
        <v>0</v>
      </c>
      <c r="M19" s="1">
        <v>0</v>
      </c>
      <c r="N19" s="1">
        <v>0</v>
      </c>
      <c r="O19" s="1">
        <v>0</v>
      </c>
    </row>
    <row r="20" spans="1:15" x14ac:dyDescent="0.25">
      <c r="A20" s="4" t="s">
        <v>0</v>
      </c>
      <c r="B20" t="s">
        <v>36</v>
      </c>
      <c r="C20" t="s">
        <v>39</v>
      </c>
      <c r="D20" s="1">
        <v>1</v>
      </c>
      <c r="E20" s="1">
        <v>1</v>
      </c>
      <c r="F20" s="1">
        <v>1</v>
      </c>
      <c r="G20" s="1">
        <v>1</v>
      </c>
      <c r="H20" s="1">
        <v>1</v>
      </c>
      <c r="I20" s="1">
        <v>1</v>
      </c>
      <c r="J20" s="1">
        <v>1</v>
      </c>
      <c r="K20" s="1">
        <v>1</v>
      </c>
      <c r="L20" s="1">
        <v>1</v>
      </c>
      <c r="M20" s="1">
        <v>1</v>
      </c>
      <c r="N20" s="1">
        <v>1</v>
      </c>
      <c r="O20" s="1">
        <v>1</v>
      </c>
    </row>
    <row r="21" spans="1:15" x14ac:dyDescent="0.25">
      <c r="A21" s="4" t="s">
        <v>1</v>
      </c>
      <c r="B21" t="s">
        <v>36</v>
      </c>
      <c r="C21" t="s">
        <v>39</v>
      </c>
      <c r="D21" s="1">
        <v>0</v>
      </c>
      <c r="E21" s="1">
        <v>0</v>
      </c>
      <c r="F21" s="1">
        <v>0</v>
      </c>
      <c r="G21" s="1">
        <v>0</v>
      </c>
      <c r="H21" s="1">
        <v>0</v>
      </c>
      <c r="I21" s="1">
        <v>0</v>
      </c>
      <c r="J21" s="1">
        <v>0</v>
      </c>
      <c r="K21" s="1">
        <v>0</v>
      </c>
      <c r="L21" s="1">
        <v>0</v>
      </c>
      <c r="M21" s="1">
        <v>0</v>
      </c>
      <c r="N21" s="1">
        <v>0</v>
      </c>
      <c r="O21" s="1">
        <v>0</v>
      </c>
    </row>
    <row r="22" spans="1:15" x14ac:dyDescent="0.25">
      <c r="A22" s="4" t="s">
        <v>2</v>
      </c>
      <c r="B22" t="s">
        <v>36</v>
      </c>
      <c r="C22" t="s">
        <v>39</v>
      </c>
      <c r="D22" s="1">
        <v>0</v>
      </c>
      <c r="E22" s="1">
        <v>0</v>
      </c>
      <c r="F22" s="1">
        <v>0</v>
      </c>
      <c r="G22" s="1">
        <v>0</v>
      </c>
      <c r="H22" s="1">
        <v>0</v>
      </c>
      <c r="I22" s="1">
        <v>0</v>
      </c>
      <c r="J22" s="1">
        <v>0</v>
      </c>
      <c r="K22" s="1">
        <v>0</v>
      </c>
      <c r="L22" s="1">
        <v>0</v>
      </c>
      <c r="M22" s="1">
        <v>0</v>
      </c>
      <c r="N22" s="1">
        <v>0</v>
      </c>
      <c r="O22" s="1">
        <v>0</v>
      </c>
    </row>
    <row r="23" spans="1:15" x14ac:dyDescent="0.25">
      <c r="A23" s="4" t="s">
        <v>0</v>
      </c>
      <c r="B23" t="s">
        <v>39</v>
      </c>
      <c r="C23" t="s">
        <v>41</v>
      </c>
      <c r="D23" s="1">
        <v>1</v>
      </c>
      <c r="E23" s="1">
        <v>1</v>
      </c>
      <c r="F23" s="1">
        <v>1</v>
      </c>
      <c r="G23" s="1">
        <v>1</v>
      </c>
      <c r="H23" s="1">
        <v>1</v>
      </c>
      <c r="I23" s="1">
        <v>1</v>
      </c>
      <c r="J23" s="1">
        <v>1</v>
      </c>
      <c r="K23" s="1">
        <v>1</v>
      </c>
      <c r="L23" s="1">
        <v>1</v>
      </c>
      <c r="M23" s="1">
        <v>1</v>
      </c>
      <c r="N23" s="1">
        <v>1</v>
      </c>
      <c r="O23" s="1">
        <v>1</v>
      </c>
    </row>
    <row r="24" spans="1:15" x14ac:dyDescent="0.25">
      <c r="A24" s="4" t="s">
        <v>1</v>
      </c>
      <c r="B24" t="s">
        <v>39</v>
      </c>
      <c r="C24" t="s">
        <v>41</v>
      </c>
      <c r="D24" s="1">
        <v>0</v>
      </c>
      <c r="E24" s="1">
        <v>0</v>
      </c>
      <c r="F24" s="1">
        <v>0</v>
      </c>
      <c r="G24" s="1">
        <v>0</v>
      </c>
      <c r="H24" s="1">
        <v>0</v>
      </c>
      <c r="I24" s="1">
        <v>0</v>
      </c>
      <c r="J24" s="1">
        <v>0</v>
      </c>
      <c r="K24" s="1">
        <v>0</v>
      </c>
      <c r="L24" s="1">
        <v>0</v>
      </c>
      <c r="M24" s="1">
        <v>0</v>
      </c>
      <c r="N24" s="1">
        <v>0</v>
      </c>
      <c r="O24" s="1">
        <v>0</v>
      </c>
    </row>
    <row r="25" spans="1:15" x14ac:dyDescent="0.25">
      <c r="A25" s="4" t="s">
        <v>2</v>
      </c>
      <c r="B25" t="s">
        <v>39</v>
      </c>
      <c r="C25" t="s">
        <v>41</v>
      </c>
      <c r="D25" s="1">
        <v>0</v>
      </c>
      <c r="E25" s="1">
        <v>0</v>
      </c>
      <c r="F25" s="1">
        <v>0</v>
      </c>
      <c r="G25" s="1">
        <v>0</v>
      </c>
      <c r="H25" s="1">
        <v>0</v>
      </c>
      <c r="I25" s="1">
        <v>0</v>
      </c>
      <c r="J25" s="1">
        <v>0</v>
      </c>
      <c r="K25" s="1">
        <v>0</v>
      </c>
      <c r="L25" s="1">
        <v>0</v>
      </c>
      <c r="M25" s="1">
        <v>0</v>
      </c>
      <c r="N25" s="1">
        <v>0</v>
      </c>
      <c r="O25" s="1">
        <v>0</v>
      </c>
    </row>
    <row r="26" spans="1:15" x14ac:dyDescent="0.25">
      <c r="A26" s="4" t="s">
        <v>0</v>
      </c>
      <c r="B26" t="s">
        <v>41</v>
      </c>
      <c r="C26" t="s">
        <v>44</v>
      </c>
      <c r="D26" s="1">
        <v>1</v>
      </c>
      <c r="E26" s="1">
        <v>1</v>
      </c>
      <c r="F26" s="1">
        <v>1</v>
      </c>
      <c r="G26" s="1">
        <v>1</v>
      </c>
      <c r="H26" s="1">
        <v>1</v>
      </c>
      <c r="I26" s="1">
        <v>1</v>
      </c>
      <c r="J26" s="1">
        <v>1</v>
      </c>
      <c r="K26" s="1">
        <v>1</v>
      </c>
      <c r="L26" s="1">
        <v>1</v>
      </c>
      <c r="M26" s="1">
        <v>1</v>
      </c>
      <c r="N26" s="1">
        <v>1</v>
      </c>
      <c r="O26" s="1">
        <v>1</v>
      </c>
    </row>
    <row r="27" spans="1:15" x14ac:dyDescent="0.25">
      <c r="A27" s="4" t="s">
        <v>1</v>
      </c>
      <c r="B27" t="s">
        <v>41</v>
      </c>
      <c r="C27" t="s">
        <v>44</v>
      </c>
      <c r="D27" s="1">
        <v>0</v>
      </c>
      <c r="E27" s="1">
        <v>0</v>
      </c>
      <c r="F27" s="1">
        <v>0</v>
      </c>
      <c r="G27" s="1">
        <v>0</v>
      </c>
      <c r="H27" s="1">
        <v>0</v>
      </c>
      <c r="I27" s="1">
        <v>0</v>
      </c>
      <c r="J27" s="1">
        <v>0</v>
      </c>
      <c r="K27" s="1">
        <v>0</v>
      </c>
      <c r="L27" s="1">
        <v>0</v>
      </c>
      <c r="M27" s="1">
        <v>0</v>
      </c>
      <c r="N27" s="1">
        <v>0</v>
      </c>
      <c r="O27" s="1">
        <v>0</v>
      </c>
    </row>
    <row r="28" spans="1:15" x14ac:dyDescent="0.25">
      <c r="A28" s="4" t="s">
        <v>2</v>
      </c>
      <c r="B28" t="s">
        <v>41</v>
      </c>
      <c r="C28" t="s">
        <v>44</v>
      </c>
      <c r="D28" s="1">
        <v>0</v>
      </c>
      <c r="E28" s="1">
        <v>0</v>
      </c>
      <c r="F28" s="1">
        <v>0</v>
      </c>
      <c r="G28" s="1">
        <v>0</v>
      </c>
      <c r="H28" s="1">
        <v>0</v>
      </c>
      <c r="I28" s="1">
        <v>0</v>
      </c>
      <c r="J28" s="1">
        <v>0</v>
      </c>
      <c r="K28" s="1">
        <v>0</v>
      </c>
      <c r="L28" s="1">
        <v>0</v>
      </c>
      <c r="M28" s="1">
        <v>0</v>
      </c>
      <c r="N28" s="1">
        <v>0</v>
      </c>
      <c r="O28" s="1">
        <v>0</v>
      </c>
    </row>
    <row r="29" spans="1:15" x14ac:dyDescent="0.25">
      <c r="A29" s="4" t="s">
        <v>0</v>
      </c>
      <c r="B29" t="s">
        <v>44</v>
      </c>
      <c r="C29" t="s">
        <v>9</v>
      </c>
      <c r="D29" s="1">
        <v>1</v>
      </c>
      <c r="E29" s="1">
        <v>1</v>
      </c>
      <c r="F29" s="1">
        <v>1</v>
      </c>
      <c r="G29" s="1">
        <v>1</v>
      </c>
      <c r="H29" s="1">
        <v>1</v>
      </c>
      <c r="I29" s="1">
        <v>1</v>
      </c>
      <c r="J29" s="1">
        <v>1</v>
      </c>
      <c r="K29" s="1">
        <v>1</v>
      </c>
      <c r="L29" s="1">
        <v>1</v>
      </c>
      <c r="M29" s="1">
        <v>1</v>
      </c>
      <c r="N29" s="1">
        <v>1</v>
      </c>
      <c r="O29" s="1">
        <v>1</v>
      </c>
    </row>
    <row r="30" spans="1:15" x14ac:dyDescent="0.25">
      <c r="A30" s="4" t="s">
        <v>1</v>
      </c>
      <c r="B30" t="s">
        <v>44</v>
      </c>
      <c r="C30" t="s">
        <v>9</v>
      </c>
      <c r="D30" s="1">
        <v>0</v>
      </c>
      <c r="E30" s="1">
        <v>0</v>
      </c>
      <c r="F30" s="1">
        <v>0</v>
      </c>
      <c r="G30" s="1">
        <v>0</v>
      </c>
      <c r="H30" s="1">
        <v>0</v>
      </c>
      <c r="I30" s="1">
        <v>0</v>
      </c>
      <c r="J30" s="1">
        <v>0</v>
      </c>
      <c r="K30" s="1">
        <v>0</v>
      </c>
      <c r="L30" s="1">
        <v>0</v>
      </c>
      <c r="M30" s="1">
        <v>0</v>
      </c>
      <c r="N30" s="1">
        <v>0</v>
      </c>
      <c r="O30" s="1">
        <v>0</v>
      </c>
    </row>
    <row r="31" spans="1:15" x14ac:dyDescent="0.25">
      <c r="A31" s="4" t="s">
        <v>2</v>
      </c>
      <c r="B31" t="s">
        <v>44</v>
      </c>
      <c r="C31" t="s">
        <v>9</v>
      </c>
      <c r="D31" s="1">
        <v>0</v>
      </c>
      <c r="E31" s="1">
        <v>0</v>
      </c>
      <c r="F31" s="1">
        <v>0</v>
      </c>
      <c r="G31" s="1">
        <v>0</v>
      </c>
      <c r="H31" s="1">
        <v>0</v>
      </c>
      <c r="I31" s="1">
        <v>0</v>
      </c>
      <c r="J31" s="1">
        <v>0</v>
      </c>
      <c r="K31" s="1">
        <v>0</v>
      </c>
      <c r="L31" s="1">
        <v>0</v>
      </c>
      <c r="M31" s="1">
        <v>0</v>
      </c>
      <c r="N31" s="1">
        <v>0</v>
      </c>
      <c r="O31" s="1">
        <v>0</v>
      </c>
    </row>
    <row r="32" spans="1:15" x14ac:dyDescent="0.25">
      <c r="A32" s="4" t="s">
        <v>0</v>
      </c>
      <c r="B32" t="s">
        <v>45</v>
      </c>
      <c r="C32" t="s">
        <v>9</v>
      </c>
      <c r="D32" s="1">
        <v>1</v>
      </c>
      <c r="E32" s="1">
        <v>1</v>
      </c>
      <c r="F32" s="1">
        <v>1</v>
      </c>
      <c r="G32" s="1">
        <v>1</v>
      </c>
      <c r="H32" s="1">
        <v>1</v>
      </c>
      <c r="I32" s="1">
        <v>1</v>
      </c>
      <c r="J32" s="1">
        <v>1</v>
      </c>
      <c r="K32" s="1">
        <v>1</v>
      </c>
      <c r="L32" s="1">
        <v>1</v>
      </c>
      <c r="M32" s="1">
        <v>1</v>
      </c>
      <c r="N32" s="1">
        <v>1</v>
      </c>
      <c r="O32" s="1">
        <v>1</v>
      </c>
    </row>
    <row r="33" spans="1:15" x14ac:dyDescent="0.25">
      <c r="A33" s="4" t="s">
        <v>1</v>
      </c>
      <c r="B33" t="s">
        <v>45</v>
      </c>
      <c r="C33" t="s">
        <v>9</v>
      </c>
      <c r="D33" s="1">
        <v>0</v>
      </c>
      <c r="E33" s="1">
        <v>0</v>
      </c>
      <c r="F33" s="1">
        <v>0</v>
      </c>
      <c r="G33" s="1">
        <v>0</v>
      </c>
      <c r="H33" s="1">
        <v>0</v>
      </c>
      <c r="I33" s="1">
        <v>0</v>
      </c>
      <c r="J33" s="1">
        <v>0</v>
      </c>
      <c r="K33" s="1">
        <v>0</v>
      </c>
      <c r="L33" s="1">
        <v>0</v>
      </c>
      <c r="M33" s="1">
        <v>0</v>
      </c>
      <c r="N33" s="1">
        <v>0</v>
      </c>
      <c r="O33" s="1">
        <v>0</v>
      </c>
    </row>
    <row r="34" spans="1:15" x14ac:dyDescent="0.25">
      <c r="A34" s="4" t="s">
        <v>2</v>
      </c>
      <c r="B34" t="s">
        <v>45</v>
      </c>
      <c r="C34" t="s">
        <v>9</v>
      </c>
      <c r="D34" s="1">
        <v>0</v>
      </c>
      <c r="E34" s="1">
        <v>0</v>
      </c>
      <c r="F34" s="1">
        <v>0</v>
      </c>
      <c r="G34" s="1">
        <v>0</v>
      </c>
      <c r="H34" s="1">
        <v>0</v>
      </c>
      <c r="I34" s="1">
        <v>0</v>
      </c>
      <c r="J34" s="1">
        <v>0</v>
      </c>
      <c r="K34" s="1">
        <v>0</v>
      </c>
      <c r="L34" s="1">
        <v>0</v>
      </c>
      <c r="M34" s="1">
        <v>0</v>
      </c>
      <c r="N34" s="1">
        <v>0</v>
      </c>
      <c r="O34" s="1">
        <v>0</v>
      </c>
    </row>
    <row r="35" spans="1:15" x14ac:dyDescent="0.25">
      <c r="A35" s="4" t="s">
        <v>0</v>
      </c>
      <c r="B35" t="s">
        <v>9</v>
      </c>
      <c r="C35" t="s">
        <v>46</v>
      </c>
      <c r="D35" s="1">
        <v>1</v>
      </c>
      <c r="E35" s="1">
        <v>1</v>
      </c>
      <c r="F35" s="1">
        <v>1</v>
      </c>
      <c r="G35" s="1">
        <v>1</v>
      </c>
      <c r="H35" s="1">
        <v>1</v>
      </c>
      <c r="I35" s="1">
        <v>1</v>
      </c>
      <c r="J35" s="1">
        <v>1</v>
      </c>
      <c r="K35" s="1">
        <v>1</v>
      </c>
      <c r="L35" s="1">
        <v>1</v>
      </c>
      <c r="M35" s="1">
        <v>1</v>
      </c>
      <c r="N35" s="1">
        <v>1</v>
      </c>
      <c r="O35" s="1">
        <v>1</v>
      </c>
    </row>
    <row r="36" spans="1:15" x14ac:dyDescent="0.25">
      <c r="A36" s="4" t="s">
        <v>1</v>
      </c>
      <c r="B36" t="s">
        <v>9</v>
      </c>
      <c r="C36" t="s">
        <v>46</v>
      </c>
      <c r="D36" s="1">
        <v>0</v>
      </c>
      <c r="E36" s="1">
        <v>0</v>
      </c>
      <c r="F36" s="1">
        <v>0</v>
      </c>
      <c r="G36" s="1">
        <v>0</v>
      </c>
      <c r="H36" s="1">
        <v>0</v>
      </c>
      <c r="I36" s="1">
        <v>0</v>
      </c>
      <c r="J36" s="1">
        <v>0</v>
      </c>
      <c r="K36" s="1">
        <v>0</v>
      </c>
      <c r="L36" s="1">
        <v>0</v>
      </c>
      <c r="M36" s="1">
        <v>0</v>
      </c>
      <c r="N36" s="1">
        <v>0</v>
      </c>
      <c r="O36" s="1">
        <v>0</v>
      </c>
    </row>
    <row r="37" spans="1:15" x14ac:dyDescent="0.25">
      <c r="A37" s="4" t="s">
        <v>2</v>
      </c>
      <c r="B37" t="s">
        <v>9</v>
      </c>
      <c r="C37" t="s">
        <v>46</v>
      </c>
      <c r="D37" s="1">
        <v>0</v>
      </c>
      <c r="E37" s="1">
        <v>0</v>
      </c>
      <c r="F37" s="1">
        <v>0</v>
      </c>
      <c r="G37" s="1">
        <v>0</v>
      </c>
      <c r="H37" s="1">
        <v>0</v>
      </c>
      <c r="I37" s="1">
        <v>0</v>
      </c>
      <c r="J37" s="1">
        <v>0</v>
      </c>
      <c r="K37" s="1">
        <v>0</v>
      </c>
      <c r="L37" s="1">
        <v>0</v>
      </c>
      <c r="M37" s="1">
        <v>0</v>
      </c>
      <c r="N37" s="1">
        <v>0</v>
      </c>
      <c r="O37" s="1">
        <v>0</v>
      </c>
    </row>
    <row r="38" spans="1:15" x14ac:dyDescent="0.25">
      <c r="A38" s="4" t="s">
        <v>0</v>
      </c>
      <c r="B38" t="s">
        <v>55</v>
      </c>
      <c r="C38" t="s">
        <v>54</v>
      </c>
      <c r="D38" s="1">
        <v>1</v>
      </c>
      <c r="E38" s="1">
        <v>1</v>
      </c>
      <c r="F38" s="1">
        <v>1</v>
      </c>
      <c r="G38" s="1">
        <v>1</v>
      </c>
      <c r="H38" s="1">
        <v>1</v>
      </c>
      <c r="I38" s="1">
        <v>1</v>
      </c>
      <c r="J38" s="1">
        <v>1</v>
      </c>
      <c r="K38" s="1">
        <v>1</v>
      </c>
      <c r="L38" s="1">
        <v>1</v>
      </c>
      <c r="M38" s="1">
        <v>1</v>
      </c>
      <c r="N38" s="1">
        <v>1</v>
      </c>
      <c r="O38" s="1">
        <v>1</v>
      </c>
    </row>
    <row r="39" spans="1:15" x14ac:dyDescent="0.25">
      <c r="A39" s="4" t="s">
        <v>1</v>
      </c>
      <c r="B39" t="s">
        <v>55</v>
      </c>
      <c r="C39" t="s">
        <v>54</v>
      </c>
      <c r="D39" s="1">
        <v>0</v>
      </c>
      <c r="E39" s="1">
        <v>0</v>
      </c>
      <c r="F39" s="1">
        <v>0</v>
      </c>
      <c r="G39" s="1">
        <v>0</v>
      </c>
      <c r="H39" s="1">
        <v>0</v>
      </c>
      <c r="I39" s="1">
        <v>0</v>
      </c>
      <c r="J39" s="1">
        <v>0</v>
      </c>
      <c r="K39" s="1">
        <v>0</v>
      </c>
      <c r="L39" s="1">
        <v>0</v>
      </c>
      <c r="M39" s="1">
        <v>0</v>
      </c>
      <c r="N39" s="1">
        <v>0</v>
      </c>
      <c r="O39" s="1">
        <v>0</v>
      </c>
    </row>
    <row r="40" spans="1:15" x14ac:dyDescent="0.25">
      <c r="A40" s="4" t="s">
        <v>2</v>
      </c>
      <c r="B40" t="s">
        <v>55</v>
      </c>
      <c r="C40" t="s">
        <v>54</v>
      </c>
      <c r="D40" s="1">
        <v>0</v>
      </c>
      <c r="E40" s="1">
        <v>0</v>
      </c>
      <c r="F40" s="1">
        <v>0</v>
      </c>
      <c r="G40" s="1">
        <v>0</v>
      </c>
      <c r="H40" s="1">
        <v>0</v>
      </c>
      <c r="I40" s="1">
        <v>0</v>
      </c>
      <c r="J40" s="1">
        <v>0</v>
      </c>
      <c r="K40" s="1">
        <v>0</v>
      </c>
      <c r="L40" s="1">
        <v>0</v>
      </c>
      <c r="M40" s="1">
        <v>0</v>
      </c>
      <c r="N40" s="1">
        <v>0</v>
      </c>
      <c r="O40" s="1">
        <v>0</v>
      </c>
    </row>
    <row r="41" spans="1:15" x14ac:dyDescent="0.25">
      <c r="A41" s="4" t="s">
        <v>0</v>
      </c>
      <c r="B41" t="s">
        <v>54</v>
      </c>
      <c r="C41" t="s">
        <v>50</v>
      </c>
      <c r="D41" s="1">
        <v>1</v>
      </c>
      <c r="E41" s="1">
        <v>1</v>
      </c>
      <c r="F41" s="1">
        <v>1</v>
      </c>
      <c r="G41" s="1">
        <v>1</v>
      </c>
      <c r="H41" s="1">
        <v>1</v>
      </c>
      <c r="I41" s="1">
        <v>1</v>
      </c>
      <c r="J41" s="1">
        <v>1</v>
      </c>
      <c r="K41" s="1">
        <v>1</v>
      </c>
      <c r="L41" s="1">
        <v>1</v>
      </c>
      <c r="M41" s="1">
        <v>1</v>
      </c>
      <c r="N41" s="1">
        <v>1</v>
      </c>
      <c r="O41" s="1">
        <v>1</v>
      </c>
    </row>
    <row r="42" spans="1:15" x14ac:dyDescent="0.25">
      <c r="A42" s="4" t="s">
        <v>1</v>
      </c>
      <c r="B42" t="s">
        <v>54</v>
      </c>
      <c r="C42" t="s">
        <v>50</v>
      </c>
      <c r="D42" s="1">
        <v>0</v>
      </c>
      <c r="E42" s="1">
        <v>0</v>
      </c>
      <c r="F42" s="1">
        <v>0</v>
      </c>
      <c r="G42" s="1">
        <v>0</v>
      </c>
      <c r="H42" s="1">
        <v>0</v>
      </c>
      <c r="I42" s="1">
        <v>0</v>
      </c>
      <c r="J42" s="1">
        <v>0</v>
      </c>
      <c r="K42" s="1">
        <v>0</v>
      </c>
      <c r="L42" s="1">
        <v>0</v>
      </c>
      <c r="M42" s="1">
        <v>0</v>
      </c>
      <c r="N42" s="1">
        <v>0</v>
      </c>
      <c r="O42" s="1">
        <v>0</v>
      </c>
    </row>
    <row r="43" spans="1:15" x14ac:dyDescent="0.25">
      <c r="A43" s="4" t="s">
        <v>2</v>
      </c>
      <c r="B43" t="s">
        <v>54</v>
      </c>
      <c r="C43" t="s">
        <v>50</v>
      </c>
      <c r="D43" s="1">
        <v>0</v>
      </c>
      <c r="E43" s="1">
        <v>0</v>
      </c>
      <c r="F43" s="1">
        <v>0</v>
      </c>
      <c r="G43" s="1">
        <v>0</v>
      </c>
      <c r="H43" s="1">
        <v>0</v>
      </c>
      <c r="I43" s="1">
        <v>0</v>
      </c>
      <c r="J43" s="1">
        <v>0</v>
      </c>
      <c r="K43" s="1">
        <v>0</v>
      </c>
      <c r="L43" s="1">
        <v>0</v>
      </c>
      <c r="M43" s="1">
        <v>0</v>
      </c>
      <c r="N43" s="1">
        <v>0</v>
      </c>
      <c r="O43" s="1">
        <v>0</v>
      </c>
    </row>
    <row r="44" spans="1:15" x14ac:dyDescent="0.25">
      <c r="A44" s="4" t="s">
        <v>0</v>
      </c>
      <c r="B44" t="s">
        <v>56</v>
      </c>
      <c r="C44" t="s">
        <v>10</v>
      </c>
      <c r="D44" s="1">
        <v>1</v>
      </c>
      <c r="E44" s="1">
        <v>1</v>
      </c>
      <c r="F44" s="1">
        <v>1</v>
      </c>
      <c r="G44" s="1">
        <v>1</v>
      </c>
      <c r="H44" s="1">
        <v>1</v>
      </c>
      <c r="I44" s="1">
        <v>1</v>
      </c>
      <c r="J44" s="1">
        <v>1</v>
      </c>
      <c r="K44" s="1">
        <v>1</v>
      </c>
      <c r="L44" s="1">
        <v>1</v>
      </c>
      <c r="M44" s="1">
        <v>1</v>
      </c>
      <c r="N44" s="1">
        <v>1</v>
      </c>
      <c r="O44" s="1">
        <v>1</v>
      </c>
    </row>
    <row r="45" spans="1:15" x14ac:dyDescent="0.25">
      <c r="A45" s="4" t="s">
        <v>1</v>
      </c>
      <c r="B45" t="s">
        <v>56</v>
      </c>
      <c r="C45" t="s">
        <v>10</v>
      </c>
      <c r="D45" s="1">
        <v>0</v>
      </c>
      <c r="E45" s="1">
        <v>0</v>
      </c>
      <c r="F45" s="1">
        <v>0</v>
      </c>
      <c r="G45" s="1">
        <v>0</v>
      </c>
      <c r="H45" s="1">
        <v>0</v>
      </c>
      <c r="I45" s="1">
        <v>0</v>
      </c>
      <c r="J45" s="1">
        <v>0</v>
      </c>
      <c r="K45" s="1">
        <v>0</v>
      </c>
      <c r="L45" s="1">
        <v>0</v>
      </c>
      <c r="M45" s="1">
        <v>0</v>
      </c>
      <c r="N45" s="1">
        <v>0</v>
      </c>
      <c r="O45" s="1">
        <v>0</v>
      </c>
    </row>
    <row r="46" spans="1:15" x14ac:dyDescent="0.25">
      <c r="A46" s="4" t="s">
        <v>2</v>
      </c>
      <c r="B46" t="s">
        <v>56</v>
      </c>
      <c r="C46" t="s">
        <v>10</v>
      </c>
      <c r="D46" s="1">
        <v>0</v>
      </c>
      <c r="E46" s="1">
        <v>0</v>
      </c>
      <c r="F46" s="1">
        <v>0</v>
      </c>
      <c r="G46" s="1">
        <v>0</v>
      </c>
      <c r="H46" s="1">
        <v>0</v>
      </c>
      <c r="I46" s="1">
        <v>0</v>
      </c>
      <c r="J46" s="1">
        <v>0</v>
      </c>
      <c r="K46" s="1">
        <v>0</v>
      </c>
      <c r="L46" s="1">
        <v>0</v>
      </c>
      <c r="M46" s="1">
        <v>0</v>
      </c>
      <c r="N46" s="1">
        <v>0</v>
      </c>
      <c r="O46" s="1">
        <v>0</v>
      </c>
    </row>
    <row r="47" spans="1:15" x14ac:dyDescent="0.25">
      <c r="A47" s="4" t="s">
        <v>0</v>
      </c>
      <c r="B47" t="s">
        <v>10</v>
      </c>
      <c r="C47" t="s">
        <v>49</v>
      </c>
      <c r="D47" s="1">
        <v>1</v>
      </c>
      <c r="E47" s="1">
        <v>1</v>
      </c>
      <c r="F47" s="1">
        <v>1</v>
      </c>
      <c r="G47" s="1">
        <v>1</v>
      </c>
      <c r="H47" s="1">
        <v>1</v>
      </c>
      <c r="I47" s="1">
        <v>1</v>
      </c>
      <c r="J47" s="1">
        <v>1</v>
      </c>
      <c r="K47" s="1">
        <v>1</v>
      </c>
      <c r="L47" s="1">
        <v>1</v>
      </c>
      <c r="M47" s="1">
        <v>1</v>
      </c>
      <c r="N47" s="1">
        <v>1</v>
      </c>
      <c r="O47" s="1">
        <v>1</v>
      </c>
    </row>
    <row r="48" spans="1:15" x14ac:dyDescent="0.25">
      <c r="A48" s="4" t="s">
        <v>1</v>
      </c>
      <c r="B48" t="s">
        <v>10</v>
      </c>
      <c r="C48" t="s">
        <v>49</v>
      </c>
      <c r="D48" s="1">
        <v>0</v>
      </c>
      <c r="E48" s="1">
        <v>0</v>
      </c>
      <c r="F48" s="1">
        <v>0</v>
      </c>
      <c r="G48" s="1">
        <v>0</v>
      </c>
      <c r="H48" s="1">
        <v>0</v>
      </c>
      <c r="I48" s="1">
        <v>0</v>
      </c>
      <c r="J48" s="1">
        <v>0</v>
      </c>
      <c r="K48" s="1">
        <v>0</v>
      </c>
      <c r="L48" s="1">
        <v>0</v>
      </c>
      <c r="M48" s="1">
        <v>0</v>
      </c>
      <c r="N48" s="1">
        <v>0</v>
      </c>
      <c r="O48" s="1">
        <v>0</v>
      </c>
    </row>
    <row r="49" spans="1:15" x14ac:dyDescent="0.25">
      <c r="A49" s="4" t="s">
        <v>2</v>
      </c>
      <c r="B49" t="s">
        <v>10</v>
      </c>
      <c r="C49" t="s">
        <v>49</v>
      </c>
      <c r="D49" s="1">
        <v>0</v>
      </c>
      <c r="E49" s="1">
        <v>0</v>
      </c>
      <c r="F49" s="1">
        <v>0</v>
      </c>
      <c r="G49" s="1">
        <v>0</v>
      </c>
      <c r="H49" s="1">
        <v>0</v>
      </c>
      <c r="I49" s="1">
        <v>0</v>
      </c>
      <c r="J49" s="1">
        <v>0</v>
      </c>
      <c r="K49" s="1">
        <v>0</v>
      </c>
      <c r="L49" s="1">
        <v>0</v>
      </c>
      <c r="M49" s="1">
        <v>0</v>
      </c>
      <c r="N49" s="1">
        <v>0</v>
      </c>
      <c r="O49" s="1">
        <v>0</v>
      </c>
    </row>
    <row r="50" spans="1:15" x14ac:dyDescent="0.25">
      <c r="A50" s="4" t="s">
        <v>0</v>
      </c>
      <c r="B50" t="s">
        <v>49</v>
      </c>
      <c r="C50" t="s">
        <v>34</v>
      </c>
      <c r="D50" s="1">
        <v>1</v>
      </c>
      <c r="E50" s="1">
        <v>1</v>
      </c>
      <c r="F50" s="1">
        <v>1</v>
      </c>
      <c r="G50" s="1">
        <v>1</v>
      </c>
      <c r="H50" s="1">
        <v>1</v>
      </c>
      <c r="I50" s="1">
        <v>1</v>
      </c>
      <c r="J50" s="1">
        <v>1</v>
      </c>
      <c r="K50" s="1">
        <v>1</v>
      </c>
      <c r="L50" s="1">
        <v>1</v>
      </c>
      <c r="M50" s="1">
        <v>1</v>
      </c>
      <c r="N50" s="1">
        <v>1</v>
      </c>
      <c r="O50" s="1">
        <v>1</v>
      </c>
    </row>
    <row r="51" spans="1:15" x14ac:dyDescent="0.25">
      <c r="A51" s="4" t="s">
        <v>1</v>
      </c>
      <c r="B51" t="s">
        <v>49</v>
      </c>
      <c r="C51" t="s">
        <v>34</v>
      </c>
      <c r="D51" s="1">
        <v>0</v>
      </c>
      <c r="E51" s="1">
        <v>0</v>
      </c>
      <c r="F51" s="1">
        <v>0</v>
      </c>
      <c r="G51" s="1">
        <v>0</v>
      </c>
      <c r="H51" s="1">
        <v>0</v>
      </c>
      <c r="I51" s="1">
        <v>0</v>
      </c>
      <c r="J51" s="1">
        <v>0</v>
      </c>
      <c r="K51" s="1">
        <v>0</v>
      </c>
      <c r="L51" s="1">
        <v>0</v>
      </c>
      <c r="M51" s="1">
        <v>0</v>
      </c>
      <c r="N51" s="1">
        <v>0</v>
      </c>
      <c r="O51" s="1">
        <v>0</v>
      </c>
    </row>
    <row r="52" spans="1:15" x14ac:dyDescent="0.25">
      <c r="A52" s="4" t="s">
        <v>2</v>
      </c>
      <c r="B52" t="s">
        <v>49</v>
      </c>
      <c r="C52" t="s">
        <v>34</v>
      </c>
      <c r="D52" s="1">
        <v>0</v>
      </c>
      <c r="E52" s="1">
        <v>0</v>
      </c>
      <c r="F52" s="1">
        <v>0</v>
      </c>
      <c r="G52" s="1">
        <v>0</v>
      </c>
      <c r="H52" s="1">
        <v>0</v>
      </c>
      <c r="I52" s="1">
        <v>0</v>
      </c>
      <c r="J52" s="1">
        <v>0</v>
      </c>
      <c r="K52" s="1">
        <v>0</v>
      </c>
      <c r="L52" s="1">
        <v>0</v>
      </c>
      <c r="M52" s="1">
        <v>0</v>
      </c>
      <c r="N52" s="1">
        <v>0</v>
      </c>
      <c r="O52" s="1">
        <v>0</v>
      </c>
    </row>
    <row r="53" spans="1:15" x14ac:dyDescent="0.25">
      <c r="A53" s="4" t="s">
        <v>0</v>
      </c>
      <c r="B53" t="s">
        <v>31</v>
      </c>
      <c r="C53" t="s">
        <v>32</v>
      </c>
      <c r="D53" s="1">
        <v>1</v>
      </c>
      <c r="E53" s="1">
        <v>1</v>
      </c>
      <c r="F53" s="1">
        <v>1</v>
      </c>
      <c r="G53" s="1">
        <v>1</v>
      </c>
      <c r="H53" s="1">
        <v>1</v>
      </c>
      <c r="I53" s="1">
        <v>1</v>
      </c>
      <c r="J53" s="1">
        <v>1</v>
      </c>
      <c r="K53" s="1">
        <v>1</v>
      </c>
      <c r="L53" s="1">
        <v>1</v>
      </c>
      <c r="M53" s="1">
        <v>1</v>
      </c>
      <c r="N53" s="1">
        <v>1</v>
      </c>
      <c r="O53" s="1">
        <v>1</v>
      </c>
    </row>
    <row r="54" spans="1:15" x14ac:dyDescent="0.25">
      <c r="A54" s="4" t="s">
        <v>1</v>
      </c>
      <c r="B54" t="s">
        <v>31</v>
      </c>
      <c r="C54" t="s">
        <v>32</v>
      </c>
      <c r="D54" s="1">
        <v>0</v>
      </c>
      <c r="E54" s="1">
        <v>0</v>
      </c>
      <c r="F54" s="1">
        <v>0</v>
      </c>
      <c r="G54" s="1">
        <v>0</v>
      </c>
      <c r="H54" s="1">
        <v>0</v>
      </c>
      <c r="I54" s="1">
        <v>0</v>
      </c>
      <c r="J54" s="1">
        <v>0</v>
      </c>
      <c r="K54" s="1">
        <v>0</v>
      </c>
      <c r="L54" s="1">
        <v>0</v>
      </c>
      <c r="M54" s="1">
        <v>0</v>
      </c>
      <c r="N54" s="1">
        <v>0</v>
      </c>
      <c r="O54" s="1">
        <v>0</v>
      </c>
    </row>
    <row r="55" spans="1:15" x14ac:dyDescent="0.25">
      <c r="A55" s="4" t="s">
        <v>2</v>
      </c>
      <c r="B55" t="s">
        <v>31</v>
      </c>
      <c r="C55" t="s">
        <v>32</v>
      </c>
      <c r="D55" s="1">
        <v>0</v>
      </c>
      <c r="E55" s="1">
        <v>0</v>
      </c>
      <c r="F55" s="1">
        <v>0</v>
      </c>
      <c r="G55" s="1">
        <v>0</v>
      </c>
      <c r="H55" s="1">
        <v>0</v>
      </c>
      <c r="I55" s="1">
        <v>0</v>
      </c>
      <c r="J55" s="1">
        <v>0</v>
      </c>
      <c r="K55" s="1">
        <v>0</v>
      </c>
      <c r="L55" s="1">
        <v>0</v>
      </c>
      <c r="M55" s="1">
        <v>0</v>
      </c>
      <c r="N55" s="1">
        <v>0</v>
      </c>
      <c r="O55" s="1">
        <v>0</v>
      </c>
    </row>
    <row r="56" spans="1:15" x14ac:dyDescent="0.25">
      <c r="A56" s="4" t="s">
        <v>0</v>
      </c>
      <c r="B56" t="s">
        <v>61</v>
      </c>
      <c r="C56" t="s">
        <v>31</v>
      </c>
      <c r="D56" s="1">
        <v>1</v>
      </c>
      <c r="E56" s="1">
        <v>1</v>
      </c>
      <c r="F56" s="1">
        <v>1</v>
      </c>
      <c r="G56" s="1">
        <v>1</v>
      </c>
      <c r="H56" s="1">
        <v>1</v>
      </c>
      <c r="I56" s="1">
        <v>1</v>
      </c>
      <c r="J56" s="1">
        <v>1</v>
      </c>
      <c r="K56" s="1">
        <v>1</v>
      </c>
      <c r="L56" s="1">
        <v>1</v>
      </c>
      <c r="M56" s="1">
        <v>1</v>
      </c>
      <c r="N56" s="1">
        <v>1</v>
      </c>
      <c r="O56" s="1">
        <v>1</v>
      </c>
    </row>
    <row r="57" spans="1:15" x14ac:dyDescent="0.25">
      <c r="A57" s="4" t="s">
        <v>1</v>
      </c>
      <c r="B57" t="s">
        <v>61</v>
      </c>
      <c r="C57" t="s">
        <v>31</v>
      </c>
      <c r="D57" s="1">
        <v>0</v>
      </c>
      <c r="E57" s="1">
        <v>0</v>
      </c>
      <c r="F57" s="1">
        <v>0</v>
      </c>
      <c r="G57" s="1">
        <v>0</v>
      </c>
      <c r="H57" s="1">
        <v>0</v>
      </c>
      <c r="I57" s="1">
        <v>0</v>
      </c>
      <c r="J57" s="1">
        <v>0</v>
      </c>
      <c r="K57" s="1">
        <v>0</v>
      </c>
      <c r="L57" s="1">
        <v>0</v>
      </c>
      <c r="M57" s="1">
        <v>0</v>
      </c>
      <c r="N57" s="1">
        <v>0</v>
      </c>
      <c r="O57" s="1">
        <v>0</v>
      </c>
    </row>
    <row r="58" spans="1:15" x14ac:dyDescent="0.25">
      <c r="A58" s="4" t="s">
        <v>2</v>
      </c>
      <c r="B58" t="s">
        <v>61</v>
      </c>
      <c r="C58" t="s">
        <v>31</v>
      </c>
      <c r="D58" s="1">
        <v>0</v>
      </c>
      <c r="E58" s="1">
        <v>0</v>
      </c>
      <c r="F58" s="1">
        <v>0</v>
      </c>
      <c r="G58" s="1">
        <v>0</v>
      </c>
      <c r="H58" s="1">
        <v>0</v>
      </c>
      <c r="I58" s="1">
        <v>0</v>
      </c>
      <c r="J58" s="1">
        <v>0</v>
      </c>
      <c r="K58" s="1">
        <v>0</v>
      </c>
      <c r="L58" s="1">
        <v>0</v>
      </c>
      <c r="M58" s="1">
        <v>0</v>
      </c>
      <c r="N58" s="1">
        <v>0</v>
      </c>
      <c r="O58" s="1">
        <v>0</v>
      </c>
    </row>
    <row r="59" spans="1:15" x14ac:dyDescent="0.25">
      <c r="A59" s="4" t="s">
        <v>0</v>
      </c>
      <c r="B59" t="s">
        <v>455</v>
      </c>
      <c r="C59" t="s">
        <v>56</v>
      </c>
      <c r="D59" s="1">
        <v>1</v>
      </c>
      <c r="E59" s="1">
        <v>1</v>
      </c>
      <c r="F59" s="1">
        <v>1</v>
      </c>
      <c r="G59" s="1">
        <v>1</v>
      </c>
      <c r="H59" s="1">
        <v>1</v>
      </c>
      <c r="I59" s="1">
        <v>1</v>
      </c>
      <c r="J59" s="1">
        <v>1</v>
      </c>
      <c r="K59" s="1">
        <v>1</v>
      </c>
      <c r="L59" s="1">
        <v>1</v>
      </c>
      <c r="M59" s="1">
        <v>1</v>
      </c>
      <c r="N59" s="1">
        <v>1</v>
      </c>
      <c r="O59" s="1">
        <v>1</v>
      </c>
    </row>
    <row r="60" spans="1:15" x14ac:dyDescent="0.25">
      <c r="A60" s="4" t="s">
        <v>1</v>
      </c>
      <c r="B60" t="s">
        <v>455</v>
      </c>
      <c r="C60" t="s">
        <v>56</v>
      </c>
      <c r="D60" s="1">
        <v>0</v>
      </c>
      <c r="E60" s="1">
        <v>0</v>
      </c>
      <c r="F60" s="1">
        <v>0</v>
      </c>
      <c r="G60" s="1">
        <v>0</v>
      </c>
      <c r="H60" s="1">
        <v>0</v>
      </c>
      <c r="I60" s="1">
        <v>0</v>
      </c>
      <c r="J60" s="1">
        <v>0</v>
      </c>
      <c r="K60" s="1">
        <v>0</v>
      </c>
      <c r="L60" s="1">
        <v>0</v>
      </c>
      <c r="M60" s="1">
        <v>0</v>
      </c>
      <c r="N60" s="1">
        <v>0</v>
      </c>
      <c r="O60" s="1">
        <v>0</v>
      </c>
    </row>
    <row r="61" spans="1:15" x14ac:dyDescent="0.25">
      <c r="A61" s="4" t="s">
        <v>2</v>
      </c>
      <c r="B61" t="s">
        <v>455</v>
      </c>
      <c r="C61" t="s">
        <v>56</v>
      </c>
      <c r="D61" s="1">
        <v>0</v>
      </c>
      <c r="E61" s="1">
        <v>0</v>
      </c>
      <c r="F61" s="1">
        <v>0</v>
      </c>
      <c r="G61" s="1">
        <v>0</v>
      </c>
      <c r="H61" s="1">
        <v>0</v>
      </c>
      <c r="I61" s="1">
        <v>0</v>
      </c>
      <c r="J61" s="1">
        <v>0</v>
      </c>
      <c r="K61" s="1">
        <v>0</v>
      </c>
      <c r="L61" s="1">
        <v>0</v>
      </c>
      <c r="M61" s="1">
        <v>0</v>
      </c>
      <c r="N61" s="1">
        <v>0</v>
      </c>
      <c r="O61" s="1">
        <v>0</v>
      </c>
    </row>
    <row r="62" spans="1:15" x14ac:dyDescent="0.25">
      <c r="A62" s="4" t="s">
        <v>0</v>
      </c>
      <c r="B62" t="s">
        <v>58</v>
      </c>
      <c r="C62" t="s">
        <v>57</v>
      </c>
      <c r="D62" s="1">
        <v>1</v>
      </c>
      <c r="E62" s="1">
        <v>1</v>
      </c>
      <c r="F62" s="1">
        <v>1</v>
      </c>
      <c r="G62" s="1">
        <v>1</v>
      </c>
      <c r="H62" s="1">
        <v>1</v>
      </c>
      <c r="I62" s="1">
        <v>1</v>
      </c>
      <c r="J62" s="1">
        <v>1</v>
      </c>
      <c r="K62" s="1">
        <v>1</v>
      </c>
      <c r="L62" s="1">
        <v>1</v>
      </c>
      <c r="M62" s="1">
        <v>1</v>
      </c>
      <c r="N62" s="1">
        <v>1</v>
      </c>
      <c r="O62" s="1">
        <v>1</v>
      </c>
    </row>
    <row r="63" spans="1:15" x14ac:dyDescent="0.25">
      <c r="A63" s="4" t="s">
        <v>1</v>
      </c>
      <c r="B63" t="s">
        <v>58</v>
      </c>
      <c r="C63" t="s">
        <v>57</v>
      </c>
      <c r="D63" s="1">
        <v>0</v>
      </c>
      <c r="E63" s="1">
        <v>0</v>
      </c>
      <c r="F63" s="1">
        <v>0</v>
      </c>
      <c r="G63" s="1">
        <v>0</v>
      </c>
      <c r="H63" s="1">
        <v>0</v>
      </c>
      <c r="I63" s="1">
        <v>0</v>
      </c>
      <c r="J63" s="1">
        <v>0</v>
      </c>
      <c r="K63" s="1">
        <v>0</v>
      </c>
      <c r="L63" s="1">
        <v>0</v>
      </c>
      <c r="M63" s="1">
        <v>0</v>
      </c>
      <c r="N63" s="1">
        <v>0</v>
      </c>
      <c r="O63" s="1">
        <v>0</v>
      </c>
    </row>
    <row r="64" spans="1:15" x14ac:dyDescent="0.25">
      <c r="A64" s="4" t="s">
        <v>2</v>
      </c>
      <c r="B64" t="s">
        <v>58</v>
      </c>
      <c r="C64" t="s">
        <v>57</v>
      </c>
      <c r="D64" s="1">
        <v>0</v>
      </c>
      <c r="E64" s="1">
        <v>0</v>
      </c>
      <c r="F64" s="1">
        <v>0</v>
      </c>
      <c r="G64" s="1">
        <v>0</v>
      </c>
      <c r="H64" s="1">
        <v>0</v>
      </c>
      <c r="I64" s="1">
        <v>0</v>
      </c>
      <c r="J64" s="1">
        <v>0</v>
      </c>
      <c r="K64" s="1">
        <v>0</v>
      </c>
      <c r="L64" s="1">
        <v>0</v>
      </c>
      <c r="M64" s="1">
        <v>0</v>
      </c>
      <c r="N64" s="1">
        <v>0</v>
      </c>
      <c r="O64" s="1">
        <v>0</v>
      </c>
    </row>
    <row r="65" spans="1:15" x14ac:dyDescent="0.25">
      <c r="A65" s="4" t="s">
        <v>0</v>
      </c>
      <c r="B65" t="s">
        <v>59</v>
      </c>
      <c r="C65" t="s">
        <v>455</v>
      </c>
      <c r="D65" s="1">
        <v>1</v>
      </c>
      <c r="E65" s="1">
        <v>1</v>
      </c>
      <c r="F65" s="1">
        <v>1</v>
      </c>
      <c r="G65" s="1">
        <v>1</v>
      </c>
      <c r="H65" s="1">
        <v>1</v>
      </c>
      <c r="I65" s="1">
        <v>1</v>
      </c>
      <c r="J65" s="1">
        <v>1</v>
      </c>
      <c r="K65" s="1">
        <v>1</v>
      </c>
      <c r="L65" s="1">
        <v>1</v>
      </c>
      <c r="M65" s="1">
        <v>1</v>
      </c>
      <c r="N65" s="1">
        <v>1</v>
      </c>
      <c r="O65" s="1">
        <v>1</v>
      </c>
    </row>
    <row r="66" spans="1:15" x14ac:dyDescent="0.25">
      <c r="A66" s="4" t="s">
        <v>1</v>
      </c>
      <c r="B66" t="s">
        <v>59</v>
      </c>
      <c r="C66" t="s">
        <v>455</v>
      </c>
      <c r="D66" s="1">
        <v>0</v>
      </c>
      <c r="E66" s="1">
        <v>0</v>
      </c>
      <c r="F66" s="1">
        <v>0</v>
      </c>
      <c r="G66" s="1">
        <v>0</v>
      </c>
      <c r="H66" s="1">
        <v>0</v>
      </c>
      <c r="I66" s="1">
        <v>0</v>
      </c>
      <c r="J66" s="1">
        <v>0</v>
      </c>
      <c r="K66" s="1">
        <v>0</v>
      </c>
      <c r="L66" s="1">
        <v>0</v>
      </c>
      <c r="M66" s="1">
        <v>0</v>
      </c>
      <c r="N66" s="1">
        <v>0</v>
      </c>
      <c r="O66" s="1">
        <v>0</v>
      </c>
    </row>
    <row r="67" spans="1:15" x14ac:dyDescent="0.25">
      <c r="A67" s="4" t="s">
        <v>2</v>
      </c>
      <c r="B67" t="s">
        <v>59</v>
      </c>
      <c r="C67" t="s">
        <v>455</v>
      </c>
      <c r="D67" s="1">
        <v>0</v>
      </c>
      <c r="E67" s="1">
        <v>0</v>
      </c>
      <c r="F67" s="1">
        <v>0</v>
      </c>
      <c r="G67" s="1">
        <v>0</v>
      </c>
      <c r="H67" s="1">
        <v>0</v>
      </c>
      <c r="I67" s="1">
        <v>0</v>
      </c>
      <c r="J67" s="1">
        <v>0</v>
      </c>
      <c r="K67" s="1">
        <v>0</v>
      </c>
      <c r="L67" s="1">
        <v>0</v>
      </c>
      <c r="M67" s="1">
        <v>0</v>
      </c>
      <c r="N67" s="1">
        <v>0</v>
      </c>
      <c r="O67" s="1">
        <v>0</v>
      </c>
    </row>
    <row r="68" spans="1:15" x14ac:dyDescent="0.25">
      <c r="A68" s="4" t="s">
        <v>0</v>
      </c>
      <c r="B68" t="s">
        <v>57</v>
      </c>
      <c r="C68" t="s">
        <v>458</v>
      </c>
      <c r="D68" s="1">
        <v>1</v>
      </c>
      <c r="E68" s="1">
        <v>1</v>
      </c>
      <c r="F68" s="1">
        <v>1</v>
      </c>
      <c r="G68" s="1">
        <v>1</v>
      </c>
      <c r="H68" s="1">
        <v>1</v>
      </c>
      <c r="I68" s="1">
        <v>1</v>
      </c>
      <c r="J68" s="1">
        <v>1</v>
      </c>
      <c r="K68" s="1">
        <v>1</v>
      </c>
      <c r="L68" s="1">
        <v>1</v>
      </c>
      <c r="M68" s="1">
        <v>1</v>
      </c>
      <c r="N68" s="1">
        <v>1</v>
      </c>
      <c r="O68" s="1">
        <v>1</v>
      </c>
    </row>
    <row r="69" spans="1:15" x14ac:dyDescent="0.25">
      <c r="A69" s="4" t="s">
        <v>1</v>
      </c>
      <c r="B69" t="s">
        <v>57</v>
      </c>
      <c r="C69" t="s">
        <v>458</v>
      </c>
      <c r="D69" s="1">
        <v>0</v>
      </c>
      <c r="E69" s="1">
        <v>0</v>
      </c>
      <c r="F69" s="1">
        <v>0</v>
      </c>
      <c r="G69" s="1">
        <v>0</v>
      </c>
      <c r="H69" s="1">
        <v>0</v>
      </c>
      <c r="I69" s="1">
        <v>0</v>
      </c>
      <c r="J69" s="1">
        <v>0</v>
      </c>
      <c r="K69" s="1">
        <v>0</v>
      </c>
      <c r="L69" s="1">
        <v>0</v>
      </c>
      <c r="M69" s="1">
        <v>0</v>
      </c>
      <c r="N69" s="1">
        <v>0</v>
      </c>
      <c r="O69" s="1">
        <v>0</v>
      </c>
    </row>
    <row r="70" spans="1:15" x14ac:dyDescent="0.25">
      <c r="A70" s="4" t="s">
        <v>2</v>
      </c>
      <c r="B70" t="s">
        <v>57</v>
      </c>
      <c r="C70" t="s">
        <v>458</v>
      </c>
      <c r="D70" s="1">
        <v>0</v>
      </c>
      <c r="E70" s="1">
        <v>0</v>
      </c>
      <c r="F70" s="1">
        <v>0</v>
      </c>
      <c r="G70" s="1">
        <v>0</v>
      </c>
      <c r="H70" s="1">
        <v>0</v>
      </c>
      <c r="I70" s="1">
        <v>0</v>
      </c>
      <c r="J70" s="1">
        <v>0</v>
      </c>
      <c r="K70" s="1">
        <v>0</v>
      </c>
      <c r="L70" s="1">
        <v>0</v>
      </c>
      <c r="M70" s="1">
        <v>0</v>
      </c>
      <c r="N70" s="1">
        <v>0</v>
      </c>
      <c r="O70" s="1">
        <v>0</v>
      </c>
    </row>
    <row r="71" spans="1:15" x14ac:dyDescent="0.25">
      <c r="A71" s="4" t="s">
        <v>0</v>
      </c>
      <c r="B71" t="s">
        <v>50</v>
      </c>
      <c r="C71" t="s">
        <v>49</v>
      </c>
      <c r="D71" s="1">
        <v>1</v>
      </c>
      <c r="E71" s="1">
        <v>1</v>
      </c>
      <c r="F71" s="1">
        <v>1</v>
      </c>
      <c r="G71" s="1">
        <v>1</v>
      </c>
      <c r="H71" s="1">
        <v>1</v>
      </c>
      <c r="I71" s="1">
        <v>1</v>
      </c>
      <c r="J71" s="1">
        <v>1</v>
      </c>
      <c r="K71" s="1">
        <v>1</v>
      </c>
      <c r="L71" s="1">
        <v>1</v>
      </c>
      <c r="M71" s="1">
        <v>1</v>
      </c>
      <c r="N71" s="1">
        <v>1</v>
      </c>
      <c r="O71" s="1">
        <v>1</v>
      </c>
    </row>
    <row r="72" spans="1:15" x14ac:dyDescent="0.25">
      <c r="A72" s="4" t="s">
        <v>1</v>
      </c>
      <c r="B72" t="s">
        <v>50</v>
      </c>
      <c r="C72" t="s">
        <v>49</v>
      </c>
      <c r="D72" s="1">
        <v>0</v>
      </c>
      <c r="E72" s="1">
        <v>0</v>
      </c>
      <c r="F72" s="1">
        <v>0</v>
      </c>
      <c r="G72" s="1">
        <v>0</v>
      </c>
      <c r="H72" s="1">
        <v>0</v>
      </c>
      <c r="I72" s="1">
        <v>0</v>
      </c>
      <c r="J72" s="1">
        <v>0</v>
      </c>
      <c r="K72" s="1">
        <v>0</v>
      </c>
      <c r="L72" s="1">
        <v>0</v>
      </c>
      <c r="M72" s="1">
        <v>0</v>
      </c>
      <c r="N72" s="1">
        <v>0</v>
      </c>
      <c r="O72" s="1">
        <v>0</v>
      </c>
    </row>
    <row r="73" spans="1:15" x14ac:dyDescent="0.25">
      <c r="A73" s="4" t="s">
        <v>2</v>
      </c>
      <c r="B73" t="s">
        <v>50</v>
      </c>
      <c r="C73" t="s">
        <v>49</v>
      </c>
      <c r="D73" s="1">
        <v>0</v>
      </c>
      <c r="E73" s="1">
        <v>0</v>
      </c>
      <c r="F73" s="1">
        <v>0</v>
      </c>
      <c r="G73" s="1">
        <v>0</v>
      </c>
      <c r="H73" s="1">
        <v>0</v>
      </c>
      <c r="I73" s="1">
        <v>0</v>
      </c>
      <c r="J73" s="1">
        <v>0</v>
      </c>
      <c r="K73" s="1">
        <v>0</v>
      </c>
      <c r="L73" s="1">
        <v>0</v>
      </c>
      <c r="M73" s="1">
        <v>0</v>
      </c>
      <c r="N73" s="1">
        <v>0</v>
      </c>
      <c r="O73" s="1">
        <v>0</v>
      </c>
    </row>
    <row r="74" spans="1:15" x14ac:dyDescent="0.25">
      <c r="A74" s="4" t="s">
        <v>0</v>
      </c>
      <c r="B74" t="s">
        <v>458</v>
      </c>
      <c r="C74" t="s">
        <v>461</v>
      </c>
      <c r="D74" s="1">
        <v>1</v>
      </c>
      <c r="E74" s="1">
        <v>1</v>
      </c>
      <c r="F74" s="1">
        <v>1</v>
      </c>
      <c r="G74" s="1">
        <v>1</v>
      </c>
      <c r="H74" s="1">
        <v>1</v>
      </c>
      <c r="I74" s="1">
        <v>1</v>
      </c>
      <c r="J74" s="1">
        <v>1</v>
      </c>
      <c r="K74" s="1">
        <v>1</v>
      </c>
      <c r="L74" s="1">
        <v>1</v>
      </c>
      <c r="M74" s="1">
        <v>1</v>
      </c>
      <c r="N74" s="1">
        <v>1</v>
      </c>
      <c r="O74" s="1">
        <v>1</v>
      </c>
    </row>
    <row r="75" spans="1:15" x14ac:dyDescent="0.25">
      <c r="A75" s="4" t="s">
        <v>1</v>
      </c>
      <c r="B75" t="s">
        <v>458</v>
      </c>
      <c r="C75" t="s">
        <v>461</v>
      </c>
      <c r="D75" s="1">
        <v>0</v>
      </c>
      <c r="E75" s="1">
        <v>0</v>
      </c>
      <c r="F75" s="1">
        <v>0</v>
      </c>
      <c r="G75" s="1">
        <v>0</v>
      </c>
      <c r="H75" s="1">
        <v>0</v>
      </c>
      <c r="I75" s="1">
        <v>0</v>
      </c>
      <c r="J75" s="1">
        <v>0</v>
      </c>
      <c r="K75" s="1">
        <v>0</v>
      </c>
      <c r="L75" s="1">
        <v>0</v>
      </c>
      <c r="M75" s="1">
        <v>0</v>
      </c>
      <c r="N75" s="1">
        <v>0</v>
      </c>
      <c r="O75" s="1">
        <v>0</v>
      </c>
    </row>
    <row r="76" spans="1:15" x14ac:dyDescent="0.25">
      <c r="A76" s="4" t="s">
        <v>2</v>
      </c>
      <c r="B76" t="s">
        <v>458</v>
      </c>
      <c r="C76" t="s">
        <v>461</v>
      </c>
      <c r="D76" s="1">
        <v>0</v>
      </c>
      <c r="E76" s="1">
        <v>0</v>
      </c>
      <c r="F76" s="1">
        <v>0</v>
      </c>
      <c r="G76" s="1">
        <v>0</v>
      </c>
      <c r="H76" s="1">
        <v>0</v>
      </c>
      <c r="I76" s="1">
        <v>0</v>
      </c>
      <c r="J76" s="1">
        <v>0</v>
      </c>
      <c r="K76" s="1">
        <v>0</v>
      </c>
      <c r="L76" s="1">
        <v>0</v>
      </c>
      <c r="M76" s="1">
        <v>0</v>
      </c>
      <c r="N76" s="1">
        <v>0</v>
      </c>
      <c r="O76" s="1">
        <v>0</v>
      </c>
    </row>
    <row r="77" spans="1:15" x14ac:dyDescent="0.25">
      <c r="A77" s="4" t="s">
        <v>0</v>
      </c>
      <c r="B77" t="s">
        <v>461</v>
      </c>
      <c r="C77" t="s">
        <v>56</v>
      </c>
      <c r="D77" s="1">
        <v>1</v>
      </c>
      <c r="E77" s="1">
        <v>1</v>
      </c>
      <c r="F77" s="1">
        <v>1</v>
      </c>
      <c r="G77" s="1">
        <v>1</v>
      </c>
      <c r="H77" s="1">
        <v>1</v>
      </c>
      <c r="I77" s="1">
        <v>1</v>
      </c>
      <c r="J77" s="1">
        <v>1</v>
      </c>
      <c r="K77" s="1">
        <v>1</v>
      </c>
      <c r="L77" s="1">
        <v>1</v>
      </c>
      <c r="M77" s="1">
        <v>1</v>
      </c>
      <c r="N77" s="1">
        <v>1</v>
      </c>
      <c r="O77" s="1">
        <v>1</v>
      </c>
    </row>
    <row r="78" spans="1:15" x14ac:dyDescent="0.25">
      <c r="A78" s="4" t="s">
        <v>1</v>
      </c>
      <c r="B78" t="s">
        <v>461</v>
      </c>
      <c r="C78" t="s">
        <v>56</v>
      </c>
      <c r="D78" s="1">
        <v>0</v>
      </c>
      <c r="E78" s="1">
        <v>0</v>
      </c>
      <c r="F78" s="1">
        <v>0</v>
      </c>
      <c r="G78" s="1">
        <v>0</v>
      </c>
      <c r="H78" s="1">
        <v>0</v>
      </c>
      <c r="I78" s="1">
        <v>0</v>
      </c>
      <c r="J78" s="1">
        <v>0</v>
      </c>
      <c r="K78" s="1">
        <v>0</v>
      </c>
      <c r="L78" s="1">
        <v>0</v>
      </c>
      <c r="M78" s="1">
        <v>0</v>
      </c>
      <c r="N78" s="1">
        <v>0</v>
      </c>
      <c r="O78" s="1">
        <v>0</v>
      </c>
    </row>
    <row r="79" spans="1:15" x14ac:dyDescent="0.25">
      <c r="A79" s="4" t="s">
        <v>2</v>
      </c>
      <c r="B79" t="s">
        <v>461</v>
      </c>
      <c r="C79" t="s">
        <v>56</v>
      </c>
      <c r="D79" s="1">
        <v>0</v>
      </c>
      <c r="E79" s="1">
        <v>0</v>
      </c>
      <c r="F79" s="1">
        <v>0</v>
      </c>
      <c r="G79" s="1">
        <v>0</v>
      </c>
      <c r="H79" s="1">
        <v>0</v>
      </c>
      <c r="I79" s="1">
        <v>0</v>
      </c>
      <c r="J79" s="1">
        <v>0</v>
      </c>
      <c r="K79" s="1">
        <v>0</v>
      </c>
      <c r="L79" s="1">
        <v>0</v>
      </c>
      <c r="M79" s="1">
        <v>0</v>
      </c>
      <c r="N79" s="1">
        <v>0</v>
      </c>
      <c r="O79" s="1">
        <v>0</v>
      </c>
    </row>
    <row r="80" spans="1:15" x14ac:dyDescent="0.25">
      <c r="D80" s="1"/>
      <c r="E80" s="1"/>
      <c r="F80" s="1"/>
      <c r="G80" s="1"/>
      <c r="H80" s="1"/>
      <c r="I80" s="1"/>
      <c r="J80" s="1"/>
      <c r="K80" s="1"/>
      <c r="L80" s="1"/>
      <c r="M80" s="1"/>
      <c r="N80" s="1"/>
      <c r="O80" s="1"/>
    </row>
    <row r="81" spans="4:15" x14ac:dyDescent="0.25">
      <c r="D81" s="1"/>
      <c r="E81" s="1"/>
      <c r="F81" s="1"/>
      <c r="G81" s="1"/>
      <c r="H81" s="1"/>
      <c r="I81" s="1"/>
      <c r="J81" s="1"/>
      <c r="K81" s="1"/>
      <c r="L81" s="1"/>
      <c r="M81" s="1"/>
      <c r="N81" s="1"/>
      <c r="O81" s="1"/>
    </row>
    <row r="82" spans="4:15" x14ac:dyDescent="0.25">
      <c r="D82" s="1"/>
      <c r="E82" s="1"/>
      <c r="F82" s="1"/>
      <c r="G82" s="1"/>
      <c r="H82" s="1"/>
      <c r="I82" s="1"/>
      <c r="J82" s="1"/>
      <c r="K82" s="1"/>
      <c r="L82" s="1"/>
      <c r="M82" s="1"/>
      <c r="N82" s="1"/>
      <c r="O82" s="1"/>
    </row>
  </sheetData>
  <pageMargins left="0.7" right="0.7" top="0.75" bottom="0.75" header="0.3" footer="0.3"/>
  <pageSetup orientation="portrait" horizontalDpi="1200" verticalDpi="120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39"/>
  <dimension ref="A1"/>
  <sheetViews>
    <sheetView workbookViewId="0">
      <selection activeCell="A2" sqref="A2"/>
    </sheetView>
  </sheetViews>
  <sheetFormatPr defaultRowHeight="15" x14ac:dyDescent="0.25"/>
  <cols>
    <col min="1" max="1" width="16.85546875" bestFit="1" customWidth="1"/>
    <col min="4" max="5" width="11" bestFit="1" customWidth="1"/>
  </cols>
  <sheetData>
    <row r="1" spans="1:1" x14ac:dyDescent="0.25">
      <c r="A1" s="9">
        <v>50000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C26"/>
  <sheetViews>
    <sheetView workbookViewId="0">
      <selection activeCell="K39" sqref="K39"/>
    </sheetView>
  </sheetViews>
  <sheetFormatPr defaultRowHeight="15" x14ac:dyDescent="0.25"/>
  <cols>
    <col min="1" max="1" width="13.28515625" bestFit="1" customWidth="1"/>
    <col min="4" max="5" width="11" bestFit="1" customWidth="1"/>
  </cols>
  <sheetData>
    <row r="1" spans="1:3" x14ac:dyDescent="0.25">
      <c r="A1" t="s">
        <v>61</v>
      </c>
      <c r="B1" t="s">
        <v>31</v>
      </c>
      <c r="C1">
        <v>7</v>
      </c>
    </row>
    <row r="2" spans="1:3" x14ac:dyDescent="0.25">
      <c r="A2" t="s">
        <v>31</v>
      </c>
      <c r="B2" t="s">
        <v>32</v>
      </c>
      <c r="C2">
        <v>7</v>
      </c>
    </row>
    <row r="3" spans="1:3" x14ac:dyDescent="0.25">
      <c r="A3" t="s">
        <v>32</v>
      </c>
      <c r="B3" t="s">
        <v>33</v>
      </c>
      <c r="C3">
        <v>7</v>
      </c>
    </row>
    <row r="4" spans="1:3" x14ac:dyDescent="0.25">
      <c r="A4" t="s">
        <v>7</v>
      </c>
      <c r="B4" t="s">
        <v>33</v>
      </c>
      <c r="C4">
        <v>7</v>
      </c>
    </row>
    <row r="5" spans="1:3" x14ac:dyDescent="0.25">
      <c r="A5" t="s">
        <v>33</v>
      </c>
      <c r="B5" t="s">
        <v>8</v>
      </c>
      <c r="C5">
        <v>7</v>
      </c>
    </row>
    <row r="6" spans="1:3" x14ac:dyDescent="0.25">
      <c r="A6" t="s">
        <v>8</v>
      </c>
      <c r="B6" t="s">
        <v>34</v>
      </c>
      <c r="C6">
        <v>7</v>
      </c>
    </row>
    <row r="7" spans="1:3" x14ac:dyDescent="0.25">
      <c r="A7" t="s">
        <v>34</v>
      </c>
      <c r="B7" t="s">
        <v>36</v>
      </c>
      <c r="C7">
        <v>7</v>
      </c>
    </row>
    <row r="8" spans="1:3" x14ac:dyDescent="0.25">
      <c r="A8" t="s">
        <v>36</v>
      </c>
      <c r="B8" t="s">
        <v>39</v>
      </c>
      <c r="C8">
        <v>7</v>
      </c>
    </row>
    <row r="9" spans="1:3" x14ac:dyDescent="0.25">
      <c r="A9" t="s">
        <v>39</v>
      </c>
      <c r="B9" t="s">
        <v>41</v>
      </c>
      <c r="C9">
        <v>7</v>
      </c>
    </row>
    <row r="10" spans="1:3" x14ac:dyDescent="0.25">
      <c r="A10" t="s">
        <v>41</v>
      </c>
      <c r="B10" t="s">
        <v>44</v>
      </c>
      <c r="C10">
        <v>7</v>
      </c>
    </row>
    <row r="11" spans="1:3" x14ac:dyDescent="0.25">
      <c r="A11" t="s">
        <v>44</v>
      </c>
      <c r="B11" t="s">
        <v>9</v>
      </c>
      <c r="C11">
        <v>7</v>
      </c>
    </row>
    <row r="12" spans="1:3" x14ac:dyDescent="0.25">
      <c r="A12" t="s">
        <v>45</v>
      </c>
      <c r="B12" t="s">
        <v>9</v>
      </c>
      <c r="C12">
        <v>7</v>
      </c>
    </row>
    <row r="13" spans="1:3" x14ac:dyDescent="0.25">
      <c r="A13" t="s">
        <v>9</v>
      </c>
      <c r="B13" t="s">
        <v>46</v>
      </c>
      <c r="C13">
        <v>7</v>
      </c>
    </row>
    <row r="14" spans="1:3" x14ac:dyDescent="0.25">
      <c r="A14" t="s">
        <v>46</v>
      </c>
      <c r="B14" t="s">
        <v>48</v>
      </c>
      <c r="C14">
        <v>7</v>
      </c>
    </row>
    <row r="15" spans="1:3" x14ac:dyDescent="0.25">
      <c r="A15" t="s">
        <v>455</v>
      </c>
      <c r="B15" t="s">
        <v>56</v>
      </c>
      <c r="C15">
        <v>7</v>
      </c>
    </row>
    <row r="16" spans="1:3" x14ac:dyDescent="0.25">
      <c r="A16" t="s">
        <v>58</v>
      </c>
      <c r="B16" t="s">
        <v>57</v>
      </c>
      <c r="C16">
        <v>7</v>
      </c>
    </row>
    <row r="17" spans="1:3" x14ac:dyDescent="0.25">
      <c r="A17" t="s">
        <v>59</v>
      </c>
      <c r="B17" t="s">
        <v>455</v>
      </c>
      <c r="C17">
        <v>7</v>
      </c>
    </row>
    <row r="18" spans="1:3" x14ac:dyDescent="0.25">
      <c r="A18" t="s">
        <v>55</v>
      </c>
      <c r="B18" t="s">
        <v>54</v>
      </c>
      <c r="C18">
        <v>7</v>
      </c>
    </row>
    <row r="19" spans="1:3" x14ac:dyDescent="0.25">
      <c r="A19" t="s">
        <v>54</v>
      </c>
      <c r="B19" t="s">
        <v>50</v>
      </c>
      <c r="C19">
        <v>7</v>
      </c>
    </row>
    <row r="20" spans="1:3" x14ac:dyDescent="0.25">
      <c r="A20" t="s">
        <v>56</v>
      </c>
      <c r="B20" t="s">
        <v>10</v>
      </c>
      <c r="C20">
        <v>7</v>
      </c>
    </row>
    <row r="21" spans="1:3" x14ac:dyDescent="0.25">
      <c r="A21" t="s">
        <v>57</v>
      </c>
      <c r="B21" t="s">
        <v>458</v>
      </c>
      <c r="C21">
        <v>7</v>
      </c>
    </row>
    <row r="22" spans="1:3" x14ac:dyDescent="0.25">
      <c r="A22" t="s">
        <v>10</v>
      </c>
      <c r="B22" t="s">
        <v>49</v>
      </c>
      <c r="C22">
        <v>7</v>
      </c>
    </row>
    <row r="23" spans="1:3" x14ac:dyDescent="0.25">
      <c r="A23" t="s">
        <v>50</v>
      </c>
      <c r="B23" t="s">
        <v>49</v>
      </c>
      <c r="C23">
        <v>7</v>
      </c>
    </row>
    <row r="24" spans="1:3" x14ac:dyDescent="0.25">
      <c r="A24" t="s">
        <v>49</v>
      </c>
      <c r="B24" t="s">
        <v>34</v>
      </c>
      <c r="C24">
        <v>7</v>
      </c>
    </row>
    <row r="25" spans="1:3" x14ac:dyDescent="0.25">
      <c r="A25" t="s">
        <v>458</v>
      </c>
      <c r="B25" t="s">
        <v>461</v>
      </c>
      <c r="C25">
        <v>7</v>
      </c>
    </row>
    <row r="26" spans="1:3" x14ac:dyDescent="0.25">
      <c r="A26" t="s">
        <v>461</v>
      </c>
      <c r="B26" t="s">
        <v>56</v>
      </c>
      <c r="C26">
        <v>7</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8"/>
  <dimension ref="A1:M27"/>
  <sheetViews>
    <sheetView workbookViewId="0">
      <selection activeCell="C39" sqref="C39"/>
    </sheetView>
  </sheetViews>
  <sheetFormatPr defaultRowHeight="15" x14ac:dyDescent="0.25"/>
  <cols>
    <col min="1" max="1" width="13.28515625" bestFit="1" customWidth="1"/>
    <col min="4" max="5" width="11" bestFit="1" customWidth="1"/>
  </cols>
  <sheetData>
    <row r="1" spans="1:13" x14ac:dyDescent="0.25">
      <c r="A1" t="s">
        <v>61</v>
      </c>
      <c r="B1" t="s">
        <v>31</v>
      </c>
      <c r="C1" s="3">
        <v>0</v>
      </c>
      <c r="J1">
        <v>0.5</v>
      </c>
      <c r="L1" t="s">
        <v>489</v>
      </c>
      <c r="M1" s="3">
        <v>8.6592000000000002</v>
      </c>
    </row>
    <row r="2" spans="1:13" x14ac:dyDescent="0.25">
      <c r="A2" t="s">
        <v>31</v>
      </c>
      <c r="B2" t="s">
        <v>32</v>
      </c>
      <c r="C2" s="3">
        <v>0</v>
      </c>
      <c r="J2">
        <v>0.5</v>
      </c>
      <c r="M2" s="3">
        <v>0.470914</v>
      </c>
    </row>
    <row r="3" spans="1:13" x14ac:dyDescent="0.25">
      <c r="A3" t="s">
        <v>32</v>
      </c>
      <c r="B3" t="s">
        <v>33</v>
      </c>
      <c r="C3" s="3">
        <v>0</v>
      </c>
      <c r="J3">
        <v>2</v>
      </c>
      <c r="M3" s="3">
        <v>11.079796999999999</v>
      </c>
    </row>
    <row r="4" spans="1:13" x14ac:dyDescent="0.25">
      <c r="A4" t="s">
        <v>7</v>
      </c>
      <c r="B4" t="s">
        <v>33</v>
      </c>
      <c r="C4" s="3">
        <v>0</v>
      </c>
      <c r="J4">
        <v>0.1</v>
      </c>
      <c r="M4" s="3">
        <v>1.0496970000000001</v>
      </c>
    </row>
    <row r="5" spans="1:13" x14ac:dyDescent="0.25">
      <c r="A5" t="s">
        <v>33</v>
      </c>
      <c r="B5" t="s">
        <v>8</v>
      </c>
      <c r="C5" s="3">
        <v>0</v>
      </c>
      <c r="J5">
        <v>0.3</v>
      </c>
      <c r="M5" s="3">
        <v>0.68312600000000001</v>
      </c>
    </row>
    <row r="6" spans="1:13" x14ac:dyDescent="0.25">
      <c r="A6" t="s">
        <v>8</v>
      </c>
      <c r="B6" t="s">
        <v>34</v>
      </c>
      <c r="C6" s="3">
        <v>0</v>
      </c>
      <c r="J6">
        <v>0.4</v>
      </c>
      <c r="M6" s="3">
        <v>4.4568089999999998</v>
      </c>
    </row>
    <row r="7" spans="1:13" x14ac:dyDescent="0.25">
      <c r="A7" t="s">
        <v>34</v>
      </c>
      <c r="B7" t="s">
        <v>36</v>
      </c>
      <c r="C7" s="3">
        <v>0</v>
      </c>
      <c r="J7">
        <v>0.15</v>
      </c>
      <c r="M7" s="3">
        <v>1.0004580000000001</v>
      </c>
    </row>
    <row r="8" spans="1:13" x14ac:dyDescent="0.25">
      <c r="A8" t="s">
        <v>36</v>
      </c>
      <c r="B8" t="s">
        <v>39</v>
      </c>
      <c r="C8" s="3">
        <v>0</v>
      </c>
      <c r="J8">
        <v>0.1</v>
      </c>
      <c r="M8" s="3">
        <v>1.5411250000000001</v>
      </c>
    </row>
    <row r="9" spans="1:13" x14ac:dyDescent="0.25">
      <c r="A9" t="s">
        <v>39</v>
      </c>
      <c r="B9" t="s">
        <v>41</v>
      </c>
      <c r="C9" s="3">
        <v>0</v>
      </c>
      <c r="J9">
        <v>0.1</v>
      </c>
      <c r="M9" s="3">
        <v>5.9093679999999997</v>
      </c>
    </row>
    <row r="10" spans="1:13" x14ac:dyDescent="0.25">
      <c r="A10" t="s">
        <v>41</v>
      </c>
      <c r="B10" t="s">
        <v>44</v>
      </c>
      <c r="C10" s="3">
        <v>0</v>
      </c>
      <c r="J10">
        <v>0.05</v>
      </c>
      <c r="M10" s="3">
        <v>0.74018600000000001</v>
      </c>
    </row>
    <row r="11" spans="1:13" x14ac:dyDescent="0.25">
      <c r="A11" t="s">
        <v>44</v>
      </c>
      <c r="B11" t="s">
        <v>9</v>
      </c>
      <c r="C11" s="3">
        <v>0</v>
      </c>
      <c r="J11">
        <v>0.2</v>
      </c>
      <c r="M11" s="3">
        <v>2.2245020000000002</v>
      </c>
    </row>
    <row r="12" spans="1:13" x14ac:dyDescent="0.25">
      <c r="A12" t="s">
        <v>45</v>
      </c>
      <c r="B12" t="s">
        <v>9</v>
      </c>
      <c r="C12" s="3">
        <v>0</v>
      </c>
      <c r="J12">
        <v>0.1</v>
      </c>
      <c r="M12" s="3">
        <v>0.47776800000000003</v>
      </c>
    </row>
    <row r="13" spans="1:13" x14ac:dyDescent="0.25">
      <c r="A13" t="s">
        <v>9</v>
      </c>
      <c r="B13" t="s">
        <v>46</v>
      </c>
      <c r="C13" s="3">
        <v>0</v>
      </c>
      <c r="J13">
        <v>0.1</v>
      </c>
      <c r="M13" s="3">
        <v>1.160083</v>
      </c>
    </row>
    <row r="14" spans="1:13" x14ac:dyDescent="0.25">
      <c r="A14" t="s">
        <v>46</v>
      </c>
      <c r="B14" t="s">
        <v>48</v>
      </c>
      <c r="C14" s="3">
        <v>0</v>
      </c>
      <c r="J14">
        <v>0.1</v>
      </c>
      <c r="M14" s="3">
        <v>1.6566050000000001</v>
      </c>
    </row>
    <row r="15" spans="1:13" x14ac:dyDescent="0.25">
      <c r="A15" t="s">
        <v>455</v>
      </c>
      <c r="B15" t="s">
        <v>56</v>
      </c>
      <c r="C15" s="3">
        <v>0</v>
      </c>
      <c r="J15">
        <v>0.1</v>
      </c>
      <c r="M15" s="3">
        <v>5.4212129999999998</v>
      </c>
    </row>
    <row r="16" spans="1:13" x14ac:dyDescent="0.25">
      <c r="A16" t="s">
        <v>58</v>
      </c>
      <c r="B16" t="s">
        <v>57</v>
      </c>
      <c r="C16" s="3">
        <v>0</v>
      </c>
      <c r="J16">
        <v>0.15</v>
      </c>
      <c r="M16" s="3">
        <v>1.1869970000000001</v>
      </c>
    </row>
    <row r="17" spans="1:13" x14ac:dyDescent="0.25">
      <c r="A17" t="s">
        <v>59</v>
      </c>
      <c r="B17" t="s">
        <v>455</v>
      </c>
      <c r="C17" s="3">
        <v>0</v>
      </c>
      <c r="J17">
        <v>0.2</v>
      </c>
      <c r="M17" s="3">
        <v>10.585025999999999</v>
      </c>
    </row>
    <row r="18" spans="1:13" x14ac:dyDescent="0.25">
      <c r="A18" t="s">
        <v>55</v>
      </c>
      <c r="B18" t="s">
        <v>54</v>
      </c>
      <c r="C18" s="3">
        <v>0</v>
      </c>
      <c r="J18">
        <v>0.05</v>
      </c>
      <c r="M18" s="3">
        <v>1.036975</v>
      </c>
    </row>
    <row r="19" spans="1:13" x14ac:dyDescent="0.25">
      <c r="A19" t="s">
        <v>54</v>
      </c>
      <c r="B19" t="s">
        <v>50</v>
      </c>
      <c r="C19" s="3">
        <v>0</v>
      </c>
      <c r="J19">
        <v>0.05</v>
      </c>
      <c r="M19" s="3">
        <v>33.647488000000003</v>
      </c>
    </row>
    <row r="20" spans="1:13" x14ac:dyDescent="0.25">
      <c r="A20" t="s">
        <v>56</v>
      </c>
      <c r="B20" t="s">
        <v>10</v>
      </c>
      <c r="C20" s="3">
        <v>0</v>
      </c>
      <c r="J20">
        <v>0.2</v>
      </c>
      <c r="M20" s="3">
        <v>0.64456000000000002</v>
      </c>
    </row>
    <row r="21" spans="1:13" x14ac:dyDescent="0.25">
      <c r="A21" t="s">
        <v>57</v>
      </c>
      <c r="B21" t="s">
        <v>458</v>
      </c>
      <c r="C21" s="3">
        <v>0</v>
      </c>
      <c r="J21">
        <v>0.1</v>
      </c>
      <c r="M21" s="3">
        <v>0.54898800000000003</v>
      </c>
    </row>
    <row r="22" spans="1:13" x14ac:dyDescent="0.25">
      <c r="A22" t="s">
        <v>10</v>
      </c>
      <c r="B22" t="s">
        <v>49</v>
      </c>
      <c r="C22" s="3">
        <v>0</v>
      </c>
      <c r="J22">
        <v>0.1</v>
      </c>
      <c r="M22" s="3">
        <v>1.493862</v>
      </c>
    </row>
    <row r="23" spans="1:13" x14ac:dyDescent="0.25">
      <c r="A23" t="s">
        <v>50</v>
      </c>
      <c r="B23" t="s">
        <v>49</v>
      </c>
      <c r="C23" s="3">
        <v>0</v>
      </c>
      <c r="J23">
        <v>0.1</v>
      </c>
      <c r="M23" s="3">
        <v>0.22342300000000001</v>
      </c>
    </row>
    <row r="24" spans="1:13" x14ac:dyDescent="0.25">
      <c r="A24" t="s">
        <v>49</v>
      </c>
      <c r="B24" t="s">
        <v>34</v>
      </c>
      <c r="C24" s="3">
        <v>0</v>
      </c>
      <c r="J24">
        <v>0.5</v>
      </c>
      <c r="M24" s="3">
        <v>1.788421</v>
      </c>
    </row>
    <row r="25" spans="1:13" x14ac:dyDescent="0.25">
      <c r="A25" t="s">
        <v>458</v>
      </c>
      <c r="B25" t="s">
        <v>461</v>
      </c>
      <c r="C25" s="3">
        <v>0</v>
      </c>
      <c r="J25">
        <v>0.1</v>
      </c>
      <c r="M25" s="3">
        <v>0.60298399999999996</v>
      </c>
    </row>
    <row r="26" spans="1:13" x14ac:dyDescent="0.25">
      <c r="A26" t="s">
        <v>461</v>
      </c>
      <c r="B26" t="s">
        <v>56</v>
      </c>
      <c r="C26" s="3">
        <v>0</v>
      </c>
      <c r="J26">
        <v>0.1</v>
      </c>
      <c r="M26" s="3">
        <v>0.27528399999999997</v>
      </c>
    </row>
    <row r="27" spans="1:13" x14ac:dyDescent="0.25">
      <c r="C27" s="3">
        <v>0</v>
      </c>
      <c r="M27" s="3">
        <v>0.88316499999999998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0"/>
  <dimension ref="A1:B1"/>
  <sheetViews>
    <sheetView workbookViewId="0">
      <selection activeCell="B2" sqref="B2"/>
    </sheetView>
  </sheetViews>
  <sheetFormatPr defaultRowHeight="15" x14ac:dyDescent="0.25"/>
  <cols>
    <col min="1" max="1" width="13.28515625" bestFit="1" customWidth="1"/>
    <col min="2" max="2" width="10.5703125" bestFit="1" customWidth="1"/>
  </cols>
  <sheetData>
    <row r="1" spans="1:2" x14ac:dyDescent="0.25">
      <c r="A1" t="s">
        <v>4</v>
      </c>
      <c r="B1" s="9">
        <v>100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9"/>
  <dimension ref="A1:A30"/>
  <sheetViews>
    <sheetView workbookViewId="0">
      <selection activeCell="V39" sqref="V39"/>
    </sheetView>
  </sheetViews>
  <sheetFormatPr defaultColWidth="9.140625" defaultRowHeight="15" x14ac:dyDescent="0.25"/>
  <sheetData>
    <row r="1" spans="1:1" x14ac:dyDescent="0.25">
      <c r="A1" t="s">
        <v>358</v>
      </c>
    </row>
    <row r="2" spans="1:1" x14ac:dyDescent="0.25">
      <c r="A2" t="s">
        <v>359</v>
      </c>
    </row>
    <row r="3" spans="1:1" x14ac:dyDescent="0.25">
      <c r="A3" t="s">
        <v>360</v>
      </c>
    </row>
    <row r="4" spans="1:1" x14ac:dyDescent="0.25">
      <c r="A4" t="s">
        <v>361</v>
      </c>
    </row>
    <row r="5" spans="1:1" x14ac:dyDescent="0.25">
      <c r="A5" t="s">
        <v>362</v>
      </c>
    </row>
    <row r="6" spans="1:1" x14ac:dyDescent="0.25">
      <c r="A6" t="s">
        <v>363</v>
      </c>
    </row>
    <row r="7" spans="1:1" x14ac:dyDescent="0.25">
      <c r="A7" t="s">
        <v>364</v>
      </c>
    </row>
    <row r="8" spans="1:1" x14ac:dyDescent="0.25">
      <c r="A8" t="s">
        <v>365</v>
      </c>
    </row>
    <row r="9" spans="1:1" x14ac:dyDescent="0.25">
      <c r="A9" t="s">
        <v>366</v>
      </c>
    </row>
    <row r="10" spans="1:1" x14ac:dyDescent="0.25">
      <c r="A10" t="s">
        <v>367</v>
      </c>
    </row>
    <row r="11" spans="1:1" x14ac:dyDescent="0.25">
      <c r="A11" t="s">
        <v>368</v>
      </c>
    </row>
    <row r="12" spans="1:1" x14ac:dyDescent="0.25">
      <c r="A12" t="s">
        <v>369</v>
      </c>
    </row>
    <row r="13" spans="1:1" x14ac:dyDescent="0.25">
      <c r="A13" t="s">
        <v>370</v>
      </c>
    </row>
    <row r="14" spans="1:1" x14ac:dyDescent="0.25">
      <c r="A14" t="s">
        <v>371</v>
      </c>
    </row>
    <row r="15" spans="1:1" x14ac:dyDescent="0.25">
      <c r="A15" t="s">
        <v>372</v>
      </c>
    </row>
    <row r="16" spans="1:1" x14ac:dyDescent="0.25">
      <c r="A16" t="s">
        <v>373</v>
      </c>
    </row>
    <row r="17" spans="1:1" x14ac:dyDescent="0.25">
      <c r="A17" t="s">
        <v>374</v>
      </c>
    </row>
    <row r="18" spans="1:1" x14ac:dyDescent="0.25">
      <c r="A18" t="s">
        <v>375</v>
      </c>
    </row>
    <row r="19" spans="1:1" x14ac:dyDescent="0.25">
      <c r="A19" t="s">
        <v>376</v>
      </c>
    </row>
    <row r="20" spans="1:1" x14ac:dyDescent="0.25">
      <c r="A20" t="s">
        <v>377</v>
      </c>
    </row>
    <row r="21" spans="1:1" x14ac:dyDescent="0.25">
      <c r="A21" t="s">
        <v>410</v>
      </c>
    </row>
    <row r="22" spans="1:1" x14ac:dyDescent="0.25">
      <c r="A22" t="s">
        <v>411</v>
      </c>
    </row>
    <row r="23" spans="1:1" x14ac:dyDescent="0.25">
      <c r="A23" t="s">
        <v>412</v>
      </c>
    </row>
    <row r="24" spans="1:1" x14ac:dyDescent="0.25">
      <c r="A24" t="s">
        <v>413</v>
      </c>
    </row>
    <row r="25" spans="1:1" x14ac:dyDescent="0.25">
      <c r="A25" t="s">
        <v>414</v>
      </c>
    </row>
    <row r="26" spans="1:1" x14ac:dyDescent="0.25">
      <c r="A26" t="s">
        <v>415</v>
      </c>
    </row>
    <row r="27" spans="1:1" x14ac:dyDescent="0.25">
      <c r="A27" t="s">
        <v>416</v>
      </c>
    </row>
    <row r="28" spans="1:1" x14ac:dyDescent="0.25">
      <c r="A28" t="s">
        <v>417</v>
      </c>
    </row>
    <row r="29" spans="1:1" x14ac:dyDescent="0.25">
      <c r="A29" t="s">
        <v>418</v>
      </c>
    </row>
    <row r="30" spans="1:1" x14ac:dyDescent="0.25">
      <c r="A30" t="s">
        <v>419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0"/>
  <dimension ref="A1:B14"/>
  <sheetViews>
    <sheetView zoomScale="85" zoomScaleNormal="85" workbookViewId="0">
      <selection activeCell="D18" sqref="D18"/>
    </sheetView>
  </sheetViews>
  <sheetFormatPr defaultColWidth="9.140625" defaultRowHeight="15" x14ac:dyDescent="0.25"/>
  <sheetData>
    <row r="1" spans="1:2" x14ac:dyDescent="0.25">
      <c r="A1" t="s">
        <v>358</v>
      </c>
      <c r="B1">
        <v>0.1</v>
      </c>
    </row>
    <row r="2" spans="1:2" x14ac:dyDescent="0.25">
      <c r="A2" t="s">
        <v>359</v>
      </c>
      <c r="B2">
        <v>0.2</v>
      </c>
    </row>
    <row r="3" spans="1:2" x14ac:dyDescent="0.25">
      <c r="A3" t="s">
        <v>360</v>
      </c>
      <c r="B3">
        <v>0.3</v>
      </c>
    </row>
    <row r="4" spans="1:2" x14ac:dyDescent="0.25">
      <c r="A4" t="s">
        <v>361</v>
      </c>
      <c r="B4">
        <v>0.4</v>
      </c>
    </row>
    <row r="5" spans="1:2" x14ac:dyDescent="0.25">
      <c r="A5" t="s">
        <v>362</v>
      </c>
      <c r="B5">
        <v>0.5</v>
      </c>
    </row>
    <row r="6" spans="1:2" x14ac:dyDescent="0.25">
      <c r="A6" t="s">
        <v>363</v>
      </c>
      <c r="B6">
        <v>0.6</v>
      </c>
    </row>
    <row r="7" spans="1:2" x14ac:dyDescent="0.25">
      <c r="A7" t="s">
        <v>364</v>
      </c>
      <c r="B7">
        <v>0.7</v>
      </c>
    </row>
    <row r="8" spans="1:2" x14ac:dyDescent="0.25">
      <c r="A8" t="s">
        <v>365</v>
      </c>
      <c r="B8">
        <v>0.8</v>
      </c>
    </row>
    <row r="9" spans="1:2" x14ac:dyDescent="0.25">
      <c r="A9" t="s">
        <v>366</v>
      </c>
      <c r="B9">
        <v>0.9</v>
      </c>
    </row>
    <row r="10" spans="1:2" x14ac:dyDescent="0.25">
      <c r="A10" t="s">
        <v>367</v>
      </c>
      <c r="B10">
        <v>1</v>
      </c>
    </row>
    <row r="11" spans="1:2" x14ac:dyDescent="0.25">
      <c r="A11" t="s">
        <v>368</v>
      </c>
      <c r="B11">
        <v>1.1000000000000001</v>
      </c>
    </row>
    <row r="12" spans="1:2" x14ac:dyDescent="0.25">
      <c r="A12" t="s">
        <v>369</v>
      </c>
      <c r="B12">
        <v>1.2</v>
      </c>
    </row>
    <row r="13" spans="1:2" x14ac:dyDescent="0.25">
      <c r="A13" t="s">
        <v>370</v>
      </c>
      <c r="B13">
        <v>1.3</v>
      </c>
    </row>
    <row r="14" spans="1:2" x14ac:dyDescent="0.25">
      <c r="A14" t="s">
        <v>371</v>
      </c>
      <c r="B14">
        <v>1.4</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84"/>
  <dimension ref="A1:A10"/>
  <sheetViews>
    <sheetView workbookViewId="0">
      <selection activeCell="N13" sqref="N13"/>
    </sheetView>
  </sheetViews>
  <sheetFormatPr defaultRowHeight="15" x14ac:dyDescent="0.25"/>
  <sheetData>
    <row r="1" spans="1:1" x14ac:dyDescent="0.25">
      <c r="A1" t="s">
        <v>420</v>
      </c>
    </row>
    <row r="2" spans="1:1" x14ac:dyDescent="0.25">
      <c r="A2" t="s">
        <v>421</v>
      </c>
    </row>
    <row r="3" spans="1:1" x14ac:dyDescent="0.25">
      <c r="A3" t="s">
        <v>422</v>
      </c>
    </row>
    <row r="4" spans="1:1" x14ac:dyDescent="0.25">
      <c r="A4" t="s">
        <v>423</v>
      </c>
    </row>
    <row r="5" spans="1:1" x14ac:dyDescent="0.25">
      <c r="A5" t="s">
        <v>424</v>
      </c>
    </row>
    <row r="6" spans="1:1" x14ac:dyDescent="0.25">
      <c r="A6" t="s">
        <v>425</v>
      </c>
    </row>
    <row r="7" spans="1:1" x14ac:dyDescent="0.25">
      <c r="A7" t="s">
        <v>426</v>
      </c>
    </row>
    <row r="8" spans="1:1" x14ac:dyDescent="0.25">
      <c r="A8" t="s">
        <v>427</v>
      </c>
    </row>
    <row r="9" spans="1:1" x14ac:dyDescent="0.25">
      <c r="A9" t="s">
        <v>428</v>
      </c>
    </row>
    <row r="10" spans="1:1" x14ac:dyDescent="0.25">
      <c r="A10" t="s">
        <v>429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85"/>
  <dimension ref="A1:B10"/>
  <sheetViews>
    <sheetView workbookViewId="0">
      <selection activeCell="Q13" sqref="Q13"/>
    </sheetView>
  </sheetViews>
  <sheetFormatPr defaultColWidth="9.140625" defaultRowHeight="15" x14ac:dyDescent="0.25"/>
  <sheetData>
    <row r="1" spans="1:2" x14ac:dyDescent="0.25">
      <c r="A1" t="s">
        <v>420</v>
      </c>
      <c r="B1">
        <v>22.339834539269997</v>
      </c>
    </row>
    <row r="2" spans="1:2" x14ac:dyDescent="0.25">
      <c r="A2" t="s">
        <v>421</v>
      </c>
      <c r="B2">
        <v>26.063140295815</v>
      </c>
    </row>
    <row r="3" spans="1:2" x14ac:dyDescent="0.25">
      <c r="A3" t="s">
        <v>422</v>
      </c>
      <c r="B3">
        <v>29.786446052359999</v>
      </c>
    </row>
    <row r="4" spans="1:2" x14ac:dyDescent="0.25">
      <c r="A4" t="s">
        <v>423</v>
      </c>
      <c r="B4">
        <v>33.509751808905001</v>
      </c>
    </row>
    <row r="5" spans="1:2" x14ac:dyDescent="0.25">
      <c r="A5" t="s">
        <v>424</v>
      </c>
      <c r="B5">
        <v>37.233057565449997</v>
      </c>
    </row>
    <row r="6" spans="1:2" x14ac:dyDescent="0.25">
      <c r="A6" t="s">
        <v>425</v>
      </c>
      <c r="B6">
        <v>40.956363321994999</v>
      </c>
    </row>
    <row r="7" spans="1:2" x14ac:dyDescent="0.25">
      <c r="A7" t="s">
        <v>426</v>
      </c>
      <c r="B7">
        <v>44.679669078539995</v>
      </c>
    </row>
    <row r="8" spans="1:2" x14ac:dyDescent="0.25">
      <c r="A8" t="s">
        <v>427</v>
      </c>
      <c r="B8">
        <v>48.402974835084997</v>
      </c>
    </row>
    <row r="9" spans="1:2" x14ac:dyDescent="0.25">
      <c r="A9" t="s">
        <v>428</v>
      </c>
      <c r="B9">
        <v>52.12628059163</v>
      </c>
    </row>
    <row r="10" spans="1:2" x14ac:dyDescent="0.25">
      <c r="A10" t="s">
        <v>429</v>
      </c>
      <c r="B10">
        <v>55.849586348174995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2">
    <tabColor rgb="FF0070C0"/>
  </sheetPr>
  <dimension ref="A1:X87"/>
  <sheetViews>
    <sheetView zoomScale="70" zoomScaleNormal="70" workbookViewId="0">
      <selection activeCell="V47" sqref="V47"/>
    </sheetView>
  </sheetViews>
  <sheetFormatPr defaultColWidth="9.140625" defaultRowHeight="15" x14ac:dyDescent="0.25"/>
  <cols>
    <col min="1" max="1" width="11.85546875" customWidth="1"/>
    <col min="2" max="2" width="16" customWidth="1"/>
    <col min="3" max="3" width="14.5703125" bestFit="1" customWidth="1"/>
    <col min="4" max="6" width="15.28515625" bestFit="1" customWidth="1"/>
    <col min="7" max="7" width="14.5703125" bestFit="1" customWidth="1"/>
    <col min="8" max="11" width="15.28515625" bestFit="1" customWidth="1"/>
    <col min="12" max="12" width="14.5703125" bestFit="1" customWidth="1"/>
    <col min="24" max="24" width="14.28515625" bestFit="1" customWidth="1"/>
  </cols>
  <sheetData>
    <row r="1" spans="1:24" x14ac:dyDescent="0.25">
      <c r="A1" s="28" t="s">
        <v>232</v>
      </c>
      <c r="B1" s="29"/>
      <c r="C1" s="29"/>
    </row>
    <row r="2" spans="1:24" x14ac:dyDescent="0.25">
      <c r="I2" s="30"/>
    </row>
    <row r="3" spans="1:24" s="8" customFormat="1" x14ac:dyDescent="0.25">
      <c r="B3" s="31">
        <v>1992</v>
      </c>
      <c r="C3" s="32">
        <v>1996</v>
      </c>
      <c r="D3" s="32">
        <v>1997</v>
      </c>
      <c r="E3" s="32">
        <v>2004</v>
      </c>
      <c r="F3" s="23">
        <v>2005</v>
      </c>
      <c r="G3" s="32">
        <v>2006</v>
      </c>
      <c r="H3" s="23">
        <v>2007</v>
      </c>
      <c r="I3" s="23">
        <v>2008</v>
      </c>
      <c r="J3" s="23">
        <v>2009</v>
      </c>
      <c r="K3" s="23">
        <v>2010</v>
      </c>
      <c r="L3" s="24">
        <v>2011</v>
      </c>
    </row>
    <row r="4" spans="1:24" x14ac:dyDescent="0.25">
      <c r="A4" s="33" t="s">
        <v>233</v>
      </c>
      <c r="B4" s="34">
        <v>5453.1723120451197</v>
      </c>
      <c r="C4" s="35">
        <v>7541.1533099672642</v>
      </c>
      <c r="D4" s="35">
        <v>20902.563132122876</v>
      </c>
      <c r="E4" s="35">
        <v>6593.8637108373105</v>
      </c>
      <c r="F4" s="35">
        <v>9404.6365325952011</v>
      </c>
      <c r="G4" s="35">
        <v>13735.31996816928</v>
      </c>
      <c r="H4" s="35">
        <v>9904.4717810452075</v>
      </c>
      <c r="I4" s="35">
        <v>6433.0747636671358</v>
      </c>
      <c r="J4" s="35">
        <v>7865.0065195977595</v>
      </c>
      <c r="K4" s="35">
        <v>7386.431870237473</v>
      </c>
      <c r="L4" s="36">
        <v>9982.5176847801595</v>
      </c>
    </row>
    <row r="5" spans="1:24" x14ac:dyDescent="0.25">
      <c r="A5" s="37" t="s">
        <v>234</v>
      </c>
      <c r="B5" s="38">
        <v>5520.7467295868155</v>
      </c>
      <c r="C5" s="39">
        <v>9885.1439766643198</v>
      </c>
      <c r="D5" s="39">
        <v>12960.978796846082</v>
      </c>
      <c r="E5" s="39">
        <v>7083.3256215321599</v>
      </c>
      <c r="F5" s="39">
        <v>6960.0182122598399</v>
      </c>
      <c r="G5" s="39">
        <v>10857.902427590401</v>
      </c>
      <c r="H5" s="39">
        <v>10226.685780393984</v>
      </c>
      <c r="I5" s="39">
        <v>7706.7130795200001</v>
      </c>
      <c r="J5" s="39">
        <v>6458.5680812190722</v>
      </c>
      <c r="K5" s="39">
        <v>6702.4427351132153</v>
      </c>
      <c r="L5" s="40">
        <v>8821.3729141324784</v>
      </c>
    </row>
    <row r="6" spans="1:24" x14ac:dyDescent="0.25">
      <c r="A6" s="37" t="s">
        <v>235</v>
      </c>
      <c r="B6" s="38">
        <v>7117.9446660004796</v>
      </c>
      <c r="C6" s="39">
        <v>14031.110955887998</v>
      </c>
      <c r="D6" s="39">
        <v>20204.799776478718</v>
      </c>
      <c r="E6" s="39">
        <v>11846.808277349759</v>
      </c>
      <c r="F6" s="39">
        <v>16928.345758671359</v>
      </c>
      <c r="G6" s="39">
        <v>18960.960751200004</v>
      </c>
      <c r="H6" s="39">
        <v>14312.466941460481</v>
      </c>
      <c r="I6" s="39">
        <v>10140.321809741761</v>
      </c>
      <c r="J6" s="39">
        <v>14539.264704020157</v>
      </c>
      <c r="K6" s="39">
        <v>8850.9764786601609</v>
      </c>
      <c r="L6" s="40">
        <v>18339.530553676799</v>
      </c>
    </row>
    <row r="7" spans="1:24" x14ac:dyDescent="0.25">
      <c r="A7" s="37" t="s">
        <v>236</v>
      </c>
      <c r="B7" s="38">
        <v>4681.2777163027195</v>
      </c>
      <c r="C7" s="39">
        <v>20433.799250841595</v>
      </c>
      <c r="D7" s="39">
        <v>28191.890417558403</v>
      </c>
      <c r="E7" s="39">
        <v>8051.6802364127998</v>
      </c>
      <c r="F7" s="39">
        <v>22855.909075833602</v>
      </c>
      <c r="G7" s="39">
        <v>36463.762456243203</v>
      </c>
      <c r="H7" s="39">
        <v>10584.375125153218</v>
      </c>
      <c r="I7" s="39">
        <v>9835.2338348159992</v>
      </c>
      <c r="J7" s="39">
        <v>19215.4046116032</v>
      </c>
      <c r="K7" s="39">
        <v>11339.877817007999</v>
      </c>
      <c r="L7" s="40">
        <v>28431.654824476802</v>
      </c>
    </row>
    <row r="8" spans="1:24" x14ac:dyDescent="0.25">
      <c r="A8" s="37" t="s">
        <v>237</v>
      </c>
      <c r="B8" s="38">
        <v>544.55879277446388</v>
      </c>
      <c r="C8" s="39">
        <v>20250.306082281597</v>
      </c>
      <c r="D8" s="39">
        <v>42222.267400772158</v>
      </c>
      <c r="E8" s="39">
        <v>3070.9172032643514</v>
      </c>
      <c r="F8" s="39">
        <v>44467.245153714241</v>
      </c>
      <c r="G8" s="39">
        <v>29222.632709749443</v>
      </c>
      <c r="H8" s="39">
        <v>3502.762208562217</v>
      </c>
      <c r="I8" s="39">
        <v>10777.410090982079</v>
      </c>
      <c r="J8" s="39">
        <v>19529.789573736001</v>
      </c>
      <c r="K8" s="39">
        <v>7445.590067781216</v>
      </c>
      <c r="L8" s="40">
        <v>40287.760089033603</v>
      </c>
    </row>
    <row r="9" spans="1:24" x14ac:dyDescent="0.25">
      <c r="A9" s="37" t="s">
        <v>238</v>
      </c>
      <c r="B9" s="38">
        <v>569.56279521023998</v>
      </c>
      <c r="C9" s="39">
        <v>18305.278495545597</v>
      </c>
      <c r="D9" s="39">
        <v>36250.910380713598</v>
      </c>
      <c r="E9" s="39">
        <v>3689.68063340448</v>
      </c>
      <c r="F9" s="39">
        <v>23788.0543721184</v>
      </c>
      <c r="G9" s="39">
        <v>8815.0118176223987</v>
      </c>
      <c r="H9" s="39">
        <v>787.55266811215881</v>
      </c>
      <c r="I9" s="39">
        <v>8734.2748234560004</v>
      </c>
      <c r="J9" s="39">
        <v>22239.372029471997</v>
      </c>
      <c r="K9" s="39">
        <v>11890.357322688</v>
      </c>
      <c r="L9" s="40">
        <v>40143.412129766402</v>
      </c>
    </row>
    <row r="10" spans="1:24" x14ac:dyDescent="0.25">
      <c r="A10" s="37" t="s">
        <v>239</v>
      </c>
      <c r="B10" s="38">
        <v>613.5766899088319</v>
      </c>
      <c r="C10" s="39">
        <v>1932.5011197623041</v>
      </c>
      <c r="D10" s="39">
        <v>10678.81309507584</v>
      </c>
      <c r="E10" s="39">
        <v>326.12852492064002</v>
      </c>
      <c r="F10" s="39">
        <v>1849.072892457024</v>
      </c>
      <c r="G10" s="39">
        <v>929.84551523884795</v>
      </c>
      <c r="H10" s="39">
        <v>586.19950071349251</v>
      </c>
      <c r="I10" s="39">
        <v>646.18954240089613</v>
      </c>
      <c r="J10" s="39">
        <v>1894.5791982599039</v>
      </c>
      <c r="K10" s="39">
        <v>923.01956936841611</v>
      </c>
      <c r="L10" s="40">
        <v>18660.031954761598</v>
      </c>
    </row>
    <row r="11" spans="1:24" x14ac:dyDescent="0.25">
      <c r="A11" s="37" t="s">
        <v>240</v>
      </c>
      <c r="B11" s="38">
        <v>418.65801338649607</v>
      </c>
      <c r="C11" s="39">
        <v>992.03746650278424</v>
      </c>
      <c r="D11" s="39">
        <v>11952.98965755648</v>
      </c>
      <c r="E11" s="39">
        <v>354.19074683241604</v>
      </c>
      <c r="F11" s="39">
        <v>1297.6881538121279</v>
      </c>
      <c r="G11" s="39">
        <v>1131.590137631616</v>
      </c>
      <c r="H11" s="39">
        <v>573.47730787663875</v>
      </c>
      <c r="I11" s="39">
        <v>648.46485769104004</v>
      </c>
      <c r="J11" s="39">
        <v>1085.3253933986878</v>
      </c>
      <c r="K11" s="39">
        <v>892.6820321664959</v>
      </c>
      <c r="L11" s="40">
        <v>10367.119366081921</v>
      </c>
    </row>
    <row r="12" spans="1:24" x14ac:dyDescent="0.25">
      <c r="A12" s="37" t="s">
        <v>241</v>
      </c>
      <c r="B12" s="38">
        <v>456.53100337728</v>
      </c>
      <c r="C12" s="39">
        <v>3202.3227777091197</v>
      </c>
      <c r="D12" s="39">
        <v>13637.2122873792</v>
      </c>
      <c r="E12" s="39">
        <v>965.17406662559995</v>
      </c>
      <c r="F12" s="39">
        <v>2180.6328151670396</v>
      </c>
      <c r="G12" s="39">
        <v>4698.1590878102397</v>
      </c>
      <c r="H12" s="39">
        <v>1101.9376257151796</v>
      </c>
      <c r="I12" s="39">
        <v>1446.6601409270397</v>
      </c>
      <c r="J12" s="39">
        <v>1909.0629256982402</v>
      </c>
      <c r="K12" s="39">
        <v>1552.3522060176001</v>
      </c>
      <c r="L12" s="40">
        <v>10209.559898678401</v>
      </c>
    </row>
    <row r="13" spans="1:24" x14ac:dyDescent="0.25">
      <c r="A13" s="37" t="s">
        <v>242</v>
      </c>
      <c r="B13" s="38">
        <v>725.06713912588793</v>
      </c>
      <c r="C13" s="39">
        <v>5337.1312322477761</v>
      </c>
      <c r="D13" s="39">
        <v>18642.416610579836</v>
      </c>
      <c r="E13" s="39">
        <v>4095.5675222592004</v>
      </c>
      <c r="F13" s="39">
        <v>5883.965340312383</v>
      </c>
      <c r="G13" s="39">
        <v>8426.2509578332792</v>
      </c>
      <c r="H13" s="39">
        <v>3552.6723496914128</v>
      </c>
      <c r="I13" s="39">
        <v>6012.8998734205443</v>
      </c>
      <c r="J13" s="39">
        <v>7253.7051449790697</v>
      </c>
      <c r="K13" s="39">
        <v>3926.4357523584963</v>
      </c>
      <c r="L13" s="40">
        <v>14892.305560329602</v>
      </c>
    </row>
    <row r="14" spans="1:24" x14ac:dyDescent="0.25">
      <c r="A14" s="37" t="s">
        <v>243</v>
      </c>
      <c r="B14" s="38">
        <v>4891.9278738095991</v>
      </c>
      <c r="C14" s="39">
        <v>8014.9816027008001</v>
      </c>
      <c r="D14" s="39">
        <v>20184.248541599998</v>
      </c>
      <c r="E14" s="39">
        <v>5471.0323137849591</v>
      </c>
      <c r="F14" s="39">
        <v>6392.1680199561579</v>
      </c>
      <c r="G14" s="39">
        <v>9519.6255848928013</v>
      </c>
      <c r="H14" s="39">
        <v>4598.8280529680796</v>
      </c>
      <c r="I14" s="39">
        <v>6594.7444780463993</v>
      </c>
      <c r="J14" s="39">
        <v>7596.617178384</v>
      </c>
      <c r="K14" s="39">
        <v>5610.48712189056</v>
      </c>
      <c r="L14" s="40">
        <v>16223.242676284799</v>
      </c>
    </row>
    <row r="15" spans="1:24" x14ac:dyDescent="0.25">
      <c r="A15" s="37" t="s">
        <v>244</v>
      </c>
      <c r="B15" s="41">
        <v>4847.938444866817</v>
      </c>
      <c r="C15" s="42">
        <v>15775.519344998398</v>
      </c>
      <c r="D15" s="42">
        <v>18088.756556644799</v>
      </c>
      <c r="E15" s="42">
        <v>8009.1098213068817</v>
      </c>
      <c r="F15" s="42">
        <v>9017.8329332707199</v>
      </c>
      <c r="G15" s="42">
        <v>10724.319400878721</v>
      </c>
      <c r="H15" s="42">
        <v>5535.1325142496053</v>
      </c>
      <c r="I15" s="42">
        <v>6782.7148799192637</v>
      </c>
      <c r="J15" s="42">
        <v>7353.06057931536</v>
      </c>
      <c r="K15" s="42">
        <v>10762.241322381122</v>
      </c>
      <c r="L15" s="43">
        <v>9595.4694278975985</v>
      </c>
      <c r="X15" s="44"/>
    </row>
    <row r="17" spans="1:12" x14ac:dyDescent="0.25">
      <c r="B17" s="9"/>
      <c r="C17" s="45"/>
      <c r="D17" s="45"/>
      <c r="E17" s="45"/>
      <c r="F17" s="45"/>
      <c r="G17" s="45"/>
      <c r="H17" s="45"/>
      <c r="I17" s="46"/>
      <c r="J17" s="45"/>
    </row>
    <row r="18" spans="1:12" x14ac:dyDescent="0.25">
      <c r="A18" s="28" t="s">
        <v>245</v>
      </c>
      <c r="B18" s="29"/>
      <c r="C18" s="29"/>
    </row>
    <row r="19" spans="1:12" x14ac:dyDescent="0.25">
      <c r="I19" s="30"/>
    </row>
    <row r="20" spans="1:12" x14ac:dyDescent="0.25">
      <c r="A20" s="8"/>
      <c r="B20" s="31">
        <v>1992</v>
      </c>
      <c r="C20" s="32">
        <v>1996</v>
      </c>
      <c r="D20" s="32">
        <v>1997</v>
      </c>
      <c r="E20" s="32">
        <v>2004</v>
      </c>
      <c r="F20" s="23">
        <v>2005</v>
      </c>
      <c r="G20" s="32">
        <v>2006</v>
      </c>
      <c r="H20" s="23">
        <v>2007</v>
      </c>
      <c r="I20" s="23">
        <v>2008</v>
      </c>
      <c r="J20" s="23">
        <v>2009</v>
      </c>
      <c r="K20" s="23">
        <v>2010</v>
      </c>
      <c r="L20" s="24">
        <v>2011</v>
      </c>
    </row>
    <row r="21" spans="1:12" x14ac:dyDescent="0.25">
      <c r="A21" s="33" t="s">
        <v>233</v>
      </c>
      <c r="B21" s="47">
        <f>B4*10000/1000000</f>
        <v>54.531723120451197</v>
      </c>
      <c r="C21" s="47">
        <f t="shared" ref="C21:L21" si="0">C4*10000/1000000</f>
        <v>75.411533099672639</v>
      </c>
      <c r="D21" s="47">
        <f t="shared" si="0"/>
        <v>209.02563132122873</v>
      </c>
      <c r="E21" s="47">
        <f t="shared" si="0"/>
        <v>65.938637108373101</v>
      </c>
      <c r="F21" s="47">
        <f t="shared" si="0"/>
        <v>94.04636532595201</v>
      </c>
      <c r="G21" s="47">
        <f t="shared" si="0"/>
        <v>137.35319968169281</v>
      </c>
      <c r="H21" s="47">
        <f t="shared" si="0"/>
        <v>99.04471781045207</v>
      </c>
      <c r="I21" s="47">
        <f t="shared" si="0"/>
        <v>64.330747636671362</v>
      </c>
      <c r="J21" s="47">
        <f t="shared" si="0"/>
        <v>78.650065195977604</v>
      </c>
      <c r="K21" s="47">
        <f t="shared" si="0"/>
        <v>73.864318702374732</v>
      </c>
      <c r="L21" s="47">
        <f t="shared" si="0"/>
        <v>99.8251768478016</v>
      </c>
    </row>
    <row r="22" spans="1:12" x14ac:dyDescent="0.25">
      <c r="A22" s="37" t="s">
        <v>234</v>
      </c>
      <c r="B22" s="47">
        <f t="shared" ref="B22:L32" si="1">B5*10000/1000000</f>
        <v>55.207467295868156</v>
      </c>
      <c r="C22" s="47">
        <f t="shared" si="1"/>
        <v>98.851439766643196</v>
      </c>
      <c r="D22" s="47">
        <f t="shared" si="1"/>
        <v>129.60978796846084</v>
      </c>
      <c r="E22" s="47">
        <f t="shared" si="1"/>
        <v>70.833256215321597</v>
      </c>
      <c r="F22" s="47">
        <f t="shared" si="1"/>
        <v>69.600182122598397</v>
      </c>
      <c r="G22" s="47">
        <f t="shared" si="1"/>
        <v>108.57902427590402</v>
      </c>
      <c r="H22" s="47">
        <f t="shared" si="1"/>
        <v>102.26685780393983</v>
      </c>
      <c r="I22" s="47">
        <f t="shared" si="1"/>
        <v>77.067130795200001</v>
      </c>
      <c r="J22" s="47">
        <f t="shared" si="1"/>
        <v>64.585680812190716</v>
      </c>
      <c r="K22" s="47">
        <f t="shared" si="1"/>
        <v>67.024427351132161</v>
      </c>
      <c r="L22" s="47">
        <f t="shared" si="1"/>
        <v>88.213729141324791</v>
      </c>
    </row>
    <row r="23" spans="1:12" x14ac:dyDescent="0.25">
      <c r="A23" s="37" t="s">
        <v>235</v>
      </c>
      <c r="B23" s="47">
        <f t="shared" si="1"/>
        <v>71.1794466600048</v>
      </c>
      <c r="C23" s="47">
        <f t="shared" si="1"/>
        <v>140.31110955887996</v>
      </c>
      <c r="D23" s="47">
        <f t="shared" si="1"/>
        <v>202.04799776478717</v>
      </c>
      <c r="E23" s="47">
        <f t="shared" si="1"/>
        <v>118.4680827734976</v>
      </c>
      <c r="F23" s="47">
        <f t="shared" si="1"/>
        <v>169.28345758671358</v>
      </c>
      <c r="G23" s="47">
        <f t="shared" si="1"/>
        <v>189.60960751200003</v>
      </c>
      <c r="H23" s="47">
        <f t="shared" si="1"/>
        <v>143.12466941460482</v>
      </c>
      <c r="I23" s="47">
        <f t="shared" si="1"/>
        <v>101.40321809741761</v>
      </c>
      <c r="J23" s="47">
        <f t="shared" si="1"/>
        <v>145.39264704020158</v>
      </c>
      <c r="K23" s="47">
        <f t="shared" si="1"/>
        <v>88.509764786601608</v>
      </c>
      <c r="L23" s="47">
        <f t="shared" si="1"/>
        <v>183.39530553676798</v>
      </c>
    </row>
    <row r="24" spans="1:12" x14ac:dyDescent="0.25">
      <c r="A24" s="37" t="s">
        <v>236</v>
      </c>
      <c r="B24" s="47">
        <f t="shared" si="1"/>
        <v>46.812777163027199</v>
      </c>
      <c r="C24" s="47">
        <f t="shared" si="1"/>
        <v>204.33799250841597</v>
      </c>
      <c r="D24" s="47">
        <f t="shared" si="1"/>
        <v>281.91890417558403</v>
      </c>
      <c r="E24" s="47">
        <f t="shared" si="1"/>
        <v>80.516802364127997</v>
      </c>
      <c r="F24" s="47">
        <f t="shared" si="1"/>
        <v>228.55909075833603</v>
      </c>
      <c r="G24" s="47">
        <f t="shared" si="1"/>
        <v>364.63762456243205</v>
      </c>
      <c r="H24" s="47">
        <f t="shared" si="1"/>
        <v>105.84375125153218</v>
      </c>
      <c r="I24" s="47">
        <f t="shared" si="1"/>
        <v>98.352338348160004</v>
      </c>
      <c r="J24" s="47">
        <f t="shared" si="1"/>
        <v>192.15404611603199</v>
      </c>
      <c r="K24" s="47">
        <f t="shared" si="1"/>
        <v>113.39877817007999</v>
      </c>
      <c r="L24" s="47">
        <f t="shared" si="1"/>
        <v>284.316548244768</v>
      </c>
    </row>
    <row r="25" spans="1:12" x14ac:dyDescent="0.25">
      <c r="A25" s="37" t="s">
        <v>237</v>
      </c>
      <c r="B25" s="47">
        <f t="shared" si="1"/>
        <v>5.4455879277446391</v>
      </c>
      <c r="C25" s="47">
        <f t="shared" si="1"/>
        <v>202.50306082281597</v>
      </c>
      <c r="D25" s="47">
        <f t="shared" si="1"/>
        <v>422.22267400772159</v>
      </c>
      <c r="E25" s="47">
        <f t="shared" si="1"/>
        <v>30.709172032643515</v>
      </c>
      <c r="F25" s="47">
        <f t="shared" si="1"/>
        <v>444.67245153714242</v>
      </c>
      <c r="G25" s="47">
        <f t="shared" si="1"/>
        <v>292.22632709749445</v>
      </c>
      <c r="H25" s="47">
        <f t="shared" si="1"/>
        <v>35.02762208562217</v>
      </c>
      <c r="I25" s="47">
        <f t="shared" si="1"/>
        <v>107.77410090982079</v>
      </c>
      <c r="J25" s="47">
        <f t="shared" si="1"/>
        <v>195.29789573735999</v>
      </c>
      <c r="K25" s="47">
        <f t="shared" si="1"/>
        <v>74.455900677812153</v>
      </c>
      <c r="L25" s="47">
        <f t="shared" si="1"/>
        <v>402.87760089033605</v>
      </c>
    </row>
    <row r="26" spans="1:12" x14ac:dyDescent="0.25">
      <c r="A26" s="37" t="s">
        <v>238</v>
      </c>
      <c r="B26" s="47">
        <f t="shared" si="1"/>
        <v>5.6956279521023996</v>
      </c>
      <c r="C26" s="47">
        <f t="shared" si="1"/>
        <v>183.05278495545596</v>
      </c>
      <c r="D26" s="47">
        <f t="shared" si="1"/>
        <v>362.509103807136</v>
      </c>
      <c r="E26" s="47">
        <f t="shared" si="1"/>
        <v>36.896806334044797</v>
      </c>
      <c r="F26" s="47">
        <f t="shared" si="1"/>
        <v>237.88054372118401</v>
      </c>
      <c r="G26" s="47">
        <f t="shared" si="1"/>
        <v>88.150118176223998</v>
      </c>
      <c r="H26" s="47">
        <f t="shared" si="1"/>
        <v>7.8755266811215874</v>
      </c>
      <c r="I26" s="47">
        <f t="shared" si="1"/>
        <v>87.342748234559991</v>
      </c>
      <c r="J26" s="47">
        <f t="shared" si="1"/>
        <v>222.39372029471997</v>
      </c>
      <c r="K26" s="47">
        <f t="shared" si="1"/>
        <v>118.90357322688</v>
      </c>
      <c r="L26" s="47">
        <f t="shared" si="1"/>
        <v>401.43412129766403</v>
      </c>
    </row>
    <row r="27" spans="1:12" x14ac:dyDescent="0.25">
      <c r="A27" s="37" t="s">
        <v>239</v>
      </c>
      <c r="B27" s="47">
        <f t="shared" si="1"/>
        <v>6.1357668990883196</v>
      </c>
      <c r="C27" s="47">
        <f t="shared" si="1"/>
        <v>19.325011197623041</v>
      </c>
      <c r="D27" s="47">
        <f t="shared" si="1"/>
        <v>106.7881309507584</v>
      </c>
      <c r="E27" s="47">
        <f t="shared" si="1"/>
        <v>3.2612852492063999</v>
      </c>
      <c r="F27" s="47">
        <f t="shared" si="1"/>
        <v>18.490728924570242</v>
      </c>
      <c r="G27" s="47">
        <f t="shared" si="1"/>
        <v>9.2984551523884793</v>
      </c>
      <c r="H27" s="47">
        <f t="shared" si="1"/>
        <v>5.8619950071349258</v>
      </c>
      <c r="I27" s="47">
        <f t="shared" si="1"/>
        <v>6.4618954240089606</v>
      </c>
      <c r="J27" s="47">
        <f t="shared" si="1"/>
        <v>18.94579198259904</v>
      </c>
      <c r="K27" s="47">
        <f t="shared" si="1"/>
        <v>9.2301956936841609</v>
      </c>
      <c r="L27" s="47">
        <f t="shared" si="1"/>
        <v>186.60031954761598</v>
      </c>
    </row>
    <row r="28" spans="1:12" x14ac:dyDescent="0.25">
      <c r="A28" s="37" t="s">
        <v>240</v>
      </c>
      <c r="B28" s="47">
        <f t="shared" si="1"/>
        <v>4.1865801338649602</v>
      </c>
      <c r="C28" s="47">
        <f t="shared" si="1"/>
        <v>9.9203746650278415</v>
      </c>
      <c r="D28" s="47">
        <f t="shared" si="1"/>
        <v>119.52989657556481</v>
      </c>
      <c r="E28" s="47">
        <f t="shared" si="1"/>
        <v>3.54190746832416</v>
      </c>
      <c r="F28" s="47">
        <f t="shared" si="1"/>
        <v>12.97688153812128</v>
      </c>
      <c r="G28" s="47">
        <f t="shared" si="1"/>
        <v>11.315901376316161</v>
      </c>
      <c r="H28" s="47">
        <f t="shared" si="1"/>
        <v>5.7347730787663878</v>
      </c>
      <c r="I28" s="47">
        <f t="shared" si="1"/>
        <v>6.4846485769104012</v>
      </c>
      <c r="J28" s="47">
        <f t="shared" si="1"/>
        <v>10.853253933986878</v>
      </c>
      <c r="K28" s="47">
        <f t="shared" si="1"/>
        <v>8.9268203216649589</v>
      </c>
      <c r="L28" s="47">
        <f t="shared" si="1"/>
        <v>103.6711936608192</v>
      </c>
    </row>
    <row r="29" spans="1:12" x14ac:dyDescent="0.25">
      <c r="A29" s="37" t="s">
        <v>241</v>
      </c>
      <c r="B29" s="47">
        <f t="shared" si="1"/>
        <v>4.5653100337727999</v>
      </c>
      <c r="C29" s="47">
        <f t="shared" si="1"/>
        <v>32.023227777091201</v>
      </c>
      <c r="D29" s="47">
        <f t="shared" si="1"/>
        <v>136.37212287379199</v>
      </c>
      <c r="E29" s="47">
        <f t="shared" si="1"/>
        <v>9.6517406662559999</v>
      </c>
      <c r="F29" s="47">
        <f t="shared" si="1"/>
        <v>21.806328151670396</v>
      </c>
      <c r="G29" s="47">
        <f t="shared" si="1"/>
        <v>46.981590878102402</v>
      </c>
      <c r="H29" s="47">
        <f t="shared" si="1"/>
        <v>11.019376257151796</v>
      </c>
      <c r="I29" s="47">
        <f t="shared" si="1"/>
        <v>14.466601409270396</v>
      </c>
      <c r="J29" s="47">
        <f t="shared" si="1"/>
        <v>19.0906292569824</v>
      </c>
      <c r="K29" s="47">
        <f t="shared" si="1"/>
        <v>15.523522060176003</v>
      </c>
      <c r="L29" s="47">
        <f t="shared" si="1"/>
        <v>102.09559898678401</v>
      </c>
    </row>
    <row r="30" spans="1:12" x14ac:dyDescent="0.25">
      <c r="A30" s="37" t="s">
        <v>242</v>
      </c>
      <c r="B30" s="47">
        <f t="shared" si="1"/>
        <v>7.2506713912588792</v>
      </c>
      <c r="C30" s="47">
        <f t="shared" si="1"/>
        <v>53.371312322477756</v>
      </c>
      <c r="D30" s="47">
        <f t="shared" si="1"/>
        <v>186.42416610579838</v>
      </c>
      <c r="E30" s="47">
        <f t="shared" si="1"/>
        <v>40.955675222592006</v>
      </c>
      <c r="F30" s="47">
        <f t="shared" si="1"/>
        <v>58.839653403123833</v>
      </c>
      <c r="G30" s="47">
        <f t="shared" si="1"/>
        <v>84.262509578332796</v>
      </c>
      <c r="H30" s="47">
        <f t="shared" si="1"/>
        <v>35.526723496914123</v>
      </c>
      <c r="I30" s="47">
        <f t="shared" si="1"/>
        <v>60.128998734205439</v>
      </c>
      <c r="J30" s="47">
        <f t="shared" si="1"/>
        <v>72.537051449790695</v>
      </c>
      <c r="K30" s="47">
        <f t="shared" si="1"/>
        <v>39.264357523584962</v>
      </c>
      <c r="L30" s="47">
        <f t="shared" si="1"/>
        <v>148.92305560329601</v>
      </c>
    </row>
    <row r="31" spans="1:12" x14ac:dyDescent="0.25">
      <c r="A31" s="37" t="s">
        <v>243</v>
      </c>
      <c r="B31" s="47">
        <f t="shared" si="1"/>
        <v>48.91927873809599</v>
      </c>
      <c r="C31" s="47">
        <f t="shared" si="1"/>
        <v>80.149816027008001</v>
      </c>
      <c r="D31" s="47">
        <f t="shared" si="1"/>
        <v>201.84248541599999</v>
      </c>
      <c r="E31" s="47">
        <f t="shared" si="1"/>
        <v>54.710323137849592</v>
      </c>
      <c r="F31" s="47">
        <f t="shared" si="1"/>
        <v>63.921680199561578</v>
      </c>
      <c r="G31" s="47">
        <f t="shared" si="1"/>
        <v>95.196255848928018</v>
      </c>
      <c r="H31" s="47">
        <f t="shared" si="1"/>
        <v>45.988280529680793</v>
      </c>
      <c r="I31" s="47">
        <f t="shared" si="1"/>
        <v>65.947444780463996</v>
      </c>
      <c r="J31" s="47">
        <f t="shared" si="1"/>
        <v>75.966171783839997</v>
      </c>
      <c r="K31" s="47">
        <f t="shared" si="1"/>
        <v>56.1048712189056</v>
      </c>
      <c r="L31" s="47">
        <f t="shared" si="1"/>
        <v>162.23242676284798</v>
      </c>
    </row>
    <row r="32" spans="1:12" x14ac:dyDescent="0.25">
      <c r="A32" s="37" t="s">
        <v>244</v>
      </c>
      <c r="B32" s="47">
        <f t="shared" si="1"/>
        <v>48.479384448668164</v>
      </c>
      <c r="C32" s="47">
        <f t="shared" si="1"/>
        <v>157.75519344998398</v>
      </c>
      <c r="D32" s="47">
        <f t="shared" si="1"/>
        <v>180.88756556644799</v>
      </c>
      <c r="E32" s="47">
        <f t="shared" si="1"/>
        <v>80.091098213068818</v>
      </c>
      <c r="F32" s="47">
        <f t="shared" si="1"/>
        <v>90.178329332707193</v>
      </c>
      <c r="G32" s="47">
        <f t="shared" si="1"/>
        <v>107.24319400878721</v>
      </c>
      <c r="H32" s="47">
        <f t="shared" si="1"/>
        <v>55.351325142496052</v>
      </c>
      <c r="I32" s="47">
        <f t="shared" si="1"/>
        <v>67.827148799192642</v>
      </c>
      <c r="J32" s="47">
        <f t="shared" si="1"/>
        <v>73.530605793153597</v>
      </c>
      <c r="K32" s="47">
        <f t="shared" si="1"/>
        <v>107.62241322381122</v>
      </c>
      <c r="L32" s="47">
        <f t="shared" si="1"/>
        <v>95.954694278975978</v>
      </c>
    </row>
    <row r="33" spans="1:12" x14ac:dyDescent="0.25">
      <c r="B33" s="147"/>
      <c r="C33" s="147"/>
      <c r="D33" s="147"/>
      <c r="E33" s="147"/>
      <c r="F33" s="147"/>
      <c r="G33" s="147"/>
      <c r="H33" s="147"/>
      <c r="I33" s="147"/>
      <c r="J33" s="147"/>
      <c r="K33" s="147"/>
      <c r="L33" s="147"/>
    </row>
    <row r="34" spans="1:12" x14ac:dyDescent="0.25">
      <c r="B34" s="147"/>
      <c r="C34" s="147"/>
      <c r="D34" s="147"/>
      <c r="E34" s="147"/>
      <c r="F34" s="147"/>
      <c r="G34" s="147"/>
      <c r="H34" s="147"/>
      <c r="I34" s="147"/>
      <c r="J34" s="147"/>
      <c r="K34" s="147"/>
      <c r="L34" s="147"/>
    </row>
    <row r="35" spans="1:12" x14ac:dyDescent="0.25">
      <c r="B35" s="147"/>
      <c r="C35" s="147"/>
      <c r="D35" s="147"/>
      <c r="E35" s="147"/>
      <c r="F35" s="147"/>
      <c r="G35" s="147"/>
      <c r="H35" s="147"/>
      <c r="I35" s="147"/>
      <c r="J35" s="147"/>
      <c r="K35" s="147"/>
      <c r="L35" s="147"/>
    </row>
    <row r="36" spans="1:12" x14ac:dyDescent="0.25">
      <c r="A36" t="s">
        <v>486</v>
      </c>
      <c r="B36" s="147"/>
      <c r="C36" s="147"/>
      <c r="D36" s="147"/>
      <c r="E36" s="147"/>
      <c r="F36" s="147"/>
      <c r="G36" s="147"/>
      <c r="H36" s="147"/>
      <c r="I36" s="147"/>
      <c r="J36" s="147"/>
      <c r="K36" s="147"/>
      <c r="L36" s="147"/>
    </row>
    <row r="37" spans="1:12" x14ac:dyDescent="0.25">
      <c r="A37" s="21"/>
      <c r="B37" s="150">
        <v>1992</v>
      </c>
      <c r="C37" s="150">
        <v>1996</v>
      </c>
      <c r="D37" s="150">
        <v>1997</v>
      </c>
      <c r="E37" s="150">
        <v>2004</v>
      </c>
      <c r="F37" s="150">
        <v>2005</v>
      </c>
      <c r="G37" s="150">
        <v>2006</v>
      </c>
      <c r="H37" s="150">
        <v>2007</v>
      </c>
      <c r="I37" s="150">
        <v>2008</v>
      </c>
      <c r="J37" s="150">
        <v>2009</v>
      </c>
      <c r="K37" s="150">
        <v>2010</v>
      </c>
      <c r="L37" s="150">
        <v>2011</v>
      </c>
    </row>
    <row r="38" spans="1:12" x14ac:dyDescent="0.25">
      <c r="A38" s="22" t="s">
        <v>233</v>
      </c>
      <c r="B38" s="148">
        <v>66.945282030416692</v>
      </c>
      <c r="C38" s="148">
        <v>73.610179254926678</v>
      </c>
      <c r="D38" s="148">
        <v>82.499512114689111</v>
      </c>
      <c r="E38" s="148">
        <v>71.348109087478946</v>
      </c>
      <c r="F38" s="148">
        <v>76.619963256965534</v>
      </c>
      <c r="G38" s="148">
        <v>79.994103385783021</v>
      </c>
      <c r="H38" s="148">
        <v>77.201108304016898</v>
      </c>
      <c r="I38" s="148">
        <v>70.037742007964866</v>
      </c>
      <c r="J38" s="148">
        <v>74.251306431454324</v>
      </c>
      <c r="K38" s="148">
        <v>73.281973351058753</v>
      </c>
      <c r="L38" s="148">
        <v>77.285319919001552</v>
      </c>
    </row>
    <row r="39" spans="1:12" x14ac:dyDescent="0.25">
      <c r="A39" s="22" t="s">
        <v>234</v>
      </c>
      <c r="B39" s="148">
        <v>78.134914136049034</v>
      </c>
      <c r="C39" s="148">
        <v>81.427388785276221</v>
      </c>
      <c r="D39" s="148">
        <v>84.861491080230493</v>
      </c>
      <c r="E39" s="148">
        <v>79.897230966607651</v>
      </c>
      <c r="F39" s="148">
        <v>81.047650030067203</v>
      </c>
      <c r="G39" s="148">
        <v>83.323611119848522</v>
      </c>
      <c r="H39" s="148">
        <v>82.243755200003434</v>
      </c>
      <c r="I39" s="148">
        <v>80.131180041204047</v>
      </c>
      <c r="J39" s="148">
        <v>80.206963768465229</v>
      </c>
      <c r="K39" s="148">
        <v>80.096942620944276</v>
      </c>
      <c r="L39" s="148">
        <v>81.864286970549941</v>
      </c>
    </row>
    <row r="40" spans="1:12" x14ac:dyDescent="0.25">
      <c r="A40" s="22" t="s">
        <v>235</v>
      </c>
      <c r="B40" s="148">
        <v>57.715546934255023</v>
      </c>
      <c r="C40" s="148">
        <v>59.689718319993275</v>
      </c>
      <c r="D40" s="148">
        <v>60.457701116747671</v>
      </c>
      <c r="E40" s="148">
        <v>59.016294601683441</v>
      </c>
      <c r="F40" s="148">
        <v>59.859422719487938</v>
      </c>
      <c r="G40" s="148">
        <v>60.492137378546481</v>
      </c>
      <c r="H40" s="148">
        <v>60.001054706931754</v>
      </c>
      <c r="I40" s="148">
        <v>58.797968284727339</v>
      </c>
      <c r="J40" s="148">
        <v>59.400429714433201</v>
      </c>
      <c r="K40" s="148">
        <v>58.584030623135419</v>
      </c>
      <c r="L40" s="148">
        <v>60.174010147497604</v>
      </c>
    </row>
    <row r="41" spans="1:12" x14ac:dyDescent="0.25">
      <c r="A41" s="22" t="s">
        <v>236</v>
      </c>
      <c r="B41" s="148">
        <v>14.728418460117565</v>
      </c>
      <c r="C41" s="148">
        <v>14.559622385282051</v>
      </c>
      <c r="D41" s="148">
        <v>15.261488875093262</v>
      </c>
      <c r="E41" s="148">
        <v>13.588960803596907</v>
      </c>
      <c r="F41" s="148">
        <v>13.915883174718131</v>
      </c>
      <c r="G41" s="148">
        <v>14.724703145175216</v>
      </c>
      <c r="H41" s="148">
        <v>15.193432323799186</v>
      </c>
      <c r="I41" s="148">
        <v>14.903173227780753</v>
      </c>
      <c r="J41" s="148">
        <v>13.140957619925926</v>
      </c>
      <c r="K41" s="148">
        <v>14.23898433023477</v>
      </c>
      <c r="L41" s="148">
        <v>15.202112125401042</v>
      </c>
    </row>
    <row r="42" spans="1:12" x14ac:dyDescent="0.25">
      <c r="A42" s="22" t="s">
        <v>237</v>
      </c>
      <c r="B42" s="148">
        <v>6.278647664945999</v>
      </c>
      <c r="C42" s="148">
        <v>6.2565701426445086</v>
      </c>
      <c r="D42" s="148">
        <v>6.5181641450489352</v>
      </c>
      <c r="E42" s="148">
        <v>4.2874801103569036</v>
      </c>
      <c r="F42" s="148">
        <v>6.4276178322874911</v>
      </c>
      <c r="G42" s="148">
        <v>6.4106363954248557</v>
      </c>
      <c r="H42" s="148">
        <v>6.4495971886494088</v>
      </c>
      <c r="I42" s="148">
        <v>5.5960915673559626</v>
      </c>
      <c r="J42" s="148">
        <v>4.1338122875873227</v>
      </c>
      <c r="K42" s="148">
        <v>6.1606395873846171</v>
      </c>
      <c r="L42" s="148">
        <v>6.3157520037445707</v>
      </c>
    </row>
    <row r="43" spans="1:12" x14ac:dyDescent="0.25">
      <c r="A43" s="22" t="s">
        <v>238</v>
      </c>
      <c r="B43" s="148">
        <v>6.4693992365985462</v>
      </c>
      <c r="C43" s="148">
        <v>4.5143327771290336</v>
      </c>
      <c r="D43" s="148">
        <v>6.5834021371067575</v>
      </c>
      <c r="E43" s="148">
        <v>3.3837202842565124</v>
      </c>
      <c r="F43" s="148">
        <v>6.4761150242065861</v>
      </c>
      <c r="G43" s="148">
        <v>5.8525285356603938</v>
      </c>
      <c r="H43" s="148">
        <v>2.8157616523055964</v>
      </c>
      <c r="I43" s="148">
        <v>4.3978294167792411</v>
      </c>
      <c r="J43" s="148">
        <v>4.4173819892723838</v>
      </c>
      <c r="K43" s="148">
        <v>6.1269578891169747</v>
      </c>
      <c r="L43" s="148">
        <v>6.6361617039274154</v>
      </c>
    </row>
    <row r="44" spans="1:12" x14ac:dyDescent="0.25">
      <c r="A44" s="22" t="s">
        <v>239</v>
      </c>
      <c r="B44" s="148">
        <v>5.9266844111822516</v>
      </c>
      <c r="C44" s="148">
        <v>4.7894073035494413</v>
      </c>
      <c r="D44" s="148">
        <v>7.4595108240163501</v>
      </c>
      <c r="E44" s="148">
        <v>4.1283578901555718</v>
      </c>
      <c r="F44" s="148">
        <v>6.969474639463372</v>
      </c>
      <c r="G44" s="148">
        <v>7.4324005903042574</v>
      </c>
      <c r="H44" s="148">
        <v>3.3050529094110788</v>
      </c>
      <c r="I44" s="148">
        <v>4.9258315350485713</v>
      </c>
      <c r="J44" s="148">
        <v>4.8303799150866231</v>
      </c>
      <c r="K44" s="148">
        <v>5.8689375299365123</v>
      </c>
      <c r="L44" s="148">
        <v>7.587564636442389</v>
      </c>
    </row>
    <row r="45" spans="1:12" x14ac:dyDescent="0.25">
      <c r="A45" s="22" t="s">
        <v>240</v>
      </c>
      <c r="B45" s="148">
        <v>4.0588660911996985</v>
      </c>
      <c r="C45" s="148">
        <v>4.6303849250424856</v>
      </c>
      <c r="D45" s="148">
        <v>7.0751084691687085</v>
      </c>
      <c r="E45" s="148">
        <v>2.7174623153874169</v>
      </c>
      <c r="F45" s="148">
        <v>4.590106336372636</v>
      </c>
      <c r="G45" s="148">
        <v>7.4761622317190604</v>
      </c>
      <c r="H45" s="148">
        <v>2.7938137024291927</v>
      </c>
      <c r="I45" s="148">
        <v>3.4502641879646414</v>
      </c>
      <c r="J45" s="148">
        <v>6.1346548932227707</v>
      </c>
      <c r="K45" s="148">
        <v>5.8690134935411509</v>
      </c>
      <c r="L45" s="148">
        <v>7.549083822833988</v>
      </c>
    </row>
    <row r="46" spans="1:12" x14ac:dyDescent="0.25">
      <c r="A46" s="22" t="s">
        <v>241</v>
      </c>
      <c r="B46" s="149">
        <v>3.5608207148307374</v>
      </c>
      <c r="C46" s="149">
        <v>8.7625813144078162</v>
      </c>
      <c r="D46" s="149">
        <v>10.486250405102908</v>
      </c>
      <c r="E46" s="149">
        <v>4.5057750033362147</v>
      </c>
      <c r="F46" s="149">
        <v>7.1216897487769275</v>
      </c>
      <c r="G46" s="149">
        <v>10.397278258908246</v>
      </c>
      <c r="H46" s="149">
        <v>4.1452986748645779</v>
      </c>
      <c r="I46" s="149">
        <v>5.7422789307026596</v>
      </c>
      <c r="J46" s="149">
        <v>8.5942938706352265</v>
      </c>
      <c r="K46" s="149">
        <v>6.1151007770364965</v>
      </c>
      <c r="L46" s="149">
        <v>6.9915833083524594</v>
      </c>
    </row>
    <row r="47" spans="1:12" x14ac:dyDescent="0.25">
      <c r="A47" s="22" t="s">
        <v>242</v>
      </c>
      <c r="B47" s="149">
        <v>6.2566210582459849</v>
      </c>
      <c r="C47" s="149">
        <v>12.708514829085649</v>
      </c>
      <c r="D47" s="149">
        <v>16.433062822006207</v>
      </c>
      <c r="E47" s="149">
        <v>11.070230400995682</v>
      </c>
      <c r="F47" s="149">
        <v>11.660930963580006</v>
      </c>
      <c r="G47" s="149">
        <v>16.289537043677729</v>
      </c>
      <c r="H47" s="149">
        <v>10.918633001538714</v>
      </c>
      <c r="I47" s="149">
        <v>11.649015137884899</v>
      </c>
      <c r="J47" s="149">
        <v>15.322088694866482</v>
      </c>
      <c r="K47" s="149">
        <v>13.56716952839918</v>
      </c>
      <c r="L47" s="149">
        <v>15.138825612292292</v>
      </c>
    </row>
    <row r="48" spans="1:12" x14ac:dyDescent="0.25">
      <c r="A48" s="22" t="s">
        <v>243</v>
      </c>
      <c r="B48" s="149">
        <v>80.730162519714924</v>
      </c>
      <c r="C48" s="149">
        <v>95.998506183360433</v>
      </c>
      <c r="D48" s="149">
        <v>101.21840626663966</v>
      </c>
      <c r="E48" s="149">
        <v>89.951792438276257</v>
      </c>
      <c r="F48" s="149">
        <v>94.80935636277674</v>
      </c>
      <c r="G48" s="149">
        <v>101.21889132934253</v>
      </c>
      <c r="H48" s="149">
        <v>88.652547835449155</v>
      </c>
      <c r="I48" s="149">
        <v>93.926383495615426</v>
      </c>
      <c r="J48" s="149">
        <v>97.277190249136893</v>
      </c>
      <c r="K48" s="149">
        <v>91.799692120723478</v>
      </c>
      <c r="L48" s="149">
        <v>101.19917249754965</v>
      </c>
    </row>
    <row r="49" spans="1:12" x14ac:dyDescent="0.25">
      <c r="A49" s="22" t="s">
        <v>244</v>
      </c>
      <c r="B49" s="149">
        <v>91.208518026077186</v>
      </c>
      <c r="C49" s="149">
        <v>100.06234689566374</v>
      </c>
      <c r="D49" s="149">
        <v>101.21838894903442</v>
      </c>
      <c r="E49" s="149">
        <v>95.781829867770256</v>
      </c>
      <c r="F49" s="149">
        <v>98.001549610939563</v>
      </c>
      <c r="G49" s="149">
        <v>101.21887401173727</v>
      </c>
      <c r="H49" s="149">
        <v>94.159524727552466</v>
      </c>
      <c r="I49" s="149">
        <v>96.806689623462901</v>
      </c>
      <c r="J49" s="149">
        <v>99.176172640705275</v>
      </c>
      <c r="K49" s="149">
        <v>97.310894533233153</v>
      </c>
      <c r="L49" s="149">
        <v>101.22265552000729</v>
      </c>
    </row>
    <row r="50" spans="1:12" x14ac:dyDescent="0.25">
      <c r="B50" s="39"/>
      <c r="C50" s="39"/>
      <c r="D50" s="39"/>
      <c r="E50" s="39"/>
      <c r="F50" s="39"/>
      <c r="G50" s="39"/>
      <c r="H50" s="39"/>
      <c r="I50" s="39"/>
      <c r="J50" s="39"/>
      <c r="K50" s="39"/>
      <c r="L50" s="39"/>
    </row>
    <row r="51" spans="1:12" x14ac:dyDescent="0.25">
      <c r="B51" s="39"/>
      <c r="C51" s="39"/>
      <c r="D51" s="39"/>
      <c r="E51" s="39"/>
      <c r="F51" s="39"/>
      <c r="G51" s="39"/>
      <c r="H51" s="39"/>
      <c r="I51" s="39"/>
      <c r="J51" s="39"/>
      <c r="K51" s="39"/>
      <c r="L51" s="39"/>
    </row>
    <row r="52" spans="1:12" x14ac:dyDescent="0.25">
      <c r="A52" s="28" t="s">
        <v>246</v>
      </c>
    </row>
    <row r="53" spans="1:12" x14ac:dyDescent="0.25">
      <c r="B53" s="31">
        <v>1992</v>
      </c>
      <c r="C53" s="32">
        <v>1996</v>
      </c>
      <c r="D53" s="32">
        <v>1997</v>
      </c>
      <c r="E53" s="32">
        <v>2004</v>
      </c>
      <c r="F53" s="23">
        <v>2005</v>
      </c>
      <c r="G53" s="32">
        <v>2006</v>
      </c>
      <c r="H53" s="23">
        <v>2007</v>
      </c>
      <c r="I53" s="23">
        <v>2008</v>
      </c>
      <c r="J53" s="23">
        <v>2009</v>
      </c>
      <c r="K53" s="23">
        <v>2010</v>
      </c>
      <c r="L53" s="24">
        <v>2011</v>
      </c>
    </row>
    <row r="54" spans="1:12" x14ac:dyDescent="0.25">
      <c r="A54" s="33" t="s">
        <v>233</v>
      </c>
      <c r="B54" s="48">
        <f>B38/aw!$D$1</f>
        <v>0.56541623336500579</v>
      </c>
      <c r="C54" s="48">
        <f>C38/aw!$D$1</f>
        <v>0.62170759505850226</v>
      </c>
      <c r="D54" s="48">
        <f>D38/aw!$D$1</f>
        <v>0.69678641988757695</v>
      </c>
      <c r="E54" s="48">
        <f>E38/aw!$D$1</f>
        <v>0.60260227269830191</v>
      </c>
      <c r="F54" s="48">
        <f>F38/aw!$D$1</f>
        <v>0.64712806804869538</v>
      </c>
      <c r="G54" s="48">
        <f>G38/aw!$D$1</f>
        <v>0.67562587319073497</v>
      </c>
      <c r="H54" s="48">
        <f>H38/aw!$D$1</f>
        <v>0.65203638770284544</v>
      </c>
      <c r="I54" s="48">
        <f>I38/aw!$D$1</f>
        <v>0.59153498317537889</v>
      </c>
      <c r="J54" s="48">
        <f>J38/aw!$D$1</f>
        <v>0.62712252053593176</v>
      </c>
      <c r="K54" s="48">
        <f>K38/aw!$D$1</f>
        <v>0.6189355857352935</v>
      </c>
      <c r="L54" s="48">
        <f>L38/aw!$D$1</f>
        <v>0.65274763445102657</v>
      </c>
    </row>
    <row r="55" spans="1:12" x14ac:dyDescent="0.25">
      <c r="A55" s="37" t="s">
        <v>234</v>
      </c>
      <c r="B55" s="48">
        <f>B39/aw!$D$1</f>
        <v>0.65992326128419787</v>
      </c>
      <c r="C55" s="48">
        <f>C39/aw!$D$1</f>
        <v>0.68773132419996807</v>
      </c>
      <c r="D55" s="48">
        <f>D39/aw!$D$1</f>
        <v>0.71673556655600079</v>
      </c>
      <c r="E55" s="48">
        <f>E39/aw!$D$1</f>
        <v>0.67480769397472673</v>
      </c>
      <c r="F55" s="48">
        <f>F39/aw!$D$1</f>
        <v>0.68452407119989189</v>
      </c>
      <c r="G55" s="48">
        <f>G39/aw!$D$1</f>
        <v>0.70374671553926116</v>
      </c>
      <c r="H55" s="48">
        <f>H39/aw!$D$1</f>
        <v>0.69462631081083981</v>
      </c>
      <c r="I55" s="48">
        <f>I39/aw!$D$1</f>
        <v>0.676783615212872</v>
      </c>
      <c r="J55" s="48">
        <f>J39/aw!$D$1</f>
        <v>0.67742368047690227</v>
      </c>
      <c r="K55" s="48">
        <f>K39/aw!$D$1</f>
        <v>0.67649444781202928</v>
      </c>
      <c r="L55" s="48">
        <f>L39/aw!$D$1</f>
        <v>0.69142134265667177</v>
      </c>
    </row>
    <row r="56" spans="1:12" x14ac:dyDescent="0.25">
      <c r="A56" s="37" t="s">
        <v>235</v>
      </c>
      <c r="B56" s="48">
        <f>B40/aw!$D$1</f>
        <v>0.48746238964742417</v>
      </c>
      <c r="C56" s="48">
        <f>C40/aw!$D$1</f>
        <v>0.50413613445940264</v>
      </c>
      <c r="D56" s="48">
        <f>D40/aw!$D$1</f>
        <v>0.51062247564820662</v>
      </c>
      <c r="E56" s="48">
        <f>E40/aw!$D$1</f>
        <v>0.49844843413583984</v>
      </c>
      <c r="F56" s="48">
        <f>F40/aw!$D$1</f>
        <v>0.50556944864432374</v>
      </c>
      <c r="G56" s="48">
        <f>G40/aw!$D$1</f>
        <v>0.51091332245393983</v>
      </c>
      <c r="H56" s="48">
        <f>H40/aw!$D$1</f>
        <v>0.50676566475449114</v>
      </c>
      <c r="I56" s="48">
        <f>I40/aw!$D$1</f>
        <v>0.49660446186425117</v>
      </c>
      <c r="J56" s="48">
        <f>J40/aw!$D$1</f>
        <v>0.50169281853406422</v>
      </c>
      <c r="K56" s="48">
        <f>K40/aw!$D$1</f>
        <v>0.49479755593864372</v>
      </c>
      <c r="L56" s="48">
        <f>L40/aw!$D$1</f>
        <v>0.50822643705656756</v>
      </c>
    </row>
    <row r="57" spans="1:12" x14ac:dyDescent="0.25">
      <c r="A57" s="37" t="s">
        <v>236</v>
      </c>
      <c r="B57" s="48">
        <f>B41/aw!$D$1</f>
        <v>0.12439542618342538</v>
      </c>
      <c r="C57" s="48">
        <f>C41/aw!$D$1</f>
        <v>0.12296978365947678</v>
      </c>
      <c r="D57" s="48">
        <f>D41/aw!$D$1</f>
        <v>0.12889771009369308</v>
      </c>
      <c r="E57" s="48">
        <f>E41/aw!$D$1</f>
        <v>0.11477162840875765</v>
      </c>
      <c r="F57" s="48">
        <f>F41/aw!$D$1</f>
        <v>0.11753279708376799</v>
      </c>
      <c r="G57" s="48">
        <f>G41/aw!$D$1</f>
        <v>0.12436404683425013</v>
      </c>
      <c r="H57" s="48">
        <f>H41/aw!$D$1</f>
        <v>0.12832290814019581</v>
      </c>
      <c r="I57" s="48">
        <f>I41/aw!$D$1</f>
        <v>0.125871395504905</v>
      </c>
      <c r="J57" s="48">
        <f>J41/aw!$D$1</f>
        <v>0.11098781773586086</v>
      </c>
      <c r="K57" s="48">
        <f>K41/aw!$D$1</f>
        <v>0.1202616919783342</v>
      </c>
      <c r="L57" s="48">
        <f>L41/aw!$D$1</f>
        <v>0.12839621727534664</v>
      </c>
    </row>
    <row r="58" spans="1:12" x14ac:dyDescent="0.25">
      <c r="A58" s="37" t="s">
        <v>237</v>
      </c>
      <c r="B58" s="48">
        <f>B42/aw!$D$1</f>
        <v>5.302911879177364E-2</v>
      </c>
      <c r="C58" s="48">
        <f>C42/aw!$D$1</f>
        <v>5.2842653231794837E-2</v>
      </c>
      <c r="D58" s="48">
        <f>D42/aw!$D$1</f>
        <v>5.5052062035886272E-2</v>
      </c>
      <c r="E58" s="48">
        <f>E42/aw!$D$1</f>
        <v>3.6211825256392764E-2</v>
      </c>
      <c r="F58" s="48">
        <f>F42/aw!$D$1</f>
        <v>5.4287312772698403E-2</v>
      </c>
      <c r="G58" s="48">
        <f>G42/aw!$D$1</f>
        <v>5.4143888474872087E-2</v>
      </c>
      <c r="H58" s="48">
        <f>H42/aw!$D$1</f>
        <v>5.4472949228457843E-2</v>
      </c>
      <c r="I58" s="48">
        <f>I42/aw!$D$1</f>
        <v>4.7264286886452386E-2</v>
      </c>
      <c r="J58" s="48">
        <f>J42/aw!$D$1</f>
        <v>3.4913955131649681E-2</v>
      </c>
      <c r="K58" s="48">
        <f>K42/aw!$D$1</f>
        <v>5.2032428947505212E-2</v>
      </c>
      <c r="L58" s="48">
        <f>L42/aw!$D$1</f>
        <v>5.3342500031626439E-2</v>
      </c>
    </row>
    <row r="59" spans="1:12" x14ac:dyDescent="0.25">
      <c r="A59" s="37" t="s">
        <v>238</v>
      </c>
      <c r="B59" s="48">
        <f>B43/aw!$D$1</f>
        <v>5.4640196255055284E-2</v>
      </c>
      <c r="C59" s="48">
        <f>C43/aw!$D$1</f>
        <v>3.8127810617643865E-2</v>
      </c>
      <c r="D59" s="48">
        <f>D43/aw!$D$1</f>
        <v>5.5603058590428689E-2</v>
      </c>
      <c r="E59" s="48">
        <f>E43/aw!$D$1</f>
        <v>2.8578718617031353E-2</v>
      </c>
      <c r="F59" s="48">
        <f>F43/aw!$D$1</f>
        <v>5.4696917434177247E-2</v>
      </c>
      <c r="G59" s="48">
        <f>G43/aw!$D$1</f>
        <v>4.943013965929386E-2</v>
      </c>
      <c r="H59" s="48">
        <f>H43/aw!$D$1</f>
        <v>2.3781770712040511E-2</v>
      </c>
      <c r="I59" s="48">
        <f>I43/aw!$D$1</f>
        <v>3.7143829533608452E-2</v>
      </c>
      <c r="J59" s="48">
        <f>J43/aw!$D$1</f>
        <v>3.7308969503989729E-2</v>
      </c>
      <c r="K59" s="48">
        <f>K43/aw!$D$1</f>
        <v>5.1747955144569042E-2</v>
      </c>
      <c r="L59" s="48">
        <f>L43/aw!$D$1</f>
        <v>5.604866303992749E-2</v>
      </c>
    </row>
    <row r="60" spans="1:12" x14ac:dyDescent="0.25">
      <c r="A60" s="37" t="s">
        <v>239</v>
      </c>
      <c r="B60" s="48">
        <f>B44/aw!$D$1</f>
        <v>5.0056456175525774E-2</v>
      </c>
      <c r="C60" s="48">
        <f>C44/aw!$D$1</f>
        <v>4.0451075198897304E-2</v>
      </c>
      <c r="D60" s="48">
        <f>D44/aw!$D$1</f>
        <v>6.3002625202840792E-2</v>
      </c>
      <c r="E60" s="48">
        <f>E44/aw!$D$1</f>
        <v>3.4867887585773409E-2</v>
      </c>
      <c r="F60" s="48">
        <f>F44/aw!$D$1</f>
        <v>5.8863806076548744E-2</v>
      </c>
      <c r="G60" s="48">
        <f>G44/aw!$D$1</f>
        <v>6.2773653634326493E-2</v>
      </c>
      <c r="H60" s="48">
        <f>H44/aw!$D$1</f>
        <v>2.7914298221377355E-2</v>
      </c>
      <c r="I60" s="48">
        <f>I44/aw!$D$1</f>
        <v>4.1603306883856175E-2</v>
      </c>
      <c r="J60" s="48">
        <f>J44/aw!$D$1</f>
        <v>4.0797127661204587E-2</v>
      </c>
      <c r="K60" s="48">
        <f>K44/aw!$D$1</f>
        <v>4.9568729137977295E-2</v>
      </c>
      <c r="L60" s="48">
        <f>L44/aw!$D$1</f>
        <v>6.4084160780763413E-2</v>
      </c>
    </row>
    <row r="61" spans="1:12" x14ac:dyDescent="0.25">
      <c r="A61" s="37" t="s">
        <v>240</v>
      </c>
      <c r="B61" s="48">
        <f>B45/aw!$D$1</f>
        <v>3.4280963608105564E-2</v>
      </c>
      <c r="C61" s="48">
        <f>C45/aw!$D$1</f>
        <v>3.9107980785831803E-2</v>
      </c>
      <c r="D61" s="48">
        <f>D45/aw!$D$1</f>
        <v>5.9755983692303276E-2</v>
      </c>
      <c r="E61" s="48">
        <f>E45/aw!$D$1</f>
        <v>2.2951539825907235E-2</v>
      </c>
      <c r="F61" s="48">
        <f>F45/aw!$D$1</f>
        <v>3.8767790003147264E-2</v>
      </c>
      <c r="G61" s="48">
        <f>G45/aw!$D$1</f>
        <v>6.3143262092221791E-2</v>
      </c>
      <c r="H61" s="48">
        <f>H45/aw!$D$1</f>
        <v>2.3596399513760073E-2</v>
      </c>
      <c r="I61" s="48">
        <f>I45/aw!$D$1</f>
        <v>2.9140744830782443E-2</v>
      </c>
      <c r="J61" s="48">
        <f>J45/aw!$D$1</f>
        <v>5.1812963625192318E-2</v>
      </c>
      <c r="K61" s="48">
        <f>K45/aw!$D$1</f>
        <v>4.9569370722475935E-2</v>
      </c>
      <c r="L61" s="48">
        <f>L45/aw!$D$1</f>
        <v>6.3759153909070845E-2</v>
      </c>
    </row>
    <row r="62" spans="1:12" x14ac:dyDescent="0.25">
      <c r="A62" s="37" t="s">
        <v>241</v>
      </c>
      <c r="B62" s="48">
        <f>B46/aw!$D$1</f>
        <v>3.007449928066501E-2</v>
      </c>
      <c r="C62" s="48">
        <f>C46/aw!$D$1</f>
        <v>7.4008288128444386E-2</v>
      </c>
      <c r="D62" s="48">
        <f>D46/aw!$D$1</f>
        <v>8.8566304097152937E-2</v>
      </c>
      <c r="E62" s="48">
        <f>E46/aw!$D$1</f>
        <v>3.805553212277208E-2</v>
      </c>
      <c r="F62" s="48">
        <f>F46/aw!$D$1</f>
        <v>6.0149406661967289E-2</v>
      </c>
      <c r="G62" s="48">
        <f>G46/aw!$D$1</f>
        <v>8.7814850159698019E-2</v>
      </c>
      <c r="H62" s="48">
        <f>H46/aw!$D$1</f>
        <v>3.5010968537707583E-2</v>
      </c>
      <c r="I62" s="48">
        <f>I46/aw!$D$1</f>
        <v>4.8498977455258947E-2</v>
      </c>
      <c r="J62" s="48">
        <f>J46/aw!$D$1</f>
        <v>7.2586941474959685E-2</v>
      </c>
      <c r="K62" s="48">
        <f>K46/aw!$D$1</f>
        <v>5.16478106168623E-2</v>
      </c>
      <c r="L62" s="48">
        <f>L46/aw!$D$1</f>
        <v>5.9050534698922796E-2</v>
      </c>
    </row>
    <row r="63" spans="1:12" x14ac:dyDescent="0.25">
      <c r="A63" s="37" t="s">
        <v>242</v>
      </c>
      <c r="B63" s="48">
        <f>B47/aw!$D$1</f>
        <v>5.2843083262212709E-2</v>
      </c>
      <c r="C63" s="48">
        <f>C47/aw!$D$1</f>
        <v>0.10733542929970986</v>
      </c>
      <c r="D63" s="48">
        <f>D47/aw!$D$1</f>
        <v>0.13879276032099835</v>
      </c>
      <c r="E63" s="48">
        <f>E47/aw!$D$1</f>
        <v>9.3498567575977035E-2</v>
      </c>
      <c r="F63" s="48">
        <f>F47/aw!$D$1</f>
        <v>9.8487592597804097E-2</v>
      </c>
      <c r="G63" s="48">
        <f>G47/aw!$D$1</f>
        <v>0.13758054935538622</v>
      </c>
      <c r="H63" s="48">
        <f>H47/aw!$D$1</f>
        <v>9.2218184134617506E-2</v>
      </c>
      <c r="I63" s="48">
        <f>I47/aw!$D$1</f>
        <v>9.838695217808191E-2</v>
      </c>
      <c r="J63" s="48">
        <f>J47/aw!$D$1</f>
        <v>0.12940953289583176</v>
      </c>
      <c r="K63" s="48">
        <f>K47/aw!$D$1</f>
        <v>0.11458758047634442</v>
      </c>
      <c r="L63" s="48">
        <f>L47/aw!$D$1</f>
        <v>0.12786170280652273</v>
      </c>
    </row>
    <row r="64" spans="1:12" x14ac:dyDescent="0.25">
      <c r="A64" s="37" t="s">
        <v>243</v>
      </c>
      <c r="B64" s="48">
        <f>B48/aw!$D$1</f>
        <v>0.68184258884894355</v>
      </c>
      <c r="C64" s="48">
        <f>C48/aw!$D$1</f>
        <v>0.81079819411621978</v>
      </c>
      <c r="D64" s="48">
        <f>D48/aw!$D$1</f>
        <v>0.85488518806283498</v>
      </c>
      <c r="E64" s="48">
        <f>E48/aw!$D$1</f>
        <v>0.75972797667463055</v>
      </c>
      <c r="F64" s="48">
        <f>F48/aw!$D$1</f>
        <v>0.80075469900993868</v>
      </c>
      <c r="G64" s="48">
        <f>G48/aw!$D$1</f>
        <v>0.85488928487620375</v>
      </c>
      <c r="H64" s="48">
        <f>H48/aw!$D$1</f>
        <v>0.74875462698859085</v>
      </c>
      <c r="I64" s="48">
        <f>I48/aw!$D$1</f>
        <v>0.79329715790215727</v>
      </c>
      <c r="J64" s="48">
        <f>J48/aw!$D$1</f>
        <v>0.82159789061771016</v>
      </c>
      <c r="K64" s="48">
        <f>K48/aw!$D$1</f>
        <v>0.77533523750611044</v>
      </c>
      <c r="L64" s="48">
        <f>L48/aw!$D$1</f>
        <v>0.85472274068876397</v>
      </c>
    </row>
    <row r="65" spans="1:12" x14ac:dyDescent="0.25">
      <c r="A65" s="37" t="s">
        <v>244</v>
      </c>
      <c r="B65" s="48">
        <f>B49/aw!$D$1</f>
        <v>0.77034221305808426</v>
      </c>
      <c r="C65" s="48">
        <f>C49/aw!$D$1</f>
        <v>0.84512117310526802</v>
      </c>
      <c r="D65" s="48">
        <f>D49/aw!$D$1</f>
        <v>0.85488504179927716</v>
      </c>
      <c r="E65" s="48">
        <f>E49/aw!$D$1</f>
        <v>0.80896815766697849</v>
      </c>
      <c r="F65" s="48">
        <f>F49/aw!$D$1</f>
        <v>0.82771579063293543</v>
      </c>
      <c r="G65" s="48">
        <f>G49/aw!$D$1</f>
        <v>0.85488913861264582</v>
      </c>
      <c r="H65" s="48">
        <f>H49/aw!$D$1</f>
        <v>0.79526625614486879</v>
      </c>
      <c r="I65" s="48">
        <f>I49/aw!$D$1</f>
        <v>0.81762406776573393</v>
      </c>
      <c r="J65" s="48">
        <f>J49/aw!$D$1</f>
        <v>0.83763659324919992</v>
      </c>
      <c r="K65" s="48">
        <f>K49/aw!$D$1</f>
        <v>0.82188255517933406</v>
      </c>
      <c r="L65" s="48">
        <f>L49/aw!$D$1</f>
        <v>0.85492107702708864</v>
      </c>
    </row>
    <row r="74" spans="1:12" x14ac:dyDescent="0.25">
      <c r="A74" t="s">
        <v>487</v>
      </c>
    </row>
    <row r="75" spans="1:12" x14ac:dyDescent="0.25">
      <c r="B75">
        <v>1992</v>
      </c>
      <c r="C75">
        <v>1996</v>
      </c>
      <c r="D75">
        <v>1997</v>
      </c>
      <c r="E75">
        <v>2004</v>
      </c>
      <c r="F75">
        <v>2005</v>
      </c>
      <c r="G75">
        <v>2006</v>
      </c>
      <c r="H75">
        <v>2007</v>
      </c>
      <c r="I75">
        <v>2008</v>
      </c>
      <c r="J75">
        <v>2009</v>
      </c>
      <c r="K75">
        <v>2010</v>
      </c>
      <c r="L75">
        <v>2011</v>
      </c>
    </row>
    <row r="76" spans="1:12" x14ac:dyDescent="0.25">
      <c r="A76" t="s">
        <v>233</v>
      </c>
      <c r="B76">
        <v>0.56541623336500579</v>
      </c>
      <c r="C76">
        <v>0.62170759505850237</v>
      </c>
      <c r="D76">
        <v>0.69678641988757695</v>
      </c>
      <c r="E76">
        <v>0.60260227269830191</v>
      </c>
      <c r="F76">
        <v>0.64712806804869538</v>
      </c>
      <c r="G76">
        <v>0.67562587319073486</v>
      </c>
      <c r="H76">
        <v>0.65203638770284533</v>
      </c>
      <c r="I76">
        <v>0.59153498317537889</v>
      </c>
      <c r="J76">
        <v>0.62712252053593176</v>
      </c>
      <c r="K76">
        <v>0.6189355857352935</v>
      </c>
      <c r="L76">
        <v>0.65274763445102657</v>
      </c>
    </row>
    <row r="77" spans="1:12" x14ac:dyDescent="0.25">
      <c r="A77" t="s">
        <v>234</v>
      </c>
      <c r="B77">
        <v>0.65992326128419787</v>
      </c>
      <c r="C77">
        <v>0.68773132419996796</v>
      </c>
      <c r="D77">
        <v>0.71673556655600068</v>
      </c>
      <c r="E77">
        <v>0.67480769397472673</v>
      </c>
      <c r="F77">
        <v>0.68452407119989189</v>
      </c>
      <c r="G77">
        <v>0.70374671553926116</v>
      </c>
      <c r="H77">
        <v>0.69462631081083981</v>
      </c>
      <c r="I77">
        <v>0.676783615212872</v>
      </c>
      <c r="J77">
        <v>0.67742368047690227</v>
      </c>
      <c r="K77">
        <v>0.67649444781202928</v>
      </c>
      <c r="L77">
        <v>0.69142134265667177</v>
      </c>
    </row>
    <row r="78" spans="1:12" x14ac:dyDescent="0.25">
      <c r="A78" t="s">
        <v>235</v>
      </c>
      <c r="B78">
        <v>0.48746238964742417</v>
      </c>
      <c r="C78">
        <v>0.50413613445940264</v>
      </c>
      <c r="D78">
        <v>0.51062247564820662</v>
      </c>
      <c r="E78">
        <v>0.49844843413583984</v>
      </c>
      <c r="F78">
        <v>0.50556944864432374</v>
      </c>
      <c r="G78">
        <v>0.51091332245393983</v>
      </c>
      <c r="H78">
        <v>0.50676566475449114</v>
      </c>
      <c r="I78">
        <v>0.49660446186425117</v>
      </c>
      <c r="J78">
        <v>0.50169281853406411</v>
      </c>
      <c r="K78">
        <v>0.49479755593864372</v>
      </c>
      <c r="L78">
        <v>0.50822643705656756</v>
      </c>
    </row>
    <row r="79" spans="1:12" x14ac:dyDescent="0.25">
      <c r="A79" t="s">
        <v>236</v>
      </c>
      <c r="B79">
        <v>0.12439542618342539</v>
      </c>
      <c r="C79">
        <v>0.12296978365947678</v>
      </c>
      <c r="D79">
        <v>0.12889771009369311</v>
      </c>
      <c r="E79">
        <v>0.11477162840875765</v>
      </c>
      <c r="F79">
        <v>0.11753279708376799</v>
      </c>
      <c r="G79">
        <v>0.12436404683425013</v>
      </c>
      <c r="H79">
        <v>0.12832290814019581</v>
      </c>
      <c r="I79">
        <v>0.125871395504905</v>
      </c>
      <c r="J79">
        <v>0.11098781773586085</v>
      </c>
      <c r="K79">
        <v>0.1202616919783342</v>
      </c>
      <c r="L79">
        <v>0.12839621727534664</v>
      </c>
    </row>
    <row r="80" spans="1:12" x14ac:dyDescent="0.25">
      <c r="A80" t="s">
        <v>237</v>
      </c>
      <c r="B80">
        <v>5.302911879177364E-2</v>
      </c>
      <c r="C80">
        <v>5.2842653231794837E-2</v>
      </c>
      <c r="D80">
        <v>5.5052062035886272E-2</v>
      </c>
      <c r="E80">
        <v>3.6211825256392764E-2</v>
      </c>
      <c r="F80">
        <v>5.4287312772698403E-2</v>
      </c>
      <c r="G80">
        <v>5.4143888474872087E-2</v>
      </c>
      <c r="H80">
        <v>5.4472949228457836E-2</v>
      </c>
      <c r="I80">
        <v>4.7264286886452386E-2</v>
      </c>
      <c r="J80">
        <v>3.4913955131649688E-2</v>
      </c>
      <c r="K80">
        <v>5.2032428947505205E-2</v>
      </c>
      <c r="L80">
        <v>5.3342500031626439E-2</v>
      </c>
    </row>
    <row r="81" spans="1:12" x14ac:dyDescent="0.25">
      <c r="A81" t="s">
        <v>238</v>
      </c>
      <c r="B81">
        <v>5.4640196255055291E-2</v>
      </c>
      <c r="C81">
        <v>3.8127810617643858E-2</v>
      </c>
      <c r="D81">
        <v>5.5603058590428696E-2</v>
      </c>
      <c r="E81">
        <v>2.8578718617031349E-2</v>
      </c>
      <c r="F81">
        <v>5.4696917434177247E-2</v>
      </c>
      <c r="G81">
        <v>4.943013965929386E-2</v>
      </c>
      <c r="H81">
        <v>2.3781770712040511E-2</v>
      </c>
      <c r="I81">
        <v>3.7143829533608452E-2</v>
      </c>
      <c r="J81">
        <v>3.7308969503989729E-2</v>
      </c>
      <c r="K81">
        <v>5.1747955144569036E-2</v>
      </c>
      <c r="L81">
        <v>5.6048663039927497E-2</v>
      </c>
    </row>
    <row r="82" spans="1:12" x14ac:dyDescent="0.25">
      <c r="A82" t="s">
        <v>239</v>
      </c>
      <c r="B82">
        <v>5.0056456175525774E-2</v>
      </c>
      <c r="C82">
        <v>4.0451075198897304E-2</v>
      </c>
      <c r="D82">
        <v>6.3002625202840792E-2</v>
      </c>
      <c r="E82">
        <v>3.4867887585773409E-2</v>
      </c>
      <c r="F82">
        <v>5.8863806076548744E-2</v>
      </c>
      <c r="G82">
        <v>6.2773653634326493E-2</v>
      </c>
      <c r="H82">
        <v>2.7914298221377355E-2</v>
      </c>
      <c r="I82">
        <v>4.1603306883856175E-2</v>
      </c>
      <c r="J82">
        <v>4.0797127661204587E-2</v>
      </c>
      <c r="K82">
        <v>4.9568729137977295E-2</v>
      </c>
      <c r="L82">
        <v>6.4084160780763427E-2</v>
      </c>
    </row>
    <row r="83" spans="1:12" x14ac:dyDescent="0.25">
      <c r="A83" t="s">
        <v>240</v>
      </c>
      <c r="B83">
        <v>3.4280963608105564E-2</v>
      </c>
      <c r="C83">
        <v>3.9107980785831803E-2</v>
      </c>
      <c r="D83">
        <v>5.9755983692303276E-2</v>
      </c>
      <c r="E83">
        <v>2.2951539825907238E-2</v>
      </c>
      <c r="F83">
        <v>3.8767790003147271E-2</v>
      </c>
      <c r="G83">
        <v>6.3143262092221791E-2</v>
      </c>
      <c r="H83">
        <v>2.3596399513760073E-2</v>
      </c>
      <c r="I83">
        <v>2.9140744830782446E-2</v>
      </c>
      <c r="J83">
        <v>5.1812963625192318E-2</v>
      </c>
      <c r="K83">
        <v>4.9569370722475935E-2</v>
      </c>
      <c r="L83">
        <v>6.3759153909070845E-2</v>
      </c>
    </row>
    <row r="84" spans="1:12" x14ac:dyDescent="0.25">
      <c r="A84" t="s">
        <v>241</v>
      </c>
      <c r="B84">
        <v>3.0074499280665013E-2</v>
      </c>
      <c r="C84">
        <v>7.4008288128444386E-2</v>
      </c>
      <c r="D84">
        <v>8.8566304097152937E-2</v>
      </c>
      <c r="E84">
        <v>3.805553212277208E-2</v>
      </c>
      <c r="F84">
        <v>6.0149406661967289E-2</v>
      </c>
      <c r="G84">
        <v>8.7814850159698019E-2</v>
      </c>
      <c r="H84">
        <v>3.5010968537707583E-2</v>
      </c>
      <c r="I84">
        <v>4.8498977455258947E-2</v>
      </c>
      <c r="J84">
        <v>7.2586941474959671E-2</v>
      </c>
      <c r="K84">
        <v>5.16478106168623E-2</v>
      </c>
      <c r="L84">
        <v>5.9050534698922796E-2</v>
      </c>
    </row>
    <row r="85" spans="1:12" x14ac:dyDescent="0.25">
      <c r="A85" t="s">
        <v>242</v>
      </c>
      <c r="B85">
        <v>5.2843083262212709E-2</v>
      </c>
      <c r="C85">
        <v>0.10733542929970988</v>
      </c>
      <c r="D85">
        <v>0.13879276032099835</v>
      </c>
      <c r="E85">
        <v>9.3498567575977035E-2</v>
      </c>
      <c r="F85">
        <v>9.8487592597804097E-2</v>
      </c>
      <c r="G85">
        <v>0.13758054935538622</v>
      </c>
      <c r="H85">
        <v>9.221818413461752E-2</v>
      </c>
      <c r="I85">
        <v>9.838695217808191E-2</v>
      </c>
      <c r="J85">
        <v>0.12940953289583176</v>
      </c>
      <c r="K85">
        <v>0.11458758047634443</v>
      </c>
      <c r="L85">
        <v>0.12786170280652273</v>
      </c>
    </row>
    <row r="86" spans="1:12" x14ac:dyDescent="0.25">
      <c r="A86" t="s">
        <v>243</v>
      </c>
      <c r="B86">
        <v>0.68184258884894355</v>
      </c>
      <c r="C86">
        <v>0.81079819411621978</v>
      </c>
      <c r="D86">
        <v>0.85488518806283498</v>
      </c>
      <c r="E86">
        <v>0.75972797667463055</v>
      </c>
      <c r="F86">
        <v>0.80075469900993868</v>
      </c>
      <c r="G86">
        <v>0.85488928487620375</v>
      </c>
      <c r="H86">
        <v>0.74875462698859085</v>
      </c>
      <c r="I86">
        <v>0.79329715790215727</v>
      </c>
      <c r="J86">
        <v>0.82159789061771016</v>
      </c>
      <c r="K86">
        <v>0.77533523750611033</v>
      </c>
      <c r="L86">
        <v>0.85472274068876386</v>
      </c>
    </row>
    <row r="87" spans="1:12" x14ac:dyDescent="0.25">
      <c r="A87" t="s">
        <v>244</v>
      </c>
      <c r="B87">
        <v>0.77034221305808426</v>
      </c>
      <c r="C87">
        <v>0.84512117310526802</v>
      </c>
      <c r="D87">
        <v>0.85488504179927716</v>
      </c>
      <c r="E87">
        <v>0.80896815766697838</v>
      </c>
      <c r="F87">
        <v>0.82771579063293543</v>
      </c>
      <c r="G87">
        <v>0.85488913861264582</v>
      </c>
      <c r="H87">
        <v>0.79526625614486868</v>
      </c>
      <c r="I87">
        <v>0.81762406776573393</v>
      </c>
      <c r="J87">
        <v>0.83763659324919992</v>
      </c>
      <c r="K87">
        <v>0.82188255517933406</v>
      </c>
      <c r="L87">
        <v>0.85492107702708864</v>
      </c>
    </row>
  </sheetData>
  <pageMargins left="0.7" right="0.7" top="0.75" bottom="0.75" header="0.3" footer="0.3"/>
  <pageSetup orientation="portrait" verticalDpi="0" r:id="rId1"/>
  <drawing r:id="rId2"/>
  <legacy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3">
    <tabColor theme="4" tint="-0.249977111117893"/>
  </sheetPr>
  <dimension ref="A2:S49"/>
  <sheetViews>
    <sheetView topLeftCell="G1" zoomScale="43" zoomScaleNormal="85" workbookViewId="0">
      <selection activeCell="AN17" sqref="AN17"/>
    </sheetView>
  </sheetViews>
  <sheetFormatPr defaultColWidth="8.85546875" defaultRowHeight="15" x14ac:dyDescent="0.25"/>
  <cols>
    <col min="1" max="1" width="10.140625" customWidth="1"/>
    <col min="2" max="2" width="10.85546875" style="51" bestFit="1" customWidth="1"/>
    <col min="3" max="3" width="17.140625" customWidth="1"/>
    <col min="4" max="4" width="21.85546875" customWidth="1"/>
    <col min="5" max="5" width="24" customWidth="1"/>
    <col min="6" max="6" width="22.28515625" customWidth="1"/>
    <col min="7" max="7" width="29" customWidth="1"/>
    <col min="8" max="8" width="25.5703125" bestFit="1" customWidth="1"/>
    <col min="9" max="9" width="15.85546875" customWidth="1"/>
    <col min="10" max="10" width="14.5703125" customWidth="1"/>
    <col min="11" max="11" width="12.5703125" customWidth="1"/>
    <col min="12" max="12" width="12.140625" bestFit="1" customWidth="1"/>
    <col min="14" max="14" width="25.140625" bestFit="1" customWidth="1"/>
    <col min="15" max="15" width="10.85546875" bestFit="1" customWidth="1"/>
    <col min="17" max="17" width="16" bestFit="1" customWidth="1"/>
    <col min="18" max="18" width="14.85546875" bestFit="1" customWidth="1"/>
    <col min="44" max="44" width="16" bestFit="1" customWidth="1"/>
  </cols>
  <sheetData>
    <row r="2" spans="1:19" ht="11.25" customHeight="1" x14ac:dyDescent="0.7">
      <c r="A2" s="49"/>
      <c r="B2" s="49"/>
      <c r="C2" s="49"/>
      <c r="D2" s="49"/>
      <c r="E2" s="49"/>
      <c r="F2" s="49"/>
      <c r="G2" s="49"/>
      <c r="H2" s="49"/>
    </row>
    <row r="3" spans="1:19" ht="14.25" hidden="1" customHeight="1" x14ac:dyDescent="0.7">
      <c r="A3" s="49"/>
      <c r="B3" s="49"/>
      <c r="C3" s="49"/>
      <c r="D3" s="49"/>
      <c r="E3" s="49"/>
      <c r="F3" s="49"/>
      <c r="G3" s="49"/>
      <c r="H3" s="49"/>
    </row>
    <row r="4" spans="1:19" ht="37.5" customHeight="1" x14ac:dyDescent="0.7">
      <c r="A4" s="49"/>
      <c r="B4" s="49"/>
      <c r="C4" s="49"/>
      <c r="D4" s="49"/>
      <c r="E4" s="49"/>
      <c r="F4" s="50"/>
      <c r="G4" s="49"/>
      <c r="H4" s="49"/>
    </row>
    <row r="5" spans="1:19" x14ac:dyDescent="0.25">
      <c r="C5" s="52"/>
      <c r="D5" s="52" t="s">
        <v>247</v>
      </c>
      <c r="E5" s="52" t="s">
        <v>248</v>
      </c>
      <c r="F5" s="52" t="s">
        <v>249</v>
      </c>
      <c r="G5" s="52" t="s">
        <v>250</v>
      </c>
      <c r="H5" s="52" t="s">
        <v>251</v>
      </c>
      <c r="I5" s="122" t="s">
        <v>252</v>
      </c>
      <c r="J5" s="52" t="s">
        <v>253</v>
      </c>
      <c r="K5" s="52" t="s">
        <v>254</v>
      </c>
      <c r="L5" s="52" t="s">
        <v>255</v>
      </c>
      <c r="N5" s="52" t="s">
        <v>256</v>
      </c>
    </row>
    <row r="6" spans="1:19" x14ac:dyDescent="0.25">
      <c r="C6" s="180" t="s">
        <v>257</v>
      </c>
      <c r="D6" s="53">
        <v>41137</v>
      </c>
      <c r="E6" s="54">
        <v>36.060185971549998</v>
      </c>
      <c r="F6" s="30">
        <v>360601.85971549997</v>
      </c>
      <c r="G6" s="55">
        <f t="shared" ref="G6:G11" si="0">0.3048*J6</f>
        <v>4.16052</v>
      </c>
      <c r="H6" s="56">
        <f>0.3048*J28</f>
        <v>13.444728000000001</v>
      </c>
      <c r="I6" s="57">
        <f t="shared" ref="H6:I11" si="1">0.3048*K28</f>
        <v>4.4927520000000003</v>
      </c>
      <c r="J6" s="57">
        <v>13.65</v>
      </c>
      <c r="K6" s="57">
        <v>4.8425000000000002</v>
      </c>
      <c r="L6" s="57"/>
      <c r="N6" s="58">
        <f>F6/1000000</f>
        <v>0.36060185971549996</v>
      </c>
      <c r="Q6" t="s">
        <v>258</v>
      </c>
      <c r="R6" t="s">
        <v>250</v>
      </c>
      <c r="S6" t="s">
        <v>251</v>
      </c>
    </row>
    <row r="7" spans="1:19" x14ac:dyDescent="0.25">
      <c r="C7" s="181"/>
      <c r="D7" s="53">
        <v>41230</v>
      </c>
      <c r="E7" s="54">
        <v>180.77378929175998</v>
      </c>
      <c r="F7" s="30">
        <v>1807737.8929175998</v>
      </c>
      <c r="G7" s="55">
        <f t="shared" si="0"/>
        <v>3.8366700000000002</v>
      </c>
      <c r="H7" s="56">
        <f t="shared" si="1"/>
        <v>12.3444</v>
      </c>
      <c r="I7" s="57">
        <f t="shared" si="1"/>
        <v>4.4561760000000001</v>
      </c>
      <c r="J7" s="57">
        <v>12.5875</v>
      </c>
      <c r="K7" s="57">
        <v>24.276</v>
      </c>
      <c r="L7" s="57"/>
      <c r="N7" s="58">
        <f>F7/1000000</f>
        <v>1.8077378929175998</v>
      </c>
      <c r="Q7">
        <v>57440674.212417349</v>
      </c>
      <c r="R7">
        <f>0.00000001*Q7+3.2147</f>
        <v>3.7891067421241735</v>
      </c>
      <c r="S7">
        <f>0.00000000000004*Q7^2-0.000004*Q7+111.54</f>
        <v>13.754545309413302</v>
      </c>
    </row>
    <row r="8" spans="1:19" x14ac:dyDescent="0.25">
      <c r="C8" s="181"/>
      <c r="D8" s="53">
        <v>41401</v>
      </c>
      <c r="E8" s="54">
        <v>1088.72347543304</v>
      </c>
      <c r="F8" s="30">
        <v>10887234.754330399</v>
      </c>
      <c r="G8" s="59">
        <f t="shared" si="0"/>
        <v>4.006596</v>
      </c>
      <c r="H8" s="60">
        <f t="shared" si="1"/>
        <v>14.353032000000002</v>
      </c>
      <c r="I8" s="57">
        <f t="shared" si="1"/>
        <v>4.5720000000000001</v>
      </c>
      <c r="J8" s="57">
        <v>13.145</v>
      </c>
      <c r="K8" s="57">
        <v>146.20399999999998</v>
      </c>
      <c r="L8" s="57"/>
      <c r="N8" s="61">
        <f t="shared" ref="N8:N22" si="2">F8/1000000</f>
        <v>10.887234754330398</v>
      </c>
      <c r="Q8">
        <v>33629372.000015043</v>
      </c>
      <c r="R8">
        <f>0.00000001*Q8+3.2147</f>
        <v>3.5509937200001507</v>
      </c>
      <c r="S8">
        <f>0.00000000000004*Q8^2-0.000004*Q8+111.54</f>
        <v>22.259898444555674</v>
      </c>
    </row>
    <row r="9" spans="1:19" x14ac:dyDescent="0.25">
      <c r="C9" s="181"/>
      <c r="D9" s="53">
        <v>41501</v>
      </c>
      <c r="E9" s="54">
        <v>22.518534306239999</v>
      </c>
      <c r="F9" s="30">
        <v>225185.34306239997</v>
      </c>
      <c r="G9" s="55">
        <f t="shared" si="0"/>
        <v>4.265506666666667</v>
      </c>
      <c r="H9" s="56">
        <f t="shared" si="1"/>
        <v>14.426184000000001</v>
      </c>
      <c r="I9" s="57">
        <f t="shared" si="1"/>
        <v>4.1087040000000004</v>
      </c>
      <c r="J9" s="57">
        <v>13.994444444444444</v>
      </c>
      <c r="K9" s="57">
        <v>3.024</v>
      </c>
      <c r="L9" s="57"/>
      <c r="N9" s="58">
        <f t="shared" si="2"/>
        <v>0.22518534306239998</v>
      </c>
      <c r="Q9">
        <v>42310065.916728549</v>
      </c>
      <c r="R9">
        <f>0.00000001*Q9+3.2147</f>
        <v>3.6378006591672856</v>
      </c>
      <c r="S9">
        <f>0.00000000000004*Q9^2-0.000004*Q9+111.54</f>
        <v>13.905403448202406</v>
      </c>
    </row>
    <row r="10" spans="1:19" x14ac:dyDescent="0.25">
      <c r="C10" s="181"/>
      <c r="D10" s="62">
        <v>41594</v>
      </c>
      <c r="E10" s="54">
        <v>219.53978071059828</v>
      </c>
      <c r="F10" s="30">
        <v>2195397.8071059827</v>
      </c>
      <c r="G10" s="59">
        <f t="shared" si="0"/>
        <v>3.7901880000000006</v>
      </c>
      <c r="H10" s="60">
        <f t="shared" si="1"/>
        <v>11.131296000000001</v>
      </c>
      <c r="I10" s="57">
        <f t="shared" si="1"/>
        <v>3.420112032</v>
      </c>
      <c r="J10" s="57">
        <v>12.435</v>
      </c>
      <c r="K10" s="57">
        <v>29.481860934656055</v>
      </c>
      <c r="L10" s="57"/>
      <c r="N10" s="61">
        <f t="shared" si="2"/>
        <v>2.1953978071059828</v>
      </c>
      <c r="Q10">
        <v>62645907.138696797</v>
      </c>
      <c r="R10">
        <f>0.00000001*Q10+3.2147</f>
        <v>3.8411590713869681</v>
      </c>
      <c r="S10">
        <f>0.00000000000004*Q10^2-0.000004*Q10+111.54</f>
        <v>17.936758694421727</v>
      </c>
    </row>
    <row r="11" spans="1:19" x14ac:dyDescent="0.25">
      <c r="C11" s="182"/>
      <c r="D11" s="62">
        <v>41764</v>
      </c>
      <c r="E11" s="54">
        <v>2035.8274120313999</v>
      </c>
      <c r="F11" s="30">
        <v>20358274.120313998</v>
      </c>
      <c r="G11" s="59">
        <f t="shared" si="0"/>
        <v>7.2702197397084269</v>
      </c>
      <c r="H11" s="60">
        <f t="shared" si="1"/>
        <v>17.907</v>
      </c>
      <c r="I11" s="57">
        <f t="shared" si="1"/>
        <v>4.7701200000000012</v>
      </c>
      <c r="J11" s="57">
        <v>23.852426967547331</v>
      </c>
      <c r="K11" s="57">
        <v>273.39</v>
      </c>
      <c r="L11" s="57"/>
      <c r="N11" s="61">
        <f t="shared" si="2"/>
        <v>20.358274120313997</v>
      </c>
      <c r="Q11">
        <v>28729951.338749684</v>
      </c>
      <c r="R11">
        <f>0.00000001*Q11+3.2147</f>
        <v>3.501999513387497</v>
      </c>
      <c r="S11">
        <f>0.00000000000004*Q11^2-0.000004*Q11+111.54</f>
        <v>29.636598802078268</v>
      </c>
    </row>
    <row r="12" spans="1:19" ht="18.75" customHeight="1" x14ac:dyDescent="0.25">
      <c r="C12" s="52"/>
      <c r="D12" s="63"/>
      <c r="E12" s="54"/>
      <c r="F12" s="30"/>
      <c r="G12" s="59"/>
      <c r="H12" s="60"/>
      <c r="I12" s="30"/>
      <c r="K12" s="64"/>
      <c r="L12" s="57"/>
      <c r="N12" s="61"/>
    </row>
    <row r="13" spans="1:19" x14ac:dyDescent="0.25">
      <c r="C13" s="180" t="s">
        <v>259</v>
      </c>
      <c r="D13" s="53">
        <v>41137</v>
      </c>
      <c r="E13" s="54">
        <v>5744.0674212417352</v>
      </c>
      <c r="F13" s="30">
        <v>57440674.212417349</v>
      </c>
      <c r="G13" s="59">
        <f>0.3048*J13</f>
        <v>3.9753540000000003</v>
      </c>
      <c r="H13" s="60">
        <f t="shared" ref="H13:I18" si="3">0.3048*J34</f>
        <v>44.378880000000002</v>
      </c>
      <c r="I13" s="57">
        <f t="shared" si="3"/>
        <v>3.8727887999999999</v>
      </c>
      <c r="J13" s="57">
        <v>13.0425</v>
      </c>
      <c r="K13" s="57">
        <v>771.36725000000001</v>
      </c>
      <c r="L13" s="57"/>
      <c r="N13" s="61">
        <f t="shared" si="2"/>
        <v>57.440674212417349</v>
      </c>
    </row>
    <row r="14" spans="1:19" x14ac:dyDescent="0.25">
      <c r="C14" s="181"/>
      <c r="D14" s="53">
        <v>41230</v>
      </c>
      <c r="E14" s="54">
        <v>3362.9372000015046</v>
      </c>
      <c r="F14" s="30">
        <v>33629372.000015043</v>
      </c>
      <c r="G14" s="59">
        <f>0.3048*J14</f>
        <v>3.6644579999999998</v>
      </c>
      <c r="H14" s="60">
        <f t="shared" si="3"/>
        <v>32.125920000000001</v>
      </c>
      <c r="I14" s="57">
        <f t="shared" si="3"/>
        <v>3.9380159999999997</v>
      </c>
      <c r="J14" s="57">
        <v>12.022499999999999</v>
      </c>
      <c r="K14" s="57">
        <v>451.60674999999998</v>
      </c>
      <c r="L14" s="57"/>
      <c r="N14" s="61">
        <f t="shared" si="2"/>
        <v>33.629372000015046</v>
      </c>
    </row>
    <row r="15" spans="1:19" x14ac:dyDescent="0.25">
      <c r="C15" s="181"/>
      <c r="D15" s="53">
        <v>41401</v>
      </c>
      <c r="E15" s="54">
        <v>4231.0065916728554</v>
      </c>
      <c r="F15" s="30">
        <v>42310065.916728549</v>
      </c>
      <c r="G15" s="59">
        <f>0.3048*J15</f>
        <v>3.8320979999999998</v>
      </c>
      <c r="H15" s="60">
        <f t="shared" si="3"/>
        <v>35.326320000000003</v>
      </c>
      <c r="I15" s="57">
        <f t="shared" si="3"/>
        <v>4.2885360000000006</v>
      </c>
      <c r="J15" s="57">
        <v>12.572499999999998</v>
      </c>
      <c r="K15" s="57">
        <v>568.17925000000002</v>
      </c>
      <c r="L15" s="57"/>
      <c r="N15" s="61">
        <f t="shared" si="2"/>
        <v>42.310065916728547</v>
      </c>
      <c r="Q15" t="s">
        <v>256</v>
      </c>
      <c r="R15" t="s">
        <v>250</v>
      </c>
      <c r="S15" t="s">
        <v>251</v>
      </c>
    </row>
    <row r="16" spans="1:19" x14ac:dyDescent="0.25">
      <c r="C16" s="181"/>
      <c r="D16" s="65">
        <v>41501</v>
      </c>
      <c r="E16" s="54">
        <v>6264.5907138696803</v>
      </c>
      <c r="F16" s="30">
        <v>62645907.138696797</v>
      </c>
      <c r="G16" s="59">
        <f>0.3048*J16</f>
        <v>4.1013888000000005</v>
      </c>
      <c r="H16" s="60">
        <f t="shared" si="3"/>
        <v>35.000184000000004</v>
      </c>
      <c r="I16" s="57">
        <f t="shared" si="3"/>
        <v>3.7703760000000006</v>
      </c>
      <c r="J16" s="57">
        <v>13.456</v>
      </c>
      <c r="K16" s="57">
        <v>841.26800000000003</v>
      </c>
      <c r="L16" s="57"/>
      <c r="N16" s="61">
        <f t="shared" si="2"/>
        <v>62.645907138696799</v>
      </c>
      <c r="Q16">
        <v>57.440674212417349</v>
      </c>
      <c r="R16">
        <f>0.0138*Q16+3.2147</f>
        <v>4.0073813041313597</v>
      </c>
      <c r="S16">
        <f>0.0411*Q16^2-3.6309*Q16+111.54</f>
        <v>38.585272320591329</v>
      </c>
    </row>
    <row r="17" spans="1:19" x14ac:dyDescent="0.25">
      <c r="C17" s="181"/>
      <c r="D17" s="65">
        <v>41594</v>
      </c>
      <c r="E17" s="54">
        <v>2872.9951338749684</v>
      </c>
      <c r="F17" s="30">
        <v>28729951.338749684</v>
      </c>
      <c r="G17" s="59">
        <f>0.3048*J17</f>
        <v>3.6126420000000001</v>
      </c>
      <c r="H17" s="60">
        <f t="shared" si="3"/>
        <v>42.153840000000002</v>
      </c>
      <c r="I17" s="57">
        <f t="shared" si="3"/>
        <v>3.9079200480000003</v>
      </c>
      <c r="J17" s="57">
        <v>11.852499999999999</v>
      </c>
      <c r="K17" s="57">
        <v>385.8127339322628</v>
      </c>
      <c r="L17" s="57"/>
      <c r="N17" s="61">
        <f t="shared" si="2"/>
        <v>28.729951338749686</v>
      </c>
      <c r="Q17">
        <v>33.629372000015046</v>
      </c>
      <c r="R17">
        <f>0.0138*Q17+3.2147</f>
        <v>3.6787853336002079</v>
      </c>
      <c r="S17">
        <f>0.0411*Q17^2-3.6309*Q17+111.54</f>
        <v>35.916527776988147</v>
      </c>
    </row>
    <row r="18" spans="1:19" x14ac:dyDescent="0.25">
      <c r="C18" s="182"/>
      <c r="D18" s="62">
        <v>41764</v>
      </c>
      <c r="E18" s="54">
        <v>7180.0167916920009</v>
      </c>
      <c r="F18" s="30">
        <v>71800167.916920006</v>
      </c>
      <c r="G18" s="59"/>
      <c r="H18" s="60">
        <f t="shared" si="3"/>
        <v>66.226944000000003</v>
      </c>
      <c r="I18" s="57">
        <f t="shared" si="3"/>
        <v>3.8953439999999993</v>
      </c>
      <c r="J18" s="57"/>
      <c r="K18" s="57">
        <v>964.2</v>
      </c>
      <c r="L18" s="57"/>
      <c r="N18" s="61">
        <f t="shared" si="2"/>
        <v>71.800167916920003</v>
      </c>
      <c r="Q18">
        <v>42.310065916728547</v>
      </c>
      <c r="R18">
        <f>0.0138*Q18+3.2147</f>
        <v>3.7985789096508542</v>
      </c>
      <c r="S18">
        <f>0.0411*Q18^2-3.6309*Q18+111.54</f>
        <v>31.4912046237326</v>
      </c>
    </row>
    <row r="19" spans="1:19" ht="13.5" customHeight="1" x14ac:dyDescent="0.25">
      <c r="C19" s="52"/>
      <c r="D19" s="63"/>
      <c r="E19" s="54"/>
      <c r="F19" s="30"/>
      <c r="G19" s="59"/>
      <c r="H19" s="60"/>
      <c r="I19" s="57"/>
      <c r="L19" s="57"/>
      <c r="N19" s="61"/>
      <c r="Q19">
        <v>62.645907138696799</v>
      </c>
      <c r="R19">
        <f>0.0138*Q19+3.2147</f>
        <v>4.0792135185140159</v>
      </c>
      <c r="S19">
        <f>0.0411*Q19^2-3.6309*Q19+111.54</f>
        <v>45.376323668667951</v>
      </c>
    </row>
    <row r="20" spans="1:19" x14ac:dyDescent="0.25">
      <c r="C20" s="180" t="s">
        <v>260</v>
      </c>
      <c r="D20" s="65">
        <v>41500</v>
      </c>
      <c r="E20" s="54">
        <v>6364.1760276629739</v>
      </c>
      <c r="F20" s="30">
        <v>63641760.276629739</v>
      </c>
      <c r="G20" s="59">
        <f>J20*0.3048</f>
        <v>4.5399960000000004</v>
      </c>
      <c r="H20" s="60">
        <f t="shared" ref="H20:I22" si="4">0.3048*J40</f>
        <v>36.950904000000001</v>
      </c>
      <c r="I20" s="57">
        <f t="shared" si="4"/>
        <v>3.2034480000000003</v>
      </c>
      <c r="J20" s="57">
        <v>14.895</v>
      </c>
      <c r="K20" s="57">
        <v>854.6412499999999</v>
      </c>
      <c r="L20" s="57"/>
      <c r="N20" s="61">
        <f t="shared" si="2"/>
        <v>63.641760276629739</v>
      </c>
      <c r="Q20">
        <v>28.729951338749686</v>
      </c>
      <c r="R20">
        <f>0.0138*Q20+3.2147</f>
        <v>3.6111733284747456</v>
      </c>
      <c r="S20">
        <f>0.0411*Q20^2-3.6309*Q20+111.54</f>
        <v>41.148774955530385</v>
      </c>
    </row>
    <row r="21" spans="1:19" x14ac:dyDescent="0.25">
      <c r="C21" s="181"/>
      <c r="D21" s="53">
        <v>41594</v>
      </c>
      <c r="E21" s="54">
        <v>2402.7969371364384</v>
      </c>
      <c r="F21" s="30">
        <v>24027969.371364381</v>
      </c>
      <c r="G21" s="59">
        <f>J21*0.3048</f>
        <v>4.0663368000000002</v>
      </c>
      <c r="H21" s="60">
        <f t="shared" si="4"/>
        <v>34.521648000000006</v>
      </c>
      <c r="I21" s="57">
        <f t="shared" si="4"/>
        <v>2.4932639999999999</v>
      </c>
      <c r="J21" s="57">
        <v>13.340999999999999</v>
      </c>
      <c r="K21" s="57">
        <v>322.6701098342412</v>
      </c>
      <c r="L21" s="57"/>
      <c r="N21" s="61">
        <f t="shared" si="2"/>
        <v>24.027969371364382</v>
      </c>
    </row>
    <row r="22" spans="1:19" x14ac:dyDescent="0.25">
      <c r="C22" s="182"/>
      <c r="D22" s="62">
        <v>41764</v>
      </c>
      <c r="E22" s="54">
        <v>5164.8909422834004</v>
      </c>
      <c r="F22" s="30">
        <v>51648909.422834001</v>
      </c>
      <c r="G22" s="59"/>
      <c r="H22" s="60">
        <f t="shared" si="4"/>
        <v>63.154559999999996</v>
      </c>
      <c r="I22" s="57">
        <f t="shared" si="4"/>
        <v>3.6667440000000004</v>
      </c>
      <c r="J22" s="57"/>
      <c r="K22" s="57">
        <v>693.59</v>
      </c>
      <c r="L22" s="57"/>
      <c r="N22" s="61">
        <f t="shared" si="2"/>
        <v>51.648909422834002</v>
      </c>
    </row>
    <row r="24" spans="1:19" x14ac:dyDescent="0.25">
      <c r="K24" t="s">
        <v>261</v>
      </c>
    </row>
    <row r="25" spans="1:19" x14ac:dyDescent="0.25">
      <c r="J25" s="8"/>
    </row>
    <row r="26" spans="1:19" x14ac:dyDescent="0.25">
      <c r="A26" s="66" t="s">
        <v>262</v>
      </c>
      <c r="B26" s="67" t="s">
        <v>247</v>
      </c>
      <c r="C26" s="66" t="s">
        <v>263</v>
      </c>
      <c r="D26" s="66" t="s">
        <v>264</v>
      </c>
      <c r="E26" s="66" t="s">
        <v>253</v>
      </c>
      <c r="F26" s="66" t="s">
        <v>265</v>
      </c>
      <c r="G26" s="66" t="s">
        <v>266</v>
      </c>
      <c r="H26" s="66" t="s">
        <v>267</v>
      </c>
      <c r="I26" s="66" t="s">
        <v>268</v>
      </c>
      <c r="J26" s="66" t="s">
        <v>255</v>
      </c>
      <c r="K26" s="121" t="s">
        <v>269</v>
      </c>
    </row>
    <row r="27" spans="1:19" x14ac:dyDescent="0.25">
      <c r="C27" t="s">
        <v>270</v>
      </c>
      <c r="E27" t="s">
        <v>271</v>
      </c>
    </row>
    <row r="28" spans="1:19" x14ac:dyDescent="0.25">
      <c r="A28" s="68" t="s">
        <v>257</v>
      </c>
      <c r="B28" s="69">
        <f>'[1]Table of Transects'!B3</f>
        <v>41137</v>
      </c>
      <c r="C28" s="70" t="e">
        <f>AVERAGEIFS('[1]Table of Transects'!$E$3:$E$70,'[1]Table of Transects'!$A$3:$A$70,'Stage-Flow'!A28,'[1]Table of Transects'!$B$3:$B$70,'Stage-Flow'!B28,'[1]Table of Transects'!$J$3:$J$70,"Yes")</f>
        <v>#VALUE!</v>
      </c>
      <c r="D28" s="70" t="e">
        <f>AVERAGEIFS('[1]Table of Transects'!$G$3:$G$53,'[1]Table of Transects'!$A$3:$A$53,'Stage-Flow'!A28,'[1]Table of Transects'!$B$3:$B$53,'Stage-Flow'!B28,'[1]Table of Transects'!$J$3:$J$53,"Yes")</f>
        <v>#VALUE!</v>
      </c>
      <c r="E28" s="70" t="e">
        <f>AVERAGEIFS('[1]Table of Stages'!$H$3:$H$65,'[1]Table of Stages'!$A$3:$A$65,'Stage-Flow'!A28,'[1]Table of Stages'!$B$3:$B$65,'Stage-Flow'!B28)</f>
        <v>#VALUE!</v>
      </c>
      <c r="F28" s="70">
        <f>_xlfn.STDEV.S('[1]Table of Transects'!E3:E6)</f>
        <v>1.2760834285683185</v>
      </c>
      <c r="G28" s="70">
        <f>'[1]Transect Cub 8-16'!E77</f>
        <v>0.67400000000000004</v>
      </c>
      <c r="H28" s="70">
        <f>_xlfn.STDEV.S('[1]Table of Stages'!H3:H6)</f>
        <v>8.8317608663278591E-2</v>
      </c>
      <c r="I28" s="70">
        <v>8</v>
      </c>
      <c r="J28" s="70">
        <v>44.11</v>
      </c>
      <c r="K28" s="71">
        <f>I28+10.71-3.97</f>
        <v>14.74</v>
      </c>
    </row>
    <row r="29" spans="1:19" x14ac:dyDescent="0.25">
      <c r="A29" s="72" t="str">
        <f>A28</f>
        <v>Cub</v>
      </c>
      <c r="B29" s="73">
        <f>'[1]Table of Transects'!B12</f>
        <v>41230</v>
      </c>
      <c r="C29" s="74" t="e">
        <f>AVERAGEIFS('[1]Table of Transects'!$E$3:$E$70,'[1]Table of Transects'!$A$3:$A$70,'Stage-Flow'!A29,'[1]Table of Transects'!$B$3:$B$70,'Stage-Flow'!B29,'[1]Table of Transects'!$J$3:$J$70,"Yes")</f>
        <v>#VALUE!</v>
      </c>
      <c r="D29" s="75" t="e">
        <f>AVERAGEIFS('[1]Table of Transects'!$G$3:$G$53,'[1]Table of Transects'!$A$3:$A$53,'Stage-Flow'!A29,'[1]Table of Transects'!$B$3:$B$53,'Stage-Flow'!B29,'[1]Table of Transects'!$J$3:$J$53,"Yes")</f>
        <v>#VALUE!</v>
      </c>
      <c r="E29" t="e">
        <f>AVERAGEIFS('[1]Table of Stages'!$H$3:$H$65,'[1]Table of Stages'!$A$3:$A$65,'Stage-Flow'!A29,'[1]Table of Stages'!$B$3:$B$65,'Stage-Flow'!B29)</f>
        <v>#VALUE!</v>
      </c>
      <c r="F29" s="75">
        <f>_xlfn.STDEV.S('[1]Table of Transects'!E12:E18)</f>
        <v>2.0213978190492692</v>
      </c>
      <c r="G29" s="75">
        <f>'[1]Transect 11-17 Cub '!E52</f>
        <v>2.0379999999999998</v>
      </c>
      <c r="H29" s="75">
        <f>_xlfn.STDEV.S('[1]Table of Stages'!H11:H14)</f>
        <v>1.8929694486000511E-2</v>
      </c>
      <c r="I29">
        <v>6.8</v>
      </c>
      <c r="J29">
        <v>40.5</v>
      </c>
      <c r="K29" s="76">
        <f>I29+11.91-4.09</f>
        <v>14.620000000000001</v>
      </c>
    </row>
    <row r="30" spans="1:19" x14ac:dyDescent="0.25">
      <c r="A30" s="77" t="str">
        <f>A29</f>
        <v>Cub</v>
      </c>
      <c r="B30" s="51">
        <f>'[1]Table of Transects'!B24</f>
        <v>41401</v>
      </c>
      <c r="C30" t="e">
        <f>AVERAGEIFS('[1]Table of Transects'!$E$3:$E$70,'[1]Table of Transects'!$A$3:$A$70,'Stage-Flow'!A30,'[1]Table of Transects'!$B$3:$B$70,'Stage-Flow'!B30,'[1]Table of Transects'!$J$3:$J$70,"Yes")</f>
        <v>#VALUE!</v>
      </c>
      <c r="D30" t="e">
        <f>AVERAGEIFS('[1]Table of Transects'!$G$3:$G$53,'[1]Table of Transects'!$A$3:$A$53,'Stage-Flow'!A30,'[1]Table of Transects'!$B$3:$B$53,'Stage-Flow'!B30,'[1]Table of Transects'!$J$3:$J$53,"Yes")</f>
        <v>#VALUE!</v>
      </c>
      <c r="E30" t="e">
        <f>AVERAGEIFS('[1]Table of Stages'!$H$3:$H$65,'[1]Table of Stages'!$A$3:$A$65,'Stage-Flow'!A30,'[1]Table of Stages'!$B$3:$B$65,'Stage-Flow'!B30)</f>
        <v>#VALUE!</v>
      </c>
      <c r="F30">
        <f>_xlfn.STDEV.S('[1]Table of Transects'!E24:E27)</f>
        <v>2.9512402336418919</v>
      </c>
      <c r="G30">
        <f>'[1]Transect 5-7-13 Cub'!E48</f>
        <v>3.6240000000000001</v>
      </c>
      <c r="H30">
        <f>_xlfn.STDEV.S('[1]Table of Stages'!H19:H22)</f>
        <v>6.4549722436789372E-2</v>
      </c>
      <c r="I30">
        <v>7.8</v>
      </c>
      <c r="J30">
        <v>47.09</v>
      </c>
      <c r="K30" s="76">
        <f>I30+11.59-4.39</f>
        <v>15</v>
      </c>
    </row>
    <row r="31" spans="1:19" x14ac:dyDescent="0.25">
      <c r="A31" s="77" t="s">
        <v>257</v>
      </c>
      <c r="B31" s="51">
        <f>'[1]Table of Transects'!B45</f>
        <v>41501</v>
      </c>
      <c r="C31" t="e">
        <f>AVERAGEIFS('[1]Table of Transects'!$E$3:$E$70,'[1]Table of Transects'!$A$3:$A$70,'Stage-Flow'!A31,'[1]Table of Transects'!$B$3:$B$70,'Stage-Flow'!B31,'[1]Table of Transects'!$J$3:$J$70,"Yes")</f>
        <v>#VALUE!</v>
      </c>
      <c r="D31" t="e">
        <f>AVERAGEIFS('[1]Table of Transects'!$G$3:$G$53,'[1]Table of Transects'!$A$3:$A$53,'Stage-Flow'!A31,'[1]Table of Transects'!$B$3:$B$53,'Stage-Flow'!B31,'[1]Table of Transects'!$J$3:$J$53,"Yes")</f>
        <v>#VALUE!</v>
      </c>
      <c r="E31" t="e">
        <f>AVERAGEIFS('[1]Table of Stages'!$H$3:$H$65,'[1]Table of Stages'!$A$3:$A$65,'Stage-Flow'!A31,'[1]Table of Stages'!$B$3:$B$65,'Stage-Flow'!B31)</f>
        <v>#VALUE!</v>
      </c>
      <c r="F31">
        <f>_xlfn.STDEV.S('[1]Table of Transects'!E45:E53)</f>
        <v>3.2553564576965557</v>
      </c>
      <c r="G31">
        <f>'[1]Table of Transects'!K47</f>
        <v>3.6179999999999999</v>
      </c>
      <c r="H31">
        <f>_xlfn.STDEV.S('[1]Table of Stages'!H40:H48)</f>
        <v>8.9597867038104032E-2</v>
      </c>
      <c r="I31">
        <v>7.1</v>
      </c>
      <c r="J31">
        <v>47.33</v>
      </c>
      <c r="K31" s="76">
        <f>I31+10.68-4.3</f>
        <v>13.48</v>
      </c>
    </row>
    <row r="32" spans="1:19" x14ac:dyDescent="0.25">
      <c r="A32" s="78" t="s">
        <v>257</v>
      </c>
      <c r="B32" s="79">
        <f>'[1]Table of Transects'!B63</f>
        <v>41594</v>
      </c>
      <c r="C32" t="e">
        <f>AVERAGEIFS('[1]Table of Transects'!$E$3:$E$70,'[1]Table of Transects'!$A$3:$A$70,'Stage-Flow'!A32,'[1]Table of Transects'!$B$3:$B$70,'Stage-Flow'!B32,'[1]Table of Transects'!$J$3:$J$70,"Yes")</f>
        <v>#VALUE!</v>
      </c>
      <c r="D32" s="80"/>
      <c r="E32" t="e">
        <f>AVERAGEIFS('[1]Table of Stages'!$H$3:$H$65,'[1]Table of Stages'!$A$3:$A$65,'Stage-Flow'!A32,'[1]Table of Stages'!$B$3:$B$65,'Stage-Flow'!B32)</f>
        <v>#VALUE!</v>
      </c>
      <c r="F32">
        <f>'[1]Table of Transects'!K64</f>
        <v>1.5421501586025921</v>
      </c>
      <c r="H32">
        <f>_xlfn.STDEV.S('[1]Table of Stages'!H58:H65)</f>
        <v>3.7416573867739562E-2</v>
      </c>
      <c r="I32" s="81">
        <f>1*3.28084</f>
        <v>3.28084</v>
      </c>
      <c r="J32">
        <v>36.520000000000003</v>
      </c>
      <c r="K32" s="82">
        <f>I32+12.19-4.25</f>
        <v>11.220839999999999</v>
      </c>
    </row>
    <row r="33" spans="1:11" x14ac:dyDescent="0.25">
      <c r="A33" s="83" t="s">
        <v>257</v>
      </c>
      <c r="B33" s="84">
        <v>41764</v>
      </c>
      <c r="C33" s="85"/>
      <c r="D33" s="86">
        <v>273.39</v>
      </c>
      <c r="E33" s="85">
        <v>23.852426967547331</v>
      </c>
      <c r="F33" s="87"/>
      <c r="G33" s="87"/>
      <c r="H33" s="87"/>
      <c r="I33" s="87">
        <v>10.3</v>
      </c>
      <c r="J33" s="87">
        <v>58.75</v>
      </c>
      <c r="K33" s="88">
        <f>I33+10.05-4.7</f>
        <v>15.650000000000002</v>
      </c>
    </row>
    <row r="34" spans="1:11" x14ac:dyDescent="0.25">
      <c r="A34" s="68" t="s">
        <v>259</v>
      </c>
      <c r="B34" s="69">
        <f>'[1]Table of Transects'!B8</f>
        <v>41137</v>
      </c>
      <c r="C34" s="70" t="e">
        <f>AVERAGEIFS('[1]Table of Transects'!$E$3:$E$70,'[1]Table of Transects'!$A$3:$A$70,'Stage-Flow'!A34,'[1]Table of Transects'!$B$3:$B$70,'Stage-Flow'!B34,'[1]Table of Transects'!$J$3:$J$70,"Yes")</f>
        <v>#VALUE!</v>
      </c>
      <c r="D34" s="70" t="e">
        <f>AVERAGEIFS('[1]Table of Transects'!$G$3:$G$53,'[1]Table of Transects'!$A$3:$A$53,'Stage-Flow'!A34,'[1]Table of Transects'!$B$3:$B$53,'Stage-Flow'!B34,'[1]Table of Transects'!$J$3:$J$53,"Yes")</f>
        <v>#VALUE!</v>
      </c>
      <c r="E34" s="70" t="e">
        <f>AVERAGEIFS('[1]Table of Stages'!$H$3:$H$65,'[1]Table of Stages'!$A$3:$A$65,'Stage-Flow'!A34,'[1]Table of Stages'!$B$3:$B$65,'Stage-Flow'!B34)</f>
        <v>#VALUE!</v>
      </c>
      <c r="F34" s="70">
        <f>_xlfn.STDEV.S('[1]Table of Transects'!E8:E11)</f>
        <v>20.85580516307153</v>
      </c>
      <c r="G34" s="70">
        <f>'[1]Transect Confluence 8-16'!H60</f>
        <v>21.808</v>
      </c>
      <c r="H34" s="70">
        <f>_xlfn.STDEV.S('[1]Table of Stages'!H7:H10)</f>
        <v>6.4355781921026589E-2</v>
      </c>
      <c r="I34" s="70">
        <v>6.556</v>
      </c>
      <c r="J34" s="70">
        <v>145.6</v>
      </c>
      <c r="K34" s="71">
        <f>I34+11.22-5.07</f>
        <v>12.706</v>
      </c>
    </row>
    <row r="35" spans="1:11" x14ac:dyDescent="0.25">
      <c r="A35" s="77" t="str">
        <f>A34</f>
        <v>Confluence</v>
      </c>
      <c r="B35" s="51">
        <f>'[1]Table of Transects'!B19</f>
        <v>41230</v>
      </c>
      <c r="C35" t="e">
        <f>AVERAGEIFS('[1]Table of Transects'!$E$3:$E$70,'[1]Table of Transects'!$A$3:$A$70,'Stage-Flow'!A35,'[1]Table of Transects'!$B$3:$B$70,'Stage-Flow'!B35,'[1]Table of Transects'!$J$3:$J$70,"Yes")</f>
        <v>#VALUE!</v>
      </c>
      <c r="D35" t="e">
        <f>AVERAGEIFS('[1]Table of Transects'!$G$3:$G$53,'[1]Table of Transects'!$A$3:$A$53,'Stage-Flow'!A35,'[1]Table of Transects'!$B$3:$B$53,'Stage-Flow'!B35,'[1]Table of Transects'!$J$3:$J$53,"Yes")</f>
        <v>#VALUE!</v>
      </c>
      <c r="E35" t="e">
        <f>AVERAGEIFS('[1]Table of Stages'!$H$3:$H$65,'[1]Table of Stages'!$A$3:$A$65,'Stage-Flow'!A35,'[1]Table of Stages'!$B$3:$B$65,'Stage-Flow'!B35)</f>
        <v>#VALUE!</v>
      </c>
      <c r="F35">
        <f>_xlfn.STDEV.S('[1]Table of Transects'!E19:E23)</f>
        <v>12.270428036543775</v>
      </c>
      <c r="G35">
        <f>'[1]Transect 11-17 Confluence'!F47</f>
        <v>15.044</v>
      </c>
      <c r="H35">
        <f>_xlfn.STDEV.S('[1]Table of Stages'!H15:H18)</f>
        <v>5.6199051000291392E-2</v>
      </c>
      <c r="I35">
        <v>5.2</v>
      </c>
      <c r="J35">
        <v>105.4</v>
      </c>
      <c r="K35" s="76">
        <f>I35+12.02-4.3</f>
        <v>12.919999999999998</v>
      </c>
    </row>
    <row r="36" spans="1:11" x14ac:dyDescent="0.25">
      <c r="A36" s="77" t="str">
        <f>A35</f>
        <v>Confluence</v>
      </c>
      <c r="B36" s="51">
        <f>'[1]Table of Transects'!B28</f>
        <v>41401</v>
      </c>
      <c r="C36" t="e">
        <f>AVERAGEIFS('[1]Table of Transects'!$E$3:$E$70,'[1]Table of Transects'!$A$3:$A$70,'Stage-Flow'!A36,'[1]Table of Transects'!$B$3:$B$70,'Stage-Flow'!B36,'[1]Table of Transects'!$J$3:$J$70,"Yes")</f>
        <v>#VALUE!</v>
      </c>
      <c r="D36" t="e">
        <f>AVERAGEIFS('[1]Table of Transects'!$G$3:$G$53,'[1]Table of Transects'!$A$3:$A$53,'Stage-Flow'!A36,'[1]Table of Transects'!$B$3:$B$53,'Stage-Flow'!B36,'[1]Table of Transects'!$J$3:$J$53,"Yes")</f>
        <v>#VALUE!</v>
      </c>
      <c r="E36" t="e">
        <f>AVERAGEIFS('[1]Table of Stages'!$H$3:$H$65,'[1]Table of Stages'!$A$3:$A$65,'Stage-Flow'!A36,'[1]Table of Stages'!$B$3:$B$65,'Stage-Flow'!B36)</f>
        <v>#VALUE!</v>
      </c>
      <c r="F36">
        <f>_xlfn.STDEV.S('[1]Table of Transects'!E28:E31)</f>
        <v>10.415672085852176</v>
      </c>
      <c r="G36">
        <f>'[1]Transect 5-7-13 Confluence'!F46</f>
        <v>11.33</v>
      </c>
      <c r="H36">
        <f>_xlfn.STDEV.S('[1]Table of Stages'!H23:H26)</f>
        <v>2.2173557826083445E-2</v>
      </c>
      <c r="I36">
        <v>6.9</v>
      </c>
      <c r="J36">
        <v>115.9</v>
      </c>
      <c r="K36" s="76">
        <f>I36+11.71-4.54</f>
        <v>14.07</v>
      </c>
    </row>
    <row r="37" spans="1:11" x14ac:dyDescent="0.25">
      <c r="A37" s="89" t="str">
        <f>A36</f>
        <v>Confluence</v>
      </c>
      <c r="B37" s="90">
        <f>'[1]Table of Transects'!B40</f>
        <v>41501</v>
      </c>
      <c r="C37" s="75" t="e">
        <f>AVERAGEIFS('[1]Table of Transects'!$E$3:$E$70,'[1]Table of Transects'!$A$3:$A$70,'Stage-Flow'!A37,'[1]Table of Transects'!$B$3:$B$70,'Stage-Flow'!B37,'[1]Table of Transects'!$J$3:$J$70,"Yes")</f>
        <v>#VALUE!</v>
      </c>
      <c r="D37" s="74" t="e">
        <f>AVERAGEIFS('[1]Table of Transects'!$G$3:$G$53,'[1]Table of Transects'!$A$3:$A$53,'Stage-Flow'!A37,'[1]Table of Transects'!$B$3:$B$53,'Stage-Flow'!B37,'[1]Table of Transects'!$J$3:$J$53,"Yes")</f>
        <v>#VALUE!</v>
      </c>
      <c r="E37" t="e">
        <f>AVERAGEIFS('[1]Table of Stages'!$H$3:$H$65,'[1]Table of Stages'!$A$3:$A$65,'Stage-Flow'!A37,'[1]Table of Stages'!$B$3:$B$65,'Stage-Flow'!B37)</f>
        <v>#VALUE!</v>
      </c>
      <c r="F37" s="74">
        <f>_xlfn.STDEV.S('[1]Table of Transects'!E40:E44)</f>
        <v>21.396053374395933</v>
      </c>
      <c r="G37" s="74">
        <f>'[1]Table of Transects'!K40</f>
        <v>25.393999999999998</v>
      </c>
      <c r="H37" s="74">
        <f>_xlfn.STDEV.S('[1]Table of Stages'!H35:H39)</f>
        <v>2.1908902300206177E-2</v>
      </c>
      <c r="I37">
        <v>6.1</v>
      </c>
      <c r="J37">
        <v>114.83</v>
      </c>
      <c r="K37" s="76">
        <f>I37+10.81-4.54</f>
        <v>12.370000000000001</v>
      </c>
    </row>
    <row r="38" spans="1:11" x14ac:dyDescent="0.25">
      <c r="A38" s="91" t="s">
        <v>259</v>
      </c>
      <c r="B38" s="92">
        <f>'[1]Table of Transects'!B59</f>
        <v>41594</v>
      </c>
      <c r="C38" s="93" t="e">
        <f>AVERAGEIFS('[1]Table of Transects'!$E$3:$E$70,'[1]Table of Transects'!$A$3:$A$70,'Stage-Flow'!A38,'[1]Table of Transects'!$B$3:$B$70,'Stage-Flow'!B38,'[1]Table of Transects'!$J$3:$J$70,"Yes")</f>
        <v>#VALUE!</v>
      </c>
      <c r="D38" s="94"/>
      <c r="E38" t="e">
        <f>AVERAGEIFS('[1]Table of Stages'!$H$3:$H$65,'[1]Table of Stages'!$A$3:$A$65,'Stage-Flow'!A38,'[1]Table of Stages'!$B$3:$B$65,'Stage-Flow'!B38)</f>
        <v>#VALUE!</v>
      </c>
      <c r="F38" s="94">
        <f>'[1]Table of Transects'!K59</f>
        <v>7.4830437180118556</v>
      </c>
      <c r="G38" s="94"/>
      <c r="H38" s="94">
        <f>_xlfn.STDEV.S('[1]Table of Stages'!H54:H57)</f>
        <v>2.901149197588191E-2</v>
      </c>
      <c r="I38">
        <f>1.5*3.28084</f>
        <v>4.9212600000000002</v>
      </c>
      <c r="J38">
        <v>138.30000000000001</v>
      </c>
      <c r="K38" s="76">
        <f>I38+11.55-3.65</f>
        <v>12.821260000000001</v>
      </c>
    </row>
    <row r="39" spans="1:11" x14ac:dyDescent="0.25">
      <c r="A39" s="95" t="s">
        <v>259</v>
      </c>
      <c r="B39" s="96">
        <v>41764</v>
      </c>
      <c r="C39" s="97"/>
      <c r="D39" s="98">
        <v>964.2</v>
      </c>
      <c r="E39" s="87"/>
      <c r="F39" s="98"/>
      <c r="G39" s="98"/>
      <c r="H39" s="98"/>
      <c r="I39" s="87">
        <v>7.52</v>
      </c>
      <c r="J39" s="87">
        <v>217.28</v>
      </c>
      <c r="K39" s="88">
        <f>I39+9.42-4.16</f>
        <v>12.779999999999998</v>
      </c>
    </row>
    <row r="40" spans="1:11" x14ac:dyDescent="0.25">
      <c r="A40" s="99" t="s">
        <v>272</v>
      </c>
      <c r="B40" s="100">
        <f>'[1]Table of Transects'!B32</f>
        <v>41500</v>
      </c>
      <c r="C40" s="101" t="e">
        <f>AVERAGEIFS('[1]Table of Transects'!$E$3:$E$70,'[1]Table of Transects'!$A$3:$A$70,'Stage-Flow'!A40,'[1]Table of Transects'!$B$3:$B$70,'Stage-Flow'!B40,'[1]Table of Transects'!$J$3:$J$70,"Yes")</f>
        <v>#VALUE!</v>
      </c>
      <c r="D40" s="102" t="e">
        <f>AVERAGEIFS('[1]Table of Transects'!$G$3:$G$53,'[1]Table of Transects'!$A$3:$A$53,'Stage-Flow'!A40,'[1]Table of Transects'!$B$3:$B$53,'Stage-Flow'!B40,'[1]Table of Transects'!$J$3:$J$53,"Yes")</f>
        <v>#VALUE!</v>
      </c>
      <c r="E40" s="70" t="e">
        <f>AVERAGEIFS('[1]Table of Stages'!$H$3:$H$65,'[1]Table of Stages'!$A$3:$A$65,'Stage-Flow'!A40,'[1]Table of Stages'!$B$3:$B$65,'Stage-Flow'!B40)</f>
        <v>#VALUE!</v>
      </c>
      <c r="F40" s="102">
        <f>_xlfn.STDEV.S('[1]Table of Transects'!E32:E39)</f>
        <v>25.843238926541023</v>
      </c>
      <c r="G40" s="102">
        <f>'[1]Table of Transects'!K32</f>
        <v>26.074000000000002</v>
      </c>
      <c r="H40" s="102">
        <f>_xlfn.STDEV.S('[1]Table of Stages'!H27:H34)</f>
        <v>2.1380899352993494E-2</v>
      </c>
      <c r="I40" s="70">
        <v>5.4</v>
      </c>
      <c r="J40" s="70">
        <v>121.23</v>
      </c>
      <c r="K40" s="71">
        <f>I40+9.76-4.65</f>
        <v>10.51</v>
      </c>
    </row>
    <row r="41" spans="1:11" x14ac:dyDescent="0.25">
      <c r="A41" s="77" t="s">
        <v>272</v>
      </c>
      <c r="B41" s="51">
        <f>'[1]Table of Transects'!B54</f>
        <v>41594</v>
      </c>
      <c r="C41" t="e">
        <f>AVERAGEIFS('[1]Table of Transects'!$E$3:$E$70,'[1]Table of Transects'!$A$3:$A$70,'Stage-Flow'!A41,'[1]Table of Transects'!$B$3:$B$70,'Stage-Flow'!B41,'[1]Table of Transects'!$J$3:$J$70,"Yes")</f>
        <v>#VALUE!</v>
      </c>
      <c r="E41" t="e">
        <f>AVERAGEIFS('[1]Table of Stages'!$H$3:$H$65,'[1]Table of Stages'!$A$3:$A$65,'Stage-Flow'!A41,'[1]Table of Stages'!$B$3:$B$65,'Stage-Flow'!B41)</f>
        <v>#VALUE!</v>
      </c>
      <c r="F41">
        <f>'[1]Table of Transects'!K55</f>
        <v>9.3905587905113297</v>
      </c>
      <c r="H41" s="94">
        <f>_xlfn.STDEV.S('[1]Table of Stages'!H49:H53)</f>
        <v>3.7980258029666002E-2</v>
      </c>
      <c r="I41">
        <v>1.54</v>
      </c>
      <c r="J41">
        <v>113.26</v>
      </c>
      <c r="K41" s="76">
        <f>I41+10.75-4.11</f>
        <v>8.18</v>
      </c>
    </row>
    <row r="42" spans="1:11" x14ac:dyDescent="0.25">
      <c r="A42" s="103" t="s">
        <v>272</v>
      </c>
      <c r="B42" s="104">
        <v>41764</v>
      </c>
      <c r="C42" s="87"/>
      <c r="D42" s="87">
        <v>693.59</v>
      </c>
      <c r="E42" s="87"/>
      <c r="F42" s="87"/>
      <c r="G42" s="87"/>
      <c r="H42" s="87"/>
      <c r="I42" s="87">
        <v>5.83</v>
      </c>
      <c r="J42" s="87">
        <v>207.2</v>
      </c>
      <c r="K42" s="88">
        <f>I42+10.91-4.71</f>
        <v>12.030000000000001</v>
      </c>
    </row>
    <row r="44" spans="1:11" x14ac:dyDescent="0.25">
      <c r="D44" s="105" t="s">
        <v>273</v>
      </c>
      <c r="E44" t="s">
        <v>274</v>
      </c>
    </row>
    <row r="45" spans="1:11" x14ac:dyDescent="0.25">
      <c r="A45" s="80" t="s">
        <v>259</v>
      </c>
      <c r="B45" s="79">
        <v>41137</v>
      </c>
      <c r="C45" s="80">
        <v>770.62850000000003</v>
      </c>
      <c r="D45" s="80">
        <v>771.36725000000001</v>
      </c>
      <c r="E45" t="e">
        <f>AVERAGEIFS('[1]Table of Stages'!$H$3:$H$65,'[1]Table of Stages'!$A$3:$A$65,'Stage-Flow'!A45,'[1]Table of Stages'!$B$3:$B$65,'Stage-Flow'!B45)</f>
        <v>#VALUE!</v>
      </c>
      <c r="F45" s="80">
        <v>20.85580516307153</v>
      </c>
      <c r="G45" s="80">
        <v>21.808</v>
      </c>
      <c r="H45" s="80">
        <v>6.4355781921026589E-2</v>
      </c>
    </row>
    <row r="46" spans="1:11" x14ac:dyDescent="0.25">
      <c r="A46" s="80" t="s">
        <v>259</v>
      </c>
      <c r="B46" s="79">
        <v>41230</v>
      </c>
      <c r="C46" s="80">
        <v>451.15524999999997</v>
      </c>
      <c r="D46" s="80">
        <v>451.60674999999998</v>
      </c>
      <c r="E46" t="e">
        <f>AVERAGEIFS('[1]Table of Stages'!$H$3:$H$65,'[1]Table of Stages'!$A$3:$A$65,'Stage-Flow'!A46,'[1]Table of Stages'!$B$3:$B$65,'Stage-Flow'!B46)</f>
        <v>#VALUE!</v>
      </c>
      <c r="F46" s="80">
        <v>12.270428036543775</v>
      </c>
      <c r="G46" s="80">
        <v>15.044</v>
      </c>
      <c r="H46" s="80">
        <v>5.6199051000291392E-2</v>
      </c>
    </row>
    <row r="47" spans="1:11" x14ac:dyDescent="0.25">
      <c r="A47" s="80" t="s">
        <v>259</v>
      </c>
      <c r="B47" s="79">
        <v>41401</v>
      </c>
      <c r="C47" s="80">
        <v>565.24750000000006</v>
      </c>
      <c r="D47" s="80">
        <v>568.17925000000002</v>
      </c>
      <c r="E47" t="e">
        <f>AVERAGEIFS('[1]Table of Stages'!$H$3:$H$65,'[1]Table of Stages'!$A$3:$A$65,'Stage-Flow'!A47,'[1]Table of Stages'!$B$3:$B$65,'Stage-Flow'!B47)</f>
        <v>#VALUE!</v>
      </c>
      <c r="F47" s="80">
        <v>10.415672085852176</v>
      </c>
      <c r="G47" s="80">
        <v>11.323</v>
      </c>
      <c r="H47" s="80">
        <v>2.2173557826083445E-2</v>
      </c>
    </row>
    <row r="48" spans="1:11" x14ac:dyDescent="0.25">
      <c r="A48" s="80" t="s">
        <v>259</v>
      </c>
      <c r="B48" s="79">
        <v>41501</v>
      </c>
      <c r="C48" s="80">
        <v>865.68249999999989</v>
      </c>
      <c r="D48" s="80">
        <v>861.56074999999987</v>
      </c>
      <c r="E48" t="e">
        <f>AVERAGEIFS('[1]Table of Stages'!$H$3:$H$65,'[1]Table of Stages'!$A$3:$A$65,'Stage-Flow'!A48,'[1]Table of Stages'!$B$3:$B$65,'Stage-Flow'!B48)</f>
        <v>#VALUE!</v>
      </c>
      <c r="F48" s="80">
        <v>21.396053374395933</v>
      </c>
      <c r="G48" s="80">
        <v>25.393999999999998</v>
      </c>
      <c r="H48" s="80">
        <v>2.1908902300206177E-2</v>
      </c>
    </row>
    <row r="49" spans="1:8" x14ac:dyDescent="0.25">
      <c r="A49" s="80" t="s">
        <v>272</v>
      </c>
      <c r="B49" s="79">
        <v>41500</v>
      </c>
      <c r="C49" s="80">
        <v>846.13750000000005</v>
      </c>
      <c r="D49" s="80">
        <v>843.95849999999996</v>
      </c>
      <c r="E49" t="e">
        <f>AVERAGEIFS('[1]Table of Stages'!$H$3:$H$65,'[1]Table of Stages'!$A$3:$A$65,'Stage-Flow'!A49,'[1]Table of Stages'!$B$3:$B$65,'Stage-Flow'!B49)</f>
        <v>#VALUE!</v>
      </c>
      <c r="F49" s="80">
        <v>25.843238926541023</v>
      </c>
      <c r="G49" s="80">
        <v>26.074000000000002</v>
      </c>
      <c r="H49" s="80">
        <v>2.1380899352994445E-2</v>
      </c>
    </row>
  </sheetData>
  <mergeCells count="3">
    <mergeCell ref="C6:C11"/>
    <mergeCell ref="C13:C18"/>
    <mergeCell ref="C20:C22"/>
  </mergeCells>
  <pageMargins left="0.7" right="0.7" top="0.75" bottom="0.75" header="0.3" footer="0.3"/>
  <pageSetup orientation="portrait" r:id="rId1"/>
  <drawing r:id="rId2"/>
  <legacy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4">
    <tabColor theme="4" tint="-0.249977111117893"/>
  </sheetPr>
  <dimension ref="A1:S56"/>
  <sheetViews>
    <sheetView topLeftCell="N1" zoomScale="70" zoomScaleNormal="70" workbookViewId="0">
      <selection activeCell="AI8" sqref="AI8"/>
    </sheetView>
  </sheetViews>
  <sheetFormatPr defaultColWidth="8.85546875" defaultRowHeight="15" x14ac:dyDescent="0.25"/>
  <cols>
    <col min="1" max="1" width="10.140625" customWidth="1"/>
    <col min="2" max="2" width="10.85546875" style="51" bestFit="1" customWidth="1"/>
    <col min="3" max="3" width="17.140625" customWidth="1"/>
    <col min="4" max="4" width="21.85546875" customWidth="1"/>
    <col min="5" max="5" width="12.28515625" customWidth="1"/>
    <col min="6" max="6" width="11.42578125" bestFit="1" customWidth="1"/>
    <col min="7" max="7" width="12.28515625" bestFit="1" customWidth="1"/>
    <col min="8" max="8" width="9.42578125" customWidth="1"/>
    <col min="9" max="10" width="19.140625" customWidth="1"/>
    <col min="11" max="11" width="17.85546875" customWidth="1"/>
    <col min="12" max="12" width="15.85546875" customWidth="1"/>
    <col min="13" max="14" width="14.5703125" customWidth="1"/>
    <col min="15" max="15" width="19.85546875" customWidth="1"/>
    <col min="16" max="16" width="37.28515625" customWidth="1"/>
    <col min="17" max="17" width="14.28515625" customWidth="1"/>
    <col min="18" max="18" width="14.140625" customWidth="1"/>
    <col min="19" max="19" width="10.85546875" bestFit="1" customWidth="1"/>
    <col min="21" max="21" width="16" bestFit="1" customWidth="1"/>
    <col min="22" max="22" width="14.85546875" bestFit="1" customWidth="1"/>
    <col min="48" max="48" width="16" bestFit="1" customWidth="1"/>
  </cols>
  <sheetData>
    <row r="1" spans="1:19" x14ac:dyDescent="0.25">
      <c r="P1" s="21" t="s">
        <v>393</v>
      </c>
      <c r="Q1" s="21" t="s">
        <v>386</v>
      </c>
      <c r="R1" s="21" t="s">
        <v>259</v>
      </c>
      <c r="S1" s="21" t="s">
        <v>257</v>
      </c>
    </row>
    <row r="2" spans="1:19" ht="20.100000000000001" customHeight="1" x14ac:dyDescent="0.7">
      <c r="A2" s="49"/>
      <c r="B2" s="49"/>
      <c r="C2" s="49"/>
      <c r="D2" s="49"/>
      <c r="E2" s="49"/>
      <c r="F2" s="49"/>
      <c r="G2" s="49"/>
      <c r="H2" s="49"/>
      <c r="I2" s="49"/>
      <c r="J2" s="49"/>
      <c r="K2" s="49"/>
      <c r="P2" s="21" t="s">
        <v>391</v>
      </c>
      <c r="Q2" s="21">
        <v>3.35</v>
      </c>
      <c r="R2" s="21">
        <v>4.05</v>
      </c>
      <c r="S2" s="21">
        <v>4.28</v>
      </c>
    </row>
    <row r="3" spans="1:19" ht="20.100000000000001" customHeight="1" x14ac:dyDescent="0.7">
      <c r="A3" s="49"/>
      <c r="B3" s="49"/>
      <c r="C3" s="49"/>
      <c r="D3" s="49"/>
      <c r="E3" s="49"/>
      <c r="F3" s="49"/>
      <c r="G3" s="49"/>
      <c r="H3" s="49"/>
      <c r="I3" s="49"/>
      <c r="J3" s="49"/>
      <c r="K3" s="49"/>
      <c r="P3" s="21" t="s">
        <v>392</v>
      </c>
      <c r="Q3" s="21">
        <v>20</v>
      </c>
      <c r="R3" s="21">
        <v>20</v>
      </c>
      <c r="S3" s="21">
        <v>20</v>
      </c>
    </row>
    <row r="4" spans="1:19" ht="20.100000000000001" customHeight="1" x14ac:dyDescent="0.7">
      <c r="A4" s="49"/>
      <c r="B4" s="49"/>
      <c r="C4" s="49"/>
      <c r="D4" s="49"/>
      <c r="E4" s="49"/>
      <c r="F4" s="49"/>
      <c r="G4" s="49"/>
      <c r="H4" s="49"/>
      <c r="I4" s="49"/>
      <c r="J4" s="49"/>
      <c r="K4" s="49"/>
      <c r="P4" s="21" t="s">
        <v>398</v>
      </c>
      <c r="Q4" s="21">
        <v>14.44</v>
      </c>
      <c r="R4" s="21">
        <v>13.19</v>
      </c>
      <c r="S4" s="21">
        <v>11.16</v>
      </c>
    </row>
    <row r="5" spans="1:19" ht="20.100000000000001" customHeight="1" x14ac:dyDescent="0.7">
      <c r="A5" s="49"/>
      <c r="B5" s="49"/>
      <c r="C5" s="49"/>
      <c r="D5" s="49"/>
      <c r="E5" s="49"/>
      <c r="F5" s="49"/>
      <c r="G5" s="49"/>
      <c r="H5" s="49"/>
      <c r="I5" s="49"/>
      <c r="J5" s="49"/>
      <c r="K5" s="49"/>
      <c r="P5" s="21" t="s">
        <v>397</v>
      </c>
      <c r="Q5" s="21">
        <f>Q2+Q3-Q4</f>
        <v>8.9100000000000019</v>
      </c>
      <c r="R5" s="21">
        <f>R2+R3-R4</f>
        <v>10.860000000000001</v>
      </c>
      <c r="S5" s="21">
        <f>S2+S3-S4</f>
        <v>13.120000000000001</v>
      </c>
    </row>
    <row r="6" spans="1:19" ht="26.25" customHeight="1" x14ac:dyDescent="0.7">
      <c r="A6" s="49"/>
      <c r="B6" s="49"/>
      <c r="C6" s="49"/>
      <c r="D6" s="49"/>
      <c r="E6" s="49"/>
      <c r="F6" s="49"/>
      <c r="G6" s="49"/>
      <c r="H6" s="49"/>
      <c r="I6" s="49"/>
      <c r="J6" s="49"/>
      <c r="K6" s="49"/>
      <c r="P6" s="21" t="s">
        <v>400</v>
      </c>
      <c r="Q6" s="21">
        <v>11.52</v>
      </c>
      <c r="R6" s="21">
        <v>12.99</v>
      </c>
      <c r="S6" s="21">
        <v>13.99</v>
      </c>
    </row>
    <row r="7" spans="1:19" ht="20.100000000000001" customHeight="1" x14ac:dyDescent="0.7">
      <c r="A7" s="49"/>
      <c r="B7" s="49"/>
      <c r="C7" s="49"/>
      <c r="D7" s="49"/>
      <c r="E7" s="49"/>
      <c r="F7" s="49"/>
      <c r="G7" s="49"/>
      <c r="H7" s="49"/>
      <c r="I7" s="49"/>
      <c r="J7" s="49"/>
      <c r="K7" s="49"/>
      <c r="P7" s="21" t="s">
        <v>399</v>
      </c>
      <c r="Q7" s="21">
        <f>Q2+Q3-Q6</f>
        <v>11.830000000000002</v>
      </c>
      <c r="R7" s="21">
        <f>R2+R3-R6</f>
        <v>11.06</v>
      </c>
      <c r="S7" s="21">
        <f>S2+S3-S6</f>
        <v>10.290000000000001</v>
      </c>
    </row>
    <row r="8" spans="1:19" ht="20.100000000000001" customHeight="1" x14ac:dyDescent="0.7">
      <c r="A8" s="49"/>
      <c r="B8" s="49"/>
      <c r="C8" s="49"/>
      <c r="D8" s="49"/>
      <c r="E8" s="49"/>
      <c r="F8" s="49"/>
      <c r="G8" s="49"/>
      <c r="H8" s="49"/>
      <c r="I8" s="49"/>
      <c r="J8" s="49"/>
      <c r="K8" s="135"/>
      <c r="P8" s="21" t="s">
        <v>396</v>
      </c>
      <c r="Q8" s="21">
        <v>9.452</v>
      </c>
      <c r="R8" s="21">
        <v>6.73</v>
      </c>
      <c r="S8" s="21">
        <v>7.13</v>
      </c>
    </row>
    <row r="9" spans="1:19" ht="40.9" customHeight="1" x14ac:dyDescent="0.7">
      <c r="A9" s="49"/>
      <c r="B9" s="49"/>
      <c r="C9" s="49"/>
      <c r="D9" s="49"/>
      <c r="E9" s="49"/>
      <c r="F9" s="49"/>
      <c r="G9" s="49"/>
      <c r="H9" s="49"/>
      <c r="I9" s="49"/>
      <c r="J9" s="49"/>
      <c r="K9" s="135"/>
      <c r="P9" s="21" t="s">
        <v>401</v>
      </c>
      <c r="Q9" s="21">
        <f>Q2+Q3-Q5-Q8</f>
        <v>4.9879999999999995</v>
      </c>
      <c r="R9" s="21">
        <f>R2+R3-R5-R8</f>
        <v>6.4599999999999991</v>
      </c>
      <c r="S9" s="21">
        <f>S2+S3-S5-S8</f>
        <v>4.03</v>
      </c>
    </row>
    <row r="10" spans="1:19" ht="20.100000000000001" customHeight="1" x14ac:dyDescent="0.7">
      <c r="A10" s="49"/>
      <c r="B10" s="49"/>
      <c r="C10" s="49"/>
      <c r="D10" s="49"/>
      <c r="E10" s="49"/>
      <c r="F10" s="49"/>
      <c r="G10" s="49"/>
      <c r="H10" s="49"/>
      <c r="I10" s="49"/>
      <c r="J10" s="49"/>
      <c r="K10" s="49"/>
    </row>
    <row r="11" spans="1:19" ht="37.5" customHeight="1" x14ac:dyDescent="0.7">
      <c r="A11" s="49"/>
      <c r="B11" s="49"/>
      <c r="C11" s="49"/>
      <c r="D11" s="49"/>
      <c r="E11" s="49"/>
      <c r="F11" s="50" t="s">
        <v>389</v>
      </c>
      <c r="G11" s="50" t="s">
        <v>390</v>
      </c>
      <c r="H11" s="49"/>
      <c r="I11" s="49"/>
      <c r="J11" s="49"/>
      <c r="K11" s="49"/>
    </row>
    <row r="12" spans="1:19" ht="40.5" customHeight="1" x14ac:dyDescent="0.25">
      <c r="C12" s="131"/>
      <c r="D12" s="132" t="s">
        <v>247</v>
      </c>
      <c r="E12" s="133" t="s">
        <v>254</v>
      </c>
      <c r="F12" s="133" t="s">
        <v>387</v>
      </c>
      <c r="G12" s="133" t="s">
        <v>388</v>
      </c>
      <c r="H12" s="133" t="s">
        <v>255</v>
      </c>
      <c r="I12" s="133" t="s">
        <v>394</v>
      </c>
      <c r="J12" s="134" t="s">
        <v>406</v>
      </c>
      <c r="K12" s="133" t="s">
        <v>256</v>
      </c>
      <c r="L12" s="133" t="s">
        <v>250</v>
      </c>
      <c r="M12" s="134" t="s">
        <v>251</v>
      </c>
      <c r="N12" s="134" t="s">
        <v>405</v>
      </c>
      <c r="O12" s="133" t="s">
        <v>395</v>
      </c>
      <c r="P12" s="133" t="s">
        <v>402</v>
      </c>
      <c r="Q12" s="133" t="s">
        <v>403</v>
      </c>
      <c r="R12" s="124" t="s">
        <v>404</v>
      </c>
    </row>
    <row r="13" spans="1:19" x14ac:dyDescent="0.25">
      <c r="C13" s="183" t="s">
        <v>257</v>
      </c>
      <c r="D13" s="53">
        <v>41137</v>
      </c>
      <c r="E13" s="127">
        <v>4.8425000000000002</v>
      </c>
      <c r="F13" s="127">
        <v>23.65</v>
      </c>
      <c r="G13" s="127">
        <f>F13-10</f>
        <v>13.649999999999999</v>
      </c>
      <c r="H13" s="128"/>
      <c r="I13" s="128">
        <f>G13-$S$7</f>
        <v>3.3599999999999977</v>
      </c>
      <c r="J13" s="128">
        <f>G13-$S$8</f>
        <v>6.5199999999999987</v>
      </c>
      <c r="K13" s="127">
        <f t="shared" ref="K13:K24" si="0">E13*0.0744661151309</f>
        <v>0.36060216252138327</v>
      </c>
      <c r="L13" s="127">
        <f>G13*0.3048</f>
        <v>4.16052</v>
      </c>
      <c r="M13" s="127">
        <f>H13*0.3048</f>
        <v>0</v>
      </c>
      <c r="N13" s="127">
        <f>J13*0.3048</f>
        <v>1.9872959999999997</v>
      </c>
      <c r="O13" s="127">
        <f>I13*0.3048</f>
        <v>1.0241279999999993</v>
      </c>
      <c r="P13" s="127"/>
      <c r="Q13" s="127"/>
      <c r="R13">
        <v>26.4</v>
      </c>
    </row>
    <row r="14" spans="1:19" x14ac:dyDescent="0.25">
      <c r="C14" s="183"/>
      <c r="D14" s="53">
        <v>41230</v>
      </c>
      <c r="E14" s="127">
        <v>24.276</v>
      </c>
      <c r="F14" s="127">
        <v>22.587499999999999</v>
      </c>
      <c r="G14" s="127">
        <f t="shared" ref="G14:G30" si="1">F14-10</f>
        <v>12.587499999999999</v>
      </c>
      <c r="H14" s="128">
        <v>31.1</v>
      </c>
      <c r="I14" s="128">
        <f t="shared" ref="I14:I19" si="2">G14-$S$7</f>
        <v>2.2974999999999977</v>
      </c>
      <c r="J14" s="128">
        <f t="shared" ref="J14:J19" si="3">G14-$S$8</f>
        <v>5.4574999999999987</v>
      </c>
      <c r="K14" s="127">
        <f t="shared" si="0"/>
        <v>1.8077394109177283</v>
      </c>
      <c r="L14" s="127">
        <f t="shared" ref="L14:L30" si="4">G14*0.3048</f>
        <v>3.8366699999999998</v>
      </c>
      <c r="M14" s="127">
        <f t="shared" ref="M14:M24" si="5">H14*0.3048</f>
        <v>9.479280000000001</v>
      </c>
      <c r="N14" s="127">
        <f t="shared" ref="N14:N19" si="6">J14*0.3048</f>
        <v>1.6634459999999998</v>
      </c>
      <c r="O14" s="127">
        <f t="shared" ref="O14:O19" si="7">I14*0.3048</f>
        <v>0.70027799999999929</v>
      </c>
      <c r="P14" s="127">
        <f t="shared" ref="P14:P19" si="8">H14/$S$9</f>
        <v>7.7171215880893298</v>
      </c>
      <c r="Q14" s="127">
        <f>H14/G14</f>
        <v>2.4707050645481634</v>
      </c>
      <c r="R14" s="123">
        <v>10.9</v>
      </c>
    </row>
    <row r="15" spans="1:19" x14ac:dyDescent="0.25">
      <c r="C15" s="183"/>
      <c r="D15" s="53">
        <v>41401</v>
      </c>
      <c r="E15" s="127">
        <v>146.20399999999998</v>
      </c>
      <c r="F15" s="127">
        <v>23.145</v>
      </c>
      <c r="G15" s="127">
        <f t="shared" si="1"/>
        <v>13.145</v>
      </c>
      <c r="H15" s="128">
        <v>38.9</v>
      </c>
      <c r="I15" s="128">
        <f t="shared" si="2"/>
        <v>2.8549999999999986</v>
      </c>
      <c r="J15" s="128">
        <f t="shared" si="3"/>
        <v>6.0149999999999997</v>
      </c>
      <c r="K15" s="127">
        <f t="shared" si="0"/>
        <v>10.887243896598102</v>
      </c>
      <c r="L15" s="127">
        <f t="shared" si="4"/>
        <v>4.006596</v>
      </c>
      <c r="M15" s="127">
        <f t="shared" si="5"/>
        <v>11.856720000000001</v>
      </c>
      <c r="N15" s="127">
        <f t="shared" si="6"/>
        <v>1.833372</v>
      </c>
      <c r="O15" s="127">
        <f t="shared" si="7"/>
        <v>0.87020399999999964</v>
      </c>
      <c r="P15" s="127">
        <f t="shared" si="8"/>
        <v>9.6526054590570709</v>
      </c>
      <c r="Q15" s="127">
        <f t="shared" ref="Q15:Q30" si="9">H15/G15</f>
        <v>2.9593001141118296</v>
      </c>
      <c r="R15" s="123">
        <v>7.6</v>
      </c>
    </row>
    <row r="16" spans="1:19" x14ac:dyDescent="0.25">
      <c r="C16" s="183"/>
      <c r="D16" s="53">
        <v>41501</v>
      </c>
      <c r="E16" s="127">
        <v>2.1800000000000002</v>
      </c>
      <c r="F16" s="127">
        <v>24.07</v>
      </c>
      <c r="G16" s="127">
        <f t="shared" si="1"/>
        <v>14.07</v>
      </c>
      <c r="H16" s="128">
        <f>76.5-20.5</f>
        <v>56</v>
      </c>
      <c r="I16" s="128">
        <f t="shared" si="2"/>
        <v>3.7799999999999994</v>
      </c>
      <c r="J16" s="128">
        <f t="shared" si="3"/>
        <v>6.94</v>
      </c>
      <c r="K16" s="127">
        <f t="shared" si="0"/>
        <v>0.16233613098536201</v>
      </c>
      <c r="L16" s="127">
        <f t="shared" si="4"/>
        <v>4.2885360000000006</v>
      </c>
      <c r="M16" s="127">
        <f t="shared" si="5"/>
        <v>17.0688</v>
      </c>
      <c r="N16" s="127">
        <f t="shared" si="6"/>
        <v>2.1153120000000003</v>
      </c>
      <c r="O16" s="127">
        <f t="shared" si="7"/>
        <v>1.1521439999999998</v>
      </c>
      <c r="P16" s="127">
        <f t="shared" si="8"/>
        <v>13.895781637717121</v>
      </c>
      <c r="Q16" s="127">
        <f t="shared" si="9"/>
        <v>3.9800995024875623</v>
      </c>
      <c r="R16" s="123">
        <v>29</v>
      </c>
    </row>
    <row r="17" spans="3:18" x14ac:dyDescent="0.25">
      <c r="C17" s="183"/>
      <c r="D17" s="62">
        <v>41594</v>
      </c>
      <c r="E17" s="127">
        <v>29.481860934656055</v>
      </c>
      <c r="F17" s="127">
        <v>22.434999999999999</v>
      </c>
      <c r="G17" s="127">
        <f t="shared" si="1"/>
        <v>12.434999999999999</v>
      </c>
      <c r="H17" s="128"/>
      <c r="I17" s="128">
        <f t="shared" si="2"/>
        <v>2.1449999999999978</v>
      </c>
      <c r="J17" s="128">
        <f t="shared" si="3"/>
        <v>5.3049999999999988</v>
      </c>
      <c r="K17" s="127">
        <f t="shared" si="0"/>
        <v>2.1953996506332807</v>
      </c>
      <c r="L17" s="127">
        <f t="shared" si="4"/>
        <v>3.7901879999999997</v>
      </c>
      <c r="M17" s="127">
        <f t="shared" si="5"/>
        <v>0</v>
      </c>
      <c r="N17" s="127">
        <f t="shared" si="6"/>
        <v>1.6169639999999996</v>
      </c>
      <c r="O17" s="127">
        <f t="shared" si="7"/>
        <v>0.65379599999999938</v>
      </c>
      <c r="P17" s="127"/>
      <c r="Q17" s="127"/>
      <c r="R17" s="123">
        <v>4.2</v>
      </c>
    </row>
    <row r="18" spans="3:18" x14ac:dyDescent="0.25">
      <c r="C18" s="183"/>
      <c r="D18" s="62">
        <v>41764</v>
      </c>
      <c r="E18" s="127">
        <v>273.39</v>
      </c>
      <c r="F18" s="127">
        <v>23.852426967547331</v>
      </c>
      <c r="G18" s="127">
        <f t="shared" si="1"/>
        <v>13.852426967547331</v>
      </c>
      <c r="H18" s="128"/>
      <c r="I18" s="128">
        <f t="shared" si="2"/>
        <v>3.5624269675473297</v>
      </c>
      <c r="J18" s="128">
        <f t="shared" si="3"/>
        <v>6.7224269675473307</v>
      </c>
      <c r="K18" s="127">
        <f t="shared" si="0"/>
        <v>20.358291215636751</v>
      </c>
      <c r="L18" s="127">
        <f t="shared" si="4"/>
        <v>4.2222197397084269</v>
      </c>
      <c r="M18" s="127">
        <f t="shared" si="5"/>
        <v>0</v>
      </c>
      <c r="N18" s="127">
        <f t="shared" si="6"/>
        <v>2.0489957397084266</v>
      </c>
      <c r="O18" s="127">
        <f t="shared" si="7"/>
        <v>1.0858277397084262</v>
      </c>
      <c r="P18" s="127"/>
      <c r="Q18" s="127"/>
      <c r="R18" s="123">
        <v>12.4</v>
      </c>
    </row>
    <row r="19" spans="3:18" ht="18.75" customHeight="1" x14ac:dyDescent="0.25">
      <c r="C19" s="183"/>
      <c r="D19" s="136">
        <v>42237</v>
      </c>
      <c r="E19" s="128">
        <v>4.1900000000000004</v>
      </c>
      <c r="F19" s="128">
        <v>22.93</v>
      </c>
      <c r="G19" s="127">
        <f t="shared" si="1"/>
        <v>12.93</v>
      </c>
      <c r="H19" s="128">
        <f>70-20</f>
        <v>50</v>
      </c>
      <c r="I19" s="128">
        <f t="shared" si="2"/>
        <v>2.6399999999999988</v>
      </c>
      <c r="J19" s="128">
        <f t="shared" si="3"/>
        <v>5.8</v>
      </c>
      <c r="K19" s="127">
        <f t="shared" si="0"/>
        <v>0.31201302239847101</v>
      </c>
      <c r="L19" s="127">
        <f t="shared" si="4"/>
        <v>3.9410639999999999</v>
      </c>
      <c r="M19" s="127">
        <f t="shared" si="5"/>
        <v>15.24</v>
      </c>
      <c r="N19" s="127">
        <f t="shared" si="6"/>
        <v>1.7678400000000001</v>
      </c>
      <c r="O19" s="127">
        <f t="shared" si="7"/>
        <v>0.80467199999999972</v>
      </c>
      <c r="P19" s="127">
        <f t="shared" si="8"/>
        <v>12.406947890818858</v>
      </c>
      <c r="Q19" s="127">
        <f t="shared" si="9"/>
        <v>3.8669760247486464</v>
      </c>
      <c r="R19" s="123"/>
    </row>
    <row r="20" spans="3:18" x14ac:dyDescent="0.25">
      <c r="C20" s="183" t="s">
        <v>259</v>
      </c>
      <c r="D20" s="53">
        <v>41137</v>
      </c>
      <c r="E20" s="137"/>
      <c r="F20" s="137"/>
      <c r="G20" s="59"/>
      <c r="H20" s="59">
        <f>20+86</f>
        <v>106</v>
      </c>
      <c r="I20" s="59"/>
      <c r="J20" s="59"/>
      <c r="K20" s="60">
        <f t="shared" si="0"/>
        <v>0</v>
      </c>
      <c r="L20" s="60">
        <f t="shared" si="4"/>
        <v>0</v>
      </c>
      <c r="M20" s="60">
        <f t="shared" si="5"/>
        <v>32.308800000000005</v>
      </c>
      <c r="N20" s="60"/>
      <c r="O20" s="60"/>
      <c r="P20" s="60"/>
      <c r="Q20" s="60"/>
      <c r="R20" s="123">
        <v>21.4</v>
      </c>
    </row>
    <row r="21" spans="3:18" x14ac:dyDescent="0.25">
      <c r="C21" s="183"/>
      <c r="D21" s="53">
        <v>41230</v>
      </c>
      <c r="E21" s="59">
        <v>450.60674999999998</v>
      </c>
      <c r="F21" s="59">
        <v>22.022500000000001</v>
      </c>
      <c r="G21" s="59">
        <f t="shared" si="1"/>
        <v>12.022500000000001</v>
      </c>
      <c r="H21" s="59">
        <v>105.4</v>
      </c>
      <c r="I21" s="59">
        <f>G21-$R$7</f>
        <v>0.96250000000000036</v>
      </c>
      <c r="J21" s="59">
        <f>G21-$R$8</f>
        <v>5.2925000000000004</v>
      </c>
      <c r="K21" s="60">
        <f t="shared" si="0"/>
        <v>33.554934124260669</v>
      </c>
      <c r="L21" s="60">
        <f t="shared" si="4"/>
        <v>3.6644580000000007</v>
      </c>
      <c r="M21" s="60">
        <f t="shared" si="5"/>
        <v>32.125920000000001</v>
      </c>
      <c r="N21" s="60">
        <f>J21*0.3048</f>
        <v>1.6131540000000002</v>
      </c>
      <c r="O21" s="60">
        <f>I21*0.3048</f>
        <v>0.29337000000000013</v>
      </c>
      <c r="P21" s="60">
        <f t="shared" ref="P21:P26" si="10">H21/$R$9</f>
        <v>16.315789473684212</v>
      </c>
      <c r="Q21" s="60">
        <f t="shared" si="9"/>
        <v>8.7668954044499898</v>
      </c>
      <c r="R21" s="123">
        <v>12.8</v>
      </c>
    </row>
    <row r="22" spans="3:18" x14ac:dyDescent="0.25">
      <c r="C22" s="183"/>
      <c r="D22" s="53">
        <v>41401</v>
      </c>
      <c r="E22" s="59">
        <v>568.17925000000002</v>
      </c>
      <c r="F22" s="59">
        <v>22.752500000000001</v>
      </c>
      <c r="G22" s="59">
        <f t="shared" si="1"/>
        <v>12.752500000000001</v>
      </c>
      <c r="H22" s="59">
        <f>20+98.2</f>
        <v>118.2</v>
      </c>
      <c r="I22" s="59">
        <f>G22-$R$7</f>
        <v>1.6925000000000008</v>
      </c>
      <c r="J22" s="59">
        <f>G22-$R$8</f>
        <v>6.0225000000000009</v>
      </c>
      <c r="K22" s="60">
        <f t="shared" si="0"/>
        <v>42.310101445488414</v>
      </c>
      <c r="L22" s="60">
        <f t="shared" si="4"/>
        <v>3.8869620000000005</v>
      </c>
      <c r="M22" s="60">
        <f t="shared" si="5"/>
        <v>36.027360000000002</v>
      </c>
      <c r="N22" s="60">
        <f>J22*0.3048</f>
        <v>1.8356580000000005</v>
      </c>
      <c r="O22" s="60">
        <f>I22*0.3048</f>
        <v>0.51587400000000028</v>
      </c>
      <c r="P22" s="60">
        <f t="shared" si="10"/>
        <v>18.297213622291025</v>
      </c>
      <c r="Q22" s="60">
        <f t="shared" si="9"/>
        <v>9.2687708292491653</v>
      </c>
      <c r="R22" s="123">
        <v>16.100000000000001</v>
      </c>
    </row>
    <row r="23" spans="3:18" x14ac:dyDescent="0.25">
      <c r="C23" s="183"/>
      <c r="D23" s="65">
        <v>41501</v>
      </c>
      <c r="E23" s="59">
        <v>841.26800000000003</v>
      </c>
      <c r="F23" s="59">
        <v>23.46</v>
      </c>
      <c r="G23" s="59">
        <f t="shared" si="1"/>
        <v>13.46</v>
      </c>
      <c r="H23" s="59">
        <f>154.5-34.5</f>
        <v>120</v>
      </c>
      <c r="I23" s="59">
        <f>G23-$R$7</f>
        <v>2.4000000000000004</v>
      </c>
      <c r="J23" s="59">
        <f>G23-$R$8</f>
        <v>6.73</v>
      </c>
      <c r="K23" s="60">
        <f t="shared" si="0"/>
        <v>62.64595974394198</v>
      </c>
      <c r="L23" s="60">
        <f t="shared" si="4"/>
        <v>4.102608</v>
      </c>
      <c r="M23" s="60">
        <f t="shared" si="5"/>
        <v>36.576000000000001</v>
      </c>
      <c r="N23" s="60">
        <f>J23*0.3048</f>
        <v>2.051304</v>
      </c>
      <c r="O23" s="60">
        <f>I23*0.3048</f>
        <v>0.73152000000000017</v>
      </c>
      <c r="P23" s="60">
        <f t="shared" si="10"/>
        <v>18.575851393188856</v>
      </c>
      <c r="Q23" s="60">
        <f t="shared" si="9"/>
        <v>8.9153046062407135</v>
      </c>
      <c r="R23" s="123">
        <v>21.2</v>
      </c>
    </row>
    <row r="24" spans="3:18" x14ac:dyDescent="0.25">
      <c r="C24" s="183"/>
      <c r="D24" s="65">
        <v>41594</v>
      </c>
      <c r="E24" s="59">
        <v>385.81273399999998</v>
      </c>
      <c r="F24" s="59">
        <v>21.852499999999999</v>
      </c>
      <c r="G24" s="59">
        <f t="shared" si="1"/>
        <v>11.852499999999999</v>
      </c>
      <c r="H24" s="59">
        <v>108.3</v>
      </c>
      <c r="I24" s="59">
        <f>G24-$R$7</f>
        <v>0.79249999999999865</v>
      </c>
      <c r="J24" s="59">
        <f>G24-$R$8</f>
        <v>5.1224999999999987</v>
      </c>
      <c r="K24" s="60">
        <f t="shared" si="0"/>
        <v>28.729975469011293</v>
      </c>
      <c r="L24" s="60">
        <f t="shared" si="4"/>
        <v>3.6126420000000001</v>
      </c>
      <c r="M24" s="60">
        <f t="shared" si="5"/>
        <v>33.009840000000004</v>
      </c>
      <c r="N24" s="60">
        <f>J24*0.3048</f>
        <v>1.5613379999999997</v>
      </c>
      <c r="O24" s="60">
        <f>I24*0.3048</f>
        <v>0.2415539999999996</v>
      </c>
      <c r="P24" s="60">
        <f t="shared" si="10"/>
        <v>16.764705882352942</v>
      </c>
      <c r="Q24" s="60">
        <f t="shared" si="9"/>
        <v>9.1373128032060755</v>
      </c>
      <c r="R24" s="123">
        <v>3.7</v>
      </c>
    </row>
    <row r="25" spans="3:18" x14ac:dyDescent="0.25">
      <c r="C25" s="183"/>
      <c r="D25" s="62">
        <v>41764</v>
      </c>
      <c r="E25" s="59"/>
      <c r="F25" s="59"/>
      <c r="G25" s="59"/>
      <c r="H25" s="59"/>
      <c r="I25" s="59"/>
      <c r="J25" s="59"/>
      <c r="K25" s="60"/>
      <c r="L25" s="60">
        <f t="shared" si="4"/>
        <v>0</v>
      </c>
      <c r="M25" s="60"/>
      <c r="N25" s="60"/>
      <c r="O25" s="60"/>
      <c r="P25" s="60">
        <f t="shared" si="10"/>
        <v>0</v>
      </c>
      <c r="Q25" s="60"/>
      <c r="R25" s="123">
        <v>12.3</v>
      </c>
    </row>
    <row r="26" spans="3:18" ht="13.5" customHeight="1" x14ac:dyDescent="0.25">
      <c r="C26" s="183"/>
      <c r="D26" s="53">
        <v>42237</v>
      </c>
      <c r="E26" s="59">
        <v>421.54250000000002</v>
      </c>
      <c r="F26" s="59">
        <v>22.18</v>
      </c>
      <c r="G26" s="59">
        <f t="shared" si="1"/>
        <v>12.18</v>
      </c>
      <c r="H26" s="59">
        <f>154-49</f>
        <v>105</v>
      </c>
      <c r="I26" s="59">
        <f>G26-$R$7</f>
        <v>1.1199999999999992</v>
      </c>
      <c r="J26" s="59">
        <f>G26-$R$8</f>
        <v>5.4499999999999993</v>
      </c>
      <c r="K26" s="60">
        <f>E26*0.0744661151309</f>
        <v>31.390632337567414</v>
      </c>
      <c r="L26" s="60">
        <f t="shared" si="4"/>
        <v>3.7124640000000002</v>
      </c>
      <c r="M26" s="60">
        <f>H26*0.3048</f>
        <v>32.004000000000005</v>
      </c>
      <c r="N26" s="60">
        <f>J26*0.3048</f>
        <v>1.66116</v>
      </c>
      <c r="O26" s="60">
        <f>I26*0.3048</f>
        <v>0.34137599999999979</v>
      </c>
      <c r="P26" s="60">
        <f t="shared" si="10"/>
        <v>16.253869969040249</v>
      </c>
      <c r="Q26" s="60">
        <f t="shared" si="9"/>
        <v>8.6206896551724146</v>
      </c>
      <c r="R26" s="123">
        <v>16.600000000000001</v>
      </c>
    </row>
    <row r="27" spans="3:18" x14ac:dyDescent="0.25">
      <c r="C27" s="183" t="s">
        <v>260</v>
      </c>
      <c r="D27" s="65">
        <v>41500</v>
      </c>
      <c r="E27" s="129">
        <v>856.6875</v>
      </c>
      <c r="F27" s="129">
        <v>24.885000000000002</v>
      </c>
      <c r="G27" s="129">
        <f t="shared" si="1"/>
        <v>14.885000000000002</v>
      </c>
      <c r="H27" s="129">
        <v>123</v>
      </c>
      <c r="I27" s="129">
        <f>G27-$Q$7</f>
        <v>3.0549999999999997</v>
      </c>
      <c r="J27" s="129">
        <f>G27-$Q$8</f>
        <v>5.4330000000000016</v>
      </c>
      <c r="K27" s="130">
        <f>E27*0.0744661151309</f>
        <v>63.794190006202889</v>
      </c>
      <c r="L27" s="130">
        <f t="shared" si="4"/>
        <v>4.5369480000000006</v>
      </c>
      <c r="M27" s="130">
        <f>H27*0.3048</f>
        <v>37.490400000000001</v>
      </c>
      <c r="N27" s="130">
        <f>J27*0.3048</f>
        <v>1.6559784000000006</v>
      </c>
      <c r="O27" s="130">
        <f>I27*0.3048</f>
        <v>0.93116399999999999</v>
      </c>
      <c r="P27" s="130">
        <f>H27/$Q$9</f>
        <v>24.659182036888534</v>
      </c>
      <c r="Q27" s="130">
        <f t="shared" si="9"/>
        <v>8.2633523681558607</v>
      </c>
      <c r="R27" s="123">
        <v>21.1</v>
      </c>
    </row>
    <row r="28" spans="3:18" x14ac:dyDescent="0.25">
      <c r="C28" s="183"/>
      <c r="D28" s="53">
        <v>41594</v>
      </c>
      <c r="E28" s="129">
        <v>322.67011000000002</v>
      </c>
      <c r="F28" s="129">
        <v>23.3475</v>
      </c>
      <c r="G28" s="129">
        <f t="shared" si="1"/>
        <v>13.3475</v>
      </c>
      <c r="H28" s="129">
        <v>111</v>
      </c>
      <c r="I28" s="129">
        <f>G28-$Q$7</f>
        <v>1.5174999999999983</v>
      </c>
      <c r="J28" s="129">
        <f>G28-$Q$8</f>
        <v>3.8955000000000002</v>
      </c>
      <c r="K28" s="130">
        <f>E28*0.0744661151309</f>
        <v>24.027989560560169</v>
      </c>
      <c r="L28" s="130">
        <f t="shared" si="4"/>
        <v>4.0683180000000005</v>
      </c>
      <c r="M28" s="130">
        <f>H28*0.3048</f>
        <v>33.832799999999999</v>
      </c>
      <c r="N28" s="130">
        <f>J28*0.3048</f>
        <v>1.1873484000000001</v>
      </c>
      <c r="O28" s="130">
        <f>I28*0.3048</f>
        <v>0.4625339999999995</v>
      </c>
      <c r="P28" s="130">
        <f>H28/$Q$9</f>
        <v>22.253408179631116</v>
      </c>
      <c r="Q28" s="130">
        <f t="shared" si="9"/>
        <v>8.3161640756696009</v>
      </c>
      <c r="R28" s="123">
        <v>4.7</v>
      </c>
    </row>
    <row r="29" spans="3:18" x14ac:dyDescent="0.25">
      <c r="C29" s="183"/>
      <c r="D29" s="62">
        <v>41764</v>
      </c>
      <c r="E29" s="129"/>
      <c r="F29" s="129"/>
      <c r="G29" s="129"/>
      <c r="H29" s="129"/>
      <c r="I29" s="129"/>
      <c r="J29" s="129"/>
      <c r="K29" s="130"/>
      <c r="L29" s="130">
        <f t="shared" si="4"/>
        <v>0</v>
      </c>
      <c r="M29" s="130"/>
      <c r="N29" s="130"/>
      <c r="O29" s="130"/>
      <c r="P29" s="130"/>
      <c r="Q29" s="130"/>
      <c r="R29" s="123">
        <v>13.55</v>
      </c>
    </row>
    <row r="30" spans="3:18" x14ac:dyDescent="0.25">
      <c r="C30" s="183"/>
      <c r="D30" s="136">
        <v>42235</v>
      </c>
      <c r="E30" s="138">
        <v>508.82249999999999</v>
      </c>
      <c r="F30" s="138">
        <v>23.91</v>
      </c>
      <c r="G30" s="129">
        <f t="shared" si="1"/>
        <v>13.91</v>
      </c>
      <c r="H30" s="129">
        <f>163.7-42</f>
        <v>121.69999999999999</v>
      </c>
      <c r="I30" s="129">
        <f>G30-$Q$7</f>
        <v>2.0799999999999983</v>
      </c>
      <c r="J30" s="129">
        <f>G30-$Q$8</f>
        <v>4.4580000000000002</v>
      </c>
      <c r="K30" s="130">
        <f>E30*0.0744661151309</f>
        <v>37.890034866192366</v>
      </c>
      <c r="L30" s="130">
        <f t="shared" si="4"/>
        <v>4.2397680000000006</v>
      </c>
      <c r="M30" s="130">
        <f>H30*0.3048</f>
        <v>37.094159999999995</v>
      </c>
      <c r="N30" s="130">
        <f>J30*0.3048</f>
        <v>1.3587984000000002</v>
      </c>
      <c r="O30" s="130">
        <f>I30*0.3048</f>
        <v>0.63398399999999955</v>
      </c>
      <c r="P30" s="130">
        <f>H30/$Q$9</f>
        <v>24.398556535685646</v>
      </c>
      <c r="Q30" s="130">
        <f t="shared" si="9"/>
        <v>8.7491013659237957</v>
      </c>
      <c r="R30" s="123">
        <v>18.600000000000001</v>
      </c>
    </row>
    <row r="32" spans="3:18" x14ac:dyDescent="0.25">
      <c r="M32" s="8"/>
      <c r="N32" s="8"/>
    </row>
    <row r="33" spans="1:15" x14ac:dyDescent="0.25">
      <c r="A33" s="66"/>
      <c r="B33" s="67"/>
      <c r="C33" s="66"/>
      <c r="D33" s="66"/>
      <c r="E33" s="66"/>
      <c r="F33" s="66"/>
      <c r="G33" s="66"/>
      <c r="H33" s="66"/>
      <c r="I33" s="66"/>
      <c r="J33" s="66"/>
      <c r="K33" s="66"/>
      <c r="L33" s="66"/>
      <c r="M33" s="66"/>
      <c r="N33" s="66"/>
      <c r="O33" s="121"/>
    </row>
    <row r="36" spans="1:15" x14ac:dyDescent="0.25">
      <c r="C36" s="94"/>
    </row>
    <row r="39" spans="1:15" x14ac:dyDescent="0.25">
      <c r="A39" s="80"/>
      <c r="B39" s="79"/>
      <c r="D39" s="80"/>
      <c r="L39" s="81"/>
      <c r="O39" s="125"/>
    </row>
    <row r="40" spans="1:15" x14ac:dyDescent="0.25">
      <c r="A40" s="80"/>
      <c r="B40" s="79"/>
      <c r="D40" s="80"/>
    </row>
    <row r="44" spans="1:15" x14ac:dyDescent="0.25">
      <c r="A44" s="94"/>
      <c r="B44" s="126"/>
      <c r="D44" s="94"/>
      <c r="F44" s="94"/>
      <c r="G44" s="94"/>
      <c r="H44" s="94"/>
      <c r="I44" s="94"/>
      <c r="J44" s="94"/>
      <c r="K44" s="94"/>
    </row>
    <row r="45" spans="1:15" x14ac:dyDescent="0.25">
      <c r="A45" s="94"/>
      <c r="B45" s="126"/>
      <c r="D45" s="94"/>
      <c r="F45" s="94"/>
      <c r="G45" s="94"/>
      <c r="H45" s="94"/>
      <c r="I45" s="94"/>
      <c r="J45" s="94"/>
      <c r="K45" s="94"/>
    </row>
    <row r="46" spans="1:15" x14ac:dyDescent="0.25">
      <c r="A46" s="94"/>
      <c r="B46" s="126"/>
      <c r="D46" s="94"/>
      <c r="F46" s="94"/>
      <c r="G46" s="94"/>
      <c r="H46" s="94"/>
      <c r="I46" s="94"/>
      <c r="J46" s="94"/>
      <c r="K46" s="94"/>
    </row>
    <row r="47" spans="1:15" x14ac:dyDescent="0.25">
      <c r="A47" s="94"/>
      <c r="B47" s="126"/>
      <c r="D47" s="94"/>
      <c r="F47" s="94"/>
      <c r="G47" s="94"/>
      <c r="H47" s="94"/>
      <c r="I47" s="94"/>
      <c r="J47" s="94"/>
      <c r="K47" s="94"/>
    </row>
    <row r="48" spans="1:15" x14ac:dyDescent="0.25">
      <c r="K48" s="94"/>
    </row>
    <row r="51" spans="1:11" x14ac:dyDescent="0.25">
      <c r="D51" s="105"/>
    </row>
    <row r="52" spans="1:11" x14ac:dyDescent="0.25">
      <c r="A52" s="80"/>
      <c r="B52" s="79"/>
      <c r="C52" s="80"/>
      <c r="D52" s="80"/>
      <c r="F52" s="80"/>
      <c r="G52" s="80"/>
      <c r="H52" s="80"/>
      <c r="I52" s="80"/>
      <c r="J52" s="80"/>
      <c r="K52" s="80"/>
    </row>
    <row r="53" spans="1:11" x14ac:dyDescent="0.25">
      <c r="A53" s="80"/>
      <c r="B53" s="79"/>
      <c r="C53" s="80"/>
      <c r="D53" s="80"/>
      <c r="F53" s="80"/>
      <c r="G53" s="80"/>
      <c r="H53" s="80"/>
      <c r="I53" s="80"/>
      <c r="J53" s="80"/>
      <c r="K53" s="80"/>
    </row>
    <row r="54" spans="1:11" x14ac:dyDescent="0.25">
      <c r="A54" s="80"/>
      <c r="B54" s="79"/>
      <c r="C54" s="80"/>
      <c r="D54" s="80"/>
      <c r="F54" s="80"/>
      <c r="G54" s="80"/>
      <c r="H54" s="80"/>
      <c r="I54" s="80"/>
      <c r="J54" s="80"/>
      <c r="K54" s="80"/>
    </row>
    <row r="55" spans="1:11" x14ac:dyDescent="0.25">
      <c r="A55" s="80"/>
      <c r="B55" s="79"/>
      <c r="C55" s="80"/>
      <c r="D55" s="80"/>
      <c r="F55" s="80"/>
      <c r="G55" s="80"/>
      <c r="H55" s="80"/>
      <c r="I55" s="80"/>
      <c r="J55" s="80"/>
      <c r="K55" s="80"/>
    </row>
    <row r="56" spans="1:11" x14ac:dyDescent="0.25">
      <c r="A56" s="80"/>
      <c r="B56" s="79"/>
      <c r="C56" s="80"/>
      <c r="D56" s="80"/>
      <c r="F56" s="80"/>
      <c r="G56" s="80"/>
      <c r="H56" s="80"/>
      <c r="I56" s="80"/>
      <c r="J56" s="80"/>
      <c r="K56" s="80"/>
    </row>
  </sheetData>
  <mergeCells count="3">
    <mergeCell ref="C27:C30"/>
    <mergeCell ref="C13:C19"/>
    <mergeCell ref="C20:C26"/>
  </mergeCells>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75">
    <tabColor theme="7" tint="0.39997558519241921"/>
  </sheetPr>
  <dimension ref="A1:AW113"/>
  <sheetViews>
    <sheetView topLeftCell="X25" zoomScale="70" zoomScaleNormal="70" workbookViewId="0">
      <selection activeCell="AL41" sqref="AL41"/>
    </sheetView>
  </sheetViews>
  <sheetFormatPr defaultColWidth="9.140625" defaultRowHeight="15" x14ac:dyDescent="0.25"/>
  <cols>
    <col min="1" max="1" width="15.5703125" bestFit="1" customWidth="1"/>
    <col min="2" max="2" width="10" bestFit="1" customWidth="1"/>
    <col min="3" max="4" width="11.5703125" bestFit="1" customWidth="1"/>
    <col min="6" max="6" width="18.140625" bestFit="1" customWidth="1"/>
    <col min="7" max="7" width="14.85546875" customWidth="1"/>
    <col min="22" max="22" width="34.85546875" bestFit="1" customWidth="1"/>
    <col min="26" max="26" width="13.5703125" bestFit="1" customWidth="1"/>
    <col min="41" max="41" width="17.42578125" bestFit="1" customWidth="1"/>
    <col min="46" max="46" width="11.140625" bestFit="1" customWidth="1"/>
  </cols>
  <sheetData>
    <row r="1" spans="1:4" x14ac:dyDescent="0.25">
      <c r="A1" s="21"/>
      <c r="B1" s="106" t="s">
        <v>275</v>
      </c>
      <c r="C1" s="107" t="s">
        <v>276</v>
      </c>
      <c r="D1" s="108" t="s">
        <v>277</v>
      </c>
    </row>
    <row r="2" spans="1:4" x14ac:dyDescent="0.25">
      <c r="A2" s="21" t="s">
        <v>278</v>
      </c>
      <c r="B2" s="106" t="s">
        <v>279</v>
      </c>
      <c r="C2" s="107" t="s">
        <v>279</v>
      </c>
      <c r="D2" s="108" t="s">
        <v>279</v>
      </c>
    </row>
    <row r="3" spans="1:4" x14ac:dyDescent="0.25">
      <c r="A3" s="21">
        <v>0</v>
      </c>
      <c r="B3" s="106">
        <v>0</v>
      </c>
      <c r="C3" s="107">
        <v>0</v>
      </c>
      <c r="D3" s="108">
        <v>0</v>
      </c>
    </row>
    <row r="4" spans="1:4" x14ac:dyDescent="0.25">
      <c r="A4" s="21">
        <v>0</v>
      </c>
      <c r="B4" s="106">
        <v>0.25</v>
      </c>
      <c r="C4" s="107">
        <v>0.249</v>
      </c>
      <c r="D4" s="108">
        <v>0.09</v>
      </c>
    </row>
    <row r="5" spans="1:4" x14ac:dyDescent="0.25">
      <c r="A5" s="21">
        <v>0.25</v>
      </c>
      <c r="B5" s="106">
        <v>0.251</v>
      </c>
      <c r="C5" s="107">
        <v>0.25</v>
      </c>
      <c r="D5" s="108">
        <v>0.1</v>
      </c>
    </row>
    <row r="6" spans="1:4" x14ac:dyDescent="0.25">
      <c r="A6" s="21">
        <v>0.25</v>
      </c>
      <c r="B6" s="106">
        <v>0.75</v>
      </c>
      <c r="C6" s="107">
        <v>0.499</v>
      </c>
      <c r="D6" s="108">
        <v>0.19900000000000001</v>
      </c>
    </row>
    <row r="7" spans="1:4" x14ac:dyDescent="0.25">
      <c r="A7" s="21">
        <v>0.5</v>
      </c>
      <c r="B7" s="106">
        <v>0.751</v>
      </c>
      <c r="C7" s="107">
        <v>0.5</v>
      </c>
      <c r="D7" s="108">
        <v>0.2</v>
      </c>
    </row>
    <row r="8" spans="1:4" x14ac:dyDescent="0.25">
      <c r="A8" s="21">
        <v>0.5</v>
      </c>
      <c r="B8" s="106">
        <v>1.2490000000000001</v>
      </c>
      <c r="C8" s="107">
        <v>0.749</v>
      </c>
      <c r="D8" s="108">
        <v>0.39900000000000002</v>
      </c>
    </row>
    <row r="9" spans="1:4" x14ac:dyDescent="0.25">
      <c r="A9" s="21">
        <v>1</v>
      </c>
      <c r="B9" s="106">
        <v>1.25</v>
      </c>
      <c r="C9" s="107">
        <v>0.75</v>
      </c>
      <c r="D9" s="108">
        <v>0.4</v>
      </c>
    </row>
    <row r="10" spans="1:4" x14ac:dyDescent="0.25">
      <c r="A10" s="21">
        <v>1</v>
      </c>
      <c r="B10" s="106">
        <v>1.5</v>
      </c>
      <c r="C10" s="107">
        <v>1</v>
      </c>
      <c r="D10" s="108">
        <v>0.5</v>
      </c>
    </row>
    <row r="16" spans="1:4" x14ac:dyDescent="0.25">
      <c r="A16" t="s">
        <v>280</v>
      </c>
      <c r="B16" t="s">
        <v>281</v>
      </c>
      <c r="C16" s="109" t="s">
        <v>282</v>
      </c>
    </row>
    <row r="17" spans="1:29" x14ac:dyDescent="0.25">
      <c r="A17">
        <v>1</v>
      </c>
      <c r="B17">
        <v>1</v>
      </c>
      <c r="C17" s="108" t="s">
        <v>277</v>
      </c>
    </row>
    <row r="18" spans="1:29" x14ac:dyDescent="0.25">
      <c r="A18">
        <v>2</v>
      </c>
      <c r="B18">
        <v>1</v>
      </c>
      <c r="C18" s="108" t="s">
        <v>277</v>
      </c>
    </row>
    <row r="19" spans="1:29" x14ac:dyDescent="0.25">
      <c r="A19">
        <v>3</v>
      </c>
      <c r="B19">
        <v>2</v>
      </c>
      <c r="C19" s="107" t="s">
        <v>283</v>
      </c>
    </row>
    <row r="20" spans="1:29" x14ac:dyDescent="0.25">
      <c r="A20">
        <v>4</v>
      </c>
      <c r="B20">
        <v>2</v>
      </c>
      <c r="C20" s="107" t="s">
        <v>283</v>
      </c>
    </row>
    <row r="21" spans="1:29" x14ac:dyDescent="0.25">
      <c r="A21">
        <v>5</v>
      </c>
      <c r="B21">
        <v>2</v>
      </c>
      <c r="C21" s="107" t="s">
        <v>276</v>
      </c>
    </row>
    <row r="22" spans="1:29" x14ac:dyDescent="0.25">
      <c r="A22">
        <v>6</v>
      </c>
      <c r="B22">
        <v>2</v>
      </c>
      <c r="C22" s="107" t="s">
        <v>276</v>
      </c>
    </row>
    <row r="23" spans="1:29" x14ac:dyDescent="0.25">
      <c r="A23">
        <v>7</v>
      </c>
      <c r="B23">
        <v>2</v>
      </c>
      <c r="C23" s="107" t="s">
        <v>276</v>
      </c>
    </row>
    <row r="24" spans="1:29" x14ac:dyDescent="0.25">
      <c r="A24">
        <v>8</v>
      </c>
      <c r="B24">
        <v>2</v>
      </c>
      <c r="C24" s="107" t="s">
        <v>276</v>
      </c>
    </row>
    <row r="25" spans="1:29" x14ac:dyDescent="0.25">
      <c r="A25">
        <v>9</v>
      </c>
      <c r="B25">
        <v>3</v>
      </c>
      <c r="C25" s="110" t="s">
        <v>275</v>
      </c>
      <c r="AC25" t="s">
        <v>284</v>
      </c>
    </row>
    <row r="26" spans="1:29" x14ac:dyDescent="0.25">
      <c r="A26">
        <v>10</v>
      </c>
      <c r="B26">
        <v>3</v>
      </c>
      <c r="C26" s="110" t="s">
        <v>275</v>
      </c>
    </row>
    <row r="27" spans="1:29" x14ac:dyDescent="0.25">
      <c r="A27">
        <v>11</v>
      </c>
      <c r="B27">
        <v>3</v>
      </c>
      <c r="C27" s="110" t="s">
        <v>275</v>
      </c>
      <c r="AC27" t="s">
        <v>285</v>
      </c>
    </row>
    <row r="28" spans="1:29" x14ac:dyDescent="0.25">
      <c r="A28">
        <v>12</v>
      </c>
      <c r="B28">
        <v>3</v>
      </c>
      <c r="C28" s="110" t="s">
        <v>275</v>
      </c>
      <c r="K28" t="s">
        <v>284</v>
      </c>
      <c r="AC28" t="s">
        <v>286</v>
      </c>
    </row>
    <row r="29" spans="1:29" x14ac:dyDescent="0.25">
      <c r="AC29" t="s">
        <v>287</v>
      </c>
    </row>
    <row r="30" spans="1:29" x14ac:dyDescent="0.25">
      <c r="K30" t="s">
        <v>285</v>
      </c>
    </row>
    <row r="31" spans="1:29" x14ac:dyDescent="0.25">
      <c r="K31" t="s">
        <v>286</v>
      </c>
    </row>
    <row r="32" spans="1:29" x14ac:dyDescent="0.25">
      <c r="K32" t="s">
        <v>287</v>
      </c>
    </row>
    <row r="33" spans="1:49" x14ac:dyDescent="0.25">
      <c r="A33" s="21" t="s">
        <v>288</v>
      </c>
      <c r="B33" s="111" t="s">
        <v>289</v>
      </c>
      <c r="C33" s="112" t="s">
        <v>290</v>
      </c>
      <c r="D33" s="113" t="s">
        <v>291</v>
      </c>
      <c r="J33" t="s">
        <v>292</v>
      </c>
    </row>
    <row r="34" spans="1:49" x14ac:dyDescent="0.25">
      <c r="A34" s="21">
        <v>0</v>
      </c>
      <c r="B34" s="111">
        <v>0</v>
      </c>
      <c r="C34" s="112">
        <v>0</v>
      </c>
      <c r="D34" s="113">
        <v>0</v>
      </c>
      <c r="F34" s="106" t="s">
        <v>293</v>
      </c>
      <c r="G34" s="21" t="s">
        <v>278</v>
      </c>
      <c r="J34" s="21" t="s">
        <v>294</v>
      </c>
      <c r="K34" s="21" t="e">
        <f ca="1">[2]!xf4_ParameterValue(N34,1)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25">
      <c r="A35" s="21">
        <v>1</v>
      </c>
      <c r="B35" s="111">
        <v>1.5</v>
      </c>
      <c r="C35" s="112">
        <v>1</v>
      </c>
      <c r="D35" s="113">
        <v>0.5</v>
      </c>
      <c r="F35" s="106">
        <v>0</v>
      </c>
      <c r="G35" s="114" t="e">
        <f ca="1">PieceWiseLinInt(F35, $B$34:$B$35, $A$34:$A$35, FALSE, FALSE)</f>
        <v>#NAME?</v>
      </c>
      <c r="J35" s="21" t="s">
        <v>295</v>
      </c>
      <c r="K35" s="21" t="e">
        <f ca="1">[2]!xf4_ParameterValue(N34,2)</f>
        <v>#NAME?</v>
      </c>
      <c r="Z35" s="112" t="s">
        <v>296</v>
      </c>
      <c r="AA35" s="21" t="s">
        <v>278</v>
      </c>
      <c r="AD35" s="21" t="s">
        <v>294</v>
      </c>
      <c r="AE35" s="21" t="e">
        <f ca="1">[2]!xf4_ParameterValue(AG35,1)</f>
        <v>#NAME?</v>
      </c>
      <c r="AG35" t="e">
        <f ca="1">[2]!xf4_FitData("",[2]!xf4_SetModel("600"),[2]!xf4_SetParameters(0,FALSE,TRUE,100,FALSE,TRUE,1,FALSE,TRUE,1,FALSE,TRUE),[2]!xf4_SetData(,$Z$36:$Z$112,,$AA$36:$AA$112))</f>
        <v>#NAME?</v>
      </c>
      <c r="AS35" t="s">
        <v>292</v>
      </c>
    </row>
    <row r="36" spans="1:49" x14ac:dyDescent="0.25">
      <c r="F36" s="106">
        <v>0.05</v>
      </c>
      <c r="G36" s="114" t="e">
        <f t="shared" ref="G36:G99" ca="1" si="0">PieceWiseLinInt(F36, $B$34:$B$35, $A$34:$A$35, FALSE, FALSE)</f>
        <v>#NAME?</v>
      </c>
      <c r="J36" s="21" t="s">
        <v>297</v>
      </c>
      <c r="K36" s="21" t="e">
        <f ca="1">[2]!xf4_ParameterValue(N34,3)</f>
        <v>#NAME?</v>
      </c>
      <c r="Z36" s="112">
        <v>0</v>
      </c>
      <c r="AA36" s="114" t="e">
        <f ca="1">PieceWiseLinInt(Z36, $C$34:$C$35, $A$34:$A$35, FALSE, FALSE)</f>
        <v>#NAME?</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[2]!xf4_FitData("",[2]!xf4_SetModel("600"),[2]!xf4_SetParameters(0,FALSE,TRUE,1000,FALSE,TRUE,10,FALSE,FALSE,1,FALSE,TRUE),[2]!xf4_SetData(,$AO$37:$AO$76,,$AP$37:$AP$76))</f>
        <v>#NAME?</v>
      </c>
    </row>
    <row r="37" spans="1:49" x14ac:dyDescent="0.25">
      <c r="F37" s="106">
        <v>0.1</v>
      </c>
      <c r="G37" s="114" t="e">
        <f t="shared" ca="1" si="0"/>
        <v>#NAME?</v>
      </c>
      <c r="J37" s="21" t="s">
        <v>299</v>
      </c>
      <c r="K37" s="21" t="e">
        <f ca="1">[2]!xf4_ParameterValue(N34,4)</f>
        <v>#NAME?</v>
      </c>
      <c r="Z37" s="112">
        <v>0.05</v>
      </c>
      <c r="AA37" s="114" t="e">
        <f t="shared" ref="AA37:AA66" ca="1" si="1">PieceWiseLinInt(Z37, $C$34:$C$35, $A$34:$A$35, FALSE, FALSE)</f>
        <v>#NAME?</v>
      </c>
      <c r="AD37" s="21" t="s">
        <v>297</v>
      </c>
      <c r="AE37" s="21" t="e">
        <f ca="1">[2]!xf4_ParameterValue(AG35,3)</f>
        <v>#NAME?</v>
      </c>
      <c r="AO37" s="113">
        <v>0</v>
      </c>
      <c r="AP37" s="114" t="e">
        <f ca="1">PieceWiseLinInt(AO37, $D$34:$D$35, $A$34:$A$35, FALSE, FALSE)</f>
        <v>#NAME?</v>
      </c>
      <c r="AS37" s="21" t="s">
        <v>295</v>
      </c>
      <c r="AT37" s="21" t="e">
        <f ca="1">[2]!xf4_ParameterValue(AW36,2)</f>
        <v>#NAME?</v>
      </c>
    </row>
    <row r="38" spans="1:49" x14ac:dyDescent="0.25">
      <c r="F38" s="106">
        <v>0.15</v>
      </c>
      <c r="G38" s="114" t="e">
        <f t="shared" ca="1" si="0"/>
        <v>#NAME?</v>
      </c>
      <c r="Z38" s="112">
        <v>0.1</v>
      </c>
      <c r="AA38" s="114" t="e">
        <f t="shared" ca="1" si="1"/>
        <v>#NAME?</v>
      </c>
      <c r="AD38" s="21" t="s">
        <v>299</v>
      </c>
      <c r="AE38" s="21" t="e">
        <f ca="1">[2]!xf4_ParameterValue(AG35,4)</f>
        <v>#NAME?</v>
      </c>
      <c r="AG38" t="e">
        <f ca="1">[2]!xf4_Chart2D([2]!xf_Init()&amp;[2]!xf_ScaleX(,,,,FALSE)&amp;[2]!xf_ScaleY(,,,,FALSE),[2]!xf4_C2DFit(AG35))</f>
        <v>#NAME?</v>
      </c>
      <c r="AO38" s="113">
        <v>0.05</v>
      </c>
      <c r="AP38" s="114" t="e">
        <f t="shared" ref="AP38:AP67" ca="1" si="2">PieceWiseLinInt(AO38, $D$34:$D$35, $A$34:$A$35, FALSE, FALSE)</f>
        <v>#NAME?</v>
      </c>
      <c r="AS38" s="21" t="s">
        <v>297</v>
      </c>
      <c r="AT38" s="21" t="e">
        <f ca="1">[2]!xf4_ParameterValue(AW36,3)</f>
        <v>#NAME?</v>
      </c>
      <c r="AW38" t="e">
        <f ca="1">[2]!xf4_Chart2D([2]!xf_Init()&amp;[2]!xf_ScaleX(,,,,FALSE)&amp;[2]!xf_ScaleY(,,,,FALSE),[2]!xf4_C2DFit(AW36))</f>
        <v>#NAME?</v>
      </c>
    </row>
    <row r="39" spans="1:49" x14ac:dyDescent="0.25">
      <c r="F39" s="106">
        <v>0.2</v>
      </c>
      <c r="G39" s="114" t="e">
        <f t="shared" ca="1" si="0"/>
        <v>#NAME?</v>
      </c>
      <c r="Z39" s="112">
        <v>0.15</v>
      </c>
      <c r="AA39" s="114" t="e">
        <f t="shared" ca="1" si="1"/>
        <v>#NAME?</v>
      </c>
      <c r="AO39" s="113">
        <v>0.1</v>
      </c>
      <c r="AP39" s="114" t="e">
        <f t="shared" ca="1" si="2"/>
        <v>#NAME?</v>
      </c>
      <c r="AS39" s="21" t="s">
        <v>299</v>
      </c>
      <c r="AT39" s="21" t="e">
        <f ca="1">[2]!xf4_ParameterValue(AW36,4)</f>
        <v>#NAME?</v>
      </c>
    </row>
    <row r="40" spans="1:49" x14ac:dyDescent="0.25">
      <c r="F40" s="106">
        <v>0.25</v>
      </c>
      <c r="G40" s="114" t="e">
        <f t="shared" ca="1" si="0"/>
        <v>#NAME?</v>
      </c>
      <c r="Z40" s="112">
        <v>0.2</v>
      </c>
      <c r="AA40" s="114" t="e">
        <f t="shared" ca="1" si="1"/>
        <v>#NAME?</v>
      </c>
      <c r="AO40" s="113">
        <v>0.15</v>
      </c>
      <c r="AP40" s="114" t="e">
        <f t="shared" ca="1" si="2"/>
        <v>#NAME?</v>
      </c>
    </row>
    <row r="41" spans="1:49" x14ac:dyDescent="0.25">
      <c r="F41" s="106">
        <v>0.3</v>
      </c>
      <c r="G41" s="114" t="e">
        <f t="shared" ca="1" si="0"/>
        <v>#NAME?</v>
      </c>
      <c r="J41" s="21" t="s">
        <v>300</v>
      </c>
      <c r="K41" s="21">
        <v>10000</v>
      </c>
      <c r="Z41" s="112">
        <v>0.25</v>
      </c>
      <c r="AA41" s="114" t="e">
        <f t="shared" ca="1" si="1"/>
        <v>#NAME?</v>
      </c>
      <c r="AO41" s="113">
        <v>0.2</v>
      </c>
      <c r="AP41" s="114" t="e">
        <f t="shared" ca="1" si="2"/>
        <v>#NAME?</v>
      </c>
    </row>
    <row r="42" spans="1:49" x14ac:dyDescent="0.25">
      <c r="F42" s="106">
        <v>0.35</v>
      </c>
      <c r="G42" s="114" t="e">
        <f t="shared" ca="1" si="0"/>
        <v>#NAME?</v>
      </c>
      <c r="J42" s="21" t="s">
        <v>288</v>
      </c>
      <c r="K42" s="21" t="e">
        <f ca="1" xml:space="preserve"> (K34+((K35-K34)/(1+EXP((K36-K41)/K37))))</f>
        <v>#NAME?</v>
      </c>
      <c r="Z42" s="112">
        <v>0.3</v>
      </c>
      <c r="AA42" s="114" t="e">
        <f t="shared" ca="1" si="1"/>
        <v>#NAME?</v>
      </c>
      <c r="AD42" s="21" t="s">
        <v>300</v>
      </c>
      <c r="AE42" s="21">
        <v>10</v>
      </c>
      <c r="AO42" s="113">
        <v>0.25</v>
      </c>
      <c r="AP42" s="114" t="e">
        <f t="shared" ca="1" si="2"/>
        <v>#NAME?</v>
      </c>
    </row>
    <row r="43" spans="1:49" x14ac:dyDescent="0.25">
      <c r="F43" s="106">
        <v>0.4</v>
      </c>
      <c r="G43" s="114" t="e">
        <f t="shared" ca="1" si="0"/>
        <v>#NAME?</v>
      </c>
      <c r="Z43" s="112">
        <v>0.35</v>
      </c>
      <c r="AA43" s="114" t="e">
        <f t="shared" ca="1" si="1"/>
        <v>#NAME?</v>
      </c>
      <c r="AD43" s="21" t="s">
        <v>288</v>
      </c>
      <c r="AE43" s="21" t="e">
        <f ca="1" xml:space="preserve"> (AE35+((AE36-AE35)/(1+EXP((AE37-AE42)/AE38))))</f>
        <v>#NAME?</v>
      </c>
      <c r="AO43" s="113">
        <v>0.3</v>
      </c>
      <c r="AP43" s="114" t="e">
        <f t="shared" ca="1" si="2"/>
        <v>#NAME?</v>
      </c>
      <c r="AS43" s="21" t="s">
        <v>300</v>
      </c>
      <c r="AT43" s="21">
        <v>0</v>
      </c>
    </row>
    <row r="44" spans="1:49" x14ac:dyDescent="0.25">
      <c r="F44" s="106">
        <v>0.45</v>
      </c>
      <c r="G44" s="114" t="e">
        <f t="shared" ca="1" si="0"/>
        <v>#NAME?</v>
      </c>
      <c r="Z44" s="112">
        <v>0.4</v>
      </c>
      <c r="AA44" s="114" t="e">
        <f t="shared" ca="1" si="1"/>
        <v>#NAME?</v>
      </c>
      <c r="AO44" s="113">
        <v>0.35</v>
      </c>
      <c r="AP44" s="114" t="e">
        <f t="shared" ca="1" si="2"/>
        <v>#NAME?</v>
      </c>
      <c r="AS44" s="21" t="s">
        <v>288</v>
      </c>
      <c r="AT44" s="21" t="e">
        <f ca="1" xml:space="preserve"> (AT36+((AT37-AT36)/(1+EXP((AT38-AT43)/AT39))))</f>
        <v>#NAME?</v>
      </c>
    </row>
    <row r="45" spans="1:49" x14ac:dyDescent="0.25">
      <c r="F45" s="106">
        <v>0.5</v>
      </c>
      <c r="G45" s="114" t="e">
        <f t="shared" ca="1" si="0"/>
        <v>#NAME?</v>
      </c>
      <c r="Z45" s="112">
        <v>0.45</v>
      </c>
      <c r="AA45" s="114" t="e">
        <f t="shared" ca="1" si="1"/>
        <v>#NAME?</v>
      </c>
      <c r="AO45" s="113">
        <v>0.4</v>
      </c>
      <c r="AP45" s="114" t="e">
        <f t="shared" ca="1" si="2"/>
        <v>#NAME?</v>
      </c>
    </row>
    <row r="46" spans="1:49" x14ac:dyDescent="0.25">
      <c r="F46" s="106">
        <v>0.55000000000000004</v>
      </c>
      <c r="G46" s="114" t="e">
        <f t="shared" ca="1" si="0"/>
        <v>#NAME?</v>
      </c>
      <c r="J46" t="s">
        <v>301</v>
      </c>
      <c r="Z46" s="112">
        <v>0.5</v>
      </c>
      <c r="AA46" s="114" t="e">
        <f t="shared" ca="1" si="1"/>
        <v>#NAME?</v>
      </c>
      <c r="AO46" s="113">
        <v>0.45</v>
      </c>
      <c r="AP46" s="114" t="e">
        <f t="shared" ca="1" si="2"/>
        <v>#NAME?</v>
      </c>
    </row>
    <row r="47" spans="1:49" x14ac:dyDescent="0.25">
      <c r="F47" s="106">
        <v>0.6</v>
      </c>
      <c r="G47" s="114" t="e">
        <f t="shared" ca="1" si="0"/>
        <v>#NAME?</v>
      </c>
      <c r="J47" t="s">
        <v>294</v>
      </c>
      <c r="K47">
        <v>-4.0639406800963722E-2</v>
      </c>
      <c r="Z47" s="112">
        <v>0.55000000000000004</v>
      </c>
      <c r="AA47" s="114" t="e">
        <f t="shared" ca="1" si="1"/>
        <v>#NAME?</v>
      </c>
      <c r="AO47" s="113">
        <v>0.5</v>
      </c>
      <c r="AP47" s="114" t="e">
        <f t="shared" ca="1" si="2"/>
        <v>#NAME?</v>
      </c>
    </row>
    <row r="48" spans="1:49" x14ac:dyDescent="0.25">
      <c r="F48" s="106">
        <v>0.65</v>
      </c>
      <c r="G48" s="114" t="e">
        <f t="shared" ca="1" si="0"/>
        <v>#NAME?</v>
      </c>
      <c r="J48" t="s">
        <v>295</v>
      </c>
      <c r="K48">
        <v>1.0073213606618256</v>
      </c>
      <c r="Z48" s="112">
        <v>0.6</v>
      </c>
      <c r="AA48" s="114" t="e">
        <f t="shared" ca="1" si="1"/>
        <v>#NAME?</v>
      </c>
      <c r="AO48" s="113">
        <v>0.55000000000000004</v>
      </c>
      <c r="AP48" s="114" t="e">
        <f t="shared" ca="1" si="2"/>
        <v>#NAME?</v>
      </c>
    </row>
    <row r="49" spans="6:46" x14ac:dyDescent="0.25">
      <c r="F49" s="106">
        <v>0.7</v>
      </c>
      <c r="G49" s="114" t="e">
        <f t="shared" ca="1" si="0"/>
        <v>#NAME?</v>
      </c>
      <c r="J49" t="s">
        <v>297</v>
      </c>
      <c r="K49">
        <v>0.71969175798682417</v>
      </c>
      <c r="Z49" s="112">
        <v>0.65</v>
      </c>
      <c r="AA49" s="114" t="e">
        <f t="shared" ca="1" si="1"/>
        <v>#NAME?</v>
      </c>
      <c r="AD49" t="s">
        <v>301</v>
      </c>
      <c r="AO49" s="113">
        <v>0.6</v>
      </c>
      <c r="AP49" s="114" t="e">
        <f t="shared" ca="1" si="2"/>
        <v>#NAME?</v>
      </c>
    </row>
    <row r="50" spans="6:46" x14ac:dyDescent="0.25">
      <c r="F50" s="106">
        <v>0.75</v>
      </c>
      <c r="G50" s="114" t="e">
        <f t="shared" ca="1" si="0"/>
        <v>#NAME?</v>
      </c>
      <c r="J50" t="s">
        <v>299</v>
      </c>
      <c r="K50">
        <v>0.31060213564498645</v>
      </c>
      <c r="Z50" s="112">
        <v>0.7</v>
      </c>
      <c r="AA50" s="114" t="e">
        <f t="shared" ca="1" si="1"/>
        <v>#NAME?</v>
      </c>
      <c r="AD50" t="s">
        <v>294</v>
      </c>
      <c r="AE50">
        <v>-5.0319227920927696E-2</v>
      </c>
      <c r="AO50" s="113">
        <v>0.65</v>
      </c>
      <c r="AP50" s="114" t="e">
        <f t="shared" ca="1" si="2"/>
        <v>#NAME?</v>
      </c>
      <c r="AS50" t="s">
        <v>301</v>
      </c>
    </row>
    <row r="51" spans="6:46" x14ac:dyDescent="0.25">
      <c r="F51" s="106">
        <v>0.8</v>
      </c>
      <c r="G51" s="114" t="e">
        <f t="shared" ca="1" si="0"/>
        <v>#NAME?</v>
      </c>
      <c r="Z51" s="112">
        <v>0.75</v>
      </c>
      <c r="AA51" s="114" t="e">
        <f t="shared" ca="1" si="1"/>
        <v>#NAME?</v>
      </c>
      <c r="AD51" t="s">
        <v>295</v>
      </c>
      <c r="AE51">
        <v>1.0100370037357269</v>
      </c>
      <c r="AO51" s="113">
        <v>0.7</v>
      </c>
      <c r="AP51" s="114" t="e">
        <f t="shared" ca="1" si="2"/>
        <v>#NAME?</v>
      </c>
      <c r="AS51" t="s">
        <v>294</v>
      </c>
      <c r="AT51">
        <v>-6.4253142766542579E-2</v>
      </c>
    </row>
    <row r="52" spans="6:46" x14ac:dyDescent="0.25">
      <c r="F52" s="106">
        <v>0.85</v>
      </c>
      <c r="G52" s="114" t="e">
        <f t="shared" ca="1" si="0"/>
        <v>#NAME?</v>
      </c>
      <c r="Z52" s="112">
        <v>0.8</v>
      </c>
      <c r="AA52" s="114" t="e">
        <f t="shared" ca="1" si="1"/>
        <v>#NAME?</v>
      </c>
      <c r="AD52" t="s">
        <v>297</v>
      </c>
      <c r="AE52">
        <v>0.47632014568443054</v>
      </c>
      <c r="AO52" s="113">
        <v>0.75</v>
      </c>
      <c r="AP52" s="114" t="e">
        <f t="shared" ca="1" si="2"/>
        <v>#NAME?</v>
      </c>
      <c r="AS52" t="s">
        <v>295</v>
      </c>
      <c r="AT52">
        <v>1.0052001096779646</v>
      </c>
    </row>
    <row r="53" spans="6:46" x14ac:dyDescent="0.25">
      <c r="F53" s="106">
        <v>0.9</v>
      </c>
      <c r="G53" s="114" t="e">
        <f t="shared" ca="1" si="0"/>
        <v>#NAME?</v>
      </c>
      <c r="Z53" s="112">
        <v>0.85</v>
      </c>
      <c r="AA53" s="114" t="e">
        <f t="shared" ca="1" si="1"/>
        <v>#NAME?</v>
      </c>
      <c r="AD53" t="s">
        <v>299</v>
      </c>
      <c r="AE53">
        <v>0.20991267816860448</v>
      </c>
      <c r="AO53" s="113">
        <v>0.8</v>
      </c>
      <c r="AP53" s="114" t="e">
        <f t="shared" ca="1" si="2"/>
        <v>#NAME?</v>
      </c>
      <c r="AS53" t="s">
        <v>297</v>
      </c>
      <c r="AT53">
        <v>0.23336287634796199</v>
      </c>
    </row>
    <row r="54" spans="6:46" x14ac:dyDescent="0.25">
      <c r="F54" s="106">
        <v>0.95</v>
      </c>
      <c r="G54" s="114" t="e">
        <f t="shared" ca="1" si="0"/>
        <v>#NAME?</v>
      </c>
      <c r="J54" t="s">
        <v>300</v>
      </c>
      <c r="K54">
        <v>10000</v>
      </c>
      <c r="Z54" s="112">
        <v>0.9</v>
      </c>
      <c r="AA54" s="114" t="e">
        <f t="shared" ca="1" si="1"/>
        <v>#NAME?</v>
      </c>
      <c r="AO54" s="113">
        <v>0.85</v>
      </c>
      <c r="AP54" s="114" t="e">
        <f t="shared" ca="1" si="2"/>
        <v>#NAME?</v>
      </c>
      <c r="AS54" t="s">
        <v>299</v>
      </c>
      <c r="AT54">
        <v>0.10489703183753199</v>
      </c>
    </row>
    <row r="55" spans="6:46" x14ac:dyDescent="0.25">
      <c r="F55" s="106">
        <v>1</v>
      </c>
      <c r="G55" s="114" t="e">
        <f t="shared" ca="1" si="0"/>
        <v>#NAME?</v>
      </c>
      <c r="J55" t="s">
        <v>288</v>
      </c>
      <c r="K55">
        <f xml:space="preserve"> (K47+((K48-K47)/(1+EXP((K49-K54)/K50))))</f>
        <v>1.0073213606618256</v>
      </c>
      <c r="Z55" s="112">
        <v>0.95</v>
      </c>
      <c r="AA55" s="114" t="e">
        <f t="shared" ca="1" si="1"/>
        <v>#NAME?</v>
      </c>
      <c r="AO55" s="113">
        <v>0.9</v>
      </c>
      <c r="AP55" s="114" t="e">
        <f t="shared" ca="1" si="2"/>
        <v>#NAME?</v>
      </c>
    </row>
    <row r="56" spans="6:46" x14ac:dyDescent="0.25">
      <c r="F56" s="106">
        <v>1.05</v>
      </c>
      <c r="G56" s="114" t="e">
        <f t="shared" ca="1" si="0"/>
        <v>#NAME?</v>
      </c>
      <c r="Z56" s="112">
        <v>1</v>
      </c>
      <c r="AA56" s="114" t="e">
        <f t="shared" ca="1" si="1"/>
        <v>#NAME?</v>
      </c>
      <c r="AO56" s="113">
        <v>0.95</v>
      </c>
      <c r="AP56" s="114" t="e">
        <f t="shared" ca="1" si="2"/>
        <v>#NAME?</v>
      </c>
    </row>
    <row r="57" spans="6:46" x14ac:dyDescent="0.25">
      <c r="F57" s="106">
        <v>1.1000000000000001</v>
      </c>
      <c r="G57" s="114" t="e">
        <f t="shared" ca="1" si="0"/>
        <v>#NAME?</v>
      </c>
      <c r="Z57" s="112">
        <v>1.05</v>
      </c>
      <c r="AA57" s="114" t="e">
        <f t="shared" ca="1" si="1"/>
        <v>#NAME?</v>
      </c>
      <c r="AD57" t="s">
        <v>300</v>
      </c>
      <c r="AE57">
        <v>10</v>
      </c>
      <c r="AO57" s="113">
        <v>1</v>
      </c>
      <c r="AP57" s="114" t="e">
        <f t="shared" ca="1" si="2"/>
        <v>#NAME?</v>
      </c>
    </row>
    <row r="58" spans="6:46" x14ac:dyDescent="0.25">
      <c r="F58" s="106">
        <v>1.1499999999999999</v>
      </c>
      <c r="G58" s="114" t="e">
        <f t="shared" ca="1" si="0"/>
        <v>#NAME?</v>
      </c>
      <c r="Z58" s="112">
        <v>1.1000000000000001</v>
      </c>
      <c r="AA58" s="114" t="e">
        <f t="shared" ca="1" si="1"/>
        <v>#NAME?</v>
      </c>
      <c r="AD58" t="s">
        <v>288</v>
      </c>
      <c r="AE58" s="21">
        <f xml:space="preserve"> (AE50+((AE51-AE50)/(1+EXP((AE52-AE57)/AE53))))</f>
        <v>1.0100370037357269</v>
      </c>
      <c r="AO58" s="113">
        <v>1.05</v>
      </c>
      <c r="AP58" s="114" t="e">
        <f t="shared" ca="1" si="2"/>
        <v>#NAME?</v>
      </c>
      <c r="AS58" t="s">
        <v>300</v>
      </c>
      <c r="AT58">
        <v>0</v>
      </c>
    </row>
    <row r="59" spans="6:46" x14ac:dyDescent="0.25">
      <c r="F59" s="106">
        <v>1.2</v>
      </c>
      <c r="G59" s="114" t="e">
        <f t="shared" ca="1" si="0"/>
        <v>#NAME?</v>
      </c>
      <c r="Z59" s="112">
        <v>1.1499999999999999</v>
      </c>
      <c r="AA59" s="114" t="e">
        <f t="shared" ca="1" si="1"/>
        <v>#NAME?</v>
      </c>
      <c r="AO59" s="113">
        <v>1.1000000000000001</v>
      </c>
      <c r="AP59" s="114" t="e">
        <f t="shared" ca="1" si="2"/>
        <v>#NAME?</v>
      </c>
      <c r="AS59" t="s">
        <v>288</v>
      </c>
      <c r="AT59" s="21">
        <f xml:space="preserve"> (AT51+((AT52-AT51)/(1+EXP((AT53-AT58)/AT54))))</f>
        <v>4.0077953496267513E-2</v>
      </c>
    </row>
    <row r="60" spans="6:46" x14ac:dyDescent="0.25">
      <c r="F60" s="106">
        <v>1.25</v>
      </c>
      <c r="G60" s="114" t="e">
        <f t="shared" ca="1" si="0"/>
        <v>#NAME?</v>
      </c>
      <c r="Z60" s="112">
        <v>1.2</v>
      </c>
      <c r="AA60" s="114" t="e">
        <f t="shared" ca="1" si="1"/>
        <v>#NAME?</v>
      </c>
      <c r="AO60" s="113">
        <v>1.1499999999999999</v>
      </c>
      <c r="AP60" s="114" t="e">
        <f t="shared" ca="1" si="2"/>
        <v>#NAME?</v>
      </c>
    </row>
    <row r="61" spans="6:46" x14ac:dyDescent="0.25">
      <c r="F61" s="106">
        <v>1.3</v>
      </c>
      <c r="G61" s="114" t="e">
        <f t="shared" ca="1" si="0"/>
        <v>#NAME?</v>
      </c>
      <c r="Z61" s="112">
        <v>1.25</v>
      </c>
      <c r="AA61" s="114" t="e">
        <f t="shared" ca="1" si="1"/>
        <v>#NAME?</v>
      </c>
      <c r="AO61" s="113">
        <v>1.2</v>
      </c>
      <c r="AP61" s="114" t="e">
        <f t="shared" ca="1" si="2"/>
        <v>#NAME?</v>
      </c>
    </row>
    <row r="62" spans="6:46" x14ac:dyDescent="0.25">
      <c r="F62" s="106">
        <v>1.35</v>
      </c>
      <c r="G62" s="114" t="e">
        <f t="shared" ca="1" si="0"/>
        <v>#NAME?</v>
      </c>
      <c r="Z62" s="112">
        <v>1.3</v>
      </c>
      <c r="AA62" s="114" t="e">
        <f t="shared" ca="1" si="1"/>
        <v>#NAME?</v>
      </c>
      <c r="AO62" s="113">
        <v>1.25</v>
      </c>
      <c r="AP62" s="114" t="e">
        <f t="shared" ca="1" si="2"/>
        <v>#NAME?</v>
      </c>
    </row>
    <row r="63" spans="6:46" x14ac:dyDescent="0.25">
      <c r="F63" s="106">
        <v>1.4</v>
      </c>
      <c r="G63" s="114" t="e">
        <f t="shared" ca="1" si="0"/>
        <v>#NAME?</v>
      </c>
      <c r="Z63" s="112">
        <v>1.35</v>
      </c>
      <c r="AA63" s="114" t="e">
        <f t="shared" ca="1" si="1"/>
        <v>#NAME?</v>
      </c>
      <c r="AO63" s="113">
        <v>1.3</v>
      </c>
      <c r="AP63" s="114" t="e">
        <f t="shared" ca="1" si="2"/>
        <v>#NAME?</v>
      </c>
    </row>
    <row r="64" spans="6:46" x14ac:dyDescent="0.25">
      <c r="F64" s="106">
        <v>1.45</v>
      </c>
      <c r="G64" s="114" t="e">
        <f t="shared" ca="1" si="0"/>
        <v>#NAME?</v>
      </c>
      <c r="Z64" s="112">
        <v>1.4</v>
      </c>
      <c r="AA64" s="114" t="e">
        <f t="shared" ca="1" si="1"/>
        <v>#NAME?</v>
      </c>
      <c r="AO64" s="113">
        <v>1.35</v>
      </c>
      <c r="AP64" s="114" t="e">
        <f t="shared" ca="1" si="2"/>
        <v>#NAME?</v>
      </c>
    </row>
    <row r="65" spans="6:42" x14ac:dyDescent="0.25">
      <c r="F65" s="106">
        <v>1.5</v>
      </c>
      <c r="G65" s="114" t="e">
        <f t="shared" ca="1" si="0"/>
        <v>#NAME?</v>
      </c>
      <c r="Z65" s="112">
        <v>1.45</v>
      </c>
      <c r="AA65" s="114" t="e">
        <f t="shared" ca="1" si="1"/>
        <v>#NAME?</v>
      </c>
      <c r="AO65" s="113">
        <v>1.4</v>
      </c>
      <c r="AP65" s="114" t="e">
        <f t="shared" ca="1" si="2"/>
        <v>#NAME?</v>
      </c>
    </row>
    <row r="66" spans="6:42" x14ac:dyDescent="0.25">
      <c r="F66" s="106">
        <v>1.55</v>
      </c>
      <c r="G66" s="114" t="e">
        <f t="shared" ca="1" si="0"/>
        <v>#NAME?</v>
      </c>
      <c r="Z66" s="112">
        <v>1.5</v>
      </c>
      <c r="AA66" s="114" t="e">
        <f t="shared" ca="1" si="1"/>
        <v>#NAME?</v>
      </c>
      <c r="AO66" s="113">
        <v>1.45</v>
      </c>
      <c r="AP66" s="114" t="e">
        <f t="shared" ca="1" si="2"/>
        <v>#NAME?</v>
      </c>
    </row>
    <row r="67" spans="6:42" x14ac:dyDescent="0.25">
      <c r="F67" s="106">
        <v>1.6</v>
      </c>
      <c r="G67" s="114" t="e">
        <f t="shared" ca="1" si="0"/>
        <v>#NAME?</v>
      </c>
      <c r="Z67" s="112">
        <v>2.5</v>
      </c>
      <c r="AA67" s="114" t="e">
        <f t="shared" ref="AA67:AA84" ca="1" si="3">PieceWiseLinInt(Z67, $C$34:$C$35, $A$34:$A$35, FALSE, FALSE)</f>
        <v>#NAME?</v>
      </c>
      <c r="AO67" s="113">
        <v>1.5</v>
      </c>
      <c r="AP67" s="114" t="e">
        <f t="shared" ca="1" si="2"/>
        <v>#NAME?</v>
      </c>
    </row>
    <row r="68" spans="6:42" x14ac:dyDescent="0.25">
      <c r="F68" s="106">
        <v>1.65</v>
      </c>
      <c r="G68" s="114" t="e">
        <f t="shared" ca="1" si="0"/>
        <v>#NAME?</v>
      </c>
      <c r="Z68" s="112">
        <v>3.5</v>
      </c>
      <c r="AA68" s="114" t="e">
        <f t="shared" ca="1" si="3"/>
        <v>#NAME?</v>
      </c>
      <c r="AO68" s="113">
        <v>2.5</v>
      </c>
      <c r="AP68" s="114" t="e">
        <f t="shared" ref="AP68:AP76" ca="1" si="4">PieceWiseLinInt(AO68, $D$34:$D$35, $A$34:$A$35, FALSE, FALSE)</f>
        <v>#NAME?</v>
      </c>
    </row>
    <row r="69" spans="6:42" x14ac:dyDescent="0.25">
      <c r="F69" s="106">
        <v>1.7</v>
      </c>
      <c r="G69" s="114" t="e">
        <f t="shared" ca="1" si="0"/>
        <v>#NAME?</v>
      </c>
      <c r="Z69" s="112">
        <v>4.5</v>
      </c>
      <c r="AA69" s="114" t="e">
        <f t="shared" ca="1" si="3"/>
        <v>#NAME?</v>
      </c>
      <c r="AO69" s="113">
        <v>3.5</v>
      </c>
      <c r="AP69" s="114" t="e">
        <f t="shared" ca="1" si="4"/>
        <v>#NAME?</v>
      </c>
    </row>
    <row r="70" spans="6:42" x14ac:dyDescent="0.25">
      <c r="F70" s="106">
        <v>1.75</v>
      </c>
      <c r="G70" s="114" t="e">
        <f t="shared" ca="1" si="0"/>
        <v>#NAME?</v>
      </c>
      <c r="Z70" s="112">
        <v>5.5</v>
      </c>
      <c r="AA70" s="114" t="e">
        <f t="shared" ca="1" si="3"/>
        <v>#NAME?</v>
      </c>
      <c r="AO70" s="113">
        <v>4.5</v>
      </c>
      <c r="AP70" s="114" t="e">
        <f t="shared" ca="1" si="4"/>
        <v>#NAME?</v>
      </c>
    </row>
    <row r="71" spans="6:42" x14ac:dyDescent="0.25">
      <c r="F71" s="106">
        <v>1.8</v>
      </c>
      <c r="G71" s="114" t="e">
        <f t="shared" ca="1" si="0"/>
        <v>#NAME?</v>
      </c>
      <c r="Z71" s="112">
        <v>6.5</v>
      </c>
      <c r="AA71" s="114" t="e">
        <f t="shared" ca="1" si="3"/>
        <v>#NAME?</v>
      </c>
      <c r="AO71" s="113">
        <v>5.5</v>
      </c>
      <c r="AP71" s="114" t="e">
        <f t="shared" ca="1" si="4"/>
        <v>#NAME?</v>
      </c>
    </row>
    <row r="72" spans="6:42" x14ac:dyDescent="0.25">
      <c r="F72" s="106">
        <v>1.85</v>
      </c>
      <c r="G72" s="114" t="e">
        <f t="shared" ca="1" si="0"/>
        <v>#NAME?</v>
      </c>
      <c r="Z72" s="112">
        <v>7.5</v>
      </c>
      <c r="AA72" s="114" t="e">
        <f t="shared" ca="1" si="3"/>
        <v>#NAME?</v>
      </c>
      <c r="AO72" s="113">
        <v>6.5</v>
      </c>
      <c r="AP72" s="114" t="e">
        <f t="shared" ca="1" si="4"/>
        <v>#NAME?</v>
      </c>
    </row>
    <row r="73" spans="6:42" x14ac:dyDescent="0.25">
      <c r="F73" s="106">
        <v>1.9</v>
      </c>
      <c r="G73" s="114" t="e">
        <f t="shared" ca="1" si="0"/>
        <v>#NAME?</v>
      </c>
      <c r="Z73" s="112">
        <v>8.5</v>
      </c>
      <c r="AA73" s="114" t="e">
        <f t="shared" ca="1" si="3"/>
        <v>#NAME?</v>
      </c>
      <c r="AO73" s="113">
        <v>7.5</v>
      </c>
      <c r="AP73" s="114" t="e">
        <f t="shared" ca="1" si="4"/>
        <v>#NAME?</v>
      </c>
    </row>
    <row r="74" spans="6:42" x14ac:dyDescent="0.25">
      <c r="F74" s="106">
        <v>1.95</v>
      </c>
      <c r="G74" s="114" t="e">
        <f t="shared" ca="1" si="0"/>
        <v>#NAME?</v>
      </c>
      <c r="Z74" s="112">
        <v>9.5</v>
      </c>
      <c r="AA74" s="114" t="e">
        <f t="shared" ca="1" si="3"/>
        <v>#NAME?</v>
      </c>
      <c r="AO74" s="113">
        <v>8.5</v>
      </c>
      <c r="AP74" s="114" t="e">
        <f t="shared" ca="1" si="4"/>
        <v>#NAME?</v>
      </c>
    </row>
    <row r="75" spans="6:42" x14ac:dyDescent="0.25">
      <c r="F75" s="106">
        <v>2</v>
      </c>
      <c r="G75" s="114" t="e">
        <f t="shared" ca="1" si="0"/>
        <v>#NAME?</v>
      </c>
      <c r="Z75" s="112">
        <v>10.5</v>
      </c>
      <c r="AA75" s="114" t="e">
        <f t="shared" ca="1" si="3"/>
        <v>#NAME?</v>
      </c>
      <c r="AO75" s="113">
        <v>9.5</v>
      </c>
      <c r="AP75" s="114" t="e">
        <f t="shared" ca="1" si="4"/>
        <v>#NAME?</v>
      </c>
    </row>
    <row r="76" spans="6:42" x14ac:dyDescent="0.25">
      <c r="F76" s="106">
        <v>3</v>
      </c>
      <c r="G76" s="114" t="e">
        <f t="shared" ca="1" si="0"/>
        <v>#NAME?</v>
      </c>
      <c r="Z76" s="112">
        <v>11.5</v>
      </c>
      <c r="AA76" s="114" t="e">
        <f t="shared" ca="1" si="3"/>
        <v>#NAME?</v>
      </c>
      <c r="AO76" s="113">
        <v>10.5</v>
      </c>
      <c r="AP76" s="114" t="e">
        <f t="shared" ca="1" si="4"/>
        <v>#NAME?</v>
      </c>
    </row>
    <row r="77" spans="6:42" x14ac:dyDescent="0.25">
      <c r="F77" s="106">
        <v>4</v>
      </c>
      <c r="G77" s="114" t="e">
        <f t="shared" ca="1" si="0"/>
        <v>#NAME?</v>
      </c>
      <c r="Z77" s="112">
        <v>12.5</v>
      </c>
      <c r="AA77" s="114" t="e">
        <f t="shared" ca="1" si="3"/>
        <v>#NAME?</v>
      </c>
    </row>
    <row r="78" spans="6:42" x14ac:dyDescent="0.25">
      <c r="F78" s="106">
        <v>5</v>
      </c>
      <c r="G78" s="114" t="e">
        <f t="shared" ca="1" si="0"/>
        <v>#NAME?</v>
      </c>
      <c r="Z78" s="112">
        <v>13.5</v>
      </c>
      <c r="AA78" s="114" t="e">
        <f t="shared" ca="1" si="3"/>
        <v>#NAME?</v>
      </c>
    </row>
    <row r="79" spans="6:42" x14ac:dyDescent="0.25">
      <c r="F79" s="106">
        <v>6</v>
      </c>
      <c r="G79" s="114" t="e">
        <f t="shared" ca="1" si="0"/>
        <v>#NAME?</v>
      </c>
      <c r="Z79" s="112">
        <v>14.5</v>
      </c>
      <c r="AA79" s="114" t="e">
        <f t="shared" ca="1" si="3"/>
        <v>#NAME?</v>
      </c>
    </row>
    <row r="80" spans="6:42" x14ac:dyDescent="0.25">
      <c r="F80" s="106">
        <v>7</v>
      </c>
      <c r="G80" s="114" t="e">
        <f t="shared" ca="1" si="0"/>
        <v>#NAME?</v>
      </c>
      <c r="Z80" s="112">
        <v>15.5</v>
      </c>
      <c r="AA80" s="114" t="e">
        <f t="shared" ca="1" si="3"/>
        <v>#NAME?</v>
      </c>
    </row>
    <row r="81" spans="6:27" x14ac:dyDescent="0.25">
      <c r="F81" s="106">
        <v>8</v>
      </c>
      <c r="G81" s="114" t="e">
        <f t="shared" ca="1" si="0"/>
        <v>#NAME?</v>
      </c>
      <c r="Z81" s="112">
        <v>16.5</v>
      </c>
      <c r="AA81" s="114" t="e">
        <f t="shared" ca="1" si="3"/>
        <v>#NAME?</v>
      </c>
    </row>
    <row r="82" spans="6:27" x14ac:dyDescent="0.25">
      <c r="F82" s="106">
        <v>9</v>
      </c>
      <c r="G82" s="114" t="e">
        <f t="shared" ca="1" si="0"/>
        <v>#NAME?</v>
      </c>
      <c r="Z82" s="112">
        <v>17.5</v>
      </c>
      <c r="AA82" s="114" t="e">
        <f t="shared" ca="1" si="3"/>
        <v>#NAME?</v>
      </c>
    </row>
    <row r="83" spans="6:27" x14ac:dyDescent="0.25">
      <c r="F83" s="106">
        <v>10</v>
      </c>
      <c r="G83" s="114" t="e">
        <f t="shared" ca="1" si="0"/>
        <v>#NAME?</v>
      </c>
      <c r="Z83" s="112">
        <v>18.5</v>
      </c>
      <c r="AA83" s="114" t="e">
        <f t="shared" ca="1" si="3"/>
        <v>#NAME?</v>
      </c>
    </row>
    <row r="84" spans="6:27" x14ac:dyDescent="0.25">
      <c r="F84" s="106">
        <v>11</v>
      </c>
      <c r="G84" s="114" t="e">
        <f t="shared" ca="1" si="0"/>
        <v>#NAME?</v>
      </c>
      <c r="Z84" s="112">
        <v>19.5</v>
      </c>
      <c r="AA84" s="114" t="e">
        <f t="shared" ca="1" si="3"/>
        <v>#NAME?</v>
      </c>
    </row>
    <row r="85" spans="6:27" x14ac:dyDescent="0.25">
      <c r="F85" s="106">
        <v>12</v>
      </c>
      <c r="G85" s="114" t="e">
        <f t="shared" ca="1" si="0"/>
        <v>#NAME?</v>
      </c>
    </row>
    <row r="86" spans="6:27" x14ac:dyDescent="0.25">
      <c r="F86" s="106">
        <v>13</v>
      </c>
      <c r="G86" s="114" t="e">
        <f t="shared" ca="1" si="0"/>
        <v>#NAME?</v>
      </c>
    </row>
    <row r="87" spans="6:27" x14ac:dyDescent="0.25">
      <c r="F87" s="106">
        <v>14</v>
      </c>
      <c r="G87" s="114" t="e">
        <f t="shared" ca="1" si="0"/>
        <v>#NAME?</v>
      </c>
    </row>
    <row r="88" spans="6:27" x14ac:dyDescent="0.25">
      <c r="F88" s="106">
        <v>15</v>
      </c>
      <c r="G88" s="114" t="e">
        <f t="shared" ca="1" si="0"/>
        <v>#NAME?</v>
      </c>
    </row>
    <row r="89" spans="6:27" x14ac:dyDescent="0.25">
      <c r="F89" s="106">
        <v>16</v>
      </c>
      <c r="G89" s="114" t="e">
        <f t="shared" ca="1" si="0"/>
        <v>#NAME?</v>
      </c>
    </row>
    <row r="90" spans="6:27" x14ac:dyDescent="0.25">
      <c r="F90" s="106">
        <v>17</v>
      </c>
      <c r="G90" s="114" t="e">
        <f t="shared" ca="1" si="0"/>
        <v>#NAME?</v>
      </c>
    </row>
    <row r="91" spans="6:27" x14ac:dyDescent="0.25">
      <c r="F91" s="106">
        <v>18</v>
      </c>
      <c r="G91" s="114" t="e">
        <f t="shared" ca="1" si="0"/>
        <v>#NAME?</v>
      </c>
    </row>
    <row r="92" spans="6:27" x14ac:dyDescent="0.25">
      <c r="F92" s="106">
        <v>19</v>
      </c>
      <c r="G92" s="114" t="e">
        <f t="shared" ca="1" si="0"/>
        <v>#NAME?</v>
      </c>
    </row>
    <row r="93" spans="6:27" x14ac:dyDescent="0.25">
      <c r="F93" s="106">
        <v>20</v>
      </c>
      <c r="G93" s="114" t="e">
        <f t="shared" ca="1" si="0"/>
        <v>#NAME?</v>
      </c>
    </row>
    <row r="94" spans="6:27" x14ac:dyDescent="0.25">
      <c r="F94" s="106">
        <v>21</v>
      </c>
      <c r="G94" s="114" t="e">
        <f t="shared" ca="1" si="0"/>
        <v>#NAME?</v>
      </c>
    </row>
    <row r="95" spans="6:27" x14ac:dyDescent="0.25">
      <c r="F95" s="106">
        <v>22</v>
      </c>
      <c r="G95" s="114" t="e">
        <f t="shared" ca="1" si="0"/>
        <v>#NAME?</v>
      </c>
    </row>
    <row r="96" spans="6:27" x14ac:dyDescent="0.25">
      <c r="F96" s="106">
        <v>23</v>
      </c>
      <c r="G96" s="114" t="e">
        <f t="shared" ca="1" si="0"/>
        <v>#NAME?</v>
      </c>
    </row>
    <row r="97" spans="6:7" x14ac:dyDescent="0.25">
      <c r="F97" s="106">
        <v>24</v>
      </c>
      <c r="G97" s="114" t="e">
        <f t="shared" ca="1" si="0"/>
        <v>#NAME?</v>
      </c>
    </row>
    <row r="98" spans="6:7" x14ac:dyDescent="0.25">
      <c r="F98" s="106">
        <v>25</v>
      </c>
      <c r="G98" s="114" t="e">
        <f t="shared" ca="1" si="0"/>
        <v>#NAME?</v>
      </c>
    </row>
    <row r="99" spans="6:7" x14ac:dyDescent="0.25">
      <c r="F99" s="106">
        <v>26</v>
      </c>
      <c r="G99" s="114" t="e">
        <f t="shared" ca="1" si="0"/>
        <v>#NAME?</v>
      </c>
    </row>
    <row r="100" spans="6:7" x14ac:dyDescent="0.25">
      <c r="F100" s="106">
        <v>27</v>
      </c>
      <c r="G100" s="114" t="e">
        <f t="shared" ref="G100:G113" ca="1" si="5">PieceWiseLinInt(F100, $B$34:$B$35, $A$34:$A$35, FALSE, FALSE)</f>
        <v>#NAME?</v>
      </c>
    </row>
    <row r="101" spans="6:7" x14ac:dyDescent="0.25">
      <c r="F101" s="106">
        <v>28</v>
      </c>
      <c r="G101" s="114" t="e">
        <f t="shared" ca="1" si="5"/>
        <v>#NAME?</v>
      </c>
    </row>
    <row r="102" spans="6:7" x14ac:dyDescent="0.25">
      <c r="F102" s="106">
        <v>29</v>
      </c>
      <c r="G102" s="114" t="e">
        <f t="shared" ca="1" si="5"/>
        <v>#NAME?</v>
      </c>
    </row>
    <row r="103" spans="6:7" x14ac:dyDescent="0.25">
      <c r="F103" s="106">
        <v>30</v>
      </c>
      <c r="G103" s="114" t="e">
        <f t="shared" ca="1" si="5"/>
        <v>#NAME?</v>
      </c>
    </row>
    <row r="104" spans="6:7" x14ac:dyDescent="0.25">
      <c r="F104" s="106">
        <v>31</v>
      </c>
      <c r="G104" s="114" t="e">
        <f t="shared" ca="1" si="5"/>
        <v>#NAME?</v>
      </c>
    </row>
    <row r="105" spans="6:7" x14ac:dyDescent="0.25">
      <c r="F105" s="106">
        <v>32</v>
      </c>
      <c r="G105" s="114" t="e">
        <f t="shared" ca="1" si="5"/>
        <v>#NAME?</v>
      </c>
    </row>
    <row r="106" spans="6:7" x14ac:dyDescent="0.25">
      <c r="F106" s="106">
        <v>33</v>
      </c>
      <c r="G106" s="114" t="e">
        <f t="shared" ca="1" si="5"/>
        <v>#NAME?</v>
      </c>
    </row>
    <row r="107" spans="6:7" x14ac:dyDescent="0.25">
      <c r="F107" s="106">
        <v>34</v>
      </c>
      <c r="G107" s="114" t="e">
        <f t="shared" ca="1" si="5"/>
        <v>#NAME?</v>
      </c>
    </row>
    <row r="108" spans="6:7" x14ac:dyDescent="0.25">
      <c r="F108" s="106">
        <v>35</v>
      </c>
      <c r="G108" s="114" t="e">
        <f t="shared" ca="1" si="5"/>
        <v>#NAME?</v>
      </c>
    </row>
    <row r="109" spans="6:7" x14ac:dyDescent="0.25">
      <c r="F109" s="106">
        <v>36</v>
      </c>
      <c r="G109" s="114" t="e">
        <f t="shared" ca="1" si="5"/>
        <v>#NAME?</v>
      </c>
    </row>
    <row r="110" spans="6:7" x14ac:dyDescent="0.25">
      <c r="F110" s="106">
        <v>37</v>
      </c>
      <c r="G110" s="114" t="e">
        <f t="shared" ca="1" si="5"/>
        <v>#NAME?</v>
      </c>
    </row>
    <row r="111" spans="6:7" x14ac:dyDescent="0.25">
      <c r="F111" s="106">
        <v>38</v>
      </c>
      <c r="G111" s="114" t="e">
        <f t="shared" ca="1" si="5"/>
        <v>#NAME?</v>
      </c>
    </row>
    <row r="112" spans="6:7" x14ac:dyDescent="0.25">
      <c r="F112" s="106">
        <v>39</v>
      </c>
      <c r="G112" s="114" t="e">
        <f t="shared" ca="1" si="5"/>
        <v>#NAME?</v>
      </c>
    </row>
    <row r="113" spans="6:7" x14ac:dyDescent="0.25">
      <c r="F113" s="106">
        <v>40</v>
      </c>
      <c r="G113" s="114" t="e">
        <f t="shared" ca="1" si="5"/>
        <v>#NAME?</v>
      </c>
    </row>
  </sheetData>
  <pageMargins left="0.7" right="0.7" top="0.75" bottom="0.75" header="0.3" footer="0.3"/>
  <pageSetup orientation="portrait" r:id="rId1"/>
  <drawing r:id="rId2"/>
  <legacyDrawing r:id="rId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76">
    <tabColor theme="7" tint="0.39997558519241921"/>
  </sheetPr>
  <dimension ref="A1:AW113"/>
  <sheetViews>
    <sheetView topLeftCell="A30" zoomScale="55" zoomScaleNormal="55" workbookViewId="0">
      <selection activeCell="X70" sqref="X70"/>
    </sheetView>
  </sheetViews>
  <sheetFormatPr defaultColWidth="9.140625" defaultRowHeight="15" x14ac:dyDescent="0.25"/>
  <cols>
    <col min="1" max="1" width="15.5703125" bestFit="1" customWidth="1"/>
    <col min="2" max="2" width="10" bestFit="1" customWidth="1"/>
    <col min="3" max="4" width="11.5703125" bestFit="1" customWidth="1"/>
    <col min="6" max="6" width="18.140625" bestFit="1" customWidth="1"/>
    <col min="7" max="7" width="14.85546875" customWidth="1"/>
    <col min="22" max="22" width="34.85546875" bestFit="1" customWidth="1"/>
    <col min="26" max="26" width="13.5703125" bestFit="1" customWidth="1"/>
    <col min="41" max="41" width="17.42578125" bestFit="1" customWidth="1"/>
    <col min="46" max="46" width="11.140625" bestFit="1" customWidth="1"/>
  </cols>
  <sheetData>
    <row r="1" spans="1:4" x14ac:dyDescent="0.25">
      <c r="A1" s="21"/>
      <c r="B1" s="106" t="s">
        <v>275</v>
      </c>
      <c r="C1" s="107" t="s">
        <v>276</v>
      </c>
      <c r="D1" s="108" t="s">
        <v>277</v>
      </c>
    </row>
    <row r="2" spans="1:4" x14ac:dyDescent="0.25">
      <c r="A2" s="21" t="s">
        <v>278</v>
      </c>
      <c r="B2" s="106" t="s">
        <v>279</v>
      </c>
      <c r="C2" s="107" t="s">
        <v>279</v>
      </c>
      <c r="D2" s="108" t="s">
        <v>279</v>
      </c>
    </row>
    <row r="3" spans="1:4" x14ac:dyDescent="0.25">
      <c r="A3" s="21">
        <v>0</v>
      </c>
      <c r="B3" s="106">
        <v>0</v>
      </c>
      <c r="C3" s="107">
        <v>0</v>
      </c>
      <c r="D3" s="108">
        <v>0</v>
      </c>
    </row>
    <row r="4" spans="1:4" x14ac:dyDescent="0.25">
      <c r="A4" s="21">
        <v>0</v>
      </c>
      <c r="B4" s="106">
        <v>0.25</v>
      </c>
      <c r="C4" s="107">
        <v>0.249</v>
      </c>
      <c r="D4" s="108">
        <v>0.09</v>
      </c>
    </row>
    <row r="5" spans="1:4" x14ac:dyDescent="0.25">
      <c r="A5" s="21">
        <v>0.25</v>
      </c>
      <c r="B5" s="106">
        <v>0.251</v>
      </c>
      <c r="C5" s="107">
        <v>0.25</v>
      </c>
      <c r="D5" s="108">
        <v>0.1</v>
      </c>
    </row>
    <row r="6" spans="1:4" x14ac:dyDescent="0.25">
      <c r="A6" s="21">
        <v>0.25</v>
      </c>
      <c r="B6" s="106">
        <v>0.75</v>
      </c>
      <c r="C6" s="107">
        <v>0.499</v>
      </c>
      <c r="D6" s="108">
        <v>0.19900000000000001</v>
      </c>
    </row>
    <row r="7" spans="1:4" x14ac:dyDescent="0.25">
      <c r="A7" s="21">
        <v>0.5</v>
      </c>
      <c r="B7" s="106">
        <v>0.751</v>
      </c>
      <c r="C7" s="107">
        <v>0.5</v>
      </c>
      <c r="D7" s="108">
        <v>0.2</v>
      </c>
    </row>
    <row r="8" spans="1:4" x14ac:dyDescent="0.25">
      <c r="A8" s="21">
        <v>0.5</v>
      </c>
      <c r="B8" s="106">
        <v>1.2490000000000001</v>
      </c>
      <c r="C8" s="107">
        <v>0.749</v>
      </c>
      <c r="D8" s="108">
        <v>0.39900000000000002</v>
      </c>
    </row>
    <row r="9" spans="1:4" x14ac:dyDescent="0.25">
      <c r="A9" s="21">
        <v>1</v>
      </c>
      <c r="B9" s="106">
        <v>1.25</v>
      </c>
      <c r="C9" s="107">
        <v>0.75</v>
      </c>
      <c r="D9" s="108">
        <v>0.4</v>
      </c>
    </row>
    <row r="10" spans="1:4" x14ac:dyDescent="0.25">
      <c r="A10" s="21">
        <v>1</v>
      </c>
      <c r="B10" s="106">
        <v>1.5</v>
      </c>
      <c r="C10" s="107">
        <v>1</v>
      </c>
      <c r="D10" s="108">
        <v>0.5</v>
      </c>
    </row>
    <row r="16" spans="1:4" x14ac:dyDescent="0.25">
      <c r="A16" t="s">
        <v>280</v>
      </c>
      <c r="B16" t="s">
        <v>281</v>
      </c>
      <c r="C16" s="109" t="s">
        <v>282</v>
      </c>
    </row>
    <row r="17" spans="1:29" x14ac:dyDescent="0.25">
      <c r="A17">
        <v>1</v>
      </c>
      <c r="B17">
        <v>1</v>
      </c>
      <c r="C17" s="108" t="s">
        <v>277</v>
      </c>
    </row>
    <row r="18" spans="1:29" x14ac:dyDescent="0.25">
      <c r="A18">
        <v>2</v>
      </c>
      <c r="B18">
        <v>1</v>
      </c>
      <c r="C18" s="108" t="s">
        <v>277</v>
      </c>
    </row>
    <row r="19" spans="1:29" x14ac:dyDescent="0.25">
      <c r="A19">
        <v>3</v>
      </c>
      <c r="B19">
        <v>2</v>
      </c>
      <c r="C19" s="107" t="s">
        <v>283</v>
      </c>
    </row>
    <row r="20" spans="1:29" x14ac:dyDescent="0.25">
      <c r="A20">
        <v>4</v>
      </c>
      <c r="B20">
        <v>2</v>
      </c>
      <c r="C20" s="107" t="s">
        <v>283</v>
      </c>
    </row>
    <row r="21" spans="1:29" x14ac:dyDescent="0.25">
      <c r="A21">
        <v>5</v>
      </c>
      <c r="B21">
        <v>2</v>
      </c>
      <c r="C21" s="107" t="s">
        <v>276</v>
      </c>
    </row>
    <row r="22" spans="1:29" x14ac:dyDescent="0.25">
      <c r="A22">
        <v>6</v>
      </c>
      <c r="B22">
        <v>2</v>
      </c>
      <c r="C22" s="107" t="s">
        <v>276</v>
      </c>
    </row>
    <row r="23" spans="1:29" x14ac:dyDescent="0.25">
      <c r="A23">
        <v>7</v>
      </c>
      <c r="B23">
        <v>2</v>
      </c>
      <c r="C23" s="107" t="s">
        <v>276</v>
      </c>
    </row>
    <row r="24" spans="1:29" x14ac:dyDescent="0.25">
      <c r="A24">
        <v>8</v>
      </c>
      <c r="B24">
        <v>2</v>
      </c>
      <c r="C24" s="107" t="s">
        <v>276</v>
      </c>
    </row>
    <row r="25" spans="1:29" x14ac:dyDescent="0.25">
      <c r="A25">
        <v>9</v>
      </c>
      <c r="B25">
        <v>3</v>
      </c>
      <c r="C25" s="110" t="s">
        <v>275</v>
      </c>
      <c r="AC25" t="s">
        <v>284</v>
      </c>
    </row>
    <row r="26" spans="1:29" x14ac:dyDescent="0.25">
      <c r="A26">
        <v>10</v>
      </c>
      <c r="B26">
        <v>3</v>
      </c>
      <c r="C26" s="110" t="s">
        <v>275</v>
      </c>
    </row>
    <row r="27" spans="1:29" x14ac:dyDescent="0.25">
      <c r="A27">
        <v>11</v>
      </c>
      <c r="B27">
        <v>3</v>
      </c>
      <c r="C27" s="110" t="s">
        <v>275</v>
      </c>
      <c r="AC27" t="s">
        <v>285</v>
      </c>
    </row>
    <row r="28" spans="1:29" x14ac:dyDescent="0.25">
      <c r="A28">
        <v>12</v>
      </c>
      <c r="B28">
        <v>3</v>
      </c>
      <c r="C28" s="110" t="s">
        <v>275</v>
      </c>
      <c r="K28" t="s">
        <v>284</v>
      </c>
      <c r="AC28" t="s">
        <v>286</v>
      </c>
    </row>
    <row r="29" spans="1:29" x14ac:dyDescent="0.25">
      <c r="AC29" t="s">
        <v>287</v>
      </c>
    </row>
    <row r="30" spans="1:29" x14ac:dyDescent="0.25">
      <c r="K30" t="s">
        <v>285</v>
      </c>
    </row>
    <row r="31" spans="1:29" x14ac:dyDescent="0.25">
      <c r="K31" t="s">
        <v>286</v>
      </c>
    </row>
    <row r="32" spans="1:29" x14ac:dyDescent="0.25">
      <c r="K32" t="s">
        <v>287</v>
      </c>
    </row>
    <row r="33" spans="1:49" x14ac:dyDescent="0.25">
      <c r="A33" s="21" t="s">
        <v>288</v>
      </c>
      <c r="B33" s="106" t="s">
        <v>275</v>
      </c>
      <c r="C33" s="107" t="s">
        <v>276</v>
      </c>
      <c r="D33" s="108" t="s">
        <v>277</v>
      </c>
      <c r="J33" t="s">
        <v>292</v>
      </c>
    </row>
    <row r="34" spans="1:49" x14ac:dyDescent="0.25">
      <c r="A34" s="21">
        <v>0</v>
      </c>
      <c r="B34" s="111">
        <v>0</v>
      </c>
      <c r="C34" s="112">
        <v>0</v>
      </c>
      <c r="D34" s="113">
        <v>0</v>
      </c>
      <c r="F34" s="106" t="s">
        <v>293</v>
      </c>
      <c r="G34" s="21" t="s">
        <v>278</v>
      </c>
      <c r="J34" s="21" t="s">
        <v>294</v>
      </c>
      <c r="K34" s="21" t="e">
        <f ca="1">[2]!xf4_ParameterValue(J67,1)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25">
      <c r="A35" s="21">
        <v>1</v>
      </c>
      <c r="B35" s="111">
        <v>1.5</v>
      </c>
      <c r="C35" s="112">
        <v>1</v>
      </c>
      <c r="D35" s="113">
        <v>0.5</v>
      </c>
      <c r="F35" s="106">
        <f>'[3]RSI curves'!F35+6.5</f>
        <v>6.5</v>
      </c>
      <c r="G35" s="114" t="e">
        <f ca="1">PieceWiseLinInt(F35, $B$34:$B$35, $A$34:$A$35, FALSE, FALSE)</f>
        <v>#NAME?</v>
      </c>
      <c r="H35">
        <v>1</v>
      </c>
      <c r="J35" s="21" t="s">
        <v>295</v>
      </c>
      <c r="K35" s="21" t="e">
        <f ca="1">[2]!xf4_ParameterValue(J67,2)</f>
        <v>#NAME?</v>
      </c>
      <c r="Z35" s="112" t="s">
        <v>296</v>
      </c>
      <c r="AA35" s="21" t="s">
        <v>278</v>
      </c>
      <c r="AD35" s="21" t="s">
        <v>294</v>
      </c>
      <c r="AE35" s="21" t="e">
        <f ca="1">[2]!xf4_ParameterValue(AG35,1)</f>
        <v>#NAME?</v>
      </c>
      <c r="AG35" t="e">
        <f ca="1">[2]!xf4_FitData("",[2]!xf4_SetModel("600"),[2]!xf4_SetParameters(0,FALSE,TRUE,100,FALSE,TRUE,1,FALSE,TRUE,1,FALSE,TRUE),[2]!xf4_SetData(,$Z$36:$Z$84,,$AB$36:$AB$84))</f>
        <v>#NAME?</v>
      </c>
      <c r="AS35" t="s">
        <v>292</v>
      </c>
    </row>
    <row r="36" spans="1:49" x14ac:dyDescent="0.25">
      <c r="F36" s="106">
        <f>'[3]RSI curves'!F36+6.5</f>
        <v>6.55</v>
      </c>
      <c r="G36" s="114" t="e">
        <f t="shared" ref="G36:G99" ca="1" si="0">PieceWiseLinInt(F36, $B$34:$B$35, $A$34:$A$35, FALSE, FALSE)</f>
        <v>#NAME?</v>
      </c>
      <c r="H36">
        <v>3.3333333333333333E-2</v>
      </c>
      <c r="J36" s="21" t="s">
        <v>297</v>
      </c>
      <c r="K36" s="21" t="e">
        <f ca="1">[2]!xf4_ParameterValue(J67,3)</f>
        <v>#NAME?</v>
      </c>
      <c r="Z36" s="112">
        <f>'[3]RSI curves'!Z36+6.5</f>
        <v>6.5</v>
      </c>
      <c r="AA36" s="114" t="e">
        <f ca="1">PieceWiseLinInt(Z36, $C$34:$C$35, $A$34:$A$35, FALSE, FALSE)</f>
        <v>#NAME?</v>
      </c>
      <c r="AB36">
        <v>0</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[2]!xf4_FitData("",[2]!xf4_SetModel("600"),[2]!xf4_SetParameters(0,FALSE,TRUE,100,FALSE,TRUE,1,FALSE,FALSE,1,FALSE,TRUE),[2]!xf4_SetData(,$AO$37:$AO$76,,$AQ$37:$AQ$76))</f>
        <v>#NAME?</v>
      </c>
    </row>
    <row r="37" spans="1:49" x14ac:dyDescent="0.25">
      <c r="F37" s="106">
        <f>'[3]RSI curves'!F37+6.5</f>
        <v>6.6</v>
      </c>
      <c r="G37" s="114" t="e">
        <f t="shared" ca="1" si="0"/>
        <v>#NAME?</v>
      </c>
      <c r="H37">
        <v>6.6666666666666666E-2</v>
      </c>
      <c r="J37" s="21" t="s">
        <v>299</v>
      </c>
      <c r="K37" s="21" t="e">
        <f ca="1">[2]!xf4_ParameterValue(J67,4)</f>
        <v>#NAME?</v>
      </c>
      <c r="Z37" s="112">
        <f>'[3]RSI curves'!Z37+6.5</f>
        <v>6.55</v>
      </c>
      <c r="AA37" s="114" t="e">
        <f t="shared" ref="AA37:AA84" ca="1" si="1">PieceWiseLinInt(Z37, $C$34:$C$35, $A$34:$A$35, FALSE, FALSE)</f>
        <v>#NAME?</v>
      </c>
      <c r="AB37">
        <v>0.05</v>
      </c>
      <c r="AD37" s="21" t="s">
        <v>297</v>
      </c>
      <c r="AE37" s="21" t="e">
        <f ca="1">[2]!xf4_ParameterValue(AG35,3)</f>
        <v>#NAME?</v>
      </c>
      <c r="AO37" s="113">
        <f>'[3]RSI curves'!AO37+6.5</f>
        <v>6.5</v>
      </c>
      <c r="AP37" s="114" t="e">
        <f ca="1">PieceWiseLinInt(AO37, $D$34:$D$35, $A$34:$A$35, FALSE, FALSE)</f>
        <v>#NAME?</v>
      </c>
      <c r="AQ37">
        <v>0</v>
      </c>
      <c r="AS37" s="21" t="s">
        <v>295</v>
      </c>
      <c r="AT37" s="21" t="e">
        <f ca="1">[2]!xf4_ParameterValue(AW36,2)</f>
        <v>#NAME?</v>
      </c>
    </row>
    <row r="38" spans="1:49" x14ac:dyDescent="0.25">
      <c r="F38" s="106">
        <f>'[3]RSI curves'!F38+6.5</f>
        <v>6.65</v>
      </c>
      <c r="G38" s="114" t="e">
        <f t="shared" ca="1" si="0"/>
        <v>#NAME?</v>
      </c>
      <c r="H38">
        <v>9.9999999999999992E-2</v>
      </c>
      <c r="Z38" s="112">
        <f>'[3]RSI curves'!Z38+6.5</f>
        <v>6.6</v>
      </c>
      <c r="AA38" s="114" t="e">
        <f t="shared" ca="1" si="1"/>
        <v>#NAME?</v>
      </c>
      <c r="AB38">
        <v>0.1</v>
      </c>
      <c r="AD38" s="21" t="s">
        <v>299</v>
      </c>
      <c r="AE38" s="21" t="e">
        <f ca="1">[2]!xf4_ParameterValue(AG35,4)</f>
        <v>#NAME?</v>
      </c>
      <c r="AG38" t="e">
        <f ca="1">[2]!xf4_Chart2D([2]!xf_Init()&amp;[2]!xf_ScaleX(,,,,FALSE)&amp;[2]!xf_ScaleY(,,,,FALSE),[2]!xf4_C2DFit(AG35))</f>
        <v>#NAME?</v>
      </c>
      <c r="AO38" s="113">
        <f>'[3]RSI curves'!AO38+6.5</f>
        <v>6.55</v>
      </c>
      <c r="AP38" s="114" t="e">
        <f t="shared" ref="AP38:AP76" ca="1" si="2">PieceWiseLinInt(AO38, $D$34:$D$35, $A$34:$A$35, FALSE, FALSE)</f>
        <v>#NAME?</v>
      </c>
      <c r="AQ38">
        <v>0.1</v>
      </c>
      <c r="AS38" s="21" t="s">
        <v>297</v>
      </c>
      <c r="AT38" s="21" t="e">
        <f ca="1">[2]!xf4_ParameterValue(AW36,3)</f>
        <v>#NAME?</v>
      </c>
      <c r="AW38" t="e">
        <f ca="1">[2]!xf4_Chart2D([2]!xf_Init()&amp;[2]!xf_ScaleX(,,,,FALSE)&amp;[2]!xf_ScaleY(,,,,FALSE),[2]!xf4_C2DFit(AW36))</f>
        <v>#NAME?</v>
      </c>
    </row>
    <row r="39" spans="1:49" x14ac:dyDescent="0.25">
      <c r="F39" s="106">
        <f>'[3]RSI curves'!F39+6.5</f>
        <v>6.7</v>
      </c>
      <c r="G39" s="114" t="e">
        <f t="shared" ca="1" si="0"/>
        <v>#NAME?</v>
      </c>
      <c r="H39">
        <v>0.13333333333333333</v>
      </c>
      <c r="Z39" s="112">
        <f>'[3]RSI curves'!Z39+6.5</f>
        <v>6.65</v>
      </c>
      <c r="AA39" s="114" t="e">
        <f t="shared" ca="1" si="1"/>
        <v>#NAME?</v>
      </c>
      <c r="AB39">
        <v>0.15</v>
      </c>
      <c r="AO39" s="113">
        <f>'[3]RSI curves'!AO39+6.5</f>
        <v>6.6</v>
      </c>
      <c r="AP39" s="114" t="e">
        <f t="shared" ca="1" si="2"/>
        <v>#NAME?</v>
      </c>
      <c r="AQ39">
        <v>0.2</v>
      </c>
      <c r="AS39" s="21" t="s">
        <v>299</v>
      </c>
      <c r="AT39" s="21" t="e">
        <f ca="1">[2]!xf4_ParameterValue(AW36,4)</f>
        <v>#NAME?</v>
      </c>
    </row>
    <row r="40" spans="1:49" x14ac:dyDescent="0.25">
      <c r="F40" s="106">
        <f>'[3]RSI curves'!F40+6.5</f>
        <v>6.75</v>
      </c>
      <c r="G40" s="114" t="e">
        <f t="shared" ca="1" si="0"/>
        <v>#NAME?</v>
      </c>
      <c r="H40">
        <v>0.16666666666666666</v>
      </c>
      <c r="Z40" s="112">
        <f>'[3]RSI curves'!Z40+6.5</f>
        <v>6.7</v>
      </c>
      <c r="AA40" s="114" t="e">
        <f t="shared" ca="1" si="1"/>
        <v>#NAME?</v>
      </c>
      <c r="AB40">
        <v>0.2</v>
      </c>
      <c r="AO40" s="113">
        <f>'[3]RSI curves'!AO40+6.5</f>
        <v>6.65</v>
      </c>
      <c r="AP40" s="114" t="e">
        <f t="shared" ca="1" si="2"/>
        <v>#NAME?</v>
      </c>
      <c r="AQ40">
        <v>0.3</v>
      </c>
    </row>
    <row r="41" spans="1:49" x14ac:dyDescent="0.25">
      <c r="F41" s="106">
        <f>'[3]RSI curves'!F41+6.5</f>
        <v>6.8</v>
      </c>
      <c r="G41" s="114" t="e">
        <f t="shared" ca="1" si="0"/>
        <v>#NAME?</v>
      </c>
      <c r="H41">
        <v>0.19999999999999998</v>
      </c>
      <c r="J41" s="21" t="s">
        <v>300</v>
      </c>
      <c r="K41" s="21">
        <v>6.5</v>
      </c>
      <c r="Z41" s="112">
        <f>'[3]RSI curves'!Z41+6.5</f>
        <v>6.75</v>
      </c>
      <c r="AA41" s="114" t="e">
        <f t="shared" ca="1" si="1"/>
        <v>#NAME?</v>
      </c>
      <c r="AB41">
        <v>0.25</v>
      </c>
      <c r="AO41" s="113">
        <f>'[3]RSI curves'!AO41+6.5</f>
        <v>6.7</v>
      </c>
      <c r="AP41" s="114" t="e">
        <f t="shared" ca="1" si="2"/>
        <v>#NAME?</v>
      </c>
      <c r="AQ41">
        <v>0.4</v>
      </c>
    </row>
    <row r="42" spans="1:49" x14ac:dyDescent="0.25">
      <c r="F42" s="106">
        <f>'[3]RSI curves'!F42+6.5</f>
        <v>6.85</v>
      </c>
      <c r="G42" s="114" t="e">
        <f t="shared" ca="1" si="0"/>
        <v>#NAME?</v>
      </c>
      <c r="H42">
        <v>0.23333333333333331</v>
      </c>
      <c r="J42" s="21" t="s">
        <v>288</v>
      </c>
      <c r="K42" s="21" t="e">
        <f ca="1" xml:space="preserve"> (K34+((K35-K34)/(1+EXP((K36-K41)/K37))))</f>
        <v>#NAME?</v>
      </c>
      <c r="Z42" s="112">
        <f>'[3]RSI curves'!Z42+6.5</f>
        <v>6.8</v>
      </c>
      <c r="AA42" s="114" t="e">
        <f t="shared" ca="1" si="1"/>
        <v>#NAME?</v>
      </c>
      <c r="AB42">
        <v>0.3</v>
      </c>
      <c r="AD42" s="21" t="s">
        <v>300</v>
      </c>
      <c r="AE42" s="21">
        <v>0</v>
      </c>
      <c r="AO42" s="113">
        <f>'[3]RSI curves'!AO42+6.5</f>
        <v>6.75</v>
      </c>
      <c r="AP42" s="114" t="e">
        <f t="shared" ca="1" si="2"/>
        <v>#NAME?</v>
      </c>
      <c r="AQ42">
        <v>0.5</v>
      </c>
    </row>
    <row r="43" spans="1:49" x14ac:dyDescent="0.25">
      <c r="F43" s="106">
        <f>'[3]RSI curves'!F43+6.5</f>
        <v>6.9</v>
      </c>
      <c r="G43" s="114" t="e">
        <f t="shared" ca="1" si="0"/>
        <v>#NAME?</v>
      </c>
      <c r="H43">
        <v>0.26666666666666666</v>
      </c>
      <c r="Z43" s="112">
        <f>'[3]RSI curves'!Z43+6.5</f>
        <v>6.85</v>
      </c>
      <c r="AA43" s="114" t="e">
        <f t="shared" ca="1" si="1"/>
        <v>#NAME?</v>
      </c>
      <c r="AB43">
        <v>0.35</v>
      </c>
      <c r="AD43" s="21" t="s">
        <v>288</v>
      </c>
      <c r="AE43" s="21" t="e">
        <f ca="1" xml:space="preserve"> (AE35+((AE36-AE35)/(1+EXP((AE37-AE42)/AE38))))</f>
        <v>#NAME?</v>
      </c>
      <c r="AO43" s="113">
        <f>'[3]RSI curves'!AO43+6.5</f>
        <v>6.8</v>
      </c>
      <c r="AP43" s="114" t="e">
        <f t="shared" ca="1" si="2"/>
        <v>#NAME?</v>
      </c>
      <c r="AQ43">
        <v>0.6</v>
      </c>
      <c r="AS43" s="21" t="s">
        <v>300</v>
      </c>
      <c r="AT43" s="21">
        <v>-10</v>
      </c>
    </row>
    <row r="44" spans="1:49" x14ac:dyDescent="0.25">
      <c r="F44" s="106">
        <f>'[3]RSI curves'!F44+6.5</f>
        <v>6.95</v>
      </c>
      <c r="G44" s="114" t="e">
        <f t="shared" ca="1" si="0"/>
        <v>#NAME?</v>
      </c>
      <c r="H44">
        <v>0.3</v>
      </c>
      <c r="Z44" s="112">
        <f>'[3]RSI curves'!Z44+6.5</f>
        <v>6.9</v>
      </c>
      <c r="AA44" s="114" t="e">
        <f t="shared" ca="1" si="1"/>
        <v>#NAME?</v>
      </c>
      <c r="AB44">
        <v>0.4</v>
      </c>
      <c r="AO44" s="113">
        <f>'[3]RSI curves'!AO44+6.5</f>
        <v>6.85</v>
      </c>
      <c r="AP44" s="114" t="e">
        <f t="shared" ca="1" si="2"/>
        <v>#NAME?</v>
      </c>
      <c r="AQ44">
        <v>0.7</v>
      </c>
      <c r="AS44" s="21" t="s">
        <v>288</v>
      </c>
      <c r="AT44" s="21" t="e">
        <f ca="1" xml:space="preserve"> (AT36+((AT37-AT36)/(1+EXP((AT38-AT43)/AT39))))</f>
        <v>#NAME?</v>
      </c>
    </row>
    <row r="45" spans="1:49" x14ac:dyDescent="0.25">
      <c r="F45" s="106">
        <f>'[3]RSI curves'!F45+6.5</f>
        <v>7</v>
      </c>
      <c r="G45" s="114" t="e">
        <f t="shared" ca="1" si="0"/>
        <v>#NAME?</v>
      </c>
      <c r="H45">
        <v>0.33333333333333331</v>
      </c>
      <c r="Z45" s="112">
        <f>'[3]RSI curves'!Z45+6.5</f>
        <v>6.95</v>
      </c>
      <c r="AA45" s="114" t="e">
        <f t="shared" ca="1" si="1"/>
        <v>#NAME?</v>
      </c>
      <c r="AB45">
        <v>0.45</v>
      </c>
      <c r="AO45" s="113">
        <f>'[3]RSI curves'!AO45+6.5</f>
        <v>6.9</v>
      </c>
      <c r="AP45" s="114" t="e">
        <f t="shared" ca="1" si="2"/>
        <v>#NAME?</v>
      </c>
      <c r="AQ45">
        <v>0.8</v>
      </c>
    </row>
    <row r="46" spans="1:49" x14ac:dyDescent="0.25">
      <c r="F46" s="106">
        <f>'[3]RSI curves'!F46+6.5</f>
        <v>7.05</v>
      </c>
      <c r="G46" s="114" t="e">
        <f t="shared" ca="1" si="0"/>
        <v>#NAME?</v>
      </c>
      <c r="H46">
        <v>0.3666666666666667</v>
      </c>
      <c r="J46" t="s">
        <v>301</v>
      </c>
      <c r="Z46" s="112">
        <f>'[3]RSI curves'!Z46+6.5</f>
        <v>7</v>
      </c>
      <c r="AA46" s="114" t="e">
        <f t="shared" ca="1" si="1"/>
        <v>#NAME?</v>
      </c>
      <c r="AB46">
        <v>0.5</v>
      </c>
      <c r="AO46" s="113">
        <f>'[3]RSI curves'!AO46+6.5</f>
        <v>6.95</v>
      </c>
      <c r="AP46" s="114" t="e">
        <f t="shared" ca="1" si="2"/>
        <v>#NAME?</v>
      </c>
      <c r="AQ46">
        <v>0.9</v>
      </c>
    </row>
    <row r="47" spans="1:49" x14ac:dyDescent="0.25">
      <c r="F47" s="106">
        <f>'[3]RSI curves'!F47+6.5</f>
        <v>7.1</v>
      </c>
      <c r="G47" s="114" t="e">
        <f t="shared" ca="1" si="0"/>
        <v>#NAME?</v>
      </c>
      <c r="H47">
        <v>0.39999999999999997</v>
      </c>
      <c r="J47" t="s">
        <v>294</v>
      </c>
      <c r="K47">
        <v>0.23057142012068005</v>
      </c>
      <c r="Z47" s="112">
        <f>'[3]RSI curves'!Z47+6.5</f>
        <v>7.05</v>
      </c>
      <c r="AA47" s="114" t="e">
        <f t="shared" ca="1" si="1"/>
        <v>#NAME?</v>
      </c>
      <c r="AB47">
        <v>0.55000000000000004</v>
      </c>
      <c r="AO47" s="113">
        <f>'[3]RSI curves'!AO47+6.5</f>
        <v>7</v>
      </c>
      <c r="AP47" s="114" t="e">
        <f t="shared" ca="1" si="2"/>
        <v>#NAME?</v>
      </c>
      <c r="AQ47">
        <v>1</v>
      </c>
    </row>
    <row r="48" spans="1:49" x14ac:dyDescent="0.25">
      <c r="F48" s="106">
        <f>'[3]RSI curves'!F48+6.5</f>
        <v>7.15</v>
      </c>
      <c r="G48" s="114" t="e">
        <f t="shared" ca="1" si="0"/>
        <v>#NAME?</v>
      </c>
      <c r="H48">
        <v>0.43333333333333335</v>
      </c>
      <c r="J48" t="s">
        <v>295</v>
      </c>
      <c r="K48">
        <v>1.0031481298341403</v>
      </c>
      <c r="Z48" s="112">
        <f>'[3]RSI curves'!Z48+6.5</f>
        <v>7.1</v>
      </c>
      <c r="AA48" s="114" t="e">
        <f t="shared" ca="1" si="1"/>
        <v>#NAME?</v>
      </c>
      <c r="AB48">
        <v>0.6</v>
      </c>
      <c r="AO48" s="113">
        <f>'[3]RSI curves'!AO48+6.5</f>
        <v>7.05</v>
      </c>
      <c r="AP48" s="114" t="e">
        <f t="shared" ca="1" si="2"/>
        <v>#NAME?</v>
      </c>
      <c r="AQ48">
        <v>1</v>
      </c>
    </row>
    <row r="49" spans="6:46" x14ac:dyDescent="0.25">
      <c r="F49" s="106">
        <f>'[3]RSI curves'!F49+6.5</f>
        <v>7.2</v>
      </c>
      <c r="G49" s="114" t="e">
        <f t="shared" ca="1" si="0"/>
        <v>#NAME?</v>
      </c>
      <c r="H49">
        <v>0.46666666666666662</v>
      </c>
      <c r="J49" t="s">
        <v>297</v>
      </c>
      <c r="K49">
        <v>7.428276380426861</v>
      </c>
      <c r="Z49" s="112">
        <f>'[3]RSI curves'!Z49+6.5</f>
        <v>7.15</v>
      </c>
      <c r="AA49" s="114" t="e">
        <f t="shared" ca="1" si="1"/>
        <v>#NAME?</v>
      </c>
      <c r="AB49">
        <v>0.65</v>
      </c>
      <c r="AD49" t="s">
        <v>301</v>
      </c>
      <c r="AO49" s="113">
        <f>'[3]RSI curves'!AO49+6.5</f>
        <v>7.1</v>
      </c>
      <c r="AP49" s="114" t="e">
        <f t="shared" ca="1" si="2"/>
        <v>#NAME?</v>
      </c>
      <c r="AQ49">
        <v>1</v>
      </c>
    </row>
    <row r="50" spans="6:46" x14ac:dyDescent="0.25">
      <c r="F50" s="106">
        <f>'[3]RSI curves'!F50+6.5</f>
        <v>7.25</v>
      </c>
      <c r="G50" s="114" t="e">
        <f t="shared" ca="1" si="0"/>
        <v>#NAME?</v>
      </c>
      <c r="H50">
        <v>0.5</v>
      </c>
      <c r="J50" t="s">
        <v>299</v>
      </c>
      <c r="K50">
        <v>0.21519924223182268</v>
      </c>
      <c r="Z50" s="112">
        <f>'[3]RSI curves'!Z50+6.5</f>
        <v>7.2</v>
      </c>
      <c r="AA50" s="114" t="e">
        <f t="shared" ca="1" si="1"/>
        <v>#NAME?</v>
      </c>
      <c r="AB50">
        <v>0.7</v>
      </c>
      <c r="AD50" t="s">
        <v>294</v>
      </c>
      <c r="AE50">
        <v>-5.0319227920927821E-2</v>
      </c>
      <c r="AO50" s="113">
        <f>'[3]RSI curves'!AO50+6.5</f>
        <v>7.15</v>
      </c>
      <c r="AP50" s="114" t="e">
        <f t="shared" ca="1" si="2"/>
        <v>#NAME?</v>
      </c>
      <c r="AQ50">
        <v>1</v>
      </c>
      <c r="AS50" t="s">
        <v>301</v>
      </c>
    </row>
    <row r="51" spans="6:46" x14ac:dyDescent="0.25">
      <c r="F51" s="106">
        <f>'[3]RSI curves'!F51+6.5</f>
        <v>7.3</v>
      </c>
      <c r="G51" s="114" t="e">
        <f t="shared" ca="1" si="0"/>
        <v>#NAME?</v>
      </c>
      <c r="H51">
        <v>0.53333333333333333</v>
      </c>
      <c r="Z51" s="112">
        <f>'[3]RSI curves'!Z51+6.5</f>
        <v>7.25</v>
      </c>
      <c r="AA51" s="114" t="e">
        <f t="shared" ca="1" si="1"/>
        <v>#NAME?</v>
      </c>
      <c r="AB51">
        <v>0.75</v>
      </c>
      <c r="AD51" t="s">
        <v>295</v>
      </c>
      <c r="AE51">
        <v>1.0100370037357269</v>
      </c>
      <c r="AO51" s="113">
        <f>'[3]RSI curves'!AO51+6.5</f>
        <v>7.2</v>
      </c>
      <c r="AP51" s="114" t="e">
        <f t="shared" ca="1" si="2"/>
        <v>#NAME?</v>
      </c>
      <c r="AQ51">
        <v>1</v>
      </c>
      <c r="AS51" t="s">
        <v>294</v>
      </c>
      <c r="AT51">
        <v>-6.4239765034220089E-2</v>
      </c>
    </row>
    <row r="52" spans="6:46" x14ac:dyDescent="0.25">
      <c r="F52" s="106">
        <f>'[3]RSI curves'!F52+6.5</f>
        <v>7.35</v>
      </c>
      <c r="G52" s="114" t="e">
        <f t="shared" ca="1" si="0"/>
        <v>#NAME?</v>
      </c>
      <c r="H52">
        <v>0.56666666666666665</v>
      </c>
      <c r="Z52" s="112">
        <f>'[3]RSI curves'!Z52+6.5</f>
        <v>7.3</v>
      </c>
      <c r="AA52" s="114" t="e">
        <f t="shared" ca="1" si="1"/>
        <v>#NAME?</v>
      </c>
      <c r="AB52">
        <v>0.8</v>
      </c>
      <c r="AD52" t="s">
        <v>297</v>
      </c>
      <c r="AE52">
        <v>6.9763201456844302</v>
      </c>
      <c r="AO52" s="113">
        <f>'[3]RSI curves'!AO52+6.5</f>
        <v>7.25</v>
      </c>
      <c r="AP52" s="114" t="e">
        <f t="shared" ca="1" si="2"/>
        <v>#NAME?</v>
      </c>
      <c r="AQ52">
        <v>1</v>
      </c>
      <c r="AS52" t="s">
        <v>295</v>
      </c>
      <c r="AT52">
        <v>1.0052020222699449</v>
      </c>
    </row>
    <row r="53" spans="6:46" x14ac:dyDescent="0.25">
      <c r="F53" s="106">
        <f>'[3]RSI curves'!F53+6.5</f>
        <v>7.4</v>
      </c>
      <c r="G53" s="114" t="e">
        <f t="shared" ca="1" si="0"/>
        <v>#NAME?</v>
      </c>
      <c r="H53">
        <v>0.6</v>
      </c>
      <c r="Z53" s="112">
        <f>'[3]RSI curves'!Z53+6.5</f>
        <v>7.35</v>
      </c>
      <c r="AA53" s="114" t="e">
        <f t="shared" ca="1" si="1"/>
        <v>#NAME?</v>
      </c>
      <c r="AB53">
        <v>0.85</v>
      </c>
      <c r="AD53" t="s">
        <v>299</v>
      </c>
      <c r="AE53">
        <v>0.20991267816860448</v>
      </c>
      <c r="AO53" s="113">
        <f>'[3]RSI curves'!AO53+6.5</f>
        <v>7.3</v>
      </c>
      <c r="AP53" s="114" t="e">
        <f t="shared" ca="1" si="2"/>
        <v>#NAME?</v>
      </c>
      <c r="AQ53">
        <v>1</v>
      </c>
      <c r="AS53" t="s">
        <v>297</v>
      </c>
      <c r="AT53">
        <v>6.7333692963172807</v>
      </c>
    </row>
    <row r="54" spans="6:46" x14ac:dyDescent="0.25">
      <c r="F54" s="106">
        <f>'[3]RSI curves'!F54+6.5</f>
        <v>7.45</v>
      </c>
      <c r="G54" s="114" t="e">
        <f t="shared" ca="1" si="0"/>
        <v>#NAME?</v>
      </c>
      <c r="H54">
        <v>0.6333333333333333</v>
      </c>
      <c r="J54" t="s">
        <v>300</v>
      </c>
      <c r="K54">
        <v>10000</v>
      </c>
      <c r="Z54" s="112">
        <f>'[3]RSI curves'!Z54+6.5</f>
        <v>7.4</v>
      </c>
      <c r="AA54" s="114" t="e">
        <f t="shared" ca="1" si="1"/>
        <v>#NAME?</v>
      </c>
      <c r="AB54">
        <v>0.9</v>
      </c>
      <c r="AO54" s="113">
        <f>'[3]RSI curves'!AO54+6.5</f>
        <v>7.35</v>
      </c>
      <c r="AP54" s="114" t="e">
        <f t="shared" ca="1" si="2"/>
        <v>#NAME?</v>
      </c>
      <c r="AQ54">
        <v>1</v>
      </c>
      <c r="AS54" t="s">
        <v>299</v>
      </c>
      <c r="AT54">
        <v>0.10489888474526737</v>
      </c>
    </row>
    <row r="55" spans="6:46" x14ac:dyDescent="0.25">
      <c r="F55" s="106">
        <f>'[3]RSI curves'!F55+6.5</f>
        <v>7.5</v>
      </c>
      <c r="G55" s="114" t="e">
        <f t="shared" ca="1" si="0"/>
        <v>#NAME?</v>
      </c>
      <c r="H55">
        <v>0.66666666666666663</v>
      </c>
      <c r="J55" t="s">
        <v>288</v>
      </c>
      <c r="K55">
        <f xml:space="preserve"> (K47+((K48-K47)/(1+EXP((K49-K54)/K50))))</f>
        <v>1.0031481298341403</v>
      </c>
      <c r="Z55" s="112">
        <f>'[3]RSI curves'!Z55+6.5</f>
        <v>7.45</v>
      </c>
      <c r="AA55" s="114" t="e">
        <f t="shared" ca="1" si="1"/>
        <v>#NAME?</v>
      </c>
      <c r="AB55">
        <v>0.95</v>
      </c>
      <c r="AO55" s="113">
        <f>'[3]RSI curves'!AO55+6.5</f>
        <v>7.4</v>
      </c>
      <c r="AP55" s="114" t="e">
        <f t="shared" ca="1" si="2"/>
        <v>#NAME?</v>
      </c>
      <c r="AQ55">
        <v>1</v>
      </c>
    </row>
    <row r="56" spans="6:46" x14ac:dyDescent="0.25">
      <c r="F56" s="106">
        <f>'[3]RSI curves'!F56+6.5</f>
        <v>7.55</v>
      </c>
      <c r="G56" s="114" t="e">
        <f t="shared" ca="1" si="0"/>
        <v>#NAME?</v>
      </c>
      <c r="H56">
        <v>0.7</v>
      </c>
      <c r="Z56" s="112">
        <f>'[3]RSI curves'!Z56+6.5</f>
        <v>7.5</v>
      </c>
      <c r="AA56" s="114" t="e">
        <f t="shared" ca="1" si="1"/>
        <v>#NAME?</v>
      </c>
      <c r="AB56">
        <v>1</v>
      </c>
      <c r="AO56" s="113">
        <f>'[3]RSI curves'!AO56+6.5</f>
        <v>7.45</v>
      </c>
      <c r="AP56" s="114" t="e">
        <f t="shared" ca="1" si="2"/>
        <v>#NAME?</v>
      </c>
      <c r="AQ56">
        <v>1</v>
      </c>
    </row>
    <row r="57" spans="6:46" x14ac:dyDescent="0.25">
      <c r="F57" s="106">
        <f>'[3]RSI curves'!F57+6.5</f>
        <v>7.6</v>
      </c>
      <c r="G57" s="114" t="e">
        <f t="shared" ca="1" si="0"/>
        <v>#NAME?</v>
      </c>
      <c r="H57">
        <v>0.73333333333333339</v>
      </c>
      <c r="Z57" s="112">
        <f>'[3]RSI curves'!Z57+6.5</f>
        <v>7.55</v>
      </c>
      <c r="AA57" s="114" t="e">
        <f t="shared" ca="1" si="1"/>
        <v>#NAME?</v>
      </c>
      <c r="AB57">
        <v>1</v>
      </c>
      <c r="AD57" t="s">
        <v>300</v>
      </c>
      <c r="AE57">
        <v>10</v>
      </c>
      <c r="AO57" s="113">
        <f>'[3]RSI curves'!AO57+6.5</f>
        <v>7.5</v>
      </c>
      <c r="AP57" s="114" t="e">
        <f t="shared" ca="1" si="2"/>
        <v>#NAME?</v>
      </c>
      <c r="AQ57">
        <v>1</v>
      </c>
    </row>
    <row r="58" spans="6:46" x14ac:dyDescent="0.25">
      <c r="F58" s="106">
        <f>'[3]RSI curves'!F58+6.5</f>
        <v>7.65</v>
      </c>
      <c r="G58" s="114" t="e">
        <f t="shared" ca="1" si="0"/>
        <v>#NAME?</v>
      </c>
      <c r="H58">
        <v>0.76666666666666661</v>
      </c>
      <c r="Z58" s="112">
        <f>'[3]RSI curves'!Z58+6.5</f>
        <v>7.6</v>
      </c>
      <c r="AA58" s="114" t="e">
        <f t="shared" ca="1" si="1"/>
        <v>#NAME?</v>
      </c>
      <c r="AB58">
        <v>1</v>
      </c>
      <c r="AD58" t="s">
        <v>288</v>
      </c>
      <c r="AE58" s="21">
        <f xml:space="preserve"> (AE50+((AE51-AE50)/(1+EXP((AE52-AE57)/AE53))))</f>
        <v>1.0100364153368586</v>
      </c>
      <c r="AO58" s="113">
        <f>'[3]RSI curves'!AO58+6.5</f>
        <v>7.55</v>
      </c>
      <c r="AP58" s="114" t="e">
        <f t="shared" ca="1" si="2"/>
        <v>#NAME?</v>
      </c>
      <c r="AQ58">
        <v>1</v>
      </c>
      <c r="AS58" t="s">
        <v>300</v>
      </c>
      <c r="AT58">
        <v>0</v>
      </c>
    </row>
    <row r="59" spans="6:46" x14ac:dyDescent="0.25">
      <c r="F59" s="106">
        <f>'[3]RSI curves'!F59+6.5</f>
        <v>7.7</v>
      </c>
      <c r="G59" s="114" t="e">
        <f t="shared" ca="1" si="0"/>
        <v>#NAME?</v>
      </c>
      <c r="H59">
        <v>0.79999999999999993</v>
      </c>
      <c r="Z59" s="112">
        <f>'[3]RSI curves'!Z59+6.5</f>
        <v>7.65</v>
      </c>
      <c r="AA59" s="114" t="e">
        <f t="shared" ca="1" si="1"/>
        <v>#NAME?</v>
      </c>
      <c r="AB59">
        <v>1</v>
      </c>
      <c r="AO59" s="113">
        <f>'[3]RSI curves'!AO59+6.5</f>
        <v>7.6</v>
      </c>
      <c r="AP59" s="114" t="e">
        <f t="shared" ca="1" si="2"/>
        <v>#NAME?</v>
      </c>
      <c r="AQ59">
        <v>1</v>
      </c>
      <c r="AS59" t="s">
        <v>288</v>
      </c>
      <c r="AT59" s="21">
        <f xml:space="preserve"> (AT51+((AT52-AT51)/(1+EXP((AT53-AT58)/AT54))))</f>
        <v>-6.4239765034220089E-2</v>
      </c>
    </row>
    <row r="60" spans="6:46" x14ac:dyDescent="0.25">
      <c r="F60" s="106">
        <f>'[3]RSI curves'!F60+6.5</f>
        <v>7.75</v>
      </c>
      <c r="G60" s="114" t="e">
        <f t="shared" ca="1" si="0"/>
        <v>#NAME?</v>
      </c>
      <c r="H60">
        <v>0.83333333333333326</v>
      </c>
      <c r="Z60" s="112">
        <f>'[3]RSI curves'!Z60+6.5</f>
        <v>7.7</v>
      </c>
      <c r="AA60" s="114" t="e">
        <f t="shared" ca="1" si="1"/>
        <v>#NAME?</v>
      </c>
      <c r="AB60">
        <v>1</v>
      </c>
      <c r="AO60" s="113">
        <f>'[3]RSI curves'!AO60+6.5</f>
        <v>7.65</v>
      </c>
      <c r="AP60" s="114" t="e">
        <f t="shared" ca="1" si="2"/>
        <v>#NAME?</v>
      </c>
      <c r="AQ60">
        <v>1</v>
      </c>
    </row>
    <row r="61" spans="6:46" x14ac:dyDescent="0.25">
      <c r="F61" s="106">
        <f>'[3]RSI curves'!F61+6.5</f>
        <v>7.8</v>
      </c>
      <c r="G61" s="114" t="e">
        <f t="shared" ca="1" si="0"/>
        <v>#NAME?</v>
      </c>
      <c r="H61">
        <v>0.8666666666666667</v>
      </c>
      <c r="Z61" s="112">
        <f>'[3]RSI curves'!Z61+6.5</f>
        <v>7.75</v>
      </c>
      <c r="AA61" s="114" t="e">
        <f t="shared" ca="1" si="1"/>
        <v>#NAME?</v>
      </c>
      <c r="AB61">
        <v>1</v>
      </c>
      <c r="AO61" s="113">
        <f>'[3]RSI curves'!AO61+6.5</f>
        <v>7.7</v>
      </c>
      <c r="AP61" s="114" t="e">
        <f t="shared" ca="1" si="2"/>
        <v>#NAME?</v>
      </c>
      <c r="AQ61">
        <v>1</v>
      </c>
    </row>
    <row r="62" spans="6:46" x14ac:dyDescent="0.25">
      <c r="F62" s="106">
        <f>'[3]RSI curves'!F62+6.5</f>
        <v>7.85</v>
      </c>
      <c r="G62" s="114" t="e">
        <f t="shared" ca="1" si="0"/>
        <v>#NAME?</v>
      </c>
      <c r="H62">
        <v>0.9</v>
      </c>
      <c r="Z62" s="112">
        <f>'[3]RSI curves'!Z62+6.5</f>
        <v>7.8</v>
      </c>
      <c r="AA62" s="114" t="e">
        <f t="shared" ca="1" si="1"/>
        <v>#NAME?</v>
      </c>
      <c r="AB62">
        <v>1</v>
      </c>
      <c r="AO62" s="113">
        <f>'[3]RSI curves'!AO62+6.5</f>
        <v>7.75</v>
      </c>
      <c r="AP62" s="114" t="e">
        <f t="shared" ca="1" si="2"/>
        <v>#NAME?</v>
      </c>
      <c r="AQ62">
        <v>1</v>
      </c>
    </row>
    <row r="63" spans="6:46" x14ac:dyDescent="0.25">
      <c r="F63" s="106">
        <f>'[3]RSI curves'!F63+6.5</f>
        <v>7.9</v>
      </c>
      <c r="G63" s="114" t="e">
        <f t="shared" ca="1" si="0"/>
        <v>#NAME?</v>
      </c>
      <c r="H63">
        <v>0.93333333333333324</v>
      </c>
      <c r="Z63" s="112">
        <f>'[3]RSI curves'!Z63+6.5</f>
        <v>7.85</v>
      </c>
      <c r="AA63" s="114" t="e">
        <f t="shared" ca="1" si="1"/>
        <v>#NAME?</v>
      </c>
      <c r="AB63">
        <v>1</v>
      </c>
      <c r="AO63" s="113">
        <f>'[3]RSI curves'!AO63+6.5</f>
        <v>7.8</v>
      </c>
      <c r="AP63" s="114" t="e">
        <f t="shared" ca="1" si="2"/>
        <v>#NAME?</v>
      </c>
      <c r="AQ63">
        <v>1</v>
      </c>
    </row>
    <row r="64" spans="6:46" x14ac:dyDescent="0.25">
      <c r="F64" s="106">
        <f>'[3]RSI curves'!F64+6.5</f>
        <v>7.95</v>
      </c>
      <c r="G64" s="114" t="e">
        <f t="shared" ca="1" si="0"/>
        <v>#NAME?</v>
      </c>
      <c r="H64">
        <v>0.96666666666666656</v>
      </c>
      <c r="Z64" s="112">
        <f>'[3]RSI curves'!Z64+6.5</f>
        <v>7.9</v>
      </c>
      <c r="AA64" s="114" t="e">
        <f t="shared" ca="1" si="1"/>
        <v>#NAME?</v>
      </c>
      <c r="AB64">
        <v>1</v>
      </c>
      <c r="AO64" s="113">
        <f>'[3]RSI curves'!AO64+6.5</f>
        <v>7.85</v>
      </c>
      <c r="AP64" s="114" t="e">
        <f t="shared" ca="1" si="2"/>
        <v>#NAME?</v>
      </c>
      <c r="AQ64">
        <v>1</v>
      </c>
    </row>
    <row r="65" spans="6:45" x14ac:dyDescent="0.25">
      <c r="F65" s="106">
        <f>'[3]RSI curves'!F65+6.5</f>
        <v>8</v>
      </c>
      <c r="G65" s="114" t="e">
        <f t="shared" ca="1" si="0"/>
        <v>#NAME?</v>
      </c>
      <c r="H65">
        <v>1</v>
      </c>
      <c r="Z65" s="112">
        <f>'[3]RSI curves'!Z65+6.5</f>
        <v>7.95</v>
      </c>
      <c r="AA65" s="114" t="e">
        <f t="shared" ca="1" si="1"/>
        <v>#NAME?</v>
      </c>
      <c r="AB65">
        <v>1</v>
      </c>
      <c r="AO65" s="113">
        <f>'[3]RSI curves'!AO65+6.5</f>
        <v>7.9</v>
      </c>
      <c r="AP65" s="114" t="e">
        <f t="shared" ca="1" si="2"/>
        <v>#NAME?</v>
      </c>
      <c r="AQ65">
        <v>1</v>
      </c>
    </row>
    <row r="66" spans="6:45" x14ac:dyDescent="0.25">
      <c r="F66" s="106">
        <f>'[3]RSI curves'!F66+6.5</f>
        <v>8.0500000000000007</v>
      </c>
      <c r="G66" s="114" t="e">
        <f t="shared" ca="1" si="0"/>
        <v>#NAME?</v>
      </c>
      <c r="H66">
        <v>1</v>
      </c>
      <c r="J66" t="e">
        <f ca="1">[2]!xf4_Chart2D([2]!xf_Init()&amp;[2]!xf_ScaleX(,,,,FALSE)&amp;[2]!xf_ScaleY(,,,,FALSE),[2]!xf4_C2DFit(J67))</f>
        <v>#NAME?</v>
      </c>
      <c r="Z66" s="112">
        <f>'[3]RSI curves'!Z66+6.5</f>
        <v>8</v>
      </c>
      <c r="AA66" s="114" t="e">
        <f t="shared" ca="1" si="1"/>
        <v>#NAME?</v>
      </c>
      <c r="AB66">
        <v>1</v>
      </c>
      <c r="AO66" s="113">
        <f>'[3]RSI curves'!AO66+6.5</f>
        <v>7.95</v>
      </c>
      <c r="AP66" s="114" t="e">
        <f t="shared" ca="1" si="2"/>
        <v>#NAME?</v>
      </c>
      <c r="AQ66">
        <v>1</v>
      </c>
    </row>
    <row r="67" spans="6:45" x14ac:dyDescent="0.25">
      <c r="F67" s="106">
        <f>'[3]RSI curves'!F67+6.5</f>
        <v>8.1</v>
      </c>
      <c r="G67" s="114" t="e">
        <f t="shared" ca="1" si="0"/>
        <v>#NAME?</v>
      </c>
      <c r="H67">
        <v>1</v>
      </c>
      <c r="J67" t="e">
        <f ca="1">[2]!xf4_FitData("",[2]!xf4_SetModel("600"),[2]!xf4_SetParameters(0,FALSE,TRUE,100,FALSE,TRUE,1,FALSE,TRUE,1,FALSE,TRUE),[2]!xf4_SetData(,$F$35:$F$113,,$H$35:$H$113))</f>
        <v>#NAME?</v>
      </c>
      <c r="Z67" s="112">
        <f>'[3]RSI curves'!Z67+6.5</f>
        <v>9</v>
      </c>
      <c r="AA67" s="114" t="e">
        <f t="shared" ca="1" si="1"/>
        <v>#NAME?</v>
      </c>
      <c r="AB67">
        <v>1</v>
      </c>
      <c r="AO67" s="113">
        <f>'[3]RSI curves'!AO67+6.5</f>
        <v>8</v>
      </c>
      <c r="AP67" s="114" t="e">
        <f t="shared" ca="1" si="2"/>
        <v>#NAME?</v>
      </c>
      <c r="AQ67">
        <v>1</v>
      </c>
    </row>
    <row r="68" spans="6:45" x14ac:dyDescent="0.25">
      <c r="F68" s="106">
        <f>'[3]RSI curves'!F68+6.5</f>
        <v>8.15</v>
      </c>
      <c r="G68" s="114" t="e">
        <f t="shared" ca="1" si="0"/>
        <v>#NAME?</v>
      </c>
      <c r="H68">
        <v>1</v>
      </c>
      <c r="Z68" s="112">
        <f>'[3]RSI curves'!Z68+6.5</f>
        <v>10</v>
      </c>
      <c r="AA68" s="114" t="e">
        <f t="shared" ca="1" si="1"/>
        <v>#NAME?</v>
      </c>
      <c r="AB68">
        <v>1</v>
      </c>
      <c r="AO68" s="113">
        <f>'[3]RSI curves'!AO68+6.5</f>
        <v>9</v>
      </c>
      <c r="AP68" s="114" t="e">
        <f t="shared" ca="1" si="2"/>
        <v>#NAME?</v>
      </c>
      <c r="AQ68">
        <v>1</v>
      </c>
    </row>
    <row r="69" spans="6:45" x14ac:dyDescent="0.25">
      <c r="F69" s="106">
        <f>'[3]RSI curves'!F69+6.5</f>
        <v>8.1999999999999993</v>
      </c>
      <c r="G69" s="114" t="e">
        <f t="shared" ca="1" si="0"/>
        <v>#NAME?</v>
      </c>
      <c r="H69">
        <v>1</v>
      </c>
      <c r="Z69" s="112">
        <f>'[3]RSI curves'!Z69+6.5</f>
        <v>11</v>
      </c>
      <c r="AA69" s="114" t="e">
        <f t="shared" ca="1" si="1"/>
        <v>#NAME?</v>
      </c>
      <c r="AB69">
        <v>1</v>
      </c>
      <c r="AO69" s="113">
        <f>'[3]RSI curves'!AO69+6.5</f>
        <v>10</v>
      </c>
      <c r="AP69" s="114" t="e">
        <f t="shared" ca="1" si="2"/>
        <v>#NAME?</v>
      </c>
      <c r="AQ69">
        <v>1</v>
      </c>
    </row>
    <row r="70" spans="6:45" x14ac:dyDescent="0.25">
      <c r="F70" s="106">
        <f>'[3]RSI curves'!F70+6.5</f>
        <v>8.25</v>
      </c>
      <c r="G70" s="114" t="e">
        <f t="shared" ca="1" si="0"/>
        <v>#NAME?</v>
      </c>
      <c r="H70">
        <v>1</v>
      </c>
      <c r="Z70" s="112">
        <f>'[3]RSI curves'!Z70+6.5</f>
        <v>12</v>
      </c>
      <c r="AA70" s="114" t="e">
        <f t="shared" ca="1" si="1"/>
        <v>#NAME?</v>
      </c>
      <c r="AB70">
        <v>1</v>
      </c>
      <c r="AO70" s="113">
        <f>'[3]RSI curves'!AO70+6.5</f>
        <v>11</v>
      </c>
      <c r="AP70" s="114" t="e">
        <f t="shared" ca="1" si="2"/>
        <v>#NAME?</v>
      </c>
      <c r="AQ70">
        <v>1</v>
      </c>
    </row>
    <row r="71" spans="6:45" x14ac:dyDescent="0.25">
      <c r="F71" s="106">
        <f>'[3]RSI curves'!F71+6.5</f>
        <v>8.3000000000000007</v>
      </c>
      <c r="G71" s="114" t="e">
        <f t="shared" ca="1" si="0"/>
        <v>#NAME?</v>
      </c>
      <c r="H71">
        <v>1</v>
      </c>
      <c r="Z71" s="112">
        <f>'[3]RSI curves'!Z71+6.5</f>
        <v>13</v>
      </c>
      <c r="AA71" s="114" t="e">
        <f t="shared" ca="1" si="1"/>
        <v>#NAME?</v>
      </c>
      <c r="AB71">
        <v>1</v>
      </c>
      <c r="AO71" s="113">
        <f>'[3]RSI curves'!AO71+6.5</f>
        <v>12</v>
      </c>
      <c r="AP71" s="114" t="e">
        <f t="shared" ca="1" si="2"/>
        <v>#NAME?</v>
      </c>
      <c r="AQ71">
        <v>1</v>
      </c>
    </row>
    <row r="72" spans="6:45" x14ac:dyDescent="0.25">
      <c r="F72" s="106">
        <f>'[3]RSI curves'!F72+6.5</f>
        <v>8.35</v>
      </c>
      <c r="G72" s="114" t="e">
        <f t="shared" ca="1" si="0"/>
        <v>#NAME?</v>
      </c>
      <c r="H72">
        <v>1</v>
      </c>
      <c r="Z72" s="112">
        <f>'[3]RSI curves'!Z72+6.5</f>
        <v>14</v>
      </c>
      <c r="AA72" s="114" t="e">
        <f t="shared" ca="1" si="1"/>
        <v>#NAME?</v>
      </c>
      <c r="AB72">
        <v>1</v>
      </c>
      <c r="AO72" s="113">
        <f>'[3]RSI curves'!AO72+6.5</f>
        <v>13</v>
      </c>
      <c r="AP72" s="114" t="e">
        <f t="shared" ca="1" si="2"/>
        <v>#NAME?</v>
      </c>
      <c r="AQ72">
        <v>1</v>
      </c>
      <c r="AS72" t="e">
        <f ca="1">[2]!xf4_FitData("",[2]!xf4_SetModel("600"),[2]!xf4_SetParameters(0,FALSE,TRUE,100,FALSE,TRUE,1,FALSE,TRUE,1,FALSE,TRUE),[2]!xf4_SetData(,$AO$37:$AO$76,,$AQ$37:$AQ$76))</f>
        <v>#NAME?</v>
      </c>
    </row>
    <row r="73" spans="6:45" x14ac:dyDescent="0.25">
      <c r="F73" s="106">
        <f>'[3]RSI curves'!F73+6.5</f>
        <v>8.4</v>
      </c>
      <c r="G73" s="114" t="e">
        <f t="shared" ca="1" si="0"/>
        <v>#NAME?</v>
      </c>
      <c r="H73">
        <v>1</v>
      </c>
      <c r="Z73" s="112">
        <f>'[3]RSI curves'!Z73+6.5</f>
        <v>15</v>
      </c>
      <c r="AA73" s="114" t="e">
        <f t="shared" ca="1" si="1"/>
        <v>#NAME?</v>
      </c>
      <c r="AB73">
        <v>1</v>
      </c>
      <c r="AO73" s="113">
        <f>'[3]RSI curves'!AO73+6.5</f>
        <v>14</v>
      </c>
      <c r="AP73" s="114" t="e">
        <f t="shared" ca="1" si="2"/>
        <v>#NAME?</v>
      </c>
      <c r="AQ73">
        <v>1</v>
      </c>
    </row>
    <row r="74" spans="6:45" x14ac:dyDescent="0.25">
      <c r="F74" s="106">
        <f>'[3]RSI curves'!F74+6.5</f>
        <v>8.4499999999999993</v>
      </c>
      <c r="G74" s="114" t="e">
        <f t="shared" ca="1" si="0"/>
        <v>#NAME?</v>
      </c>
      <c r="H74">
        <v>1</v>
      </c>
      <c r="Z74" s="112">
        <f>'[3]RSI curves'!Z74+6.5</f>
        <v>16</v>
      </c>
      <c r="AA74" s="114" t="e">
        <f t="shared" ca="1" si="1"/>
        <v>#NAME?</v>
      </c>
      <c r="AB74">
        <v>1</v>
      </c>
      <c r="AO74" s="113">
        <f>'[3]RSI curves'!AO74+6.5</f>
        <v>15</v>
      </c>
      <c r="AP74" s="114" t="e">
        <f t="shared" ca="1" si="2"/>
        <v>#NAME?</v>
      </c>
      <c r="AQ74">
        <v>1</v>
      </c>
    </row>
    <row r="75" spans="6:45" x14ac:dyDescent="0.25">
      <c r="F75" s="106">
        <f>'[3]RSI curves'!F75+6.5</f>
        <v>8.5</v>
      </c>
      <c r="G75" s="114" t="e">
        <f t="shared" ca="1" si="0"/>
        <v>#NAME?</v>
      </c>
      <c r="H75">
        <v>1</v>
      </c>
      <c r="Z75" s="112">
        <f>'[3]RSI curves'!Z75+6.5</f>
        <v>17</v>
      </c>
      <c r="AA75" s="114" t="e">
        <f t="shared" ca="1" si="1"/>
        <v>#NAME?</v>
      </c>
      <c r="AB75">
        <v>1</v>
      </c>
      <c r="AO75" s="113">
        <f>'[3]RSI curves'!AO75+6.5</f>
        <v>16</v>
      </c>
      <c r="AP75" s="114" t="e">
        <f t="shared" ca="1" si="2"/>
        <v>#NAME?</v>
      </c>
      <c r="AQ75">
        <v>1</v>
      </c>
    </row>
    <row r="76" spans="6:45" x14ac:dyDescent="0.25">
      <c r="F76" s="106">
        <f>'[3]RSI curves'!F76+6.5</f>
        <v>9.5</v>
      </c>
      <c r="G76" s="114" t="e">
        <f t="shared" ca="1" si="0"/>
        <v>#NAME?</v>
      </c>
      <c r="H76">
        <v>1</v>
      </c>
      <c r="Z76" s="112">
        <f>'[3]RSI curves'!Z76+6.5</f>
        <v>18</v>
      </c>
      <c r="AA76" s="114" t="e">
        <f t="shared" ca="1" si="1"/>
        <v>#NAME?</v>
      </c>
      <c r="AB76">
        <v>1</v>
      </c>
      <c r="AO76" s="113">
        <f>'[3]RSI curves'!AO76+6.5</f>
        <v>17</v>
      </c>
      <c r="AP76" s="114" t="e">
        <f t="shared" ca="1" si="2"/>
        <v>#NAME?</v>
      </c>
      <c r="AQ76">
        <v>1</v>
      </c>
    </row>
    <row r="77" spans="6:45" x14ac:dyDescent="0.25">
      <c r="F77" s="106">
        <f>'[3]RSI curves'!F77+6.5</f>
        <v>10.5</v>
      </c>
      <c r="G77" s="114" t="e">
        <f t="shared" ca="1" si="0"/>
        <v>#NAME?</v>
      </c>
      <c r="H77">
        <v>1</v>
      </c>
      <c r="Z77" s="112">
        <f>'[3]RSI curves'!Z77+6.5</f>
        <v>19</v>
      </c>
      <c r="AA77" s="114" t="e">
        <f t="shared" ca="1" si="1"/>
        <v>#NAME?</v>
      </c>
      <c r="AB77">
        <v>1</v>
      </c>
    </row>
    <row r="78" spans="6:45" x14ac:dyDescent="0.25">
      <c r="F78" s="106">
        <f>'[3]RSI curves'!F78+6.5</f>
        <v>11.5</v>
      </c>
      <c r="G78" s="114" t="e">
        <f t="shared" ca="1" si="0"/>
        <v>#NAME?</v>
      </c>
      <c r="H78">
        <v>1</v>
      </c>
      <c r="Z78" s="112">
        <f>'[3]RSI curves'!Z78+6.5</f>
        <v>20</v>
      </c>
      <c r="AA78" s="114" t="e">
        <f t="shared" ca="1" si="1"/>
        <v>#NAME?</v>
      </c>
      <c r="AB78">
        <v>1</v>
      </c>
    </row>
    <row r="79" spans="6:45" x14ac:dyDescent="0.25">
      <c r="F79" s="106">
        <f>'[3]RSI curves'!F79+6.5</f>
        <v>12.5</v>
      </c>
      <c r="G79" s="114" t="e">
        <f t="shared" ca="1" si="0"/>
        <v>#NAME?</v>
      </c>
      <c r="H79">
        <v>1</v>
      </c>
      <c r="Z79" s="112">
        <f>'[3]RSI curves'!Z79+6.5</f>
        <v>21</v>
      </c>
      <c r="AA79" s="114" t="e">
        <f t="shared" ca="1" si="1"/>
        <v>#NAME?</v>
      </c>
      <c r="AB79">
        <v>1</v>
      </c>
    </row>
    <row r="80" spans="6:45" x14ac:dyDescent="0.25">
      <c r="F80" s="106">
        <f>'[3]RSI curves'!F80+6.5</f>
        <v>13.5</v>
      </c>
      <c r="G80" s="114" t="e">
        <f t="shared" ca="1" si="0"/>
        <v>#NAME?</v>
      </c>
      <c r="H80">
        <v>1</v>
      </c>
      <c r="Z80" s="112">
        <f>'[3]RSI curves'!Z80+6.5</f>
        <v>22</v>
      </c>
      <c r="AA80" s="114" t="e">
        <f t="shared" ca="1" si="1"/>
        <v>#NAME?</v>
      </c>
      <c r="AB80">
        <v>1</v>
      </c>
    </row>
    <row r="81" spans="6:28" x14ac:dyDescent="0.25">
      <c r="F81" s="106">
        <f>'[3]RSI curves'!F81+6.5</f>
        <v>14.5</v>
      </c>
      <c r="G81" s="114" t="e">
        <f t="shared" ca="1" si="0"/>
        <v>#NAME?</v>
      </c>
      <c r="H81">
        <v>1</v>
      </c>
      <c r="Z81" s="112">
        <f>'[3]RSI curves'!Z81+6.5</f>
        <v>23</v>
      </c>
      <c r="AA81" s="114" t="e">
        <f t="shared" ca="1" si="1"/>
        <v>#NAME?</v>
      </c>
      <c r="AB81">
        <v>1</v>
      </c>
    </row>
    <row r="82" spans="6:28" x14ac:dyDescent="0.25">
      <c r="F82" s="106">
        <f>'[3]RSI curves'!F82+6.5</f>
        <v>15.5</v>
      </c>
      <c r="G82" s="114" t="e">
        <f t="shared" ca="1" si="0"/>
        <v>#NAME?</v>
      </c>
      <c r="H82">
        <v>1</v>
      </c>
      <c r="Z82" s="112">
        <f>'[3]RSI curves'!Z82+6.5</f>
        <v>24</v>
      </c>
      <c r="AA82" s="114" t="e">
        <f t="shared" ca="1" si="1"/>
        <v>#NAME?</v>
      </c>
      <c r="AB82">
        <v>1</v>
      </c>
    </row>
    <row r="83" spans="6:28" x14ac:dyDescent="0.25">
      <c r="F83" s="106">
        <f>'[3]RSI curves'!F83+6.5</f>
        <v>16.5</v>
      </c>
      <c r="G83" s="114" t="e">
        <f t="shared" ca="1" si="0"/>
        <v>#NAME?</v>
      </c>
      <c r="H83">
        <v>1</v>
      </c>
      <c r="Z83" s="112">
        <f>'[3]RSI curves'!Z83+6.5</f>
        <v>25</v>
      </c>
      <c r="AA83" s="114" t="e">
        <f t="shared" ca="1" si="1"/>
        <v>#NAME?</v>
      </c>
      <c r="AB83">
        <v>1</v>
      </c>
    </row>
    <row r="84" spans="6:28" x14ac:dyDescent="0.25">
      <c r="F84" s="106">
        <f>'[3]RSI curves'!F84+6.5</f>
        <v>17.5</v>
      </c>
      <c r="G84" s="114" t="e">
        <f t="shared" ca="1" si="0"/>
        <v>#NAME?</v>
      </c>
      <c r="H84">
        <v>1</v>
      </c>
      <c r="Z84" s="112">
        <f>'[3]RSI curves'!Z84+6.5</f>
        <v>26</v>
      </c>
      <c r="AA84" s="114" t="e">
        <f t="shared" ca="1" si="1"/>
        <v>#NAME?</v>
      </c>
      <c r="AB84">
        <v>1</v>
      </c>
    </row>
    <row r="85" spans="6:28" x14ac:dyDescent="0.25">
      <c r="F85" s="106">
        <f>'[3]RSI curves'!F85+6.5</f>
        <v>18.5</v>
      </c>
      <c r="G85" s="114" t="e">
        <f t="shared" ca="1" si="0"/>
        <v>#NAME?</v>
      </c>
      <c r="H85">
        <v>1</v>
      </c>
    </row>
    <row r="86" spans="6:28" x14ac:dyDescent="0.25">
      <c r="F86" s="106">
        <f>'[3]RSI curves'!F86+6.5</f>
        <v>19.5</v>
      </c>
      <c r="G86" s="114" t="e">
        <f t="shared" ca="1" si="0"/>
        <v>#NAME?</v>
      </c>
      <c r="H86">
        <v>1</v>
      </c>
    </row>
    <row r="87" spans="6:28" x14ac:dyDescent="0.25">
      <c r="F87" s="106">
        <f>'[3]RSI curves'!F87+6.5</f>
        <v>20.5</v>
      </c>
      <c r="G87" s="114" t="e">
        <f t="shared" ca="1" si="0"/>
        <v>#NAME?</v>
      </c>
      <c r="H87">
        <v>1</v>
      </c>
    </row>
    <row r="88" spans="6:28" x14ac:dyDescent="0.25">
      <c r="F88" s="106">
        <f>'[3]RSI curves'!F88+6.5</f>
        <v>21.5</v>
      </c>
      <c r="G88" s="114" t="e">
        <f t="shared" ca="1" si="0"/>
        <v>#NAME?</v>
      </c>
      <c r="H88">
        <v>1</v>
      </c>
    </row>
    <row r="89" spans="6:28" x14ac:dyDescent="0.25">
      <c r="F89" s="106">
        <f>'[3]RSI curves'!F89+6.5</f>
        <v>22.5</v>
      </c>
      <c r="G89" s="114" t="e">
        <f t="shared" ca="1" si="0"/>
        <v>#NAME?</v>
      </c>
      <c r="H89">
        <v>1</v>
      </c>
    </row>
    <row r="90" spans="6:28" x14ac:dyDescent="0.25">
      <c r="F90" s="106">
        <f>'[3]RSI curves'!F90+6.5</f>
        <v>23.5</v>
      </c>
      <c r="G90" s="114" t="e">
        <f t="shared" ca="1" si="0"/>
        <v>#NAME?</v>
      </c>
      <c r="H90">
        <v>1</v>
      </c>
    </row>
    <row r="91" spans="6:28" x14ac:dyDescent="0.25">
      <c r="F91" s="106">
        <f>'[3]RSI curves'!F91+6.5</f>
        <v>24.5</v>
      </c>
      <c r="G91" s="114" t="e">
        <f t="shared" ca="1" si="0"/>
        <v>#NAME?</v>
      </c>
      <c r="H91">
        <v>1</v>
      </c>
    </row>
    <row r="92" spans="6:28" x14ac:dyDescent="0.25">
      <c r="F92" s="106">
        <f>'[3]RSI curves'!F92+6.5</f>
        <v>25.5</v>
      </c>
      <c r="G92" s="114" t="e">
        <f t="shared" ca="1" si="0"/>
        <v>#NAME?</v>
      </c>
      <c r="H92">
        <v>1</v>
      </c>
    </row>
    <row r="93" spans="6:28" x14ac:dyDescent="0.25">
      <c r="F93" s="106">
        <f>'[3]RSI curves'!F93+6.5</f>
        <v>26.5</v>
      </c>
      <c r="G93" s="114" t="e">
        <f t="shared" ca="1" si="0"/>
        <v>#NAME?</v>
      </c>
      <c r="H93">
        <v>1</v>
      </c>
    </row>
    <row r="94" spans="6:28" x14ac:dyDescent="0.25">
      <c r="F94" s="106">
        <f>'[3]RSI curves'!F94+6.5</f>
        <v>27.5</v>
      </c>
      <c r="G94" s="114" t="e">
        <f t="shared" ca="1" si="0"/>
        <v>#NAME?</v>
      </c>
      <c r="H94">
        <v>1</v>
      </c>
    </row>
    <row r="95" spans="6:28" x14ac:dyDescent="0.25">
      <c r="F95" s="106">
        <f>'[3]RSI curves'!F95+6.5</f>
        <v>28.5</v>
      </c>
      <c r="G95" s="114" t="e">
        <f t="shared" ca="1" si="0"/>
        <v>#NAME?</v>
      </c>
      <c r="H95">
        <v>1</v>
      </c>
    </row>
    <row r="96" spans="6:28" x14ac:dyDescent="0.25">
      <c r="F96" s="106">
        <f>'[3]RSI curves'!F96+6.5</f>
        <v>29.5</v>
      </c>
      <c r="G96" s="114" t="e">
        <f t="shared" ca="1" si="0"/>
        <v>#NAME?</v>
      </c>
      <c r="H96">
        <v>1</v>
      </c>
    </row>
    <row r="97" spans="6:8" x14ac:dyDescent="0.25">
      <c r="F97" s="106">
        <f>'[3]RSI curves'!F97+6.5</f>
        <v>30.5</v>
      </c>
      <c r="G97" s="114" t="e">
        <f t="shared" ca="1" si="0"/>
        <v>#NAME?</v>
      </c>
      <c r="H97">
        <v>1</v>
      </c>
    </row>
    <row r="98" spans="6:8" x14ac:dyDescent="0.25">
      <c r="F98" s="106">
        <f>'[3]RSI curves'!F98+6.5</f>
        <v>31.5</v>
      </c>
      <c r="G98" s="114" t="e">
        <f t="shared" ca="1" si="0"/>
        <v>#NAME?</v>
      </c>
      <c r="H98">
        <v>1</v>
      </c>
    </row>
    <row r="99" spans="6:8" x14ac:dyDescent="0.25">
      <c r="F99" s="106">
        <f>'[3]RSI curves'!F99+6.5</f>
        <v>32.5</v>
      </c>
      <c r="G99" s="114" t="e">
        <f t="shared" ca="1" si="0"/>
        <v>#NAME?</v>
      </c>
      <c r="H99">
        <v>1</v>
      </c>
    </row>
    <row r="100" spans="6:8" x14ac:dyDescent="0.25">
      <c r="F100" s="106">
        <f>'[3]RSI curves'!F100+6.5</f>
        <v>33.5</v>
      </c>
      <c r="G100" s="114" t="e">
        <f t="shared" ref="G100:G113" ca="1" si="3">PieceWiseLinInt(F100, $B$34:$B$35, $A$34:$A$35, FALSE, FALSE)</f>
        <v>#NAME?</v>
      </c>
      <c r="H100">
        <v>1</v>
      </c>
    </row>
    <row r="101" spans="6:8" x14ac:dyDescent="0.25">
      <c r="F101" s="106">
        <f>'[3]RSI curves'!F101+6.5</f>
        <v>34.5</v>
      </c>
      <c r="G101" s="114" t="e">
        <f t="shared" ca="1" si="3"/>
        <v>#NAME?</v>
      </c>
      <c r="H101">
        <v>1</v>
      </c>
    </row>
    <row r="102" spans="6:8" x14ac:dyDescent="0.25">
      <c r="F102" s="106">
        <f>'[3]RSI curves'!F102+6.5</f>
        <v>35.5</v>
      </c>
      <c r="G102" s="114" t="e">
        <f t="shared" ca="1" si="3"/>
        <v>#NAME?</v>
      </c>
      <c r="H102">
        <v>1</v>
      </c>
    </row>
    <row r="103" spans="6:8" x14ac:dyDescent="0.25">
      <c r="F103" s="106">
        <f>'[3]RSI curves'!F103+6.5</f>
        <v>36.5</v>
      </c>
      <c r="G103" s="114" t="e">
        <f t="shared" ca="1" si="3"/>
        <v>#NAME?</v>
      </c>
      <c r="H103">
        <v>1</v>
      </c>
    </row>
    <row r="104" spans="6:8" x14ac:dyDescent="0.25">
      <c r="F104" s="106">
        <f>'[3]RSI curves'!F104+6.5</f>
        <v>37.5</v>
      </c>
      <c r="G104" s="114" t="e">
        <f t="shared" ca="1" si="3"/>
        <v>#NAME?</v>
      </c>
      <c r="H104">
        <v>1</v>
      </c>
    </row>
    <row r="105" spans="6:8" x14ac:dyDescent="0.25">
      <c r="F105" s="106">
        <f>'[3]RSI curves'!F105+6.5</f>
        <v>38.5</v>
      </c>
      <c r="G105" s="114" t="e">
        <f t="shared" ca="1" si="3"/>
        <v>#NAME?</v>
      </c>
      <c r="H105">
        <v>1</v>
      </c>
    </row>
    <row r="106" spans="6:8" x14ac:dyDescent="0.25">
      <c r="F106" s="106">
        <f>'[3]RSI curves'!F106+6.5</f>
        <v>39.5</v>
      </c>
      <c r="G106" s="114" t="e">
        <f t="shared" ca="1" si="3"/>
        <v>#NAME?</v>
      </c>
      <c r="H106">
        <v>1</v>
      </c>
    </row>
    <row r="107" spans="6:8" x14ac:dyDescent="0.25">
      <c r="F107" s="106">
        <f>'[3]RSI curves'!F107+6.5</f>
        <v>40.5</v>
      </c>
      <c r="G107" s="114" t="e">
        <f t="shared" ca="1" si="3"/>
        <v>#NAME?</v>
      </c>
      <c r="H107">
        <v>1</v>
      </c>
    </row>
    <row r="108" spans="6:8" x14ac:dyDescent="0.25">
      <c r="F108" s="106">
        <f>'[3]RSI curves'!F108+6.5</f>
        <v>41.5</v>
      </c>
      <c r="G108" s="114" t="e">
        <f t="shared" ca="1" si="3"/>
        <v>#NAME?</v>
      </c>
      <c r="H108">
        <v>1</v>
      </c>
    </row>
    <row r="109" spans="6:8" x14ac:dyDescent="0.25">
      <c r="F109" s="106">
        <f>'[3]RSI curves'!F109+6.5</f>
        <v>42.5</v>
      </c>
      <c r="G109" s="114" t="e">
        <f t="shared" ca="1" si="3"/>
        <v>#NAME?</v>
      </c>
      <c r="H109">
        <v>1</v>
      </c>
    </row>
    <row r="110" spans="6:8" x14ac:dyDescent="0.25">
      <c r="F110" s="106">
        <f>'[3]RSI curves'!F110+6.5</f>
        <v>43.5</v>
      </c>
      <c r="G110" s="114" t="e">
        <f t="shared" ca="1" si="3"/>
        <v>#NAME?</v>
      </c>
      <c r="H110">
        <v>1</v>
      </c>
    </row>
    <row r="111" spans="6:8" x14ac:dyDescent="0.25">
      <c r="F111" s="106">
        <f>'[3]RSI curves'!F111+6.5</f>
        <v>44.5</v>
      </c>
      <c r="G111" s="114" t="e">
        <f t="shared" ca="1" si="3"/>
        <v>#NAME?</v>
      </c>
      <c r="H111">
        <v>1</v>
      </c>
    </row>
    <row r="112" spans="6:8" x14ac:dyDescent="0.25">
      <c r="F112" s="106">
        <f>'[3]RSI curves'!F112+6.5</f>
        <v>45.5</v>
      </c>
      <c r="G112" s="114" t="e">
        <f t="shared" ca="1" si="3"/>
        <v>#NAME?</v>
      </c>
      <c r="H112">
        <v>1</v>
      </c>
    </row>
    <row r="113" spans="6:8" x14ac:dyDescent="0.25">
      <c r="F113" s="106">
        <f>'[3]RSI curves'!F113+6.5</f>
        <v>46.5</v>
      </c>
      <c r="G113" s="114" t="e">
        <f t="shared" ca="1" si="3"/>
        <v>#NAME?</v>
      </c>
      <c r="H113">
        <v>1</v>
      </c>
    </row>
  </sheetData>
  <pageMargins left="0.7" right="0.7" top="0.75" bottom="0.75" header="0.3" footer="0.3"/>
  <pageSetup orientation="portrait" r:id="rId1"/>
  <drawing r:id="rId2"/>
  <legacyDrawing r:id="rId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77">
    <tabColor theme="7" tint="0.39997558519241921"/>
  </sheetPr>
  <dimension ref="A1:O65"/>
  <sheetViews>
    <sheetView topLeftCell="A8" zoomScale="55" zoomScaleNormal="55" workbookViewId="0">
      <selection activeCell="G31" sqref="G31"/>
    </sheetView>
  </sheetViews>
  <sheetFormatPr defaultColWidth="9.140625" defaultRowHeight="15" x14ac:dyDescent="0.25"/>
  <cols>
    <col min="7" max="7" width="30.5703125" bestFit="1" customWidth="1"/>
  </cols>
  <sheetData>
    <row r="1" spans="1:14" x14ac:dyDescent="0.25">
      <c r="A1" s="115" t="s">
        <v>302</v>
      </c>
      <c r="B1" s="115"/>
    </row>
    <row r="2" spans="1:14" x14ac:dyDescent="0.25">
      <c r="A2" s="115" t="s">
        <v>303</v>
      </c>
      <c r="B2" s="115" t="s">
        <v>304</v>
      </c>
      <c r="E2" s="116" t="s">
        <v>305</v>
      </c>
      <c r="F2" s="116">
        <v>150</v>
      </c>
    </row>
    <row r="3" spans="1:14" x14ac:dyDescent="0.25">
      <c r="A3" s="117">
        <v>0</v>
      </c>
      <c r="B3" s="117">
        <v>0.2</v>
      </c>
    </row>
    <row r="4" spans="1:14" x14ac:dyDescent="0.25">
      <c r="A4" s="117">
        <v>10</v>
      </c>
      <c r="B4" s="117">
        <v>0.2</v>
      </c>
    </row>
    <row r="5" spans="1:14" x14ac:dyDescent="0.25">
      <c r="A5" s="117">
        <v>50</v>
      </c>
      <c r="B5" s="117">
        <v>0.2</v>
      </c>
    </row>
    <row r="6" spans="1:14" x14ac:dyDescent="0.25">
      <c r="A6" s="117">
        <v>100</v>
      </c>
      <c r="B6" s="117">
        <v>0.2</v>
      </c>
    </row>
    <row r="7" spans="1:14" x14ac:dyDescent="0.25">
      <c r="A7" s="117">
        <v>149</v>
      </c>
      <c r="B7" s="117">
        <v>0.2</v>
      </c>
    </row>
    <row r="8" spans="1:14" x14ac:dyDescent="0.25">
      <c r="A8" s="117">
        <v>150</v>
      </c>
      <c r="B8" s="117">
        <v>1</v>
      </c>
    </row>
    <row r="9" spans="1:14" x14ac:dyDescent="0.25">
      <c r="A9" s="117">
        <v>160</v>
      </c>
      <c r="B9" s="117">
        <v>1</v>
      </c>
    </row>
    <row r="10" spans="1:14" x14ac:dyDescent="0.25">
      <c r="A10" s="117">
        <v>200</v>
      </c>
      <c r="B10" s="117">
        <v>1</v>
      </c>
    </row>
    <row r="16" spans="1:14" x14ac:dyDescent="0.25">
      <c r="J16" t="s">
        <v>292</v>
      </c>
      <c r="N16" t="s">
        <v>301</v>
      </c>
    </row>
    <row r="17" spans="4:15" x14ac:dyDescent="0.25">
      <c r="G17" t="s">
        <v>306</v>
      </c>
      <c r="J17" s="21" t="s">
        <v>294</v>
      </c>
      <c r="K17" s="21" t="e">
        <f ca="1">[2]!xf4_ParameterValue(D18,1)</f>
        <v>#NAME?</v>
      </c>
      <c r="N17" t="s">
        <v>294</v>
      </c>
      <c r="O17">
        <v>0.1999999999999994</v>
      </c>
    </row>
    <row r="18" spans="4:15" x14ac:dyDescent="0.25">
      <c r="D18" t="e">
        <f ca="1">[2]!xf4_FitData("",[2]!xf4_SetModel("600"),[2]!xf4_SetParameters(0,FALSE,TRUE,100,FALSE,TRUE,1,FALSE,TRUE,1,FALSE,TRUE),[2]!xf4_SetData(,$A$3:$A$10,,$B$3:$B$10))</f>
        <v>#NAME?</v>
      </c>
      <c r="J18" s="21" t="s">
        <v>295</v>
      </c>
      <c r="K18" s="21" t="e">
        <f ca="1">[2]!xf4_ParameterValue(D18,2)</f>
        <v>#NAME?</v>
      </c>
      <c r="N18" t="s">
        <v>295</v>
      </c>
      <c r="O18">
        <v>0.99999999979999998</v>
      </c>
    </row>
    <row r="19" spans="4:15" x14ac:dyDescent="0.25">
      <c r="G19" s="21" t="s">
        <v>285</v>
      </c>
      <c r="J19" s="21" t="s">
        <v>297</v>
      </c>
      <c r="K19" s="21" t="e">
        <f ca="1">[2]!xf4_ParameterValue(D18,3)</f>
        <v>#NAME?</v>
      </c>
      <c r="N19" t="s">
        <v>297</v>
      </c>
      <c r="O19">
        <v>131.97032606719478</v>
      </c>
    </row>
    <row r="20" spans="4:15" x14ac:dyDescent="0.25">
      <c r="G20" s="21" t="s">
        <v>286</v>
      </c>
      <c r="J20" s="21" t="s">
        <v>299</v>
      </c>
      <c r="K20" s="21" t="e">
        <f ca="1">[2]!xf4_ParameterValue(D18,4)</f>
        <v>#NAME?</v>
      </c>
      <c r="N20" t="s">
        <v>299</v>
      </c>
      <c r="O20">
        <v>1.2425192819433315</v>
      </c>
    </row>
    <row r="21" spans="4:15" x14ac:dyDescent="0.25">
      <c r="D21" t="e">
        <f ca="1">[2]!xf4_Chart2D([2]!xf_Init()&amp;[2]!xf_ScaleX(,,,,FALSE)&amp;[2]!xf_ScaleY(,,,,FALSE),[2]!xf4_C2DFit(D18))</f>
        <v>#NAME?</v>
      </c>
      <c r="G21" s="21" t="s">
        <v>287</v>
      </c>
    </row>
    <row r="25" spans="4:15" x14ac:dyDescent="0.25">
      <c r="J25" s="21" t="s">
        <v>303</v>
      </c>
      <c r="K25" s="21">
        <v>200</v>
      </c>
      <c r="N25" t="s">
        <v>303</v>
      </c>
      <c r="O25">
        <v>20</v>
      </c>
    </row>
    <row r="26" spans="4:15" x14ac:dyDescent="0.25">
      <c r="J26" s="21" t="s">
        <v>304</v>
      </c>
      <c r="K26" s="21" t="e">
        <f ca="1">(K17+((K18-K17)/(1+EXP((K19-K25)/K20))))</f>
        <v>#NAME?</v>
      </c>
      <c r="N26" t="s">
        <v>304</v>
      </c>
      <c r="O26" s="21">
        <f>(O17+((O18-O17)/(1+EXP((O19-O25)/O20))))</f>
        <v>0.1999999999999994</v>
      </c>
    </row>
    <row r="35" spans="1:15" x14ac:dyDescent="0.25">
      <c r="A35" s="115" t="s">
        <v>307</v>
      </c>
      <c r="B35" s="115"/>
      <c r="J35" t="s">
        <v>292</v>
      </c>
      <c r="N35" t="s">
        <v>301</v>
      </c>
    </row>
    <row r="36" spans="1:15" x14ac:dyDescent="0.25">
      <c r="A36" s="115" t="s">
        <v>303</v>
      </c>
      <c r="B36" s="115" t="s">
        <v>304</v>
      </c>
      <c r="E36" s="116" t="s">
        <v>305</v>
      </c>
      <c r="F36" s="116">
        <v>60</v>
      </c>
      <c r="G36" t="s">
        <v>306</v>
      </c>
      <c r="J36" s="21" t="s">
        <v>294</v>
      </c>
      <c r="K36" s="21" t="e">
        <f ca="1">[2]!xf4_ParameterValue(D39,1)</f>
        <v>#NAME?</v>
      </c>
      <c r="N36" t="s">
        <v>294</v>
      </c>
      <c r="O36">
        <v>0.20000019939102634</v>
      </c>
    </row>
    <row r="37" spans="1:15" x14ac:dyDescent="0.25">
      <c r="A37" s="117">
        <v>0</v>
      </c>
      <c r="B37" s="117">
        <v>0.2</v>
      </c>
      <c r="J37" s="21" t="s">
        <v>295</v>
      </c>
      <c r="K37" s="21" t="e">
        <f ca="1">[2]!xf4_ParameterValue(D39,2)</f>
        <v>#NAME?</v>
      </c>
      <c r="N37" t="s">
        <v>295</v>
      </c>
      <c r="O37">
        <v>1.0000000909093745</v>
      </c>
    </row>
    <row r="38" spans="1:15" x14ac:dyDescent="0.25">
      <c r="A38" s="117">
        <v>10</v>
      </c>
      <c r="B38" s="117">
        <v>0.2</v>
      </c>
      <c r="G38" s="21" t="s">
        <v>285</v>
      </c>
      <c r="J38" s="21" t="s">
        <v>297</v>
      </c>
      <c r="K38" s="21" t="e">
        <f ca="1">[2]!xf4_ParameterValue(D39,3)</f>
        <v>#NAME?</v>
      </c>
      <c r="N38" t="s">
        <v>297</v>
      </c>
      <c r="O38">
        <v>71.48348247148283</v>
      </c>
    </row>
    <row r="39" spans="1:15" x14ac:dyDescent="0.25">
      <c r="A39" s="117">
        <v>20</v>
      </c>
      <c r="B39" s="117">
        <v>0.2</v>
      </c>
      <c r="D39" t="e">
        <f ca="1">[2]!xf4_FitData("",[2]!xf4_SetModel("600"),[2]!xf4_SetParameters(0,FALSE,TRUE,100,FALSE,TRUE,120,FALSE,FALSE,1,FALSE,TRUE),[2]!xf4_SetData(,$A$37:$A$46,,$B$37:$B$46))</f>
        <v>#NAME?</v>
      </c>
      <c r="G39" s="21" t="s">
        <v>286</v>
      </c>
      <c r="J39" s="21" t="s">
        <v>299</v>
      </c>
      <c r="K39" s="21" t="e">
        <f ca="1">[2]!xf4_ParameterValue(D39,4)</f>
        <v>#NAME?</v>
      </c>
      <c r="N39" t="s">
        <v>299</v>
      </c>
      <c r="O39">
        <v>3.4258338069546865</v>
      </c>
    </row>
    <row r="40" spans="1:15" x14ac:dyDescent="0.25">
      <c r="A40" s="117">
        <v>50</v>
      </c>
      <c r="B40" s="117">
        <v>0.2</v>
      </c>
      <c r="G40" s="21" t="s">
        <v>287</v>
      </c>
    </row>
    <row r="41" spans="1:15" x14ac:dyDescent="0.25">
      <c r="A41" s="117">
        <v>59</v>
      </c>
      <c r="B41" s="117">
        <v>0.2</v>
      </c>
    </row>
    <row r="42" spans="1:15" x14ac:dyDescent="0.25">
      <c r="A42" s="117">
        <v>60</v>
      </c>
      <c r="B42" s="117">
        <v>1</v>
      </c>
      <c r="D42" t="e">
        <f ca="1">[2]!xf4_Chart2D([2]!xf_Init()&amp;[2]!xf_ScaleX(,,,,FALSE)&amp;[2]!xf_ScaleY(,,,,FALSE),[2]!xf4_C2DFit(D39))</f>
        <v>#NAME?</v>
      </c>
    </row>
    <row r="43" spans="1:15" x14ac:dyDescent="0.25">
      <c r="A43" s="117">
        <v>70</v>
      </c>
      <c r="B43" s="117">
        <v>1</v>
      </c>
    </row>
    <row r="44" spans="1:15" x14ac:dyDescent="0.25">
      <c r="A44" s="117">
        <v>80</v>
      </c>
      <c r="B44" s="117">
        <v>1</v>
      </c>
      <c r="J44" s="21" t="s">
        <v>303</v>
      </c>
      <c r="K44" s="21">
        <v>1000</v>
      </c>
      <c r="N44" s="21" t="s">
        <v>303</v>
      </c>
      <c r="O44" s="21">
        <v>1000</v>
      </c>
    </row>
    <row r="45" spans="1:15" x14ac:dyDescent="0.25">
      <c r="A45" s="117">
        <v>100</v>
      </c>
      <c r="B45" s="117">
        <v>1</v>
      </c>
      <c r="J45" s="21" t="s">
        <v>304</v>
      </c>
      <c r="K45" s="21" t="e">
        <f ca="1">(K36+((K37-K36)/(1+EXP((K38-K44)/K39))))</f>
        <v>#NAME?</v>
      </c>
      <c r="N45" s="21" t="s">
        <v>304</v>
      </c>
      <c r="O45" s="21">
        <f>(O36+((O37-O36)/(1+EXP((O38-O44)/O39))))</f>
        <v>1.0000000909093745</v>
      </c>
    </row>
    <row r="46" spans="1:15" x14ac:dyDescent="0.25">
      <c r="A46" s="117">
        <v>150</v>
      </c>
      <c r="B46" s="117">
        <v>1</v>
      </c>
    </row>
    <row r="53" spans="1:15" x14ac:dyDescent="0.25">
      <c r="A53" s="115" t="s">
        <v>308</v>
      </c>
      <c r="B53" s="115"/>
      <c r="J53" t="s">
        <v>292</v>
      </c>
      <c r="N53" t="s">
        <v>301</v>
      </c>
    </row>
    <row r="54" spans="1:15" x14ac:dyDescent="0.25">
      <c r="A54" s="115" t="s">
        <v>303</v>
      </c>
      <c r="B54" s="115" t="s">
        <v>304</v>
      </c>
      <c r="E54" s="116" t="s">
        <v>305</v>
      </c>
      <c r="F54" s="116">
        <v>100</v>
      </c>
      <c r="G54" t="s">
        <v>306</v>
      </c>
      <c r="J54" s="21" t="s">
        <v>294</v>
      </c>
      <c r="K54" s="21" t="e">
        <f ca="1">[2]!xf4_ParameterValue(D58,1)</f>
        <v>#NAME?</v>
      </c>
      <c r="N54" t="s">
        <v>294</v>
      </c>
      <c r="O54">
        <v>0.20264683457205479</v>
      </c>
    </row>
    <row r="55" spans="1:15" x14ac:dyDescent="0.25">
      <c r="A55" s="117">
        <v>0</v>
      </c>
      <c r="B55" s="117">
        <v>0.2</v>
      </c>
      <c r="J55" s="21" t="s">
        <v>295</v>
      </c>
      <c r="K55" s="21" t="e">
        <f ca="1">[2]!xf4_ParameterValue(D58,2)</f>
        <v>#NAME?</v>
      </c>
      <c r="N55" t="s">
        <v>295</v>
      </c>
      <c r="O55">
        <v>1.0008475069565785</v>
      </c>
    </row>
    <row r="56" spans="1:15" x14ac:dyDescent="0.25">
      <c r="A56" s="117">
        <v>10</v>
      </c>
      <c r="B56" s="117">
        <v>0.2</v>
      </c>
      <c r="G56" s="21" t="s">
        <v>285</v>
      </c>
      <c r="J56" s="21" t="s">
        <v>297</v>
      </c>
      <c r="K56" s="21" t="e">
        <f ca="1">[2]!xf4_ParameterValue(D58,3)</f>
        <v>#NAME?</v>
      </c>
      <c r="N56" t="s">
        <v>297</v>
      </c>
      <c r="O56">
        <v>94.700729977107599</v>
      </c>
    </row>
    <row r="57" spans="1:15" x14ac:dyDescent="0.25">
      <c r="A57" s="117">
        <v>20</v>
      </c>
      <c r="B57" s="117">
        <v>0.2</v>
      </c>
      <c r="G57" s="21" t="s">
        <v>286</v>
      </c>
      <c r="J57" s="21" t="s">
        <v>299</v>
      </c>
      <c r="K57" s="21" t="e">
        <f ca="1">[2]!xf4_ParameterValue(D58,4)</f>
        <v>#NAME?</v>
      </c>
      <c r="N57" t="s">
        <v>299</v>
      </c>
      <c r="O57">
        <v>0.16853558798897253</v>
      </c>
    </row>
    <row r="58" spans="1:15" x14ac:dyDescent="0.25">
      <c r="A58" s="117">
        <v>50</v>
      </c>
      <c r="B58" s="117">
        <v>0.2</v>
      </c>
      <c r="D58" t="e">
        <f ca="1">[2]!xf4_FitData("",[2]!xf4_SetModel("600"),[2]!xf4_SetParameters(0,FALSE,TRUE,100,FALSE,TRUE,100,FALSE,TRUE,1,FALSE,TRUE),[2]!xf4_SetData(,$A$55:$A$65,,$B$55:$B$65))</f>
        <v>#NAME?</v>
      </c>
      <c r="G58" s="21" t="s">
        <v>287</v>
      </c>
    </row>
    <row r="59" spans="1:15" x14ac:dyDescent="0.25">
      <c r="A59" s="117">
        <v>60</v>
      </c>
      <c r="B59" s="117">
        <v>0.2</v>
      </c>
    </row>
    <row r="60" spans="1:15" x14ac:dyDescent="0.25">
      <c r="A60" s="117">
        <v>80</v>
      </c>
      <c r="B60" s="117">
        <v>0.2</v>
      </c>
    </row>
    <row r="61" spans="1:15" x14ac:dyDescent="0.25">
      <c r="A61" s="117">
        <v>90</v>
      </c>
      <c r="B61" s="117">
        <v>0.2</v>
      </c>
      <c r="D61" t="e">
        <f ca="1">[2]!xf4_Chart2D([2]!xf_Init()&amp;[2]!xf_ScaleX(,,,,FALSE)&amp;[2]!xf_ScaleY(,,,,FALSE),[2]!xf4_C2DFit(D58))</f>
        <v>#NAME?</v>
      </c>
    </row>
    <row r="62" spans="1:15" x14ac:dyDescent="0.25">
      <c r="A62" s="117">
        <v>100</v>
      </c>
      <c r="B62" s="117">
        <v>1</v>
      </c>
      <c r="J62" s="21" t="s">
        <v>303</v>
      </c>
      <c r="K62" s="21">
        <v>100</v>
      </c>
      <c r="N62" s="21" t="s">
        <v>303</v>
      </c>
      <c r="O62" s="21">
        <v>0.3</v>
      </c>
    </row>
    <row r="63" spans="1:15" x14ac:dyDescent="0.25">
      <c r="A63" s="117">
        <v>120</v>
      </c>
      <c r="B63" s="117">
        <v>1</v>
      </c>
      <c r="J63" s="21" t="s">
        <v>304</v>
      </c>
      <c r="K63" s="21" t="e">
        <f ca="1" xml:space="preserve"> (K54+((K55-K54)/(1+EXP((K56-K62)/K57))))</f>
        <v>#NAME?</v>
      </c>
      <c r="N63" s="21" t="s">
        <v>304</v>
      </c>
      <c r="O63" s="21">
        <f xml:space="preserve"> (O54+((O55-O54)/(1+EXP((O56-O62)/O57))))</f>
        <v>0.20264683457205479</v>
      </c>
    </row>
    <row r="64" spans="1:15" x14ac:dyDescent="0.25">
      <c r="A64" s="117">
        <v>150</v>
      </c>
      <c r="B64" s="117">
        <v>1</v>
      </c>
    </row>
    <row r="65" spans="1:2" x14ac:dyDescent="0.25">
      <c r="A65" s="117">
        <v>200</v>
      </c>
      <c r="B65" s="117">
        <v>1</v>
      </c>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Intro</vt:lpstr>
      <vt:lpstr>Copyright &amp; License</vt:lpstr>
      <vt:lpstr>BearRiverNetwork</vt:lpstr>
      <vt:lpstr>SubInd</vt:lpstr>
      <vt:lpstr>FishSpp</vt:lpstr>
      <vt:lpstr>VegSpp</vt:lpstr>
      <vt:lpstr>Month</vt:lpstr>
      <vt:lpstr>Nodes</vt:lpstr>
      <vt:lpstr>NodesNotDemand</vt:lpstr>
      <vt:lpstr>NodeNotHeadwater</vt:lpstr>
      <vt:lpstr>MassBalanceNodes</vt:lpstr>
      <vt:lpstr>Reservoirs</vt:lpstr>
      <vt:lpstr>Wetlands</vt:lpstr>
      <vt:lpstr>Demand</vt:lpstr>
      <vt:lpstr>R_indx</vt:lpstr>
      <vt:lpstr>sf_indx</vt:lpstr>
      <vt:lpstr>wf_indx</vt:lpstr>
      <vt:lpstr>wsi_indx</vt:lpstr>
      <vt:lpstr>Connect</vt:lpstr>
      <vt:lpstr>EnvSite</vt:lpstr>
      <vt:lpstr>Diversions</vt:lpstr>
      <vt:lpstr>ReturnFlow</vt:lpstr>
      <vt:lpstr>WetlandsSites</vt:lpstr>
      <vt:lpstr>LinktoReservoir</vt:lpstr>
      <vt:lpstr>LinkOutReservoir</vt:lpstr>
      <vt:lpstr>rsiIndex</vt:lpstr>
      <vt:lpstr>rsiEQ</vt:lpstr>
      <vt:lpstr>RSI_data</vt:lpstr>
      <vt:lpstr>h</vt:lpstr>
      <vt:lpstr>fciIndex</vt:lpstr>
      <vt:lpstr>fciEQ</vt:lpstr>
      <vt:lpstr>wp</vt:lpstr>
      <vt:lpstr>Length</vt:lpstr>
      <vt:lpstr>aw</vt:lpstr>
      <vt:lpstr>lss</vt:lpstr>
      <vt:lpstr>LinkName</vt:lpstr>
      <vt:lpstr>evap</vt:lpstr>
      <vt:lpstr>linkEvap</vt:lpstr>
      <vt:lpstr>evap_WEAP</vt:lpstr>
      <vt:lpstr>ResElevVol</vt:lpstr>
      <vt:lpstr>EvaporationCurve</vt:lpstr>
      <vt:lpstr>Cons</vt:lpstr>
      <vt:lpstr>inactive</vt:lpstr>
      <vt:lpstr>capacity</vt:lpstr>
      <vt:lpstr>InStor</vt:lpstr>
      <vt:lpstr>demandReq</vt:lpstr>
      <vt:lpstr>Instream</vt:lpstr>
      <vt:lpstr>divCap</vt:lpstr>
      <vt:lpstr>StageFlow</vt:lpstr>
      <vt:lpstr>WidthFlow</vt:lpstr>
      <vt:lpstr>Revegetate</vt:lpstr>
      <vt:lpstr>NaturalGrowth</vt:lpstr>
      <vt:lpstr>Cmax</vt:lpstr>
      <vt:lpstr>MaxVegCover</vt:lpstr>
      <vt:lpstr>SimLinks</vt:lpstr>
      <vt:lpstr>Connect_Sim</vt:lpstr>
      <vt:lpstr>Qmax</vt:lpstr>
      <vt:lpstr>Qmin</vt:lpstr>
      <vt:lpstr>QSim</vt:lpstr>
      <vt:lpstr>QSimulation_NHD</vt:lpstr>
      <vt:lpstr>HeadFlow</vt:lpstr>
      <vt:lpstr>HeadFlow_Climate1</vt:lpstr>
      <vt:lpstr>HeadFlow_Climate2</vt:lpstr>
      <vt:lpstr>RiversHeadFlow</vt:lpstr>
      <vt:lpstr>RiversHeadFlow-2005</vt:lpstr>
      <vt:lpstr>RiversHeadFlow-2006</vt:lpstr>
      <vt:lpstr>RiversHeadFlow-2011</vt:lpstr>
      <vt:lpstr>RiversHeadFlow-2003</vt:lpstr>
      <vt:lpstr>weights</vt:lpstr>
      <vt:lpstr>Budget</vt:lpstr>
      <vt:lpstr>InitD</vt:lpstr>
      <vt:lpstr>InitC</vt:lpstr>
      <vt:lpstr>UnitCost</vt:lpstr>
      <vt:lpstr>Runs</vt:lpstr>
      <vt:lpstr>DemandRuns</vt:lpstr>
      <vt:lpstr>Qrun</vt:lpstr>
      <vt:lpstr>QRunValues</vt:lpstr>
      <vt:lpstr>WSI curves-Mm3</vt:lpstr>
      <vt:lpstr>Stage-Flow</vt:lpstr>
      <vt:lpstr>Stage-Flow-Width</vt:lpstr>
      <vt:lpstr>RSI curves</vt:lpstr>
      <vt:lpstr>RSI curves-Stage</vt:lpstr>
      <vt:lpstr>h curves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dc:creator>
  <cp:lastModifiedBy>Ty Gilbert</cp:lastModifiedBy>
  <dcterms:created xsi:type="dcterms:W3CDTF">2015-05-24T22:43:37Z</dcterms:created>
  <dcterms:modified xsi:type="dcterms:W3CDTF">2025-10-31T04:39:07Z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28fa810a-f7e1-4e11-b835-07add866aa27</vt:lpwstr>
  </property>
</Properties>
</file>