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398bb4408e2b5/Document/Document SS/Research Stuff/English Pronunciation Case Study/Individual Training 2017/FPVS Study 2023/StudyHelper Original/FluencyProsody Revised 230826/"/>
    </mc:Choice>
  </mc:AlternateContent>
  <xr:revisionPtr revIDLastSave="636" documentId="8_{E4EC26A3-BAC0-409C-8D75-9B3B83597FF0}" xr6:coauthVersionLast="47" xr6:coauthVersionMax="47" xr10:uidLastSave="{F28F9AAB-7ED8-466D-9ACA-F250F0ADD9A0}"/>
  <bookViews>
    <workbookView xWindow="-90" yWindow="0" windowWidth="19380" windowHeight="20970" xr2:uid="{FAE0C709-2D3D-4411-BC99-2318952FB5B9}"/>
  </bookViews>
  <sheets>
    <sheet name="Fluency Indices 1" sheetId="7" r:id="rId1"/>
    <sheet name="Fluency Indices 2" sheetId="10" r:id="rId2"/>
    <sheet name="Fluency Indices 3" sheetId="11" r:id="rId3"/>
    <sheet name="Rhythm Indices Duration" sheetId="1" r:id="rId4"/>
    <sheet name="Rhythm Indices Pitch" sheetId="4" r:id="rId5"/>
    <sheet name="Rhythm Indices Intensity" sheetId="6" r:id="rId6"/>
    <sheet name="RS Fluency Indices1" sheetId="12" r:id="rId7"/>
    <sheet name="RS Fluency Indices2" sheetId="8" r:id="rId8"/>
    <sheet name="RS Fluency Indices2 MLoR" sheetId="13" r:id="rId9"/>
    <sheet name="RS Fluency Indices3 Tier2" sheetId="15" r:id="rId10"/>
    <sheet name="RS Fluency Indices3 Tier3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6" i="6"/>
  <c r="K5" i="6"/>
  <c r="L5" i="4"/>
  <c r="M5" i="1"/>
  <c r="M4" i="1"/>
  <c r="M3" i="1"/>
  <c r="L3" i="4"/>
  <c r="M2" i="1"/>
  <c r="G2" i="7"/>
  <c r="F2" i="16"/>
  <c r="F23" i="12"/>
  <c r="F40" i="12"/>
  <c r="F41" i="12"/>
  <c r="F31" i="12"/>
  <c r="E31" i="12"/>
  <c r="E40" i="12"/>
  <c r="E41" i="12"/>
  <c r="E48" i="15"/>
  <c r="E3" i="15"/>
  <c r="F5" i="16"/>
  <c r="F4" i="16"/>
  <c r="F3" i="16"/>
  <c r="F2" i="8"/>
  <c r="F2" i="12"/>
  <c r="G2" i="13"/>
  <c r="E124" i="13"/>
  <c r="E118" i="13"/>
  <c r="E114" i="13"/>
  <c r="E96" i="13"/>
  <c r="E89" i="13"/>
  <c r="E79" i="13"/>
  <c r="E74" i="13"/>
  <c r="E52" i="13"/>
  <c r="E40" i="13"/>
  <c r="E30" i="13"/>
  <c r="E21" i="13"/>
  <c r="E7" i="13"/>
  <c r="F3" i="8"/>
  <c r="C41" i="12"/>
  <c r="F10" i="12"/>
  <c r="F9" i="12"/>
  <c r="F8" i="12"/>
  <c r="F7" i="12"/>
  <c r="F6" i="12"/>
  <c r="F5" i="12"/>
  <c r="F4" i="12"/>
  <c r="F3" i="12"/>
  <c r="H2" i="11"/>
  <c r="M7" i="1"/>
  <c r="H5" i="11"/>
  <c r="H4" i="11"/>
  <c r="H3" i="11"/>
  <c r="H3" i="10"/>
  <c r="H2" i="10"/>
  <c r="C37" i="11"/>
  <c r="N4" i="10"/>
  <c r="M4" i="10"/>
  <c r="L4" i="10"/>
  <c r="K4" i="10"/>
  <c r="J4" i="10"/>
  <c r="I4" i="10"/>
  <c r="H4" i="10" s="1"/>
  <c r="C37" i="10"/>
  <c r="G8" i="7"/>
  <c r="G6" i="7"/>
  <c r="C37" i="7"/>
  <c r="G9" i="7" s="1"/>
  <c r="G5" i="7"/>
  <c r="G4" i="7"/>
  <c r="G3" i="7"/>
  <c r="K4" i="6"/>
  <c r="K2" i="6"/>
  <c r="H32" i="4"/>
  <c r="H22" i="4"/>
  <c r="H23" i="4"/>
  <c r="H24" i="4"/>
  <c r="H25" i="4"/>
  <c r="H26" i="4"/>
  <c r="H27" i="4"/>
  <c r="H28" i="4"/>
  <c r="H15" i="4"/>
  <c r="H16" i="4"/>
  <c r="H17" i="4"/>
  <c r="H3" i="4"/>
  <c r="H4" i="4"/>
  <c r="H5" i="4"/>
  <c r="H6" i="4"/>
  <c r="H7" i="4"/>
  <c r="H8" i="4"/>
  <c r="H9" i="4"/>
  <c r="H10" i="4"/>
  <c r="H11" i="4"/>
  <c r="H12" i="4"/>
  <c r="H31" i="4"/>
  <c r="H21" i="4"/>
  <c r="G23" i="6"/>
  <c r="G24" i="6"/>
  <c r="G25" i="6"/>
  <c r="G26" i="6"/>
  <c r="G27" i="6"/>
  <c r="G28" i="6"/>
  <c r="G21" i="6"/>
  <c r="G22" i="6"/>
  <c r="G15" i="6"/>
  <c r="G16" i="6"/>
  <c r="G14" i="6"/>
  <c r="H22" i="1"/>
  <c r="L7" i="4"/>
  <c r="L6" i="4"/>
  <c r="L4" i="4"/>
  <c r="H14" i="4"/>
  <c r="H35" i="4"/>
  <c r="H2" i="4"/>
  <c r="E36" i="4"/>
  <c r="E35" i="4"/>
  <c r="E32" i="4"/>
  <c r="E33" i="4"/>
  <c r="E31" i="4"/>
  <c r="E22" i="4"/>
  <c r="E23" i="4"/>
  <c r="E24" i="4"/>
  <c r="E25" i="4"/>
  <c r="E26" i="4"/>
  <c r="E27" i="4"/>
  <c r="E28" i="4"/>
  <c r="E29" i="4"/>
  <c r="E21" i="4"/>
  <c r="E19" i="4"/>
  <c r="E15" i="4"/>
  <c r="E16" i="4"/>
  <c r="E17" i="4"/>
  <c r="E14" i="4"/>
  <c r="E3" i="4"/>
  <c r="E4" i="4"/>
  <c r="E5" i="4"/>
  <c r="E6" i="4"/>
  <c r="E7" i="4"/>
  <c r="E8" i="4"/>
  <c r="E9" i="4"/>
  <c r="E10" i="4"/>
  <c r="E11" i="4"/>
  <c r="E12" i="4"/>
  <c r="E2" i="4"/>
  <c r="L8" i="4"/>
  <c r="K7" i="6"/>
  <c r="K3" i="6"/>
  <c r="G35" i="6"/>
  <c r="G32" i="6"/>
  <c r="G31" i="6"/>
  <c r="G11" i="6"/>
  <c r="G10" i="6"/>
  <c r="G9" i="6"/>
  <c r="G8" i="6"/>
  <c r="G7" i="6"/>
  <c r="G6" i="6"/>
  <c r="G5" i="6"/>
  <c r="G4" i="6"/>
  <c r="G3" i="6"/>
  <c r="G2" i="6"/>
  <c r="H15" i="1"/>
  <c r="H16" i="1"/>
  <c r="H17" i="1"/>
  <c r="H19" i="1"/>
  <c r="H21" i="1"/>
  <c r="H23" i="1"/>
  <c r="H24" i="1"/>
  <c r="H25" i="1"/>
  <c r="H26" i="1"/>
  <c r="H27" i="1"/>
  <c r="H28" i="1"/>
  <c r="H29" i="1"/>
  <c r="H31" i="1"/>
  <c r="H32" i="1"/>
  <c r="H33" i="1"/>
  <c r="H35" i="1"/>
  <c r="H36" i="1"/>
  <c r="H14" i="1"/>
  <c r="G15" i="1"/>
  <c r="I15" i="1" s="1"/>
  <c r="G16" i="1"/>
  <c r="G17" i="1"/>
  <c r="G19" i="1"/>
  <c r="G21" i="1"/>
  <c r="G22" i="1"/>
  <c r="G23" i="1"/>
  <c r="G24" i="1"/>
  <c r="G25" i="1"/>
  <c r="I25" i="1" s="1"/>
  <c r="G26" i="1"/>
  <c r="G27" i="1"/>
  <c r="I27" i="1" s="1"/>
  <c r="G28" i="1"/>
  <c r="G29" i="1"/>
  <c r="G31" i="1"/>
  <c r="G32" i="1"/>
  <c r="G33" i="1"/>
  <c r="G35" i="1"/>
  <c r="I35" i="1" s="1"/>
  <c r="G36" i="1"/>
  <c r="G14" i="1"/>
  <c r="G1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I4" i="1" s="1"/>
  <c r="G5" i="1"/>
  <c r="G6" i="1"/>
  <c r="G7" i="1"/>
  <c r="G8" i="1"/>
  <c r="G9" i="1"/>
  <c r="G10" i="1"/>
  <c r="G11" i="1"/>
  <c r="G2" i="1"/>
  <c r="I7" i="1" l="1"/>
  <c r="I10" i="1"/>
  <c r="G7" i="7"/>
  <c r="L2" i="4"/>
  <c r="I9" i="1"/>
  <c r="I8" i="1"/>
  <c r="I12" i="1"/>
  <c r="I28" i="1"/>
  <c r="I17" i="1"/>
  <c r="I11" i="1"/>
  <c r="I3" i="1"/>
  <c r="I26" i="1"/>
  <c r="I16" i="1"/>
  <c r="I21" i="1"/>
  <c r="I33" i="1"/>
  <c r="I24" i="1"/>
  <c r="I23" i="1"/>
  <c r="I6" i="1"/>
  <c r="I29" i="1"/>
  <c r="I5" i="1"/>
  <c r="I22" i="1"/>
  <c r="I14" i="1"/>
  <c r="I32" i="1"/>
  <c r="I2" i="1"/>
  <c r="I31" i="1"/>
</calcChain>
</file>

<file path=xl/sharedStrings.xml><?xml version="1.0" encoding="utf-8"?>
<sst xmlns="http://schemas.openxmlformats.org/spreadsheetml/2006/main" count="1252" uniqueCount="120">
  <si>
    <t>v01</t>
  </si>
  <si>
    <t>v02</t>
  </si>
  <si>
    <t>v03</t>
  </si>
  <si>
    <t>v04</t>
  </si>
  <si>
    <t>v05</t>
  </si>
  <si>
    <t>v07</t>
  </si>
  <si>
    <t>v08</t>
  </si>
  <si>
    <t>v09</t>
  </si>
  <si>
    <t>v10</t>
  </si>
  <si>
    <t>v11</t>
  </si>
  <si>
    <t>v17</t>
  </si>
  <si>
    <t>v18</t>
  </si>
  <si>
    <t>v19</t>
  </si>
  <si>
    <t>v24</t>
  </si>
  <si>
    <t>v25</t>
  </si>
  <si>
    <t>v26</t>
  </si>
  <si>
    <t>v27</t>
  </si>
  <si>
    <t>v28</t>
  </si>
  <si>
    <t>絶対値(Vii-Vi)</t>
  </si>
  <si>
    <t>平均(vi, vii)</t>
  </si>
  <si>
    <t>to</t>
  </si>
  <si>
    <t>day</t>
  </si>
  <si>
    <t>I</t>
  </si>
  <si>
    <t>went</t>
  </si>
  <si>
    <t>with</t>
  </si>
  <si>
    <t>my</t>
  </si>
  <si>
    <t>friends</t>
  </si>
  <si>
    <t>we</t>
  </si>
  <si>
    <t>had</t>
  </si>
  <si>
    <t>lunch</t>
  </si>
  <si>
    <t>at</t>
  </si>
  <si>
    <t>rant</t>
  </si>
  <si>
    <t>a</t>
  </si>
  <si>
    <t>good</t>
  </si>
  <si>
    <t>time</t>
  </si>
  <si>
    <t>restau</t>
  </si>
  <si>
    <t>psb</t>
  </si>
  <si>
    <t>Pair</t>
  </si>
  <si>
    <t>F/G</t>
  </si>
  <si>
    <t>Repair</t>
  </si>
  <si>
    <t>Before pause</t>
  </si>
  <si>
    <t>Japanese</t>
  </si>
  <si>
    <t>Long vowel</t>
  </si>
  <si>
    <t>nPVI</t>
  </si>
  <si>
    <t>Bos</t>
  </si>
  <si>
    <t>ton</t>
  </si>
  <si>
    <t>v1</t>
  </si>
  <si>
    <t>v2</t>
  </si>
  <si>
    <t>v3</t>
  </si>
  <si>
    <t>v4</t>
  </si>
  <si>
    <t>v5</t>
  </si>
  <si>
    <t>v7</t>
  </si>
  <si>
    <t>v8</t>
  </si>
  <si>
    <t>v9</t>
  </si>
  <si>
    <t>um</t>
  </si>
  <si>
    <t>ya</t>
  </si>
  <si>
    <t>ki</t>
  </si>
  <si>
    <t>ni</t>
  </si>
  <si>
    <t>ku</t>
  </si>
  <si>
    <t>ps</t>
  </si>
  <si>
    <t>v29</t>
  </si>
  <si>
    <t>v30</t>
  </si>
  <si>
    <t>fl</t>
  </si>
  <si>
    <t>rp</t>
  </si>
  <si>
    <t>vl</t>
  </si>
  <si>
    <t>jp</t>
  </si>
  <si>
    <t>filled pause</t>
  </si>
  <si>
    <t>nPVIn</t>
  </si>
  <si>
    <t xml:space="preserve">DurAllAv </t>
  </si>
  <si>
    <t>DurRangeAv</t>
  </si>
  <si>
    <t>pr</t>
  </si>
  <si>
    <t xml:space="preserve">PPD </t>
  </si>
  <si>
    <t>PPDn</t>
  </si>
  <si>
    <t>nVarPco</t>
  </si>
  <si>
    <t>nVarDco</t>
  </si>
  <si>
    <t>nVarDcon</t>
  </si>
  <si>
    <t>nVarPcon</t>
  </si>
  <si>
    <t xml:space="preserve">PitAllAv </t>
  </si>
  <si>
    <t>差の絶対値(Vii-Vi)</t>
  </si>
  <si>
    <t>PitRangeAv</t>
  </si>
  <si>
    <t>vf</t>
  </si>
  <si>
    <t>Intensity</t>
  </si>
  <si>
    <t xml:space="preserve">PID </t>
  </si>
  <si>
    <t>PIDn</t>
  </si>
  <si>
    <t>nVarIPco</t>
  </si>
  <si>
    <t>nVarIcon</t>
  </si>
  <si>
    <t xml:space="preserve">IntAllAv </t>
  </si>
  <si>
    <t>IntRangeAv</t>
  </si>
  <si>
    <t>Undefinen</t>
  </si>
  <si>
    <t>Mel</t>
  </si>
  <si>
    <t>f0</t>
  </si>
  <si>
    <t>End</t>
  </si>
  <si>
    <t>PhonRat</t>
  </si>
  <si>
    <t>fp</t>
  </si>
  <si>
    <t>v</t>
  </si>
  <si>
    <t>SPauseFreq</t>
  </si>
  <si>
    <t xml:space="preserve">SPauseDur </t>
  </si>
  <si>
    <t>SBPauseFreq</t>
  </si>
  <si>
    <t xml:space="preserve">SBPauseDur </t>
  </si>
  <si>
    <t>SWPauseFreq</t>
  </si>
  <si>
    <t>SWPauseDur</t>
  </si>
  <si>
    <t>FPauseFreq</t>
  </si>
  <si>
    <t>Tier2</t>
  </si>
  <si>
    <t>Tier3</t>
  </si>
  <si>
    <t>SR</t>
  </si>
  <si>
    <t>AR</t>
  </si>
  <si>
    <t>MLoR</t>
  </si>
  <si>
    <t>Sum</t>
  </si>
  <si>
    <t>SRP</t>
  </si>
  <si>
    <t>ARP</t>
  </si>
  <si>
    <t>RpFreq</t>
  </si>
  <si>
    <t>RpDur</t>
  </si>
  <si>
    <t>FPauseDur</t>
  </si>
  <si>
    <t>Number</t>
  </si>
  <si>
    <t>Num</t>
  </si>
  <si>
    <t>fp Sum</t>
  </si>
  <si>
    <t>rpsum</t>
  </si>
  <si>
    <t>npause</t>
  </si>
  <si>
    <t>npause_psb</t>
  </si>
  <si>
    <t>npause_ps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</si>
</sst>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4"/>
      <color theme="1"/>
      <name val="Calibri"/>
      <family val="2"/>
    </font>
    <font>
      <sz val="8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164" fontId="2" fillId="0" borderId="0" xfId="0" applyNumberFormat="1" applyFont="1"/>
    <xf numFmtId="164" fontId="0" fillId="4" borderId="0" xfId="0" applyNumberFormat="1" applyFill="1"/>
    <xf numFmtId="0" fontId="0" fillId="5" borderId="0" xfId="0" applyFill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2" fontId="2" fillId="0" borderId="0" xfId="0" applyNumberFormat="1" applyFont="1"/>
    <xf numFmtId="0" fontId="0" fillId="4" borderId="0" xfId="0" applyFill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/>
    <xf numFmtId="0" fontId="0" fillId="3" borderId="1" xfId="0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2" fontId="0" fillId="6" borderId="0" xfId="0" applyNumberFormat="1" applyFill="1"/>
    <xf numFmtId="0" fontId="4" fillId="0" borderId="1" xfId="0" applyFont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2" fontId="3" fillId="6" borderId="1" xfId="0" applyNumberFormat="1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3" fillId="0" borderId="0" xfId="0" applyFont="1" applyBorder="1"/>
    <xf numFmtId="2" fontId="3" fillId="0" borderId="0" xfId="0" applyNumberFormat="1" applyFont="1" applyBorder="1"/>
    <xf numFmtId="2" fontId="0" fillId="3" borderId="0" xfId="0" applyNumberFormat="1" applyFill="1"/>
    <xf numFmtId="164" fontId="0" fillId="3" borderId="0" xfId="0" applyNumberFormat="1" applyFill="1"/>
    <xf numFmtId="2" fontId="3" fillId="3" borderId="1" xfId="0" applyNumberFormat="1" applyFont="1" applyFill="1" applyBorder="1"/>
    <xf numFmtId="2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4682-6406-42C2-9BC9-6F1D1EDC1297}">
  <dimension ref="A1:I37"/>
  <sheetViews>
    <sheetView tabSelected="1" workbookViewId="0">
      <selection activeCell="L10" sqref="L10"/>
    </sheetView>
  </sheetViews>
  <sheetFormatPr defaultRowHeight="18.5" x14ac:dyDescent="0.45"/>
  <cols>
    <col min="3" max="3" width="7.85546875" customWidth="1"/>
    <col min="5" max="5" width="7.85546875" customWidth="1"/>
    <col min="6" max="6" width="12" bestFit="1" customWidth="1"/>
    <col min="7" max="7" width="9.140625" style="1"/>
  </cols>
  <sheetData>
    <row r="1" spans="1:9" x14ac:dyDescent="0.45">
      <c r="A1" s="20"/>
      <c r="B1" s="21" t="s">
        <v>102</v>
      </c>
      <c r="C1" s="20" t="s">
        <v>102</v>
      </c>
      <c r="D1" s="20" t="s">
        <v>103</v>
      </c>
    </row>
    <row r="2" spans="1:9" x14ac:dyDescent="0.45">
      <c r="A2" s="20" t="s">
        <v>20</v>
      </c>
      <c r="B2" s="45" t="s">
        <v>70</v>
      </c>
      <c r="C2" s="23">
        <v>2.5860503845306302</v>
      </c>
      <c r="D2" s="24" t="s">
        <v>94</v>
      </c>
      <c r="E2" s="1"/>
      <c r="F2" s="18" t="s">
        <v>92</v>
      </c>
      <c r="G2" s="44">
        <f>SUM(C2,C8,C14,C19,C21,C31,C35)/SUM(C2:C36)*100</f>
        <v>70.186989954332674</v>
      </c>
      <c r="I2" s="6"/>
    </row>
    <row r="3" spans="1:9" x14ac:dyDescent="0.45">
      <c r="A3" s="20" t="s">
        <v>21</v>
      </c>
      <c r="B3" s="46"/>
      <c r="C3" s="23"/>
      <c r="D3" s="24" t="s">
        <v>94</v>
      </c>
      <c r="E3" s="1"/>
      <c r="F3" s="18" t="s">
        <v>95</v>
      </c>
      <c r="G3" s="58">
        <f>COUNT(C13,C18,C20,C30,C34)/SUM(C2:C35)*60</f>
        <v>14.183583518777537</v>
      </c>
      <c r="I3" s="6"/>
    </row>
    <row r="4" spans="1:9" x14ac:dyDescent="0.45">
      <c r="A4" s="20" t="s">
        <v>22</v>
      </c>
      <c r="B4" s="46"/>
      <c r="C4" s="23"/>
      <c r="D4" s="24" t="s">
        <v>94</v>
      </c>
      <c r="E4" s="1"/>
      <c r="F4" s="18" t="s">
        <v>96</v>
      </c>
      <c r="G4" s="58">
        <f>AVERAGE(C13,C18,C20,C30,C34)</f>
        <v>1.1263999999999985</v>
      </c>
      <c r="I4" s="6"/>
    </row>
    <row r="5" spans="1:9" x14ac:dyDescent="0.45">
      <c r="A5" s="20" t="s">
        <v>23</v>
      </c>
      <c r="B5" s="46"/>
      <c r="C5" s="23"/>
      <c r="D5" s="24" t="s">
        <v>94</v>
      </c>
      <c r="E5" s="1"/>
      <c r="F5" s="18" t="s">
        <v>97</v>
      </c>
      <c r="G5" s="58">
        <f>COUNT(C13,C30)/SUM(C2:C36)*60</f>
        <v>5.6734334075110144</v>
      </c>
      <c r="I5" s="6"/>
    </row>
    <row r="6" spans="1:9" x14ac:dyDescent="0.45">
      <c r="A6" s="20" t="s">
        <v>20</v>
      </c>
      <c r="B6" s="46"/>
      <c r="C6" s="23"/>
      <c r="D6" s="24" t="s">
        <v>94</v>
      </c>
      <c r="E6" s="1"/>
      <c r="F6" s="18" t="s">
        <v>98</v>
      </c>
      <c r="G6" s="58">
        <f>AVERAGE(C13,C30)</f>
        <v>1.6320000000000001</v>
      </c>
      <c r="I6" s="6"/>
    </row>
    <row r="7" spans="1:9" x14ac:dyDescent="0.45">
      <c r="A7" s="25" t="s">
        <v>54</v>
      </c>
      <c r="B7" s="26" t="s">
        <v>93</v>
      </c>
      <c r="C7" s="27">
        <v>0.67381333825788403</v>
      </c>
      <c r="D7" s="24" t="s">
        <v>94</v>
      </c>
      <c r="E7" s="1"/>
      <c r="F7" s="18" t="s">
        <v>99</v>
      </c>
      <c r="G7" s="58">
        <f>COUNT(C18,C20,C34)/C37*60</f>
        <v>8.5101501112665225</v>
      </c>
      <c r="I7" s="6"/>
    </row>
    <row r="8" spans="1:9" x14ac:dyDescent="0.45">
      <c r="A8" s="20" t="s">
        <v>44</v>
      </c>
      <c r="B8" s="45" t="s">
        <v>70</v>
      </c>
      <c r="C8" s="23">
        <v>2.8673495515460701</v>
      </c>
      <c r="D8" s="24" t="s">
        <v>94</v>
      </c>
      <c r="E8" s="1"/>
      <c r="F8" s="18" t="s">
        <v>100</v>
      </c>
      <c r="G8" s="58">
        <f>AVERAGE(C18,C20,C34)</f>
        <v>0.78933333333333078</v>
      </c>
      <c r="I8" s="6"/>
    </row>
    <row r="9" spans="1:9" x14ac:dyDescent="0.45">
      <c r="A9" s="20" t="s">
        <v>45</v>
      </c>
      <c r="B9" s="46"/>
      <c r="C9" s="23"/>
      <c r="D9" s="24" t="s">
        <v>94</v>
      </c>
      <c r="E9" s="1"/>
      <c r="F9" s="18" t="s">
        <v>101</v>
      </c>
      <c r="G9" s="58">
        <f>COUNT(C7)/C37*60</f>
        <v>2.8367167037555072</v>
      </c>
      <c r="I9" s="6"/>
    </row>
    <row r="10" spans="1:9" x14ac:dyDescent="0.45">
      <c r="A10" s="20" t="s">
        <v>24</v>
      </c>
      <c r="B10" s="46"/>
      <c r="C10" s="23"/>
      <c r="D10" s="24" t="s">
        <v>94</v>
      </c>
      <c r="E10" s="1"/>
      <c r="F10" s="18" t="s">
        <v>112</v>
      </c>
      <c r="G10" s="59">
        <v>0.67381333825788403</v>
      </c>
      <c r="I10" s="6"/>
    </row>
    <row r="11" spans="1:9" x14ac:dyDescent="0.45">
      <c r="A11" s="20" t="s">
        <v>25</v>
      </c>
      <c r="B11" s="46"/>
      <c r="C11" s="23"/>
      <c r="D11" s="24" t="s">
        <v>94</v>
      </c>
      <c r="E11" s="1"/>
      <c r="I11" s="6"/>
    </row>
    <row r="12" spans="1:9" x14ac:dyDescent="0.45">
      <c r="A12" s="20" t="s">
        <v>26</v>
      </c>
      <c r="B12" s="46"/>
      <c r="C12" s="23"/>
      <c r="D12" s="24" t="s">
        <v>94</v>
      </c>
      <c r="E12" s="1"/>
      <c r="I12" s="6"/>
    </row>
    <row r="13" spans="1:9" x14ac:dyDescent="0.45">
      <c r="A13" s="20"/>
      <c r="B13" s="28" t="s">
        <v>36</v>
      </c>
      <c r="C13" s="29">
        <v>1.472</v>
      </c>
      <c r="D13" s="24"/>
      <c r="E13" s="1"/>
      <c r="I13" s="6"/>
    </row>
    <row r="14" spans="1:9" x14ac:dyDescent="0.45">
      <c r="A14" s="20" t="s">
        <v>27</v>
      </c>
      <c r="B14" s="45" t="s">
        <v>70</v>
      </c>
      <c r="C14" s="23">
        <v>1.71199999999999</v>
      </c>
      <c r="D14" s="24" t="s">
        <v>94</v>
      </c>
      <c r="E14" s="1"/>
      <c r="G14" s="16"/>
      <c r="H14" s="10"/>
      <c r="I14" s="11"/>
    </row>
    <row r="15" spans="1:9" x14ac:dyDescent="0.45">
      <c r="A15" s="20" t="s">
        <v>28</v>
      </c>
      <c r="B15" s="45"/>
      <c r="C15" s="23"/>
      <c r="D15" s="24" t="s">
        <v>94</v>
      </c>
      <c r="E15" s="1"/>
      <c r="I15" s="6"/>
    </row>
    <row r="16" spans="1:9" x14ac:dyDescent="0.45">
      <c r="A16" s="20" t="s">
        <v>32</v>
      </c>
      <c r="B16" s="45"/>
      <c r="C16" s="23"/>
      <c r="D16" s="24" t="s">
        <v>94</v>
      </c>
      <c r="E16" s="1"/>
      <c r="I16" s="6"/>
    </row>
    <row r="17" spans="1:9" x14ac:dyDescent="0.45">
      <c r="A17" s="20" t="s">
        <v>29</v>
      </c>
      <c r="B17" s="45"/>
      <c r="C17" s="23"/>
      <c r="D17" s="24" t="s">
        <v>94</v>
      </c>
      <c r="E17" s="1"/>
      <c r="I17" s="6"/>
    </row>
    <row r="18" spans="1:9" x14ac:dyDescent="0.45">
      <c r="A18" s="20"/>
      <c r="B18" s="30" t="s">
        <v>59</v>
      </c>
      <c r="C18" s="31">
        <v>0.89600000000000002</v>
      </c>
      <c r="D18" s="24"/>
      <c r="E18" s="1"/>
      <c r="I18" s="6"/>
    </row>
    <row r="19" spans="1:9" x14ac:dyDescent="0.45">
      <c r="A19" s="20" t="s">
        <v>27</v>
      </c>
      <c r="B19" s="22" t="s">
        <v>70</v>
      </c>
      <c r="C19" s="23">
        <v>1.1519999999999899</v>
      </c>
      <c r="D19" s="24" t="s">
        <v>94</v>
      </c>
      <c r="E19" s="1"/>
      <c r="I19" s="6"/>
    </row>
    <row r="20" spans="1:9" x14ac:dyDescent="0.45">
      <c r="A20" s="20"/>
      <c r="B20" s="30" t="s">
        <v>59</v>
      </c>
      <c r="C20" s="31">
        <v>0.40000000000000202</v>
      </c>
      <c r="D20" s="24"/>
      <c r="E20" s="1"/>
      <c r="I20" s="6"/>
    </row>
    <row r="21" spans="1:9" x14ac:dyDescent="0.45">
      <c r="A21" s="20" t="s">
        <v>28</v>
      </c>
      <c r="B21" s="45" t="s">
        <v>70</v>
      </c>
      <c r="C21" s="23">
        <v>4.1119999999999903</v>
      </c>
      <c r="D21" s="24" t="s">
        <v>94</v>
      </c>
      <c r="E21" s="1"/>
      <c r="I21" s="6"/>
    </row>
    <row r="22" spans="1:9" x14ac:dyDescent="0.45">
      <c r="A22" s="20" t="s">
        <v>29</v>
      </c>
      <c r="B22" s="45"/>
      <c r="C22" s="23"/>
      <c r="D22" s="24" t="s">
        <v>94</v>
      </c>
      <c r="E22" s="1"/>
      <c r="I22" s="6"/>
    </row>
    <row r="23" spans="1:9" x14ac:dyDescent="0.45">
      <c r="A23" s="20" t="s">
        <v>30</v>
      </c>
      <c r="B23" s="45"/>
      <c r="C23" s="23"/>
      <c r="D23" s="24" t="s">
        <v>94</v>
      </c>
      <c r="E23" s="1"/>
      <c r="I23" s="6"/>
    </row>
    <row r="24" spans="1:9" x14ac:dyDescent="0.45">
      <c r="A24" s="20" t="s">
        <v>55</v>
      </c>
      <c r="B24" s="45"/>
      <c r="C24" s="23"/>
      <c r="D24" s="24" t="s">
        <v>94</v>
      </c>
      <c r="E24" s="1"/>
      <c r="I24" s="6"/>
    </row>
    <row r="25" spans="1:9" x14ac:dyDescent="0.45">
      <c r="A25" s="20" t="s">
        <v>56</v>
      </c>
      <c r="B25" s="45"/>
      <c r="C25" s="23"/>
      <c r="D25" s="24" t="s">
        <v>94</v>
      </c>
      <c r="E25" s="1"/>
      <c r="I25" s="6"/>
    </row>
    <row r="26" spans="1:9" x14ac:dyDescent="0.45">
      <c r="A26" s="20" t="s">
        <v>57</v>
      </c>
      <c r="B26" s="45"/>
      <c r="C26" s="23"/>
      <c r="D26" s="24" t="s">
        <v>94</v>
      </c>
      <c r="E26" s="1"/>
      <c r="I26" s="6"/>
    </row>
    <row r="27" spans="1:9" x14ac:dyDescent="0.45">
      <c r="A27" s="20" t="s">
        <v>58</v>
      </c>
      <c r="B27" s="45"/>
      <c r="C27" s="23"/>
      <c r="D27" s="24" t="s">
        <v>94</v>
      </c>
      <c r="E27" s="1"/>
      <c r="I27" s="6"/>
    </row>
    <row r="28" spans="1:9" x14ac:dyDescent="0.45">
      <c r="A28" s="20" t="s">
        <v>35</v>
      </c>
      <c r="B28" s="45"/>
      <c r="C28" s="23"/>
      <c r="D28" s="24" t="s">
        <v>94</v>
      </c>
      <c r="E28" s="1"/>
      <c r="I28" s="6"/>
    </row>
    <row r="29" spans="1:9" x14ac:dyDescent="0.45">
      <c r="A29" s="20" t="s">
        <v>31</v>
      </c>
      <c r="B29" s="45"/>
      <c r="C29" s="23"/>
      <c r="D29" s="24" t="s">
        <v>94</v>
      </c>
      <c r="E29" s="1"/>
      <c r="I29" s="6"/>
    </row>
    <row r="30" spans="1:9" x14ac:dyDescent="0.45">
      <c r="A30" s="20"/>
      <c r="B30" s="28" t="s">
        <v>36</v>
      </c>
      <c r="C30" s="29">
        <v>1.792</v>
      </c>
      <c r="D30" s="24"/>
      <c r="E30" s="1"/>
      <c r="I30" s="6"/>
    </row>
    <row r="31" spans="1:9" x14ac:dyDescent="0.45">
      <c r="A31" s="20" t="s">
        <v>27</v>
      </c>
      <c r="B31" s="45" t="s">
        <v>70</v>
      </c>
      <c r="C31" s="23">
        <v>1.28</v>
      </c>
      <c r="D31" s="24" t="s">
        <v>94</v>
      </c>
      <c r="E31" s="1"/>
      <c r="I31" s="6"/>
    </row>
    <row r="32" spans="1:9" x14ac:dyDescent="0.45">
      <c r="A32" s="20" t="s">
        <v>28</v>
      </c>
      <c r="B32" s="45"/>
      <c r="C32" s="23"/>
      <c r="D32" s="24" t="s">
        <v>94</v>
      </c>
      <c r="E32" s="1"/>
      <c r="I32" s="6"/>
    </row>
    <row r="33" spans="1:9" x14ac:dyDescent="0.45">
      <c r="A33" s="20" t="s">
        <v>32</v>
      </c>
      <c r="B33" s="45"/>
      <c r="C33" s="23"/>
      <c r="D33" s="24" t="s">
        <v>94</v>
      </c>
      <c r="E33" s="1"/>
      <c r="I33" s="6"/>
    </row>
    <row r="34" spans="1:9" x14ac:dyDescent="0.45">
      <c r="A34" s="20"/>
      <c r="B34" s="30" t="s">
        <v>59</v>
      </c>
      <c r="C34" s="31">
        <v>1.0719999999999901</v>
      </c>
      <c r="D34" s="24"/>
      <c r="E34" s="1"/>
    </row>
    <row r="35" spans="1:9" x14ac:dyDescent="0.45">
      <c r="A35" s="20" t="s">
        <v>33</v>
      </c>
      <c r="B35" s="45" t="s">
        <v>70</v>
      </c>
      <c r="C35" s="23">
        <v>1.1359999999999899</v>
      </c>
      <c r="D35" s="24" t="s">
        <v>94</v>
      </c>
      <c r="E35" s="1"/>
    </row>
    <row r="36" spans="1:9" x14ac:dyDescent="0.45">
      <c r="A36" s="20" t="s">
        <v>34</v>
      </c>
      <c r="B36" s="45"/>
      <c r="C36" s="23"/>
      <c r="D36" s="24" t="s">
        <v>94</v>
      </c>
      <c r="E36" s="1"/>
    </row>
    <row r="37" spans="1:9" x14ac:dyDescent="0.45">
      <c r="A37" s="20"/>
      <c r="B37" s="32" t="s">
        <v>107</v>
      </c>
      <c r="C37" s="33">
        <f>SUM(C2:C36)</f>
        <v>21.151213274334538</v>
      </c>
      <c r="D37" s="20"/>
    </row>
  </sheetData>
  <mergeCells count="6">
    <mergeCell ref="B14:B17"/>
    <mergeCell ref="B21:B29"/>
    <mergeCell ref="B31:B33"/>
    <mergeCell ref="B35:B36"/>
    <mergeCell ref="B2:B6"/>
    <mergeCell ref="B8:B12"/>
  </mergeCells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5522-76D8-4A3B-B0CC-238B5A7FCF7E}">
  <dimension ref="A1:E49"/>
  <sheetViews>
    <sheetView topLeftCell="A19" workbookViewId="0">
      <selection activeCell="G13" sqref="G13"/>
    </sheetView>
  </sheetViews>
  <sheetFormatPr defaultRowHeight="18.5" x14ac:dyDescent="0.45"/>
  <sheetData>
    <row r="1" spans="1:5" x14ac:dyDescent="0.45">
      <c r="A1" t="s">
        <v>114</v>
      </c>
      <c r="B1" t="s">
        <v>102</v>
      </c>
      <c r="C1" t="s">
        <v>102</v>
      </c>
    </row>
    <row r="2" spans="1:5" x14ac:dyDescent="0.45">
      <c r="A2">
        <v>4</v>
      </c>
      <c r="B2" t="s">
        <v>93</v>
      </c>
      <c r="C2" s="6">
        <v>0.52392753827910798</v>
      </c>
    </row>
    <row r="3" spans="1:5" x14ac:dyDescent="0.45">
      <c r="A3">
        <v>42</v>
      </c>
      <c r="B3" t="s">
        <v>93</v>
      </c>
      <c r="C3" s="6">
        <v>0.49995270458531099</v>
      </c>
      <c r="D3" t="s">
        <v>115</v>
      </c>
      <c r="E3" s="57">
        <f>SUM(C2:C3)</f>
        <v>1.0238802428644189</v>
      </c>
    </row>
    <row r="4" spans="1:5" x14ac:dyDescent="0.45">
      <c r="A4">
        <v>1</v>
      </c>
      <c r="B4" t="s">
        <v>70</v>
      </c>
      <c r="C4" s="6">
        <v>0.40274184263756901</v>
      </c>
    </row>
    <row r="5" spans="1:5" x14ac:dyDescent="0.45">
      <c r="A5">
        <v>3</v>
      </c>
      <c r="B5" t="s">
        <v>70</v>
      </c>
      <c r="C5" s="6">
        <v>0.12549915880884599</v>
      </c>
    </row>
    <row r="6" spans="1:5" x14ac:dyDescent="0.45">
      <c r="A6">
        <v>5</v>
      </c>
      <c r="B6" t="s">
        <v>70</v>
      </c>
      <c r="C6" s="6">
        <v>3.0663089502582701</v>
      </c>
    </row>
    <row r="7" spans="1:5" x14ac:dyDescent="0.45">
      <c r="A7">
        <v>7</v>
      </c>
      <c r="B7" t="s">
        <v>70</v>
      </c>
      <c r="C7" s="6">
        <v>1.3759999999999899</v>
      </c>
    </row>
    <row r="8" spans="1:5" x14ac:dyDescent="0.45">
      <c r="A8">
        <v>9</v>
      </c>
      <c r="B8" t="s">
        <v>70</v>
      </c>
      <c r="C8" s="6">
        <v>3.4719999999999902</v>
      </c>
    </row>
    <row r="9" spans="1:5" x14ac:dyDescent="0.45">
      <c r="A9">
        <v>11</v>
      </c>
      <c r="B9" t="s">
        <v>70</v>
      </c>
      <c r="C9" s="6">
        <v>3.0880000000000001</v>
      </c>
    </row>
    <row r="10" spans="1:5" x14ac:dyDescent="0.45">
      <c r="A10">
        <v>13</v>
      </c>
      <c r="B10" t="s">
        <v>70</v>
      </c>
      <c r="C10" s="6">
        <v>2.3199999999999998</v>
      </c>
    </row>
    <row r="11" spans="1:5" x14ac:dyDescent="0.45">
      <c r="A11">
        <v>15</v>
      </c>
      <c r="B11" t="s">
        <v>70</v>
      </c>
      <c r="C11" s="6">
        <v>0.307735736769288</v>
      </c>
    </row>
    <row r="12" spans="1:5" x14ac:dyDescent="0.45">
      <c r="A12">
        <v>17</v>
      </c>
      <c r="B12" t="s">
        <v>70</v>
      </c>
      <c r="C12" s="6">
        <v>2.032</v>
      </c>
    </row>
    <row r="13" spans="1:5" x14ac:dyDescent="0.45">
      <c r="A13">
        <v>19</v>
      </c>
      <c r="B13" t="s">
        <v>70</v>
      </c>
      <c r="C13" s="6">
        <v>3.4525582833248798</v>
      </c>
    </row>
    <row r="14" spans="1:5" x14ac:dyDescent="0.45">
      <c r="A14">
        <v>21</v>
      </c>
      <c r="B14" t="s">
        <v>70</v>
      </c>
      <c r="C14" s="6">
        <v>1.8731255812650001</v>
      </c>
    </row>
    <row r="15" spans="1:5" x14ac:dyDescent="0.45">
      <c r="A15">
        <v>23</v>
      </c>
      <c r="B15" t="s">
        <v>70</v>
      </c>
      <c r="C15" s="6">
        <v>1.1519999999999999</v>
      </c>
    </row>
    <row r="16" spans="1:5" x14ac:dyDescent="0.45">
      <c r="A16">
        <v>25</v>
      </c>
      <c r="B16" t="s">
        <v>70</v>
      </c>
      <c r="C16" s="6">
        <v>0.81599999999999495</v>
      </c>
    </row>
    <row r="17" spans="1:3" x14ac:dyDescent="0.45">
      <c r="A17">
        <v>27</v>
      </c>
      <c r="B17" t="s">
        <v>70</v>
      </c>
      <c r="C17" s="6">
        <v>1.51999999999999</v>
      </c>
    </row>
    <row r="18" spans="1:3" x14ac:dyDescent="0.45">
      <c r="A18">
        <v>29</v>
      </c>
      <c r="B18" t="s">
        <v>70</v>
      </c>
      <c r="C18" s="6">
        <v>2.0640000000000001</v>
      </c>
    </row>
    <row r="19" spans="1:3" x14ac:dyDescent="0.45">
      <c r="A19">
        <v>31</v>
      </c>
      <c r="B19" t="s">
        <v>70</v>
      </c>
      <c r="C19" s="6">
        <v>0.82435058655592197</v>
      </c>
    </row>
    <row r="20" spans="1:3" x14ac:dyDescent="0.45">
      <c r="A20">
        <v>34</v>
      </c>
      <c r="B20" t="s">
        <v>70</v>
      </c>
      <c r="C20" s="6">
        <v>1.03999999999999</v>
      </c>
    </row>
    <row r="21" spans="1:3" x14ac:dyDescent="0.45">
      <c r="A21">
        <v>36</v>
      </c>
      <c r="B21" t="s">
        <v>70</v>
      </c>
      <c r="C21" s="6">
        <v>2.3359999999999901</v>
      </c>
    </row>
    <row r="22" spans="1:3" x14ac:dyDescent="0.45">
      <c r="A22">
        <v>38</v>
      </c>
      <c r="B22" t="s">
        <v>70</v>
      </c>
      <c r="C22" s="6">
        <v>5.2639999999999896</v>
      </c>
    </row>
    <row r="23" spans="1:3" x14ac:dyDescent="0.45">
      <c r="A23">
        <v>41</v>
      </c>
      <c r="B23" t="s">
        <v>70</v>
      </c>
      <c r="C23" s="6">
        <v>8.3325450764213799E-2</v>
      </c>
    </row>
    <row r="24" spans="1:3" x14ac:dyDescent="0.45">
      <c r="A24">
        <v>43</v>
      </c>
      <c r="B24" t="s">
        <v>70</v>
      </c>
      <c r="C24" s="6">
        <v>2.1991762042704499</v>
      </c>
    </row>
    <row r="25" spans="1:3" x14ac:dyDescent="0.45">
      <c r="A25">
        <v>45</v>
      </c>
      <c r="B25" t="s">
        <v>70</v>
      </c>
      <c r="C25" s="6">
        <v>1.984</v>
      </c>
    </row>
    <row r="26" spans="1:3" x14ac:dyDescent="0.45">
      <c r="A26">
        <v>47</v>
      </c>
      <c r="B26" t="s">
        <v>70</v>
      </c>
      <c r="C26" s="6">
        <v>2.0137668633388501</v>
      </c>
    </row>
    <row r="27" spans="1:3" x14ac:dyDescent="0.45">
      <c r="A27">
        <v>6</v>
      </c>
      <c r="B27" t="s">
        <v>59</v>
      </c>
      <c r="C27" s="6">
        <v>0.54400000000000004</v>
      </c>
    </row>
    <row r="28" spans="1:3" x14ac:dyDescent="0.45">
      <c r="A28">
        <v>18</v>
      </c>
      <c r="B28" t="s">
        <v>59</v>
      </c>
      <c r="C28" s="6">
        <v>0.72000000000000197</v>
      </c>
    </row>
    <row r="29" spans="1:3" x14ac:dyDescent="0.45">
      <c r="A29">
        <v>22</v>
      </c>
      <c r="B29" t="s">
        <v>59</v>
      </c>
      <c r="C29" s="6">
        <v>0.70399999999999996</v>
      </c>
    </row>
    <row r="30" spans="1:3" x14ac:dyDescent="0.45">
      <c r="A30">
        <v>26</v>
      </c>
      <c r="B30" t="s">
        <v>59</v>
      </c>
      <c r="C30" s="6">
        <v>0.27200000000000502</v>
      </c>
    </row>
    <row r="31" spans="1:3" x14ac:dyDescent="0.45">
      <c r="A31">
        <v>28</v>
      </c>
      <c r="B31" t="s">
        <v>59</v>
      </c>
      <c r="C31" s="6">
        <v>0.46399999999999803</v>
      </c>
    </row>
    <row r="32" spans="1:3" x14ac:dyDescent="0.45">
      <c r="A32">
        <v>33</v>
      </c>
      <c r="B32" t="s">
        <v>59</v>
      </c>
      <c r="C32" s="6">
        <v>0.78399999999999803</v>
      </c>
    </row>
    <row r="33" spans="1:5" x14ac:dyDescent="0.45">
      <c r="A33">
        <v>37</v>
      </c>
      <c r="B33" t="s">
        <v>59</v>
      </c>
      <c r="C33" s="6">
        <v>1.2</v>
      </c>
    </row>
    <row r="34" spans="1:5" x14ac:dyDescent="0.45">
      <c r="A34">
        <v>44</v>
      </c>
      <c r="B34" t="s">
        <v>59</v>
      </c>
      <c r="C34" s="6">
        <v>0.64</v>
      </c>
    </row>
    <row r="35" spans="1:5" x14ac:dyDescent="0.45">
      <c r="A35">
        <v>8</v>
      </c>
      <c r="B35" t="s">
        <v>36</v>
      </c>
      <c r="C35" s="6">
        <v>0.89600000000000102</v>
      </c>
    </row>
    <row r="36" spans="1:5" x14ac:dyDescent="0.45">
      <c r="A36">
        <v>10</v>
      </c>
      <c r="B36" t="s">
        <v>36</v>
      </c>
      <c r="C36" s="6">
        <v>0.73599999999999999</v>
      </c>
    </row>
    <row r="37" spans="1:5" x14ac:dyDescent="0.45">
      <c r="A37">
        <v>12</v>
      </c>
      <c r="B37" t="s">
        <v>36</v>
      </c>
      <c r="C37" s="6">
        <v>0.65599999999999803</v>
      </c>
    </row>
    <row r="38" spans="1:5" x14ac:dyDescent="0.45">
      <c r="A38">
        <v>14</v>
      </c>
      <c r="B38" t="s">
        <v>36</v>
      </c>
      <c r="C38" s="6">
        <v>1.3279999999999901</v>
      </c>
    </row>
    <row r="39" spans="1:5" x14ac:dyDescent="0.45">
      <c r="A39">
        <v>24</v>
      </c>
      <c r="B39" t="s">
        <v>36</v>
      </c>
      <c r="C39" s="6">
        <v>1.3440000000000001</v>
      </c>
    </row>
    <row r="40" spans="1:5" x14ac:dyDescent="0.45">
      <c r="A40">
        <v>30</v>
      </c>
      <c r="B40" t="s">
        <v>36</v>
      </c>
      <c r="C40" s="6">
        <v>1.52</v>
      </c>
    </row>
    <row r="41" spans="1:5" x14ac:dyDescent="0.45">
      <c r="A41">
        <v>35</v>
      </c>
      <c r="B41" t="s">
        <v>36</v>
      </c>
      <c r="C41" s="6">
        <v>0.64</v>
      </c>
    </row>
    <row r="42" spans="1:5" x14ac:dyDescent="0.45">
      <c r="A42">
        <v>39</v>
      </c>
      <c r="B42" t="s">
        <v>36</v>
      </c>
      <c r="C42" s="6">
        <v>1.1039999999999901</v>
      </c>
    </row>
    <row r="43" spans="1:5" x14ac:dyDescent="0.45">
      <c r="A43">
        <v>46</v>
      </c>
      <c r="B43" t="s">
        <v>36</v>
      </c>
      <c r="C43" s="6">
        <v>1.60223313666114</v>
      </c>
    </row>
    <row r="44" spans="1:5" x14ac:dyDescent="0.45">
      <c r="A44">
        <v>2</v>
      </c>
      <c r="B44" t="s">
        <v>63</v>
      </c>
      <c r="C44" s="6">
        <v>0.63352251001620496</v>
      </c>
    </row>
    <row r="45" spans="1:5" x14ac:dyDescent="0.45">
      <c r="A45">
        <v>16</v>
      </c>
      <c r="B45" t="s">
        <v>63</v>
      </c>
      <c r="C45" s="6">
        <v>1.08426426323071</v>
      </c>
    </row>
    <row r="46" spans="1:5" x14ac:dyDescent="0.45">
      <c r="A46">
        <v>20</v>
      </c>
      <c r="B46" t="s">
        <v>63</v>
      </c>
      <c r="C46" s="6">
        <v>0.27431613541011401</v>
      </c>
    </row>
    <row r="47" spans="1:5" x14ac:dyDescent="0.45">
      <c r="A47">
        <v>32</v>
      </c>
      <c r="B47" t="s">
        <v>63</v>
      </c>
      <c r="C47" s="6">
        <v>0.24764941344407901</v>
      </c>
    </row>
    <row r="48" spans="1:5" x14ac:dyDescent="0.45">
      <c r="A48">
        <v>40</v>
      </c>
      <c r="B48" t="s">
        <v>63</v>
      </c>
      <c r="C48" s="6">
        <v>0.38554564038002298</v>
      </c>
      <c r="D48" s="6" t="s">
        <v>116</v>
      </c>
      <c r="E48" s="56">
        <f>SUM(C44:C48)</f>
        <v>2.625297962481131</v>
      </c>
    </row>
    <row r="49" spans="3:3" x14ac:dyDescent="0.45">
      <c r="C49" s="6"/>
    </row>
  </sheetData>
  <sortState xmlns:xlrd2="http://schemas.microsoft.com/office/spreadsheetml/2017/richdata2" ref="A2:C48">
    <sortCondition ref="B2:B4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711F-BAE5-4981-A147-3179DC6C8DAE}">
  <dimension ref="A1:F130"/>
  <sheetViews>
    <sheetView workbookViewId="0">
      <selection activeCell="K15" sqref="K15"/>
    </sheetView>
  </sheetViews>
  <sheetFormatPr defaultRowHeight="18.5" x14ac:dyDescent="0.45"/>
  <sheetData>
    <row r="1" spans="1:6" x14ac:dyDescent="0.45">
      <c r="A1" t="s">
        <v>114</v>
      </c>
      <c r="B1" t="s">
        <v>103</v>
      </c>
      <c r="C1" t="s">
        <v>103</v>
      </c>
    </row>
    <row r="2" spans="1:6" x14ac:dyDescent="0.45">
      <c r="A2">
        <v>5</v>
      </c>
      <c r="B2" t="s">
        <v>93</v>
      </c>
      <c r="C2" s="6">
        <v>0.22399999999999901</v>
      </c>
      <c r="E2" s="20" t="s">
        <v>108</v>
      </c>
      <c r="F2" s="31">
        <f>COUNT(C11:C130)/SUM('RS Fluency Indices3 Tier2'!C2:C43)*60</f>
        <v>122.05313297374755</v>
      </c>
    </row>
    <row r="3" spans="1:6" x14ac:dyDescent="0.45">
      <c r="A3">
        <v>112</v>
      </c>
      <c r="B3" t="s">
        <v>93</v>
      </c>
      <c r="C3" s="6">
        <v>0.215999999999993</v>
      </c>
      <c r="E3" s="20" t="s">
        <v>109</v>
      </c>
      <c r="F3" s="31">
        <f>COUNT(C11:C130)/SUM('RS Fluency Indices3 Tier2'!C4:C26)*60</f>
        <v>168.17483421796641</v>
      </c>
    </row>
    <row r="4" spans="1:6" x14ac:dyDescent="0.45">
      <c r="A4">
        <v>3</v>
      </c>
      <c r="B4" t="s">
        <v>63</v>
      </c>
      <c r="C4" s="6">
        <v>6.4000000000000001E-2</v>
      </c>
      <c r="E4" t="s">
        <v>110</v>
      </c>
      <c r="F4" s="1">
        <f>COUNT(C4:C10)/SUM('RS Fluency Indices3 Tier2'!C2:C48)*60</f>
        <v>6.8164113217346243</v>
      </c>
    </row>
    <row r="5" spans="1:6" x14ac:dyDescent="0.45">
      <c r="A5">
        <v>4</v>
      </c>
      <c r="B5" t="s">
        <v>63</v>
      </c>
      <c r="C5" s="6">
        <v>0.44446189129150099</v>
      </c>
      <c r="E5" t="s">
        <v>111</v>
      </c>
      <c r="F5" s="1">
        <f>SUM('RS Fluency Indices3 Tier2'!C44:C48)/SUM('RS Fluency Indices3 Tier2'!C2:C43)*60</f>
        <v>2.6702153442534837</v>
      </c>
    </row>
    <row r="6" spans="1:6" x14ac:dyDescent="0.45">
      <c r="A6">
        <v>46</v>
      </c>
      <c r="B6" t="s">
        <v>63</v>
      </c>
      <c r="C6" s="6">
        <v>0.27068193062205298</v>
      </c>
    </row>
    <row r="7" spans="1:6" x14ac:dyDescent="0.45">
      <c r="A7">
        <v>47</v>
      </c>
      <c r="B7" t="s">
        <v>63</v>
      </c>
      <c r="C7" s="6">
        <v>0.42224585431758699</v>
      </c>
    </row>
    <row r="8" spans="1:6" x14ac:dyDescent="0.45">
      <c r="A8">
        <v>62</v>
      </c>
      <c r="B8" t="s">
        <v>63</v>
      </c>
      <c r="C8" s="6">
        <v>9.6000000000000002E-2</v>
      </c>
    </row>
    <row r="9" spans="1:6" x14ac:dyDescent="0.45">
      <c r="A9">
        <v>85</v>
      </c>
      <c r="B9" t="s">
        <v>63</v>
      </c>
      <c r="C9" s="6">
        <v>0.13600000000000201</v>
      </c>
    </row>
    <row r="10" spans="1:6" x14ac:dyDescent="0.45">
      <c r="A10">
        <v>111</v>
      </c>
      <c r="B10" t="s">
        <v>63</v>
      </c>
      <c r="C10" s="6">
        <v>0.28000000000000103</v>
      </c>
    </row>
    <row r="11" spans="1:6" x14ac:dyDescent="0.45">
      <c r="A11">
        <v>1</v>
      </c>
      <c r="B11" t="s">
        <v>94</v>
      </c>
      <c r="C11" s="6">
        <v>6.3243946244112698E-2</v>
      </c>
    </row>
    <row r="12" spans="1:6" x14ac:dyDescent="0.45">
      <c r="A12">
        <v>2</v>
      </c>
      <c r="B12" t="s">
        <v>94</v>
      </c>
      <c r="C12" s="6">
        <v>0.114319848833233</v>
      </c>
    </row>
    <row r="13" spans="1:6" x14ac:dyDescent="0.45">
      <c r="A13">
        <v>6</v>
      </c>
      <c r="B13" t="s">
        <v>94</v>
      </c>
      <c r="C13" s="6">
        <v>5.6000000000000001E-2</v>
      </c>
    </row>
    <row r="14" spans="1:6" x14ac:dyDescent="0.45">
      <c r="A14">
        <v>7</v>
      </c>
      <c r="B14" t="s">
        <v>94</v>
      </c>
      <c r="C14" s="6">
        <v>0.47199999999999998</v>
      </c>
    </row>
    <row r="15" spans="1:6" x14ac:dyDescent="0.45">
      <c r="A15">
        <v>8</v>
      </c>
      <c r="B15" t="s">
        <v>94</v>
      </c>
      <c r="C15" s="6">
        <v>0.14447730245530799</v>
      </c>
    </row>
    <row r="16" spans="1:6" x14ac:dyDescent="0.45">
      <c r="A16">
        <v>9</v>
      </c>
      <c r="B16" t="s">
        <v>94</v>
      </c>
      <c r="C16" s="6">
        <v>0.14567085152298501</v>
      </c>
    </row>
    <row r="17" spans="1:3" x14ac:dyDescent="0.45">
      <c r="A17">
        <v>10</v>
      </c>
      <c r="B17" t="s">
        <v>94</v>
      </c>
      <c r="C17" s="6">
        <v>0.32</v>
      </c>
    </row>
    <row r="18" spans="1:3" x14ac:dyDescent="0.45">
      <c r="A18">
        <v>11</v>
      </c>
      <c r="B18" t="s">
        <v>94</v>
      </c>
      <c r="C18" s="6">
        <v>0.103999999999999</v>
      </c>
    </row>
    <row r="19" spans="1:3" x14ac:dyDescent="0.45">
      <c r="A19">
        <v>12</v>
      </c>
      <c r="B19" t="s">
        <v>94</v>
      </c>
      <c r="C19" s="6">
        <v>0.151999999999999</v>
      </c>
    </row>
    <row r="20" spans="1:3" x14ac:dyDescent="0.45">
      <c r="A20">
        <v>13</v>
      </c>
      <c r="B20" t="s">
        <v>94</v>
      </c>
      <c r="C20" s="6">
        <v>0.192</v>
      </c>
    </row>
    <row r="21" spans="1:3" x14ac:dyDescent="0.45">
      <c r="A21">
        <v>14</v>
      </c>
      <c r="B21" t="s">
        <v>94</v>
      </c>
      <c r="C21" s="6">
        <v>0.112255214951687</v>
      </c>
    </row>
    <row r="22" spans="1:3" x14ac:dyDescent="0.45">
      <c r="A22">
        <v>15</v>
      </c>
      <c r="B22" t="s">
        <v>94</v>
      </c>
      <c r="C22" s="6">
        <v>0.19999999999999901</v>
      </c>
    </row>
    <row r="23" spans="1:3" x14ac:dyDescent="0.45">
      <c r="A23">
        <v>16</v>
      </c>
      <c r="B23" t="s">
        <v>94</v>
      </c>
      <c r="C23" s="6">
        <v>0.183999999999999</v>
      </c>
    </row>
    <row r="24" spans="1:3" x14ac:dyDescent="0.45">
      <c r="A24">
        <v>17</v>
      </c>
      <c r="B24" t="s">
        <v>94</v>
      </c>
      <c r="C24" s="6">
        <v>0.119999999999999</v>
      </c>
    </row>
    <row r="25" spans="1:3" x14ac:dyDescent="0.45">
      <c r="A25">
        <v>18</v>
      </c>
      <c r="B25" t="s">
        <v>94</v>
      </c>
      <c r="C25" s="6">
        <v>4.8000000000000001E-2</v>
      </c>
    </row>
    <row r="26" spans="1:3" x14ac:dyDescent="0.45">
      <c r="A26">
        <v>19</v>
      </c>
      <c r="B26" t="s">
        <v>94</v>
      </c>
      <c r="C26" s="6">
        <v>0.247999999999999</v>
      </c>
    </row>
    <row r="27" spans="1:3" x14ac:dyDescent="0.45">
      <c r="A27">
        <v>20</v>
      </c>
      <c r="B27" t="s">
        <v>94</v>
      </c>
      <c r="C27" s="6">
        <v>0.112</v>
      </c>
    </row>
    <row r="28" spans="1:3" x14ac:dyDescent="0.45">
      <c r="A28">
        <v>21</v>
      </c>
      <c r="B28" t="s">
        <v>94</v>
      </c>
      <c r="C28" s="6">
        <v>0.192</v>
      </c>
    </row>
    <row r="29" spans="1:3" x14ac:dyDescent="0.45">
      <c r="A29">
        <v>22</v>
      </c>
      <c r="B29" t="s">
        <v>94</v>
      </c>
      <c r="C29" s="6">
        <v>0.32</v>
      </c>
    </row>
    <row r="30" spans="1:3" x14ac:dyDescent="0.45">
      <c r="A30">
        <v>23</v>
      </c>
      <c r="B30" t="s">
        <v>94</v>
      </c>
      <c r="C30" s="6">
        <v>0.440000000000001</v>
      </c>
    </row>
    <row r="31" spans="1:3" x14ac:dyDescent="0.45">
      <c r="A31">
        <v>24</v>
      </c>
      <c r="B31" t="s">
        <v>94</v>
      </c>
      <c r="C31" s="6">
        <v>0.151999999999999</v>
      </c>
    </row>
    <row r="32" spans="1:3" x14ac:dyDescent="0.45">
      <c r="A32">
        <v>25</v>
      </c>
      <c r="B32" t="s">
        <v>94</v>
      </c>
      <c r="C32" s="6">
        <v>0.224</v>
      </c>
    </row>
    <row r="33" spans="1:3" x14ac:dyDescent="0.45">
      <c r="A33">
        <v>26</v>
      </c>
      <c r="B33" t="s">
        <v>94</v>
      </c>
      <c r="C33" s="6">
        <v>7.1999999999999106E-2</v>
      </c>
    </row>
    <row r="34" spans="1:3" x14ac:dyDescent="0.45">
      <c r="A34">
        <v>27</v>
      </c>
      <c r="B34" t="s">
        <v>94</v>
      </c>
      <c r="C34" s="6">
        <v>0.08</v>
      </c>
    </row>
    <row r="35" spans="1:3" x14ac:dyDescent="0.45">
      <c r="A35">
        <v>28</v>
      </c>
      <c r="B35" t="s">
        <v>94</v>
      </c>
      <c r="C35" s="6">
        <v>0.35199999999999998</v>
      </c>
    </row>
    <row r="36" spans="1:3" x14ac:dyDescent="0.45">
      <c r="A36">
        <v>29</v>
      </c>
      <c r="B36" t="s">
        <v>94</v>
      </c>
      <c r="C36" s="6">
        <v>0.29599999999999899</v>
      </c>
    </row>
    <row r="37" spans="1:3" x14ac:dyDescent="0.45">
      <c r="A37">
        <v>30</v>
      </c>
      <c r="B37" t="s">
        <v>94</v>
      </c>
      <c r="C37" s="6">
        <v>0.239669188273433</v>
      </c>
    </row>
    <row r="38" spans="1:3" x14ac:dyDescent="0.45">
      <c r="A38">
        <v>31</v>
      </c>
      <c r="B38" t="s">
        <v>94</v>
      </c>
      <c r="C38" s="6">
        <v>0.16769529866714</v>
      </c>
    </row>
    <row r="39" spans="1:3" x14ac:dyDescent="0.45">
      <c r="A39">
        <v>32</v>
      </c>
      <c r="B39" t="s">
        <v>94</v>
      </c>
      <c r="C39" s="6">
        <v>0.16427409922519701</v>
      </c>
    </row>
    <row r="40" spans="1:3" x14ac:dyDescent="0.45">
      <c r="A40">
        <v>33</v>
      </c>
      <c r="B40" t="s">
        <v>94</v>
      </c>
      <c r="C40" s="6">
        <v>0.20515665806820399</v>
      </c>
    </row>
    <row r="41" spans="1:3" x14ac:dyDescent="0.45">
      <c r="A41">
        <v>34</v>
      </c>
      <c r="B41" t="s">
        <v>94</v>
      </c>
      <c r="C41" s="6">
        <v>7.2000000000000897E-2</v>
      </c>
    </row>
    <row r="42" spans="1:3" x14ac:dyDescent="0.45">
      <c r="A42">
        <v>35</v>
      </c>
      <c r="B42" t="s">
        <v>94</v>
      </c>
      <c r="C42" s="6">
        <v>0.104</v>
      </c>
    </row>
    <row r="43" spans="1:3" x14ac:dyDescent="0.45">
      <c r="A43">
        <v>36</v>
      </c>
      <c r="B43" t="s">
        <v>94</v>
      </c>
      <c r="C43" s="6">
        <v>9.6000000000000002E-2</v>
      </c>
    </row>
    <row r="44" spans="1:3" x14ac:dyDescent="0.45">
      <c r="A44">
        <v>37</v>
      </c>
      <c r="B44" t="s">
        <v>94</v>
      </c>
      <c r="C44" s="6">
        <v>0.183999999999999</v>
      </c>
    </row>
    <row r="45" spans="1:3" x14ac:dyDescent="0.45">
      <c r="A45">
        <v>38</v>
      </c>
      <c r="B45" t="s">
        <v>94</v>
      </c>
      <c r="C45" s="6">
        <v>0.43041217253958602</v>
      </c>
    </row>
    <row r="46" spans="1:3" x14ac:dyDescent="0.45">
      <c r="A46">
        <v>39</v>
      </c>
      <c r="B46" t="s">
        <v>94</v>
      </c>
      <c r="C46" s="6">
        <v>0.376000000000001</v>
      </c>
    </row>
    <row r="47" spans="1:3" x14ac:dyDescent="0.45">
      <c r="A47">
        <v>40</v>
      </c>
      <c r="B47" t="s">
        <v>94</v>
      </c>
      <c r="C47" s="6">
        <v>0.12749333184744599</v>
      </c>
    </row>
    <row r="48" spans="1:3" x14ac:dyDescent="0.45">
      <c r="A48">
        <v>41</v>
      </c>
      <c r="B48" t="s">
        <v>94</v>
      </c>
      <c r="C48" s="6">
        <v>0.20813623650445101</v>
      </c>
    </row>
    <row r="49" spans="1:3" x14ac:dyDescent="0.45">
      <c r="A49">
        <v>42</v>
      </c>
      <c r="B49" t="s">
        <v>94</v>
      </c>
      <c r="C49" s="6">
        <v>0.27199999999999802</v>
      </c>
    </row>
    <row r="50" spans="1:3" x14ac:dyDescent="0.45">
      <c r="A50">
        <v>43</v>
      </c>
      <c r="B50" t="s">
        <v>94</v>
      </c>
      <c r="C50" s="6">
        <v>0.13599999999999901</v>
      </c>
    </row>
    <row r="51" spans="1:3" x14ac:dyDescent="0.45">
      <c r="A51">
        <v>44</v>
      </c>
      <c r="B51" t="s">
        <v>94</v>
      </c>
      <c r="C51" s="6">
        <v>0.19999999999999901</v>
      </c>
    </row>
    <row r="52" spans="1:3" x14ac:dyDescent="0.45">
      <c r="A52">
        <v>45</v>
      </c>
      <c r="B52" t="s">
        <v>94</v>
      </c>
      <c r="C52" s="6">
        <v>7.1999999999999106E-2</v>
      </c>
    </row>
    <row r="53" spans="1:3" x14ac:dyDescent="0.45">
      <c r="A53">
        <v>48</v>
      </c>
      <c r="B53" t="s">
        <v>94</v>
      </c>
      <c r="C53" s="6">
        <v>0.56799999999999695</v>
      </c>
    </row>
    <row r="54" spans="1:3" x14ac:dyDescent="0.45">
      <c r="A54">
        <v>49</v>
      </c>
      <c r="B54" t="s">
        <v>94</v>
      </c>
      <c r="C54" s="6">
        <v>0.51199999999999601</v>
      </c>
    </row>
    <row r="55" spans="1:3" x14ac:dyDescent="0.45">
      <c r="A55">
        <v>50</v>
      </c>
      <c r="B55" t="s">
        <v>94</v>
      </c>
      <c r="C55" s="6">
        <v>0.215999999999997</v>
      </c>
    </row>
    <row r="56" spans="1:3" x14ac:dyDescent="0.45">
      <c r="A56">
        <v>51</v>
      </c>
      <c r="B56" t="s">
        <v>94</v>
      </c>
      <c r="C56" s="6">
        <v>0.29599999999999899</v>
      </c>
    </row>
    <row r="57" spans="1:3" x14ac:dyDescent="0.45">
      <c r="A57">
        <v>52</v>
      </c>
      <c r="B57" t="s">
        <v>94</v>
      </c>
      <c r="C57" s="6">
        <v>0.13599999999999901</v>
      </c>
    </row>
    <row r="58" spans="1:3" x14ac:dyDescent="0.45">
      <c r="A58">
        <v>53</v>
      </c>
      <c r="B58" t="s">
        <v>94</v>
      </c>
      <c r="C58" s="6">
        <v>0.112000000000001</v>
      </c>
    </row>
    <row r="59" spans="1:3" x14ac:dyDescent="0.45">
      <c r="A59">
        <v>54</v>
      </c>
      <c r="B59" t="s">
        <v>94</v>
      </c>
      <c r="C59" s="6">
        <v>6.8237890942437901E-2</v>
      </c>
    </row>
    <row r="60" spans="1:3" x14ac:dyDescent="0.45">
      <c r="A60">
        <v>55</v>
      </c>
      <c r="B60" t="s">
        <v>94</v>
      </c>
      <c r="C60" s="6">
        <v>6.4000000000000001E-2</v>
      </c>
    </row>
    <row r="61" spans="1:3" x14ac:dyDescent="0.45">
      <c r="A61">
        <v>56</v>
      </c>
      <c r="B61" t="s">
        <v>94</v>
      </c>
      <c r="C61" s="6">
        <v>0.28000000000000103</v>
      </c>
    </row>
    <row r="62" spans="1:3" x14ac:dyDescent="0.45">
      <c r="A62">
        <v>57</v>
      </c>
      <c r="B62" t="s">
        <v>94</v>
      </c>
      <c r="C62" s="6">
        <v>0.25600000000000001</v>
      </c>
    </row>
    <row r="63" spans="1:3" x14ac:dyDescent="0.45">
      <c r="A63">
        <v>58</v>
      </c>
      <c r="B63" t="s">
        <v>94</v>
      </c>
      <c r="C63" s="6">
        <v>0.100875215175349</v>
      </c>
    </row>
    <row r="64" spans="1:3" x14ac:dyDescent="0.45">
      <c r="A64">
        <v>59</v>
      </c>
      <c r="B64" t="s">
        <v>94</v>
      </c>
      <c r="C64" s="6">
        <v>0.192</v>
      </c>
    </row>
    <row r="65" spans="1:3" x14ac:dyDescent="0.45">
      <c r="A65">
        <v>60</v>
      </c>
      <c r="B65" t="s">
        <v>94</v>
      </c>
      <c r="C65" s="6">
        <v>0.10233362940886</v>
      </c>
    </row>
    <row r="66" spans="1:3" x14ac:dyDescent="0.45">
      <c r="A66">
        <v>61</v>
      </c>
      <c r="B66" t="s">
        <v>94</v>
      </c>
      <c r="C66" s="6">
        <v>0.105030857531712</v>
      </c>
    </row>
    <row r="67" spans="1:3" x14ac:dyDescent="0.45">
      <c r="A67">
        <v>63</v>
      </c>
      <c r="B67" t="s">
        <v>94</v>
      </c>
      <c r="C67" s="6">
        <v>8.8000000000000897E-2</v>
      </c>
    </row>
    <row r="68" spans="1:3" x14ac:dyDescent="0.45">
      <c r="A68">
        <v>64</v>
      </c>
      <c r="B68" t="s">
        <v>94</v>
      </c>
      <c r="C68" s="6">
        <v>4.7999999999998197E-2</v>
      </c>
    </row>
    <row r="69" spans="1:3" x14ac:dyDescent="0.45">
      <c r="A69">
        <v>65</v>
      </c>
      <c r="B69" t="s">
        <v>94</v>
      </c>
      <c r="C69" s="6">
        <v>4.8000000000001798E-2</v>
      </c>
    </row>
    <row r="70" spans="1:3" x14ac:dyDescent="0.45">
      <c r="A70">
        <v>66</v>
      </c>
      <c r="B70" t="s">
        <v>94</v>
      </c>
      <c r="C70" s="6">
        <v>0.19999999999999901</v>
      </c>
    </row>
    <row r="71" spans="1:3" x14ac:dyDescent="0.45">
      <c r="A71">
        <v>67</v>
      </c>
      <c r="B71" t="s">
        <v>94</v>
      </c>
      <c r="C71" s="6">
        <v>5.5999999999997302E-2</v>
      </c>
    </row>
    <row r="72" spans="1:3" x14ac:dyDescent="0.45">
      <c r="A72">
        <v>68</v>
      </c>
      <c r="B72" t="s">
        <v>94</v>
      </c>
      <c r="C72" s="6">
        <v>0.26399999999999901</v>
      </c>
    </row>
    <row r="73" spans="1:3" x14ac:dyDescent="0.45">
      <c r="A73">
        <v>69</v>
      </c>
      <c r="B73" t="s">
        <v>94</v>
      </c>
      <c r="C73" s="6">
        <v>0.19999999999999901</v>
      </c>
    </row>
    <row r="74" spans="1:3" x14ac:dyDescent="0.45">
      <c r="A74">
        <v>70</v>
      </c>
      <c r="B74" t="s">
        <v>94</v>
      </c>
      <c r="C74" s="6">
        <v>0.103999999999999</v>
      </c>
    </row>
    <row r="75" spans="1:3" x14ac:dyDescent="0.45">
      <c r="A75">
        <v>71</v>
      </c>
      <c r="B75" t="s">
        <v>94</v>
      </c>
      <c r="C75" s="6">
        <v>8.8000000000000897E-2</v>
      </c>
    </row>
    <row r="76" spans="1:3" x14ac:dyDescent="0.45">
      <c r="A76">
        <v>72</v>
      </c>
      <c r="B76" t="s">
        <v>94</v>
      </c>
      <c r="C76" s="6">
        <v>0.303999999999994</v>
      </c>
    </row>
    <row r="77" spans="1:3" x14ac:dyDescent="0.45">
      <c r="A77">
        <v>73</v>
      </c>
      <c r="B77" t="s">
        <v>94</v>
      </c>
      <c r="C77" s="6">
        <v>0.20799999999999799</v>
      </c>
    </row>
    <row r="78" spans="1:3" x14ac:dyDescent="0.45">
      <c r="A78">
        <v>74</v>
      </c>
      <c r="B78" t="s">
        <v>94</v>
      </c>
      <c r="C78" s="6">
        <v>0.25600000000000001</v>
      </c>
    </row>
    <row r="79" spans="1:3" x14ac:dyDescent="0.45">
      <c r="A79">
        <v>75</v>
      </c>
      <c r="B79" t="s">
        <v>94</v>
      </c>
      <c r="C79" s="6">
        <v>4.8000000000001798E-2</v>
      </c>
    </row>
    <row r="80" spans="1:3" x14ac:dyDescent="0.45">
      <c r="A80">
        <v>76</v>
      </c>
      <c r="B80" t="s">
        <v>94</v>
      </c>
      <c r="C80" s="6">
        <v>7.9999999999998295E-2</v>
      </c>
    </row>
    <row r="81" spans="1:3" x14ac:dyDescent="0.45">
      <c r="A81">
        <v>77</v>
      </c>
      <c r="B81" t="s">
        <v>94</v>
      </c>
      <c r="C81" s="6">
        <v>0.192</v>
      </c>
    </row>
    <row r="82" spans="1:3" x14ac:dyDescent="0.45">
      <c r="A82">
        <v>78</v>
      </c>
      <c r="B82" t="s">
        <v>94</v>
      </c>
      <c r="C82" s="6">
        <v>0.45380844360729999</v>
      </c>
    </row>
    <row r="83" spans="1:3" x14ac:dyDescent="0.45">
      <c r="A83">
        <v>79</v>
      </c>
      <c r="B83" t="s">
        <v>94</v>
      </c>
      <c r="C83" s="6">
        <v>0.104000000000006</v>
      </c>
    </row>
    <row r="84" spans="1:3" x14ac:dyDescent="0.45">
      <c r="A84">
        <v>80</v>
      </c>
      <c r="B84" t="s">
        <v>94</v>
      </c>
      <c r="C84" s="6">
        <v>0.10326685784081401</v>
      </c>
    </row>
    <row r="85" spans="1:3" x14ac:dyDescent="0.45">
      <c r="A85">
        <v>81</v>
      </c>
      <c r="B85" t="s">
        <v>94</v>
      </c>
      <c r="C85" s="6">
        <v>0.15999999999999601</v>
      </c>
    </row>
    <row r="86" spans="1:3" x14ac:dyDescent="0.45">
      <c r="A86">
        <v>82</v>
      </c>
      <c r="B86" t="s">
        <v>94</v>
      </c>
      <c r="C86" s="6">
        <v>6.4000000000000001E-2</v>
      </c>
    </row>
    <row r="87" spans="1:3" x14ac:dyDescent="0.45">
      <c r="A87">
        <v>83</v>
      </c>
      <c r="B87" t="s">
        <v>94</v>
      </c>
      <c r="C87" s="6">
        <v>8.6761623296894103E-2</v>
      </c>
    </row>
    <row r="88" spans="1:3" x14ac:dyDescent="0.45">
      <c r="A88">
        <v>84</v>
      </c>
      <c r="B88" t="s">
        <v>94</v>
      </c>
      <c r="C88" s="6">
        <v>0.35648465247050598</v>
      </c>
    </row>
    <row r="89" spans="1:3" x14ac:dyDescent="0.45">
      <c r="A89">
        <v>86</v>
      </c>
      <c r="B89" t="s">
        <v>94</v>
      </c>
      <c r="C89" s="6">
        <v>0.112000000000001</v>
      </c>
    </row>
    <row r="90" spans="1:3" x14ac:dyDescent="0.45">
      <c r="A90">
        <v>87</v>
      </c>
      <c r="B90" t="s">
        <v>94</v>
      </c>
      <c r="C90" s="6">
        <v>0.17600000000000099</v>
      </c>
    </row>
    <row r="91" spans="1:3" x14ac:dyDescent="0.45">
      <c r="A91">
        <v>88</v>
      </c>
      <c r="B91" t="s">
        <v>94</v>
      </c>
      <c r="C91" s="6">
        <v>0.192</v>
      </c>
    </row>
    <row r="92" spans="1:3" x14ac:dyDescent="0.45">
      <c r="A92">
        <v>89</v>
      </c>
      <c r="B92" t="s">
        <v>94</v>
      </c>
      <c r="C92" s="6">
        <v>0.247999999999997</v>
      </c>
    </row>
    <row r="93" spans="1:3" x14ac:dyDescent="0.45">
      <c r="A93">
        <v>90</v>
      </c>
      <c r="B93" t="s">
        <v>94</v>
      </c>
      <c r="C93" s="6">
        <v>7.1999999999995595E-2</v>
      </c>
    </row>
    <row r="94" spans="1:3" x14ac:dyDescent="0.45">
      <c r="A94">
        <v>91</v>
      </c>
      <c r="B94" t="s">
        <v>94</v>
      </c>
      <c r="C94" s="6">
        <v>0.103999999999999</v>
      </c>
    </row>
    <row r="95" spans="1:3" x14ac:dyDescent="0.45">
      <c r="A95">
        <v>92</v>
      </c>
      <c r="B95" t="s">
        <v>94</v>
      </c>
      <c r="C95" s="6">
        <v>0.25600000000000001</v>
      </c>
    </row>
    <row r="96" spans="1:3" x14ac:dyDescent="0.45">
      <c r="A96">
        <v>93</v>
      </c>
      <c r="B96" t="s">
        <v>94</v>
      </c>
      <c r="C96" s="6">
        <v>8.8553159377049398E-2</v>
      </c>
    </row>
    <row r="97" spans="1:3" x14ac:dyDescent="0.45">
      <c r="A97">
        <v>94</v>
      </c>
      <c r="B97" t="s">
        <v>94</v>
      </c>
      <c r="C97" s="6">
        <v>7.8811327563521105E-2</v>
      </c>
    </row>
    <row r="98" spans="1:3" x14ac:dyDescent="0.45">
      <c r="A98">
        <v>95</v>
      </c>
      <c r="B98" t="s">
        <v>94</v>
      </c>
      <c r="C98" s="6">
        <v>0.11199999999999399</v>
      </c>
    </row>
    <row r="99" spans="1:3" x14ac:dyDescent="0.45">
      <c r="A99">
        <v>96</v>
      </c>
      <c r="B99" t="s">
        <v>94</v>
      </c>
      <c r="C99" s="6">
        <v>0.128</v>
      </c>
    </row>
    <row r="100" spans="1:3" x14ac:dyDescent="0.45">
      <c r="A100">
        <v>97</v>
      </c>
      <c r="B100" t="s">
        <v>94</v>
      </c>
      <c r="C100" s="6">
        <v>0.17600000000000099</v>
      </c>
    </row>
    <row r="101" spans="1:3" x14ac:dyDescent="0.45">
      <c r="A101">
        <v>98</v>
      </c>
      <c r="B101" t="s">
        <v>94</v>
      </c>
      <c r="C101" s="6">
        <v>0.17600000000000099</v>
      </c>
    </row>
    <row r="102" spans="1:3" x14ac:dyDescent="0.45">
      <c r="A102">
        <v>99</v>
      </c>
      <c r="B102" t="s">
        <v>94</v>
      </c>
      <c r="C102" s="6">
        <v>0.17599999999999399</v>
      </c>
    </row>
    <row r="103" spans="1:3" x14ac:dyDescent="0.45">
      <c r="A103">
        <v>100</v>
      </c>
      <c r="B103" t="s">
        <v>94</v>
      </c>
      <c r="C103" s="6">
        <v>0.29599999999999899</v>
      </c>
    </row>
    <row r="104" spans="1:3" x14ac:dyDescent="0.45">
      <c r="A104">
        <v>101</v>
      </c>
      <c r="B104" t="s">
        <v>94</v>
      </c>
      <c r="C104" s="6">
        <v>9.5999999999996505E-2</v>
      </c>
    </row>
    <row r="105" spans="1:3" x14ac:dyDescent="0.45">
      <c r="A105">
        <v>102</v>
      </c>
      <c r="B105" t="s">
        <v>94</v>
      </c>
      <c r="C105" s="6">
        <v>0.13599999999999501</v>
      </c>
    </row>
    <row r="106" spans="1:3" x14ac:dyDescent="0.45">
      <c r="A106">
        <v>103</v>
      </c>
      <c r="B106" t="s">
        <v>94</v>
      </c>
      <c r="C106" s="6">
        <v>4.8000000000001798E-2</v>
      </c>
    </row>
    <row r="107" spans="1:3" x14ac:dyDescent="0.45">
      <c r="A107">
        <v>104</v>
      </c>
      <c r="B107" t="s">
        <v>94</v>
      </c>
      <c r="C107" s="6">
        <v>0.20000000000000201</v>
      </c>
    </row>
    <row r="108" spans="1:3" x14ac:dyDescent="0.45">
      <c r="A108">
        <v>105</v>
      </c>
      <c r="B108" t="s">
        <v>94</v>
      </c>
      <c r="C108" s="6">
        <v>0.40800000000000097</v>
      </c>
    </row>
    <row r="109" spans="1:3" x14ac:dyDescent="0.45">
      <c r="A109">
        <v>106</v>
      </c>
      <c r="B109" t="s">
        <v>94</v>
      </c>
      <c r="C109" s="6">
        <v>0.17600000000000099</v>
      </c>
    </row>
    <row r="110" spans="1:3" x14ac:dyDescent="0.45">
      <c r="A110">
        <v>107</v>
      </c>
      <c r="B110" t="s">
        <v>94</v>
      </c>
      <c r="C110" s="6">
        <v>9.8844909883403803E-2</v>
      </c>
    </row>
    <row r="111" spans="1:3" x14ac:dyDescent="0.45">
      <c r="A111">
        <v>108</v>
      </c>
      <c r="B111" t="s">
        <v>94</v>
      </c>
      <c r="C111" s="6">
        <v>9.5486441880758804E-2</v>
      </c>
    </row>
    <row r="112" spans="1:3" x14ac:dyDescent="0.45">
      <c r="A112">
        <v>109</v>
      </c>
      <c r="B112" t="s">
        <v>94</v>
      </c>
      <c r="C112" s="6">
        <v>0.112000000000001</v>
      </c>
    </row>
    <row r="113" spans="1:3" x14ac:dyDescent="0.45">
      <c r="A113">
        <v>110</v>
      </c>
      <c r="B113" t="s">
        <v>94</v>
      </c>
      <c r="C113" s="6">
        <v>0.17728207835556001</v>
      </c>
    </row>
    <row r="114" spans="1:3" x14ac:dyDescent="0.45">
      <c r="A114">
        <v>113</v>
      </c>
      <c r="B114" t="s">
        <v>94</v>
      </c>
      <c r="C114" s="6">
        <v>0.10759004933328201</v>
      </c>
    </row>
    <row r="115" spans="1:3" x14ac:dyDescent="0.45">
      <c r="A115">
        <v>114</v>
      </c>
      <c r="B115" t="s">
        <v>94</v>
      </c>
      <c r="C115" s="6">
        <v>0.31487384313653799</v>
      </c>
    </row>
    <row r="116" spans="1:3" x14ac:dyDescent="0.45">
      <c r="A116">
        <v>115</v>
      </c>
      <c r="B116" t="s">
        <v>94</v>
      </c>
      <c r="C116" s="6">
        <v>0.148198838395039</v>
      </c>
    </row>
    <row r="117" spans="1:3" x14ac:dyDescent="0.45">
      <c r="A117">
        <v>116</v>
      </c>
      <c r="B117" t="s">
        <v>94</v>
      </c>
      <c r="C117" s="6">
        <v>0.98203225660639504</v>
      </c>
    </row>
    <row r="118" spans="1:3" x14ac:dyDescent="0.45">
      <c r="A118">
        <v>117</v>
      </c>
      <c r="B118" t="s">
        <v>94</v>
      </c>
      <c r="C118" s="6">
        <v>0.15218906994992601</v>
      </c>
    </row>
    <row r="119" spans="1:3" x14ac:dyDescent="0.45">
      <c r="A119">
        <v>118</v>
      </c>
      <c r="B119" t="s">
        <v>94</v>
      </c>
      <c r="C119" s="6">
        <v>0.48800000000000598</v>
      </c>
    </row>
    <row r="120" spans="1:3" x14ac:dyDescent="0.45">
      <c r="A120">
        <v>119</v>
      </c>
      <c r="B120" t="s">
        <v>94</v>
      </c>
      <c r="C120" s="6">
        <v>0.107733655256382</v>
      </c>
    </row>
    <row r="121" spans="1:3" x14ac:dyDescent="0.45">
      <c r="A121">
        <v>120</v>
      </c>
      <c r="B121" t="s">
        <v>94</v>
      </c>
      <c r="C121" s="6">
        <v>9.2266344743613601E-2</v>
      </c>
    </row>
    <row r="122" spans="1:3" x14ac:dyDescent="0.45">
      <c r="A122">
        <v>121</v>
      </c>
      <c r="B122" t="s">
        <v>94</v>
      </c>
      <c r="C122" s="6">
        <v>0.192</v>
      </c>
    </row>
    <row r="123" spans="1:3" x14ac:dyDescent="0.45">
      <c r="A123">
        <v>122</v>
      </c>
      <c r="B123" t="s">
        <v>94</v>
      </c>
      <c r="C123" s="6">
        <v>0.28000000000000103</v>
      </c>
    </row>
    <row r="124" spans="1:3" x14ac:dyDescent="0.45">
      <c r="A124">
        <v>123</v>
      </c>
      <c r="B124" t="s">
        <v>94</v>
      </c>
      <c r="C124" s="6">
        <v>0.15108151873432901</v>
      </c>
    </row>
    <row r="125" spans="1:3" x14ac:dyDescent="0.45">
      <c r="A125">
        <v>124</v>
      </c>
      <c r="B125" t="s">
        <v>94</v>
      </c>
      <c r="C125" s="6">
        <v>0.182481779264733</v>
      </c>
    </row>
    <row r="126" spans="1:3" x14ac:dyDescent="0.45">
      <c r="A126">
        <v>125</v>
      </c>
      <c r="B126" t="s">
        <v>94</v>
      </c>
      <c r="C126" s="6">
        <v>0.103904388168437</v>
      </c>
    </row>
    <row r="127" spans="1:3" x14ac:dyDescent="0.45">
      <c r="A127">
        <v>126</v>
      </c>
      <c r="B127" t="s">
        <v>94</v>
      </c>
      <c r="C127" s="6">
        <v>0.15972518018346399</v>
      </c>
    </row>
    <row r="128" spans="1:3" x14ac:dyDescent="0.45">
      <c r="A128">
        <v>127</v>
      </c>
      <c r="B128" t="s">
        <v>94</v>
      </c>
      <c r="C128" s="6">
        <v>0.103999999999999</v>
      </c>
    </row>
    <row r="129" spans="1:3" x14ac:dyDescent="0.45">
      <c r="A129">
        <v>128</v>
      </c>
      <c r="B129" t="s">
        <v>94</v>
      </c>
      <c r="C129" s="6">
        <v>7.1999999999995595E-2</v>
      </c>
    </row>
    <row r="130" spans="1:3" x14ac:dyDescent="0.45">
      <c r="A130">
        <v>129</v>
      </c>
      <c r="B130" t="s">
        <v>94</v>
      </c>
      <c r="C130" s="6">
        <v>0.32800000000000201</v>
      </c>
    </row>
  </sheetData>
  <sortState xmlns:xlrd2="http://schemas.microsoft.com/office/spreadsheetml/2017/richdata2" ref="A2:C130">
    <sortCondition ref="B2:B1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9B-2015-4E3C-966A-5B57B3EC95FF}">
  <dimension ref="A1:N37"/>
  <sheetViews>
    <sheetView workbookViewId="0">
      <selection activeCell="I11" sqref="I11"/>
    </sheetView>
  </sheetViews>
  <sheetFormatPr defaultRowHeight="18.5" x14ac:dyDescent="0.45"/>
  <cols>
    <col min="3" max="3" width="7.85546875" customWidth="1"/>
    <col min="5" max="6" width="7.85546875" customWidth="1"/>
    <col min="7" max="7" width="10.78515625" bestFit="1" customWidth="1"/>
    <col min="8" max="8" width="9.140625" style="1"/>
  </cols>
  <sheetData>
    <row r="1" spans="1:14" x14ac:dyDescent="0.45">
      <c r="A1" s="20"/>
      <c r="B1" s="21" t="s">
        <v>102</v>
      </c>
      <c r="C1" s="21" t="s">
        <v>102</v>
      </c>
      <c r="D1" s="21" t="s">
        <v>103</v>
      </c>
      <c r="E1" s="21" t="s">
        <v>103</v>
      </c>
    </row>
    <row r="2" spans="1:14" x14ac:dyDescent="0.45">
      <c r="A2" s="20" t="s">
        <v>20</v>
      </c>
      <c r="B2" s="45" t="s">
        <v>70</v>
      </c>
      <c r="C2" s="23">
        <v>2.5860503845306302</v>
      </c>
      <c r="D2" s="24" t="s">
        <v>94</v>
      </c>
      <c r="E2" s="34">
        <v>0.12</v>
      </c>
      <c r="F2" s="6"/>
      <c r="G2" s="18" t="s">
        <v>104</v>
      </c>
      <c r="H2" s="44">
        <f>COUNT(E2:E6,E8:E12,E14:E17,E19,E21:E29,E31:E33,E35:E36)/C37*60</f>
        <v>82.264784408909705</v>
      </c>
      <c r="J2" s="6"/>
    </row>
    <row r="3" spans="1:14" x14ac:dyDescent="0.45">
      <c r="A3" s="20" t="s">
        <v>21</v>
      </c>
      <c r="B3" s="46"/>
      <c r="C3" s="23"/>
      <c r="D3" s="24" t="s">
        <v>94</v>
      </c>
      <c r="E3" s="34">
        <v>0.28000000000000003</v>
      </c>
      <c r="F3" s="6"/>
      <c r="G3" s="18" t="s">
        <v>105</v>
      </c>
      <c r="H3" s="58">
        <f>COUNT(E2:E6,E8:E12,E19,E21:E29,E31:E33,E35:E36)/SUM(C2,C8,C14,C19,C21,C31,C35)*60</f>
        <v>101.04140046471659</v>
      </c>
      <c r="J3" s="6"/>
    </row>
    <row r="4" spans="1:14" x14ac:dyDescent="0.45">
      <c r="A4" s="20" t="s">
        <v>22</v>
      </c>
      <c r="B4" s="46"/>
      <c r="C4" s="23"/>
      <c r="D4" s="24" t="s">
        <v>94</v>
      </c>
      <c r="E4" s="34">
        <v>0.35199999999999998</v>
      </c>
      <c r="F4" s="6"/>
      <c r="G4" s="18" t="s">
        <v>106</v>
      </c>
      <c r="H4" s="44">
        <f>AVERAGE(I4:N4)</f>
        <v>4.166666666666667</v>
      </c>
      <c r="I4">
        <f>COUNT(E2:E6)</f>
        <v>5</v>
      </c>
      <c r="J4">
        <f>COUNT(E8:E12)</f>
        <v>5</v>
      </c>
      <c r="K4">
        <f>COUNT(E19)</f>
        <v>1</v>
      </c>
      <c r="L4">
        <f>COUNT(E21:E29)</f>
        <v>9</v>
      </c>
      <c r="M4">
        <f>COUNT(E31:E33)</f>
        <v>3</v>
      </c>
      <c r="N4">
        <f>COUNT(E35:E36)</f>
        <v>2</v>
      </c>
    </row>
    <row r="5" spans="1:14" x14ac:dyDescent="0.45">
      <c r="A5" s="20" t="s">
        <v>23</v>
      </c>
      <c r="B5" s="46"/>
      <c r="C5" s="23"/>
      <c r="D5" s="24" t="s">
        <v>94</v>
      </c>
      <c r="E5" s="34">
        <v>0.24</v>
      </c>
      <c r="F5" s="6"/>
      <c r="J5" s="6"/>
    </row>
    <row r="6" spans="1:14" x14ac:dyDescent="0.45">
      <c r="A6" s="20" t="s">
        <v>20</v>
      </c>
      <c r="B6" s="46"/>
      <c r="C6" s="23"/>
      <c r="D6" s="24" t="s">
        <v>94</v>
      </c>
      <c r="E6" s="34">
        <v>0.23199999999999901</v>
      </c>
      <c r="F6" s="6"/>
      <c r="J6" s="6"/>
    </row>
    <row r="7" spans="1:14" x14ac:dyDescent="0.45">
      <c r="A7" s="20" t="s">
        <v>54</v>
      </c>
      <c r="B7" s="26" t="s">
        <v>93</v>
      </c>
      <c r="C7" s="27">
        <v>0.67381333825788403</v>
      </c>
      <c r="D7" s="26" t="s">
        <v>93</v>
      </c>
      <c r="E7" s="34">
        <v>0.41599999999999898</v>
      </c>
      <c r="F7" s="6"/>
      <c r="J7" s="6"/>
    </row>
    <row r="8" spans="1:14" x14ac:dyDescent="0.45">
      <c r="A8" s="20" t="s">
        <v>44</v>
      </c>
      <c r="B8" s="45" t="s">
        <v>70</v>
      </c>
      <c r="C8" s="23">
        <v>2.8673495515460701</v>
      </c>
      <c r="D8" s="24" t="s">
        <v>94</v>
      </c>
      <c r="E8" s="34">
        <v>0.16</v>
      </c>
      <c r="F8" s="6"/>
      <c r="J8" s="6"/>
    </row>
    <row r="9" spans="1:14" x14ac:dyDescent="0.45">
      <c r="A9" s="20" t="s">
        <v>45</v>
      </c>
      <c r="B9" s="46"/>
      <c r="C9" s="23"/>
      <c r="D9" s="24" t="s">
        <v>94</v>
      </c>
      <c r="E9" s="34">
        <v>0.16627849000699099</v>
      </c>
      <c r="F9" s="6"/>
      <c r="J9" s="6"/>
    </row>
    <row r="10" spans="1:14" x14ac:dyDescent="0.45">
      <c r="A10" s="20" t="s">
        <v>24</v>
      </c>
      <c r="B10" s="46"/>
      <c r="C10" s="23"/>
      <c r="D10" s="24" t="s">
        <v>94</v>
      </c>
      <c r="E10" s="34">
        <v>0.27200000000000002</v>
      </c>
      <c r="F10" s="6"/>
      <c r="J10" s="6"/>
    </row>
    <row r="11" spans="1:14" x14ac:dyDescent="0.45">
      <c r="A11" s="20" t="s">
        <v>25</v>
      </c>
      <c r="B11" s="46"/>
      <c r="C11" s="23"/>
      <c r="D11" s="24" t="s">
        <v>94</v>
      </c>
      <c r="E11" s="34">
        <v>0.4</v>
      </c>
      <c r="F11" s="6"/>
      <c r="J11" s="6"/>
    </row>
    <row r="12" spans="1:14" x14ac:dyDescent="0.45">
      <c r="A12" s="20" t="s">
        <v>26</v>
      </c>
      <c r="B12" s="46"/>
      <c r="C12" s="23"/>
      <c r="D12" s="24" t="s">
        <v>94</v>
      </c>
      <c r="E12" s="34">
        <v>0.247999999999999</v>
      </c>
      <c r="F12" s="6"/>
      <c r="J12" s="6"/>
    </row>
    <row r="13" spans="1:14" x14ac:dyDescent="0.45">
      <c r="A13" s="20"/>
      <c r="B13" s="28" t="s">
        <v>36</v>
      </c>
      <c r="C13" s="29">
        <v>1.472</v>
      </c>
      <c r="D13" s="24"/>
      <c r="E13" s="20"/>
      <c r="J13" s="6"/>
    </row>
    <row r="14" spans="1:14" x14ac:dyDescent="0.45">
      <c r="A14" s="20" t="s">
        <v>27</v>
      </c>
      <c r="B14" s="45" t="s">
        <v>70</v>
      </c>
      <c r="C14" s="23">
        <v>1.71199999999999</v>
      </c>
      <c r="D14" s="35" t="s">
        <v>63</v>
      </c>
      <c r="E14" s="20">
        <v>0.224</v>
      </c>
      <c r="H14" s="16"/>
      <c r="I14" s="10"/>
      <c r="J14" s="11"/>
    </row>
    <row r="15" spans="1:14" x14ac:dyDescent="0.45">
      <c r="A15" s="20" t="s">
        <v>28</v>
      </c>
      <c r="B15" s="45"/>
      <c r="C15" s="23"/>
      <c r="D15" s="35" t="s">
        <v>63</v>
      </c>
      <c r="E15" s="20">
        <v>0.13599999999999901</v>
      </c>
      <c r="J15" s="6"/>
    </row>
    <row r="16" spans="1:14" x14ac:dyDescent="0.45">
      <c r="A16" s="20" t="s">
        <v>32</v>
      </c>
      <c r="B16" s="45"/>
      <c r="C16" s="23"/>
      <c r="D16" s="35" t="s">
        <v>63</v>
      </c>
      <c r="E16" s="34">
        <v>0.19483037148376001</v>
      </c>
      <c r="F16" s="6"/>
      <c r="J16" s="6"/>
    </row>
    <row r="17" spans="1:10" x14ac:dyDescent="0.45">
      <c r="A17" s="20" t="s">
        <v>29</v>
      </c>
      <c r="B17" s="45"/>
      <c r="C17" s="23"/>
      <c r="D17" s="35" t="s">
        <v>63</v>
      </c>
      <c r="E17" s="34">
        <v>0.28799999999999998</v>
      </c>
      <c r="F17" s="6"/>
      <c r="J17" s="6"/>
    </row>
    <row r="18" spans="1:10" x14ac:dyDescent="0.45">
      <c r="A18" s="20"/>
      <c r="B18" s="30" t="s">
        <v>59</v>
      </c>
      <c r="C18" s="31">
        <v>0.89600000000000002</v>
      </c>
      <c r="D18" s="24"/>
      <c r="E18" s="34"/>
      <c r="F18" s="6"/>
      <c r="J18" s="6"/>
    </row>
    <row r="19" spans="1:10" x14ac:dyDescent="0.45">
      <c r="A19" s="20" t="s">
        <v>27</v>
      </c>
      <c r="B19" s="22" t="s">
        <v>70</v>
      </c>
      <c r="C19" s="23">
        <v>1.1519999999999899</v>
      </c>
      <c r="D19" s="24" t="s">
        <v>94</v>
      </c>
      <c r="E19" s="34">
        <v>0.78400000000000003</v>
      </c>
      <c r="F19" s="6"/>
      <c r="J19" s="6"/>
    </row>
    <row r="20" spans="1:10" x14ac:dyDescent="0.45">
      <c r="A20" s="20"/>
      <c r="B20" s="30" t="s">
        <v>59</v>
      </c>
      <c r="C20" s="31">
        <v>0.40000000000000202</v>
      </c>
      <c r="D20" s="24"/>
      <c r="E20" s="34"/>
      <c r="F20" s="6"/>
      <c r="J20" s="6"/>
    </row>
    <row r="21" spans="1:10" x14ac:dyDescent="0.45">
      <c r="A21" s="20" t="s">
        <v>28</v>
      </c>
      <c r="B21" s="45" t="s">
        <v>70</v>
      </c>
      <c r="C21" s="23">
        <v>4.1119999999999903</v>
      </c>
      <c r="D21" s="24" t="s">
        <v>94</v>
      </c>
      <c r="E21" s="34">
        <v>0.16800000000000101</v>
      </c>
      <c r="F21" s="6"/>
      <c r="J21" s="6"/>
    </row>
    <row r="22" spans="1:10" x14ac:dyDescent="0.45">
      <c r="A22" s="20" t="s">
        <v>29</v>
      </c>
      <c r="B22" s="45"/>
      <c r="C22" s="23"/>
      <c r="D22" s="24" t="s">
        <v>94</v>
      </c>
      <c r="E22" s="34">
        <v>0.224</v>
      </c>
      <c r="F22" s="6"/>
      <c r="J22" s="6"/>
    </row>
    <row r="23" spans="1:10" x14ac:dyDescent="0.45">
      <c r="A23" s="20" t="s">
        <v>30</v>
      </c>
      <c r="B23" s="45"/>
      <c r="C23" s="23"/>
      <c r="D23" s="24" t="s">
        <v>94</v>
      </c>
      <c r="E23" s="34">
        <v>0.17599999999999799</v>
      </c>
      <c r="F23" s="6"/>
      <c r="J23" s="6"/>
    </row>
    <row r="24" spans="1:10" x14ac:dyDescent="0.45">
      <c r="A24" s="20" t="s">
        <v>55</v>
      </c>
      <c r="B24" s="45"/>
      <c r="C24" s="23"/>
      <c r="D24" s="24" t="s">
        <v>94</v>
      </c>
      <c r="E24" s="34">
        <v>0.19999999999999901</v>
      </c>
      <c r="F24" s="6"/>
      <c r="J24" s="6"/>
    </row>
    <row r="25" spans="1:10" x14ac:dyDescent="0.45">
      <c r="A25" s="20" t="s">
        <v>56</v>
      </c>
      <c r="B25" s="45"/>
      <c r="C25" s="23"/>
      <c r="D25" s="24" t="s">
        <v>94</v>
      </c>
      <c r="E25" s="34">
        <v>0.126674690697679</v>
      </c>
      <c r="F25" s="6"/>
      <c r="J25" s="6"/>
    </row>
    <row r="26" spans="1:10" x14ac:dyDescent="0.45">
      <c r="A26" s="20" t="s">
        <v>57</v>
      </c>
      <c r="B26" s="45"/>
      <c r="C26" s="23"/>
      <c r="D26" s="24" t="s">
        <v>94</v>
      </c>
      <c r="E26" s="34">
        <v>0.124754866559477</v>
      </c>
      <c r="F26" s="6"/>
      <c r="J26" s="6"/>
    </row>
    <row r="27" spans="1:10" x14ac:dyDescent="0.45">
      <c r="A27" s="20" t="s">
        <v>58</v>
      </c>
      <c r="B27" s="45"/>
      <c r="C27" s="23"/>
      <c r="D27" s="24" t="s">
        <v>94</v>
      </c>
      <c r="E27" s="34">
        <v>0.23200000000000101</v>
      </c>
      <c r="F27" s="6"/>
      <c r="J27" s="6"/>
    </row>
    <row r="28" spans="1:10" x14ac:dyDescent="0.45">
      <c r="A28" s="20" t="s">
        <v>35</v>
      </c>
      <c r="B28" s="45"/>
      <c r="C28" s="23"/>
      <c r="D28" s="24" t="s">
        <v>94</v>
      </c>
      <c r="E28" s="34">
        <v>0.16799999999999901</v>
      </c>
      <c r="F28" s="6"/>
      <c r="J28" s="6"/>
    </row>
    <row r="29" spans="1:10" x14ac:dyDescent="0.45">
      <c r="A29" s="20" t="s">
        <v>31</v>
      </c>
      <c r="B29" s="45"/>
      <c r="C29" s="23"/>
      <c r="D29" s="24" t="s">
        <v>94</v>
      </c>
      <c r="E29" s="34">
        <v>0.26265988791139799</v>
      </c>
      <c r="F29" s="6"/>
      <c r="J29" s="6"/>
    </row>
    <row r="30" spans="1:10" x14ac:dyDescent="0.45">
      <c r="A30" s="20"/>
      <c r="B30" s="28" t="s">
        <v>36</v>
      </c>
      <c r="C30" s="29">
        <v>1.792</v>
      </c>
      <c r="D30" s="24"/>
      <c r="E30" s="20"/>
      <c r="J30" s="6"/>
    </row>
    <row r="31" spans="1:10" x14ac:dyDescent="0.45">
      <c r="A31" s="20" t="s">
        <v>27</v>
      </c>
      <c r="B31" s="45" t="s">
        <v>70</v>
      </c>
      <c r="C31" s="23">
        <v>1.28</v>
      </c>
      <c r="D31" s="24" t="s">
        <v>94</v>
      </c>
      <c r="E31" s="34">
        <v>0.28000000000000103</v>
      </c>
      <c r="F31" s="6"/>
      <c r="J31" s="6"/>
    </row>
    <row r="32" spans="1:10" x14ac:dyDescent="0.45">
      <c r="A32" s="20" t="s">
        <v>28</v>
      </c>
      <c r="B32" s="45"/>
      <c r="C32" s="23"/>
      <c r="D32" s="24" t="s">
        <v>94</v>
      </c>
      <c r="E32" s="34">
        <v>0.23199999999999901</v>
      </c>
      <c r="F32" s="6"/>
      <c r="J32" s="6"/>
    </row>
    <row r="33" spans="1:10" x14ac:dyDescent="0.45">
      <c r="A33" s="20" t="s">
        <v>32</v>
      </c>
      <c r="B33" s="45"/>
      <c r="C33" s="23"/>
      <c r="D33" s="24" t="s">
        <v>94</v>
      </c>
      <c r="E33" s="34">
        <v>0.248000000000001</v>
      </c>
      <c r="F33" s="6"/>
      <c r="J33" s="6"/>
    </row>
    <row r="34" spans="1:10" x14ac:dyDescent="0.45">
      <c r="A34" s="20"/>
      <c r="B34" s="30" t="s">
        <v>59</v>
      </c>
      <c r="C34" s="31">
        <v>1.0719999999999901</v>
      </c>
      <c r="D34" s="24"/>
      <c r="E34" s="20"/>
    </row>
    <row r="35" spans="1:10" x14ac:dyDescent="0.45">
      <c r="A35" s="20" t="s">
        <v>33</v>
      </c>
      <c r="B35" s="45" t="s">
        <v>70</v>
      </c>
      <c r="C35" s="23">
        <v>1.1359999999999899</v>
      </c>
      <c r="D35" s="24" t="s">
        <v>94</v>
      </c>
      <c r="E35" s="34">
        <v>0.224</v>
      </c>
      <c r="F35" s="6"/>
    </row>
    <row r="36" spans="1:10" x14ac:dyDescent="0.45">
      <c r="A36" s="20" t="s">
        <v>34</v>
      </c>
      <c r="B36" s="45"/>
      <c r="C36" s="23"/>
      <c r="D36" s="24" t="s">
        <v>94</v>
      </c>
      <c r="E36" s="34">
        <v>0.24000000000000199</v>
      </c>
      <c r="F36" s="6"/>
    </row>
    <row r="37" spans="1:10" x14ac:dyDescent="0.45">
      <c r="A37" s="20"/>
      <c r="B37" s="32" t="s">
        <v>107</v>
      </c>
      <c r="C37" s="33">
        <f>SUM(C2:C36)</f>
        <v>21.151213274334538</v>
      </c>
      <c r="D37" s="20"/>
      <c r="E37" s="20"/>
    </row>
  </sheetData>
  <mergeCells count="6">
    <mergeCell ref="B35:B36"/>
    <mergeCell ref="B2:B6"/>
    <mergeCell ref="B8:B12"/>
    <mergeCell ref="B14:B17"/>
    <mergeCell ref="B21:B29"/>
    <mergeCell ref="B31:B33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7D26-A271-461D-A59D-31A047493252}">
  <dimension ref="A1:J37"/>
  <sheetViews>
    <sheetView workbookViewId="0">
      <selection activeCell="H4" sqref="H4"/>
    </sheetView>
  </sheetViews>
  <sheetFormatPr defaultRowHeight="18.5" x14ac:dyDescent="0.45"/>
  <cols>
    <col min="3" max="3" width="7.85546875" customWidth="1"/>
    <col min="5" max="6" width="7.85546875" customWidth="1"/>
    <col min="7" max="7" width="10.78515625" bestFit="1" customWidth="1"/>
    <col min="8" max="8" width="9.140625" style="1"/>
  </cols>
  <sheetData>
    <row r="1" spans="1:10" x14ac:dyDescent="0.45">
      <c r="A1" s="20"/>
      <c r="B1" s="21" t="s">
        <v>102</v>
      </c>
      <c r="C1" s="21" t="s">
        <v>102</v>
      </c>
      <c r="D1" s="21" t="s">
        <v>103</v>
      </c>
      <c r="E1" s="21" t="s">
        <v>103</v>
      </c>
    </row>
    <row r="2" spans="1:10" x14ac:dyDescent="0.45">
      <c r="A2" s="20" t="s">
        <v>20</v>
      </c>
      <c r="B2" s="45" t="s">
        <v>70</v>
      </c>
      <c r="C2" s="23">
        <v>2.5860503845306302</v>
      </c>
      <c r="D2" s="24" t="s">
        <v>94</v>
      </c>
      <c r="E2" s="34">
        <v>0.12</v>
      </c>
      <c r="F2" s="6"/>
      <c r="G2" s="18" t="s">
        <v>108</v>
      </c>
      <c r="H2" s="58">
        <f>COUNT(E2:E6,E8:E12,E19,E21:E29,E31:E33,E35:E36)/SUM(C2,C7,C8,C13,C18,C19,C20,C21,C30,C31,C34,C35)*60</f>
        <v>77.163616594527483</v>
      </c>
      <c r="J2" s="6"/>
    </row>
    <row r="3" spans="1:10" x14ac:dyDescent="0.45">
      <c r="A3" s="20" t="s">
        <v>21</v>
      </c>
      <c r="B3" s="46"/>
      <c r="C3" s="23"/>
      <c r="D3" s="24" t="s">
        <v>94</v>
      </c>
      <c r="E3" s="34">
        <v>0.28000000000000003</v>
      </c>
      <c r="F3" s="6"/>
      <c r="G3" s="18" t="s">
        <v>109</v>
      </c>
      <c r="H3" s="58">
        <f>COUNT(E2:E6,E8:E12,E19,E21:E29,E31:E33,E35:E36)/SUM(C2,C8,C19,C21,C31,C35)*60</f>
        <v>114.21261876595938</v>
      </c>
      <c r="J3" s="6"/>
    </row>
    <row r="4" spans="1:10" x14ac:dyDescent="0.45">
      <c r="A4" s="20" t="s">
        <v>22</v>
      </c>
      <c r="B4" s="46"/>
      <c r="C4" s="23"/>
      <c r="D4" s="24" t="s">
        <v>94</v>
      </c>
      <c r="E4" s="34">
        <v>0.35199999999999998</v>
      </c>
      <c r="F4" s="6"/>
      <c r="G4" s="18" t="s">
        <v>110</v>
      </c>
      <c r="H4" s="44">
        <f>COUNT(E14:E17)/C37*60</f>
        <v>11.346866815022029</v>
      </c>
    </row>
    <row r="5" spans="1:10" x14ac:dyDescent="0.45">
      <c r="A5" s="20" t="s">
        <v>23</v>
      </c>
      <c r="B5" s="46"/>
      <c r="C5" s="23"/>
      <c r="D5" s="24" t="s">
        <v>94</v>
      </c>
      <c r="E5" s="34">
        <v>0.24</v>
      </c>
      <c r="F5" s="6"/>
      <c r="G5" s="18" t="s">
        <v>111</v>
      </c>
      <c r="H5" s="44">
        <f>C14/C37*60</f>
        <v>4.8564589968294003</v>
      </c>
      <c r="J5" s="6"/>
    </row>
    <row r="6" spans="1:10" x14ac:dyDescent="0.45">
      <c r="A6" s="20" t="s">
        <v>20</v>
      </c>
      <c r="B6" s="46"/>
      <c r="C6" s="23"/>
      <c r="D6" s="24" t="s">
        <v>94</v>
      </c>
      <c r="E6" s="34">
        <v>0.23199999999999901</v>
      </c>
      <c r="F6" s="6"/>
      <c r="J6" s="6"/>
    </row>
    <row r="7" spans="1:10" x14ac:dyDescent="0.45">
      <c r="A7" s="20" t="s">
        <v>54</v>
      </c>
      <c r="B7" s="26" t="s">
        <v>93</v>
      </c>
      <c r="C7" s="27">
        <v>0.67381333825788403</v>
      </c>
      <c r="D7" s="26" t="s">
        <v>93</v>
      </c>
      <c r="E7" s="34">
        <v>0.41599999999999898</v>
      </c>
      <c r="F7" s="6"/>
      <c r="J7" s="6"/>
    </row>
    <row r="8" spans="1:10" x14ac:dyDescent="0.45">
      <c r="A8" s="20" t="s">
        <v>44</v>
      </c>
      <c r="B8" s="45" t="s">
        <v>70</v>
      </c>
      <c r="C8" s="23">
        <v>2.8673495515460701</v>
      </c>
      <c r="D8" s="24" t="s">
        <v>94</v>
      </c>
      <c r="E8" s="34">
        <v>0.16</v>
      </c>
      <c r="F8" s="6"/>
      <c r="J8" s="6"/>
    </row>
    <row r="9" spans="1:10" x14ac:dyDescent="0.45">
      <c r="A9" s="20" t="s">
        <v>45</v>
      </c>
      <c r="B9" s="46"/>
      <c r="C9" s="23"/>
      <c r="D9" s="24" t="s">
        <v>94</v>
      </c>
      <c r="E9" s="34">
        <v>0.16627849000699099</v>
      </c>
      <c r="F9" s="6"/>
      <c r="J9" s="6"/>
    </row>
    <row r="10" spans="1:10" x14ac:dyDescent="0.45">
      <c r="A10" s="20" t="s">
        <v>24</v>
      </c>
      <c r="B10" s="46"/>
      <c r="C10" s="23"/>
      <c r="D10" s="24" t="s">
        <v>94</v>
      </c>
      <c r="E10" s="34">
        <v>0.27200000000000002</v>
      </c>
      <c r="F10" s="6"/>
      <c r="J10" s="6"/>
    </row>
    <row r="11" spans="1:10" x14ac:dyDescent="0.45">
      <c r="A11" s="20" t="s">
        <v>25</v>
      </c>
      <c r="B11" s="46"/>
      <c r="C11" s="23"/>
      <c r="D11" s="24" t="s">
        <v>94</v>
      </c>
      <c r="E11" s="34">
        <v>0.4</v>
      </c>
      <c r="F11" s="6"/>
      <c r="J11" s="6"/>
    </row>
    <row r="12" spans="1:10" x14ac:dyDescent="0.45">
      <c r="A12" s="20" t="s">
        <v>26</v>
      </c>
      <c r="B12" s="46"/>
      <c r="C12" s="23"/>
      <c r="D12" s="24" t="s">
        <v>94</v>
      </c>
      <c r="E12" s="34">
        <v>0.247999999999999</v>
      </c>
      <c r="F12" s="6"/>
      <c r="J12" s="6"/>
    </row>
    <row r="13" spans="1:10" x14ac:dyDescent="0.45">
      <c r="A13" s="20"/>
      <c r="B13" s="28" t="s">
        <v>36</v>
      </c>
      <c r="C13" s="29">
        <v>1.472</v>
      </c>
      <c r="D13" s="24"/>
      <c r="E13" s="20"/>
      <c r="J13" s="6"/>
    </row>
    <row r="14" spans="1:10" x14ac:dyDescent="0.45">
      <c r="A14" s="20" t="s">
        <v>27</v>
      </c>
      <c r="B14" s="47" t="s">
        <v>63</v>
      </c>
      <c r="C14" s="23">
        <v>1.71199999999999</v>
      </c>
      <c r="D14" s="35" t="s">
        <v>63</v>
      </c>
      <c r="E14" s="20">
        <v>0.224</v>
      </c>
      <c r="H14" s="16"/>
      <c r="I14" s="10"/>
      <c r="J14" s="11"/>
    </row>
    <row r="15" spans="1:10" x14ac:dyDescent="0.45">
      <c r="A15" s="20" t="s">
        <v>28</v>
      </c>
      <c r="B15" s="47"/>
      <c r="C15" s="23"/>
      <c r="D15" s="35" t="s">
        <v>63</v>
      </c>
      <c r="E15" s="20">
        <v>0.13599999999999901</v>
      </c>
      <c r="J15" s="6"/>
    </row>
    <row r="16" spans="1:10" x14ac:dyDescent="0.45">
      <c r="A16" s="20" t="s">
        <v>32</v>
      </c>
      <c r="B16" s="47"/>
      <c r="C16" s="23"/>
      <c r="D16" s="35" t="s">
        <v>63</v>
      </c>
      <c r="E16" s="34">
        <v>0.19483037148376001</v>
      </c>
      <c r="F16" s="6"/>
      <c r="J16" s="6"/>
    </row>
    <row r="17" spans="1:10" x14ac:dyDescent="0.45">
      <c r="A17" s="20" t="s">
        <v>29</v>
      </c>
      <c r="B17" s="47"/>
      <c r="C17" s="23"/>
      <c r="D17" s="35" t="s">
        <v>63</v>
      </c>
      <c r="E17" s="34">
        <v>0.28799999999999998</v>
      </c>
      <c r="F17" s="6"/>
      <c r="J17" s="6"/>
    </row>
    <row r="18" spans="1:10" x14ac:dyDescent="0.45">
      <c r="A18" s="20"/>
      <c r="B18" s="30" t="s">
        <v>59</v>
      </c>
      <c r="C18" s="31">
        <v>0.89600000000000002</v>
      </c>
      <c r="D18" s="24"/>
      <c r="E18" s="34"/>
      <c r="F18" s="6"/>
      <c r="J18" s="6"/>
    </row>
    <row r="19" spans="1:10" x14ac:dyDescent="0.45">
      <c r="A19" s="20" t="s">
        <v>27</v>
      </c>
      <c r="B19" s="22" t="s">
        <v>70</v>
      </c>
      <c r="C19" s="23">
        <v>1.1519999999999899</v>
      </c>
      <c r="D19" s="24" t="s">
        <v>94</v>
      </c>
      <c r="E19" s="34">
        <v>0.78400000000000003</v>
      </c>
      <c r="F19" s="6"/>
      <c r="J19" s="6"/>
    </row>
    <row r="20" spans="1:10" x14ac:dyDescent="0.45">
      <c r="A20" s="20"/>
      <c r="B20" s="30" t="s">
        <v>59</v>
      </c>
      <c r="C20" s="31">
        <v>0.40000000000000202</v>
      </c>
      <c r="D20" s="24"/>
      <c r="E20" s="34"/>
      <c r="F20" s="6"/>
      <c r="J20" s="6"/>
    </row>
    <row r="21" spans="1:10" x14ac:dyDescent="0.45">
      <c r="A21" s="20" t="s">
        <v>28</v>
      </c>
      <c r="B21" s="45" t="s">
        <v>70</v>
      </c>
      <c r="C21" s="23">
        <v>4.1119999999999903</v>
      </c>
      <c r="D21" s="24" t="s">
        <v>94</v>
      </c>
      <c r="E21" s="34">
        <v>0.16800000000000101</v>
      </c>
      <c r="F21" s="6"/>
      <c r="J21" s="6"/>
    </row>
    <row r="22" spans="1:10" x14ac:dyDescent="0.45">
      <c r="A22" s="20" t="s">
        <v>29</v>
      </c>
      <c r="B22" s="45"/>
      <c r="C22" s="23"/>
      <c r="D22" s="24" t="s">
        <v>94</v>
      </c>
      <c r="E22" s="34">
        <v>0.224</v>
      </c>
      <c r="F22" s="6"/>
      <c r="J22" s="6"/>
    </row>
    <row r="23" spans="1:10" x14ac:dyDescent="0.45">
      <c r="A23" s="20" t="s">
        <v>30</v>
      </c>
      <c r="B23" s="45"/>
      <c r="C23" s="23"/>
      <c r="D23" s="24" t="s">
        <v>94</v>
      </c>
      <c r="E23" s="34">
        <v>0.17599999999999799</v>
      </c>
      <c r="F23" s="6"/>
      <c r="J23" s="6"/>
    </row>
    <row r="24" spans="1:10" x14ac:dyDescent="0.45">
      <c r="A24" s="20" t="s">
        <v>55</v>
      </c>
      <c r="B24" s="45"/>
      <c r="C24" s="23"/>
      <c r="D24" s="24" t="s">
        <v>94</v>
      </c>
      <c r="E24" s="34">
        <v>0.19999999999999901</v>
      </c>
      <c r="F24" s="6"/>
      <c r="J24" s="6"/>
    </row>
    <row r="25" spans="1:10" x14ac:dyDescent="0.45">
      <c r="A25" s="20" t="s">
        <v>56</v>
      </c>
      <c r="B25" s="45"/>
      <c r="C25" s="23"/>
      <c r="D25" s="24" t="s">
        <v>94</v>
      </c>
      <c r="E25" s="34">
        <v>0.126674690697679</v>
      </c>
      <c r="F25" s="6"/>
      <c r="J25" s="6"/>
    </row>
    <row r="26" spans="1:10" x14ac:dyDescent="0.45">
      <c r="A26" s="20" t="s">
        <v>57</v>
      </c>
      <c r="B26" s="45"/>
      <c r="C26" s="23"/>
      <c r="D26" s="24" t="s">
        <v>94</v>
      </c>
      <c r="E26" s="34">
        <v>0.124754866559477</v>
      </c>
      <c r="F26" s="6"/>
      <c r="J26" s="6"/>
    </row>
    <row r="27" spans="1:10" x14ac:dyDescent="0.45">
      <c r="A27" s="20" t="s">
        <v>58</v>
      </c>
      <c r="B27" s="45"/>
      <c r="C27" s="23"/>
      <c r="D27" s="24" t="s">
        <v>94</v>
      </c>
      <c r="E27" s="34">
        <v>0.23200000000000101</v>
      </c>
      <c r="F27" s="6"/>
      <c r="J27" s="6"/>
    </row>
    <row r="28" spans="1:10" x14ac:dyDescent="0.45">
      <c r="A28" s="20" t="s">
        <v>35</v>
      </c>
      <c r="B28" s="45"/>
      <c r="C28" s="23"/>
      <c r="D28" s="24" t="s">
        <v>94</v>
      </c>
      <c r="E28" s="34">
        <v>0.16799999999999901</v>
      </c>
      <c r="F28" s="6"/>
      <c r="J28" s="6"/>
    </row>
    <row r="29" spans="1:10" x14ac:dyDescent="0.45">
      <c r="A29" s="20" t="s">
        <v>31</v>
      </c>
      <c r="B29" s="45"/>
      <c r="C29" s="23"/>
      <c r="D29" s="24" t="s">
        <v>94</v>
      </c>
      <c r="E29" s="34">
        <v>0.26265988791139799</v>
      </c>
      <c r="F29" s="6"/>
      <c r="J29" s="6"/>
    </row>
    <row r="30" spans="1:10" x14ac:dyDescent="0.45">
      <c r="A30" s="20"/>
      <c r="B30" s="28" t="s">
        <v>36</v>
      </c>
      <c r="C30" s="29">
        <v>1.792</v>
      </c>
      <c r="D30" s="24"/>
      <c r="E30" s="20"/>
      <c r="J30" s="6"/>
    </row>
    <row r="31" spans="1:10" x14ac:dyDescent="0.45">
      <c r="A31" s="20" t="s">
        <v>27</v>
      </c>
      <c r="B31" s="45" t="s">
        <v>70</v>
      </c>
      <c r="C31" s="23">
        <v>1.28</v>
      </c>
      <c r="D31" s="24" t="s">
        <v>94</v>
      </c>
      <c r="E31" s="34">
        <v>0.28000000000000103</v>
      </c>
      <c r="F31" s="6"/>
      <c r="J31" s="6"/>
    </row>
    <row r="32" spans="1:10" x14ac:dyDescent="0.45">
      <c r="A32" s="20" t="s">
        <v>28</v>
      </c>
      <c r="B32" s="45"/>
      <c r="C32" s="23"/>
      <c r="D32" s="24" t="s">
        <v>94</v>
      </c>
      <c r="E32" s="34">
        <v>0.23199999999999901</v>
      </c>
      <c r="F32" s="6"/>
      <c r="J32" s="6"/>
    </row>
    <row r="33" spans="1:10" x14ac:dyDescent="0.45">
      <c r="A33" s="20" t="s">
        <v>32</v>
      </c>
      <c r="B33" s="45"/>
      <c r="C33" s="23"/>
      <c r="D33" s="24" t="s">
        <v>94</v>
      </c>
      <c r="E33" s="34">
        <v>0.248000000000001</v>
      </c>
      <c r="F33" s="6"/>
      <c r="J33" s="6"/>
    </row>
    <row r="34" spans="1:10" x14ac:dyDescent="0.45">
      <c r="A34" s="20"/>
      <c r="B34" s="30" t="s">
        <v>59</v>
      </c>
      <c r="C34" s="31">
        <v>1.0719999999999901</v>
      </c>
      <c r="D34" s="24"/>
      <c r="E34" s="20"/>
    </row>
    <row r="35" spans="1:10" x14ac:dyDescent="0.45">
      <c r="A35" s="20" t="s">
        <v>33</v>
      </c>
      <c r="B35" s="45" t="s">
        <v>70</v>
      </c>
      <c r="C35" s="23">
        <v>1.1359999999999899</v>
      </c>
      <c r="D35" s="24" t="s">
        <v>94</v>
      </c>
      <c r="E35" s="34">
        <v>0.224</v>
      </c>
      <c r="F35" s="6"/>
    </row>
    <row r="36" spans="1:10" x14ac:dyDescent="0.45">
      <c r="A36" s="20" t="s">
        <v>34</v>
      </c>
      <c r="B36" s="45"/>
      <c r="C36" s="23"/>
      <c r="D36" s="24" t="s">
        <v>94</v>
      </c>
      <c r="E36" s="34">
        <v>0.24000000000000199</v>
      </c>
      <c r="F36" s="6"/>
    </row>
    <row r="37" spans="1:10" x14ac:dyDescent="0.45">
      <c r="A37" s="20"/>
      <c r="B37" s="32" t="s">
        <v>107</v>
      </c>
      <c r="C37" s="33">
        <f>SUM(C2:C36)</f>
        <v>21.151213274334538</v>
      </c>
      <c r="D37" s="20"/>
      <c r="E37" s="20"/>
    </row>
  </sheetData>
  <mergeCells count="6">
    <mergeCell ref="B35:B36"/>
    <mergeCell ref="B2:B6"/>
    <mergeCell ref="B8:B12"/>
    <mergeCell ref="B14:B17"/>
    <mergeCell ref="B21:B29"/>
    <mergeCell ref="B31:B33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E9A0-21E7-4C15-89A5-E3C3B5F0E957}">
  <dimension ref="A1:N36"/>
  <sheetViews>
    <sheetView workbookViewId="0">
      <selection activeCell="M7" sqref="M7"/>
    </sheetView>
  </sheetViews>
  <sheetFormatPr defaultRowHeight="18.5" x14ac:dyDescent="0.45"/>
  <cols>
    <col min="5" max="6" width="3.78515625" bestFit="1" customWidth="1"/>
    <col min="7" max="7" width="11.92578125" bestFit="1" customWidth="1"/>
    <col min="8" max="8" width="10.78515625" customWidth="1"/>
    <col min="9" max="9" width="6.5703125" customWidth="1"/>
    <col min="10" max="10" width="11.5703125" bestFit="1" customWidth="1"/>
    <col min="12" max="12" width="11.140625" bestFit="1" customWidth="1"/>
  </cols>
  <sheetData>
    <row r="1" spans="1:14" x14ac:dyDescent="0.45">
      <c r="B1" s="21" t="s">
        <v>102</v>
      </c>
      <c r="C1" t="s">
        <v>103</v>
      </c>
      <c r="E1" s="48" t="s">
        <v>37</v>
      </c>
      <c r="F1" s="48"/>
      <c r="G1" s="5" t="s">
        <v>18</v>
      </c>
      <c r="H1" s="5" t="s">
        <v>19</v>
      </c>
      <c r="I1" s="5" t="s">
        <v>38</v>
      </c>
    </row>
    <row r="2" spans="1:14" x14ac:dyDescent="0.45">
      <c r="A2" t="s">
        <v>20</v>
      </c>
      <c r="B2" s="45" t="s">
        <v>70</v>
      </c>
      <c r="C2" t="s">
        <v>46</v>
      </c>
      <c r="D2" s="6">
        <v>0.12</v>
      </c>
      <c r="E2" t="s">
        <v>0</v>
      </c>
      <c r="F2" t="s">
        <v>1</v>
      </c>
      <c r="G2" s="6">
        <f t="shared" ref="G2:G11" si="0">ABS(D3-D2)</f>
        <v>0.16000000000000003</v>
      </c>
      <c r="H2" s="6">
        <f>(D2+D3)/2</f>
        <v>0.2</v>
      </c>
      <c r="I2" s="1">
        <f>G2/H2</f>
        <v>0.80000000000000016</v>
      </c>
      <c r="L2" s="39" t="s">
        <v>43</v>
      </c>
      <c r="M2" s="19">
        <f>100*SUM(I2:I5, I8:I10, I21:I22, I31)/(COUNT(I2:I5, I8:I10, I21:I22, I31))</f>
        <v>30.552167933729908</v>
      </c>
      <c r="N2" s="6"/>
    </row>
    <row r="3" spans="1:14" x14ac:dyDescent="0.45">
      <c r="A3" t="s">
        <v>21</v>
      </c>
      <c r="B3" s="46"/>
      <c r="C3" t="s">
        <v>47</v>
      </c>
      <c r="D3" s="6">
        <v>0.28000000000000003</v>
      </c>
      <c r="E3" t="s">
        <v>1</v>
      </c>
      <c r="F3" t="s">
        <v>2</v>
      </c>
      <c r="G3" s="6">
        <f t="shared" si="0"/>
        <v>7.1999999999999953E-2</v>
      </c>
      <c r="H3" s="6">
        <f t="shared" ref="H3:H11" si="1">(D3+D4)/2</f>
        <v>0.316</v>
      </c>
      <c r="I3" s="1">
        <f t="shared" ref="I3:I12" si="2">G3/H3</f>
        <v>0.22784810126582264</v>
      </c>
      <c r="L3" s="39" t="s">
        <v>67</v>
      </c>
      <c r="M3" s="40">
        <f>COUNT(I2:I5,I8:I10,I21:I22,I31)</f>
        <v>10</v>
      </c>
      <c r="N3" s="6"/>
    </row>
    <row r="4" spans="1:14" x14ac:dyDescent="0.45">
      <c r="A4" t="s">
        <v>22</v>
      </c>
      <c r="B4" s="46"/>
      <c r="C4" t="s">
        <v>48</v>
      </c>
      <c r="D4" s="6">
        <v>0.35199999999999998</v>
      </c>
      <c r="E4" t="s">
        <v>2</v>
      </c>
      <c r="F4" t="s">
        <v>3</v>
      </c>
      <c r="G4" s="6">
        <f t="shared" si="0"/>
        <v>0.11199999999999999</v>
      </c>
      <c r="H4" s="6">
        <f t="shared" si="1"/>
        <v>0.29599999999999999</v>
      </c>
      <c r="I4" s="1">
        <f t="shared" si="2"/>
        <v>0.37837837837837834</v>
      </c>
      <c r="L4" s="39" t="s">
        <v>74</v>
      </c>
      <c r="M4" s="19">
        <f>STDEV(D2:D6, D8:D11, D21:D23, D28, D31:D32, D35)/AVERAGE(D2:D6, D8:D11, D21:D23, D28, D31:D32, D35)*100</f>
        <v>32.096287013799099</v>
      </c>
      <c r="N4" s="6"/>
    </row>
    <row r="5" spans="1:14" x14ac:dyDescent="0.45">
      <c r="A5" t="s">
        <v>23</v>
      </c>
      <c r="B5" s="46"/>
      <c r="C5" t="s">
        <v>49</v>
      </c>
      <c r="D5" s="6">
        <v>0.24</v>
      </c>
      <c r="E5" t="s">
        <v>3</v>
      </c>
      <c r="F5" t="s">
        <v>4</v>
      </c>
      <c r="G5" s="6">
        <f t="shared" si="0"/>
        <v>8.0000000000009786E-3</v>
      </c>
      <c r="H5" s="6">
        <f t="shared" si="1"/>
        <v>0.23599999999999949</v>
      </c>
      <c r="I5" s="1">
        <f t="shared" si="2"/>
        <v>3.3898305084749981E-2</v>
      </c>
      <c r="L5" s="39" t="s">
        <v>75</v>
      </c>
      <c r="M5" s="18">
        <f>COUNT(D2:D6, D8:D11, D21:D23, D28, D31:D32, D35)</f>
        <v>16</v>
      </c>
      <c r="N5" s="6"/>
    </row>
    <row r="6" spans="1:14" x14ac:dyDescent="0.45">
      <c r="A6" s="8" t="s">
        <v>20</v>
      </c>
      <c r="B6" s="46"/>
      <c r="C6" s="8" t="s">
        <v>50</v>
      </c>
      <c r="D6" s="12">
        <v>0.23199999999999901</v>
      </c>
      <c r="E6" s="8" t="s">
        <v>4</v>
      </c>
      <c r="F6" s="8" t="s">
        <v>93</v>
      </c>
      <c r="G6" s="12">
        <f t="shared" si="0"/>
        <v>0.18399999999999997</v>
      </c>
      <c r="H6" s="12">
        <f t="shared" si="1"/>
        <v>0.32399999999999901</v>
      </c>
      <c r="I6" s="9">
        <f t="shared" si="2"/>
        <v>0.56790123456790287</v>
      </c>
      <c r="J6" s="8" t="s">
        <v>66</v>
      </c>
      <c r="L6" s="18" t="s">
        <v>68</v>
      </c>
      <c r="M6" s="41">
        <f>AVERAGE(D2:D6,D8:D11,D21:D23,D28,D31:D32,D35)</f>
        <v>0.23089240562543675</v>
      </c>
      <c r="N6" s="6"/>
    </row>
    <row r="7" spans="1:14" x14ac:dyDescent="0.45">
      <c r="A7" s="8" t="s">
        <v>54</v>
      </c>
      <c r="B7" s="26" t="s">
        <v>93</v>
      </c>
      <c r="C7" s="8" t="s">
        <v>93</v>
      </c>
      <c r="D7" s="12">
        <v>0.41599999999999898</v>
      </c>
      <c r="E7" s="8" t="s">
        <v>93</v>
      </c>
      <c r="F7" s="8" t="s">
        <v>5</v>
      </c>
      <c r="G7" s="12">
        <f t="shared" si="0"/>
        <v>0.25599999999999901</v>
      </c>
      <c r="H7" s="12">
        <f t="shared" si="1"/>
        <v>0.28799999999999948</v>
      </c>
      <c r="I7" s="9">
        <f t="shared" si="2"/>
        <v>0.88888888888888706</v>
      </c>
      <c r="J7" s="8" t="s">
        <v>66</v>
      </c>
      <c r="L7" s="18" t="s">
        <v>69</v>
      </c>
      <c r="M7" s="41">
        <f>AVERAGE(MAX(D2:D6,D8:D11)-MIN(D2:D6,D8:D11), MAX(D21:D23,D28)-MIN(D21:D23,D28), MAX(D31:D32)-MIN(D31:D32))</f>
        <v>0.128000000000001</v>
      </c>
      <c r="N7" s="6"/>
    </row>
    <row r="8" spans="1:14" x14ac:dyDescent="0.45">
      <c r="A8" t="s">
        <v>44</v>
      </c>
      <c r="B8" s="45" t="s">
        <v>70</v>
      </c>
      <c r="C8" t="s">
        <v>51</v>
      </c>
      <c r="D8" s="6">
        <v>0.16</v>
      </c>
      <c r="E8" t="s">
        <v>5</v>
      </c>
      <c r="F8" t="s">
        <v>6</v>
      </c>
      <c r="G8" s="6">
        <f t="shared" si="0"/>
        <v>6.2784900069909888E-3</v>
      </c>
      <c r="H8" s="6">
        <f t="shared" si="1"/>
        <v>0.1631392450034955</v>
      </c>
      <c r="I8" s="1">
        <f t="shared" si="2"/>
        <v>3.8485466859040952E-2</v>
      </c>
      <c r="N8" s="6"/>
    </row>
    <row r="9" spans="1:14" x14ac:dyDescent="0.45">
      <c r="A9" t="s">
        <v>45</v>
      </c>
      <c r="B9" s="46"/>
      <c r="C9" t="s">
        <v>52</v>
      </c>
      <c r="D9" s="6">
        <v>0.16627849000699099</v>
      </c>
      <c r="E9" t="s">
        <v>6</v>
      </c>
      <c r="F9" t="s">
        <v>7</v>
      </c>
      <c r="G9" s="6">
        <f t="shared" si="0"/>
        <v>0.10572150999300903</v>
      </c>
      <c r="H9" s="6">
        <f t="shared" si="1"/>
        <v>0.21913924500349552</v>
      </c>
      <c r="I9" s="1">
        <f t="shared" si="2"/>
        <v>0.48243987511831871</v>
      </c>
      <c r="N9" s="6"/>
    </row>
    <row r="10" spans="1:14" x14ac:dyDescent="0.45">
      <c r="A10" t="s">
        <v>24</v>
      </c>
      <c r="B10" s="46"/>
      <c r="C10" t="s">
        <v>53</v>
      </c>
      <c r="D10" s="6">
        <v>0.27200000000000002</v>
      </c>
      <c r="E10" t="s">
        <v>7</v>
      </c>
      <c r="F10" t="s">
        <v>8</v>
      </c>
      <c r="G10" s="6">
        <f t="shared" si="0"/>
        <v>0.128</v>
      </c>
      <c r="H10" s="6">
        <f t="shared" si="1"/>
        <v>0.33600000000000002</v>
      </c>
      <c r="I10" s="1">
        <f t="shared" si="2"/>
        <v>0.38095238095238093</v>
      </c>
      <c r="N10" s="6"/>
    </row>
    <row r="11" spans="1:14" x14ac:dyDescent="0.45">
      <c r="A11" s="2" t="s">
        <v>25</v>
      </c>
      <c r="B11" s="46"/>
      <c r="C11" s="2" t="s">
        <v>8</v>
      </c>
      <c r="D11" s="7">
        <v>0.4</v>
      </c>
      <c r="E11" s="2" t="s">
        <v>8</v>
      </c>
      <c r="F11" s="2" t="s">
        <v>80</v>
      </c>
      <c r="G11" s="7">
        <f t="shared" si="0"/>
        <v>0.15200000000000102</v>
      </c>
      <c r="H11" s="7">
        <f t="shared" si="1"/>
        <v>0.32399999999999951</v>
      </c>
      <c r="I11" s="3">
        <f t="shared" si="2"/>
        <v>0.46913580246913966</v>
      </c>
      <c r="J11" s="2" t="s">
        <v>40</v>
      </c>
      <c r="N11" s="6"/>
    </row>
    <row r="12" spans="1:14" x14ac:dyDescent="0.45">
      <c r="A12" s="2" t="s">
        <v>26</v>
      </c>
      <c r="B12" s="46"/>
      <c r="C12" s="2" t="s">
        <v>80</v>
      </c>
      <c r="D12" s="7">
        <v>0.247999999999999</v>
      </c>
      <c r="E12" s="2" t="s">
        <v>80</v>
      </c>
      <c r="F12" s="2"/>
      <c r="G12" s="7">
        <f>ABS(D13-D12)</f>
        <v>0.247999999999999</v>
      </c>
      <c r="H12" s="7">
        <f>(D12+D17)/2</f>
        <v>0.26799999999999946</v>
      </c>
      <c r="I12" s="3">
        <f t="shared" si="2"/>
        <v>0.92537313432835633</v>
      </c>
      <c r="J12" s="2" t="s">
        <v>40</v>
      </c>
      <c r="N12" s="6"/>
    </row>
    <row r="13" spans="1:14" x14ac:dyDescent="0.45">
      <c r="A13" s="4" t="s">
        <v>36</v>
      </c>
      <c r="B13" s="28" t="s">
        <v>36</v>
      </c>
      <c r="G13" s="6"/>
      <c r="H13" s="6"/>
      <c r="I13" s="1"/>
      <c r="N13" s="6"/>
    </row>
    <row r="14" spans="1:14" x14ac:dyDescent="0.45">
      <c r="A14" s="36" t="s">
        <v>27</v>
      </c>
      <c r="B14" s="47" t="s">
        <v>63</v>
      </c>
      <c r="C14" s="36" t="s">
        <v>63</v>
      </c>
      <c r="D14" s="36">
        <v>0.224</v>
      </c>
      <c r="E14" s="36" t="s">
        <v>63</v>
      </c>
      <c r="F14" s="36" t="s">
        <v>63</v>
      </c>
      <c r="G14" s="37">
        <f>ABS(D15-D14)</f>
        <v>8.8000000000000994E-2</v>
      </c>
      <c r="H14" s="37">
        <f>(D15+D16)/2</f>
        <v>0.16541518574187952</v>
      </c>
      <c r="I14" s="38">
        <f t="shared" ref="I14:I35" si="3">G14/H14</f>
        <v>0.53199468721886101</v>
      </c>
      <c r="J14" s="36" t="s">
        <v>39</v>
      </c>
      <c r="L14" s="10"/>
      <c r="M14" s="10"/>
      <c r="N14" s="11"/>
    </row>
    <row r="15" spans="1:14" x14ac:dyDescent="0.45">
      <c r="A15" s="36" t="s">
        <v>28</v>
      </c>
      <c r="B15" s="47"/>
      <c r="C15" s="36" t="s">
        <v>63</v>
      </c>
      <c r="D15" s="36">
        <v>0.13599999999999901</v>
      </c>
      <c r="E15" s="36" t="s">
        <v>63</v>
      </c>
      <c r="F15" s="36" t="s">
        <v>63</v>
      </c>
      <c r="G15" s="37">
        <f t="shared" ref="G15:G36" si="4">ABS(D16-D15)</f>
        <v>5.8830371483760996E-2</v>
      </c>
      <c r="H15" s="37">
        <f t="shared" ref="H15" si="5">(D15+D16)/2</f>
        <v>0.16541518574187952</v>
      </c>
      <c r="I15" s="38">
        <f t="shared" si="3"/>
        <v>0.35565278495991454</v>
      </c>
      <c r="J15" s="36" t="s">
        <v>39</v>
      </c>
      <c r="N15" s="6"/>
    </row>
    <row r="16" spans="1:14" x14ac:dyDescent="0.45">
      <c r="A16" s="36" t="s">
        <v>32</v>
      </c>
      <c r="B16" s="47"/>
      <c r="C16" s="36" t="s">
        <v>63</v>
      </c>
      <c r="D16" s="37">
        <v>0.19483037148376001</v>
      </c>
      <c r="E16" s="36" t="s">
        <v>63</v>
      </c>
      <c r="F16" s="36" t="s">
        <v>63</v>
      </c>
      <c r="G16" s="37">
        <f t="shared" si="4"/>
        <v>9.3169628516239972E-2</v>
      </c>
      <c r="H16" s="37">
        <f t="shared" ref="H16" si="6">(D17+D19)/2</f>
        <v>0.53600000000000003</v>
      </c>
      <c r="I16" s="38">
        <f t="shared" si="3"/>
        <v>0.17382393379895517</v>
      </c>
      <c r="J16" s="36" t="s">
        <v>39</v>
      </c>
      <c r="N16" s="6"/>
    </row>
    <row r="17" spans="1:14" x14ac:dyDescent="0.45">
      <c r="A17" s="36" t="s">
        <v>29</v>
      </c>
      <c r="B17" s="47"/>
      <c r="C17" s="36" t="s">
        <v>63</v>
      </c>
      <c r="D17" s="37">
        <v>0.28799999999999998</v>
      </c>
      <c r="E17" s="36" t="s">
        <v>63</v>
      </c>
      <c r="F17" s="36" t="s">
        <v>63</v>
      </c>
      <c r="G17" s="37">
        <f>ABS(D19-D17)</f>
        <v>0.49600000000000005</v>
      </c>
      <c r="H17" s="37">
        <f t="shared" ref="H17" si="7">(D17+D19)/2</f>
        <v>0.53600000000000003</v>
      </c>
      <c r="I17" s="38">
        <f t="shared" si="3"/>
        <v>0.92537313432835822</v>
      </c>
      <c r="J17" s="36" t="s">
        <v>39</v>
      </c>
      <c r="N17" s="6"/>
    </row>
    <row r="18" spans="1:14" x14ac:dyDescent="0.45">
      <c r="A18" s="4" t="s">
        <v>59</v>
      </c>
      <c r="B18" s="30" t="s">
        <v>59</v>
      </c>
      <c r="D18" s="6"/>
      <c r="G18" s="6"/>
      <c r="H18" s="6"/>
      <c r="I18" s="1"/>
      <c r="N18" s="6"/>
    </row>
    <row r="19" spans="1:14" x14ac:dyDescent="0.45">
      <c r="A19" s="2" t="s">
        <v>27</v>
      </c>
      <c r="B19" s="22" t="s">
        <v>70</v>
      </c>
      <c r="C19" s="2" t="s">
        <v>64</v>
      </c>
      <c r="D19" s="7">
        <v>0.78400000000000003</v>
      </c>
      <c r="E19" s="2" t="s">
        <v>64</v>
      </c>
      <c r="F19" s="2" t="s">
        <v>10</v>
      </c>
      <c r="G19" s="7">
        <f>ABS(D21-D19)</f>
        <v>0.61599999999999899</v>
      </c>
      <c r="H19" s="7">
        <f t="shared" ref="H19" si="8">(D21+D22)/2</f>
        <v>0.19600000000000051</v>
      </c>
      <c r="I19" s="3"/>
      <c r="J19" s="2" t="s">
        <v>42</v>
      </c>
      <c r="N19" s="6"/>
    </row>
    <row r="20" spans="1:14" x14ac:dyDescent="0.45">
      <c r="A20" s="4" t="s">
        <v>59</v>
      </c>
      <c r="B20" s="30" t="s">
        <v>59</v>
      </c>
      <c r="D20" s="6"/>
      <c r="G20" s="6"/>
      <c r="H20" s="6"/>
      <c r="I20" s="1"/>
      <c r="N20" s="6"/>
    </row>
    <row r="21" spans="1:14" x14ac:dyDescent="0.45">
      <c r="A21" t="s">
        <v>28</v>
      </c>
      <c r="B21" s="45" t="s">
        <v>70</v>
      </c>
      <c r="C21" t="s">
        <v>10</v>
      </c>
      <c r="D21" s="6">
        <v>0.16800000000000101</v>
      </c>
      <c r="E21" t="s">
        <v>10</v>
      </c>
      <c r="F21" t="s">
        <v>11</v>
      </c>
      <c r="G21" s="6">
        <f t="shared" si="4"/>
        <v>5.5999999999998995E-2</v>
      </c>
      <c r="H21" s="6">
        <f t="shared" ref="H21" si="9">(D21+D22)/2</f>
        <v>0.19600000000000051</v>
      </c>
      <c r="I21" s="1">
        <f t="shared" si="3"/>
        <v>0.28571428571427987</v>
      </c>
      <c r="N21" s="6"/>
    </row>
    <row r="22" spans="1:14" x14ac:dyDescent="0.45">
      <c r="A22" t="s">
        <v>29</v>
      </c>
      <c r="B22" s="45"/>
      <c r="C22" t="s">
        <v>11</v>
      </c>
      <c r="D22" s="6">
        <v>0.224</v>
      </c>
      <c r="E22" t="s">
        <v>11</v>
      </c>
      <c r="F22" t="s">
        <v>12</v>
      </c>
      <c r="G22" s="6">
        <f t="shared" si="4"/>
        <v>4.8000000000002013E-2</v>
      </c>
      <c r="H22" s="6">
        <f>(D22+D23)/2</f>
        <v>0.19999999999999901</v>
      </c>
      <c r="I22" s="1">
        <f t="shared" si="3"/>
        <v>0.24000000000001126</v>
      </c>
      <c r="N22" s="6"/>
    </row>
    <row r="23" spans="1:14" x14ac:dyDescent="0.45">
      <c r="A23" s="2" t="s">
        <v>30</v>
      </c>
      <c r="B23" s="45"/>
      <c r="C23" s="2" t="s">
        <v>12</v>
      </c>
      <c r="D23" s="7">
        <v>0.17599999999999799</v>
      </c>
      <c r="E23" s="2" t="s">
        <v>12</v>
      </c>
      <c r="F23" s="2" t="s">
        <v>65</v>
      </c>
      <c r="G23" s="7">
        <f t="shared" si="4"/>
        <v>2.4000000000001021E-2</v>
      </c>
      <c r="H23" s="7">
        <f t="shared" ref="H23" si="10">(D23+D24)/2</f>
        <v>0.1879999999999985</v>
      </c>
      <c r="I23" s="3">
        <f t="shared" si="3"/>
        <v>0.12765957446809156</v>
      </c>
      <c r="J23" s="2" t="s">
        <v>41</v>
      </c>
      <c r="N23" s="6"/>
    </row>
    <row r="24" spans="1:14" x14ac:dyDescent="0.45">
      <c r="A24" s="2" t="s">
        <v>55</v>
      </c>
      <c r="B24" s="45"/>
      <c r="C24" s="2" t="s">
        <v>65</v>
      </c>
      <c r="D24" s="7">
        <v>0.19999999999999901</v>
      </c>
      <c r="E24" s="2" t="s">
        <v>65</v>
      </c>
      <c r="F24" s="2" t="s">
        <v>65</v>
      </c>
      <c r="G24" s="7">
        <f t="shared" si="4"/>
        <v>7.3325309302320008E-2</v>
      </c>
      <c r="H24" s="7">
        <f t="shared" ref="H24" si="11">(D25+D26)/2</f>
        <v>0.12571477862857799</v>
      </c>
      <c r="I24" s="3">
        <f t="shared" si="3"/>
        <v>0.58326721887613775</v>
      </c>
      <c r="J24" s="2" t="s">
        <v>41</v>
      </c>
      <c r="N24" s="6"/>
    </row>
    <row r="25" spans="1:14" x14ac:dyDescent="0.45">
      <c r="A25" s="2" t="s">
        <v>56</v>
      </c>
      <c r="B25" s="45"/>
      <c r="C25" s="2" t="s">
        <v>65</v>
      </c>
      <c r="D25" s="7">
        <v>0.126674690697679</v>
      </c>
      <c r="E25" s="2" t="s">
        <v>65</v>
      </c>
      <c r="F25" s="2" t="s">
        <v>65</v>
      </c>
      <c r="G25" s="7">
        <f t="shared" si="4"/>
        <v>1.9198241382020059E-3</v>
      </c>
      <c r="H25" s="7">
        <f t="shared" ref="H25" si="12">(D25+D26)/2</f>
        <v>0.12571477862857799</v>
      </c>
      <c r="I25" s="3">
        <f t="shared" si="3"/>
        <v>1.5271268494805142E-2</v>
      </c>
      <c r="J25" s="2" t="s">
        <v>41</v>
      </c>
      <c r="N25" s="6"/>
    </row>
    <row r="26" spans="1:14" x14ac:dyDescent="0.45">
      <c r="A26" s="2" t="s">
        <v>57</v>
      </c>
      <c r="B26" s="45"/>
      <c r="C26" s="2" t="s">
        <v>65</v>
      </c>
      <c r="D26" s="7">
        <v>0.124754866559477</v>
      </c>
      <c r="E26" s="2" t="s">
        <v>65</v>
      </c>
      <c r="F26" s="2" t="s">
        <v>65</v>
      </c>
      <c r="G26" s="7">
        <f t="shared" si="4"/>
        <v>0.10724513344052401</v>
      </c>
      <c r="H26" s="7">
        <f t="shared" ref="H26" si="13">(D27+D28)/2</f>
        <v>0.2</v>
      </c>
      <c r="I26" s="3">
        <f t="shared" si="3"/>
        <v>0.53622566720261999</v>
      </c>
      <c r="J26" s="2" t="s">
        <v>41</v>
      </c>
      <c r="N26" s="6"/>
    </row>
    <row r="27" spans="1:14" x14ac:dyDescent="0.45">
      <c r="A27" s="2" t="s">
        <v>58</v>
      </c>
      <c r="B27" s="45"/>
      <c r="C27" s="2" t="s">
        <v>65</v>
      </c>
      <c r="D27" s="7">
        <v>0.23200000000000101</v>
      </c>
      <c r="E27" s="2" t="s">
        <v>65</v>
      </c>
      <c r="F27" s="2" t="s">
        <v>13</v>
      </c>
      <c r="G27" s="7">
        <f t="shared" si="4"/>
        <v>6.4000000000002E-2</v>
      </c>
      <c r="H27" s="7">
        <f t="shared" ref="H27" si="14">(D27+D28)/2</f>
        <v>0.2</v>
      </c>
      <c r="I27" s="3">
        <f t="shared" si="3"/>
        <v>0.32000000000001</v>
      </c>
      <c r="J27" s="2" t="s">
        <v>41</v>
      </c>
      <c r="N27" s="6"/>
    </row>
    <row r="28" spans="1:14" x14ac:dyDescent="0.45">
      <c r="A28" s="2" t="s">
        <v>35</v>
      </c>
      <c r="B28" s="45"/>
      <c r="C28" s="2" t="s">
        <v>13</v>
      </c>
      <c r="D28" s="7">
        <v>0.16799999999999901</v>
      </c>
      <c r="E28" s="2" t="s">
        <v>13</v>
      </c>
      <c r="F28" s="2" t="s">
        <v>80</v>
      </c>
      <c r="G28" s="7">
        <f t="shared" si="4"/>
        <v>9.4659887911398982E-2</v>
      </c>
      <c r="H28" s="7">
        <f t="shared" ref="H28" si="15">(D29+D30)/2</f>
        <v>0.131329943955699</v>
      </c>
      <c r="I28" s="3">
        <f t="shared" si="3"/>
        <v>0.72077916932128006</v>
      </c>
      <c r="J28" s="2" t="s">
        <v>40</v>
      </c>
      <c r="N28" s="6"/>
    </row>
    <row r="29" spans="1:14" x14ac:dyDescent="0.45">
      <c r="A29" s="2" t="s">
        <v>31</v>
      </c>
      <c r="B29" s="45"/>
      <c r="C29" s="2" t="s">
        <v>80</v>
      </c>
      <c r="D29" s="7">
        <v>0.26265988791139799</v>
      </c>
      <c r="E29" s="2" t="s">
        <v>80</v>
      </c>
      <c r="F29" s="2"/>
      <c r="G29" s="7">
        <f t="shared" si="4"/>
        <v>0.26265988791139799</v>
      </c>
      <c r="H29" s="7">
        <f t="shared" ref="H29" si="16">(D29+D30)/2</f>
        <v>0.131329943955699</v>
      </c>
      <c r="I29" s="3">
        <f t="shared" si="3"/>
        <v>2</v>
      </c>
      <c r="J29" s="2" t="s">
        <v>40</v>
      </c>
      <c r="N29" s="6"/>
    </row>
    <row r="30" spans="1:14" x14ac:dyDescent="0.45">
      <c r="A30" s="4" t="s">
        <v>36</v>
      </c>
      <c r="B30" s="28" t="s">
        <v>36</v>
      </c>
      <c r="G30" s="6"/>
      <c r="H30" s="6"/>
      <c r="I30" s="1"/>
      <c r="N30" s="6"/>
    </row>
    <row r="31" spans="1:14" x14ac:dyDescent="0.45">
      <c r="A31" t="s">
        <v>27</v>
      </c>
      <c r="B31" s="45" t="s">
        <v>70</v>
      </c>
      <c r="C31" t="s">
        <v>15</v>
      </c>
      <c r="D31" s="6">
        <v>0.28000000000000103</v>
      </c>
      <c r="E31" t="s">
        <v>15</v>
      </c>
      <c r="F31" t="s">
        <v>16</v>
      </c>
      <c r="G31" s="6">
        <f t="shared" si="4"/>
        <v>4.8000000000002013E-2</v>
      </c>
      <c r="H31" s="6">
        <f t="shared" ref="H31" si="17">(D31+D32)/2</f>
        <v>0.25600000000000001</v>
      </c>
      <c r="I31" s="1">
        <f t="shared" si="3"/>
        <v>0.18750000000000785</v>
      </c>
      <c r="N31" s="6"/>
    </row>
    <row r="32" spans="1:14" x14ac:dyDescent="0.45">
      <c r="A32" s="2" t="s">
        <v>28</v>
      </c>
      <c r="B32" s="45"/>
      <c r="C32" s="2" t="s">
        <v>16</v>
      </c>
      <c r="D32" s="7">
        <v>0.23199999999999901</v>
      </c>
      <c r="E32" s="2" t="s">
        <v>17</v>
      </c>
      <c r="F32" s="2" t="s">
        <v>80</v>
      </c>
      <c r="G32" s="7">
        <f t="shared" si="4"/>
        <v>1.6000000000001985E-2</v>
      </c>
      <c r="H32" s="7">
        <f t="shared" ref="H32" si="18">(D33+D34)/2</f>
        <v>0.1240000000000005</v>
      </c>
      <c r="I32" s="3">
        <f t="shared" si="3"/>
        <v>0.12903225806453161</v>
      </c>
      <c r="J32" s="2" t="s">
        <v>40</v>
      </c>
      <c r="N32" s="6"/>
    </row>
    <row r="33" spans="1:14" x14ac:dyDescent="0.45">
      <c r="A33" s="2" t="s">
        <v>32</v>
      </c>
      <c r="B33" s="45"/>
      <c r="C33" s="2" t="s">
        <v>80</v>
      </c>
      <c r="D33" s="7">
        <v>0.248000000000001</v>
      </c>
      <c r="E33" s="2" t="s">
        <v>80</v>
      </c>
      <c r="F33" s="2" t="s">
        <v>59</v>
      </c>
      <c r="G33" s="7">
        <f t="shared" si="4"/>
        <v>0.248000000000001</v>
      </c>
      <c r="H33" s="7">
        <f t="shared" ref="H33" si="19">(D33+D34)/2</f>
        <v>0.1240000000000005</v>
      </c>
      <c r="I33" s="3">
        <f t="shared" si="3"/>
        <v>2</v>
      </c>
      <c r="J33" s="2" t="s">
        <v>40</v>
      </c>
      <c r="N33" s="6"/>
    </row>
    <row r="34" spans="1:14" x14ac:dyDescent="0.45">
      <c r="A34" t="s">
        <v>59</v>
      </c>
      <c r="B34" s="30" t="s">
        <v>59</v>
      </c>
      <c r="G34" s="6"/>
      <c r="H34" s="6"/>
      <c r="I34" s="1"/>
    </row>
    <row r="35" spans="1:14" x14ac:dyDescent="0.45">
      <c r="A35" s="2" t="s">
        <v>33</v>
      </c>
      <c r="B35" s="45" t="s">
        <v>70</v>
      </c>
      <c r="C35" s="2" t="s">
        <v>60</v>
      </c>
      <c r="D35" s="7">
        <v>0.224</v>
      </c>
      <c r="E35" s="2" t="s">
        <v>60</v>
      </c>
      <c r="F35" s="2" t="s">
        <v>80</v>
      </c>
      <c r="G35" s="7">
        <f t="shared" si="4"/>
        <v>1.6000000000001985E-2</v>
      </c>
      <c r="H35" s="7">
        <f t="shared" ref="H35" si="20">(D35+D36)/2</f>
        <v>0.23200000000000098</v>
      </c>
      <c r="I35" s="3">
        <f t="shared" si="3"/>
        <v>6.8965517241387567E-2</v>
      </c>
      <c r="J35" s="2" t="s">
        <v>40</v>
      </c>
    </row>
    <row r="36" spans="1:14" x14ac:dyDescent="0.45">
      <c r="A36" s="2" t="s">
        <v>34</v>
      </c>
      <c r="B36" s="45"/>
      <c r="C36" s="2" t="s">
        <v>80</v>
      </c>
      <c r="D36" s="7">
        <v>0.24000000000000199</v>
      </c>
      <c r="E36" s="2" t="s">
        <v>61</v>
      </c>
      <c r="F36" s="2"/>
      <c r="G36" s="7">
        <f t="shared" si="4"/>
        <v>0.24000000000000199</v>
      </c>
      <c r="H36" s="7">
        <f t="shared" ref="H36" si="21">(D37+D38)/2</f>
        <v>0</v>
      </c>
      <c r="I36" s="3"/>
      <c r="J36" s="2" t="s">
        <v>40</v>
      </c>
    </row>
  </sheetData>
  <mergeCells count="7">
    <mergeCell ref="B35:B36"/>
    <mergeCell ref="E1:F1"/>
    <mergeCell ref="B14:B17"/>
    <mergeCell ref="B21:B29"/>
    <mergeCell ref="B31:B33"/>
    <mergeCell ref="B2:B6"/>
    <mergeCell ref="B8:B12"/>
  </mergeCells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DBD0-648C-4C05-B18E-8649B453091B}">
  <dimension ref="A1:M37"/>
  <sheetViews>
    <sheetView workbookViewId="0">
      <selection activeCell="K17" sqref="K17"/>
    </sheetView>
  </sheetViews>
  <sheetFormatPr defaultRowHeight="18.5" x14ac:dyDescent="0.45"/>
  <cols>
    <col min="5" max="5" width="5.28515625" bestFit="1" customWidth="1"/>
    <col min="6" max="7" width="3.78515625" bestFit="1" customWidth="1"/>
    <col min="8" max="8" width="16.2109375" bestFit="1" customWidth="1"/>
    <col min="9" max="9" width="11" bestFit="1" customWidth="1"/>
    <col min="11" max="11" width="10.35546875" bestFit="1" customWidth="1"/>
  </cols>
  <sheetData>
    <row r="1" spans="1:13" x14ac:dyDescent="0.45">
      <c r="B1" s="21" t="s">
        <v>102</v>
      </c>
      <c r="C1" t="s">
        <v>103</v>
      </c>
      <c r="D1" s="5" t="s">
        <v>90</v>
      </c>
      <c r="E1" s="5" t="s">
        <v>89</v>
      </c>
      <c r="F1" s="48" t="s">
        <v>37</v>
      </c>
      <c r="G1" s="48"/>
      <c r="H1" s="5" t="s">
        <v>78</v>
      </c>
    </row>
    <row r="2" spans="1:13" x14ac:dyDescent="0.45">
      <c r="A2" t="s">
        <v>20</v>
      </c>
      <c r="B2" s="49" t="s">
        <v>70</v>
      </c>
      <c r="C2" t="s">
        <v>46</v>
      </c>
      <c r="D2" s="14">
        <v>136.69999999999999</v>
      </c>
      <c r="E2" s="14">
        <f>2595*LOG10(1+D2/700)</f>
        <v>201.03913668092693</v>
      </c>
      <c r="F2" t="s">
        <v>0</v>
      </c>
      <c r="G2" t="s">
        <v>1</v>
      </c>
      <c r="H2" s="14">
        <f>ABS(E3-E2)</f>
        <v>3.2280557137137293</v>
      </c>
      <c r="K2" s="39" t="s">
        <v>71</v>
      </c>
      <c r="L2" s="42">
        <f>AVERAGE(H2:H5, H8:H10, H21:H22,H31)</f>
        <v>7.6096245227271453</v>
      </c>
      <c r="M2" s="6"/>
    </row>
    <row r="3" spans="1:13" x14ac:dyDescent="0.45">
      <c r="A3" t="s">
        <v>21</v>
      </c>
      <c r="B3" s="48"/>
      <c r="C3" t="s">
        <v>47</v>
      </c>
      <c r="D3" s="14">
        <v>139.1</v>
      </c>
      <c r="E3" s="14">
        <f t="shared" ref="E3:E36" si="0">2595*LOG10(1+D3/700)</f>
        <v>204.26719239464066</v>
      </c>
      <c r="F3" t="s">
        <v>1</v>
      </c>
      <c r="G3" t="s">
        <v>2</v>
      </c>
      <c r="H3" s="14">
        <f t="shared" ref="H3:H12" si="1">ABS(E4-E3)</f>
        <v>0.6713493857544961</v>
      </c>
      <c r="K3" s="39" t="s">
        <v>72</v>
      </c>
      <c r="L3" s="43">
        <f>COUNT(H2:H5, H8:H10, H21:H22,H31)</f>
        <v>10</v>
      </c>
      <c r="M3" s="6"/>
    </row>
    <row r="4" spans="1:13" x14ac:dyDescent="0.45">
      <c r="A4" t="s">
        <v>22</v>
      </c>
      <c r="B4" s="48"/>
      <c r="C4" t="s">
        <v>48</v>
      </c>
      <c r="D4" s="14">
        <v>139.6</v>
      </c>
      <c r="E4" s="14">
        <f t="shared" si="0"/>
        <v>204.93854178039516</v>
      </c>
      <c r="F4" t="s">
        <v>2</v>
      </c>
      <c r="G4" t="s">
        <v>3</v>
      </c>
      <c r="H4" s="14">
        <f t="shared" si="1"/>
        <v>4.168827568008993</v>
      </c>
      <c r="K4" s="39" t="s">
        <v>73</v>
      </c>
      <c r="L4" s="42">
        <f>STDEV(E2:E6,E8:E11,E21:E23,E28,E31:E32,E35)/AVERAGE(E2:E6,E8:E11,E21:E23,E28,E31:E32,E35)*100</f>
        <v>4.6910053126288389</v>
      </c>
      <c r="M4" s="6"/>
    </row>
    <row r="5" spans="1:13" x14ac:dyDescent="0.45">
      <c r="A5" t="s">
        <v>23</v>
      </c>
      <c r="B5" s="48"/>
      <c r="C5" t="s">
        <v>49</v>
      </c>
      <c r="D5" s="14">
        <v>136.5</v>
      </c>
      <c r="E5" s="14">
        <f t="shared" si="0"/>
        <v>200.76971421238616</v>
      </c>
      <c r="F5" t="s">
        <v>3</v>
      </c>
      <c r="G5" t="s">
        <v>4</v>
      </c>
      <c r="H5" s="14">
        <f t="shared" si="1"/>
        <v>14.372353486166503</v>
      </c>
      <c r="K5" s="39" t="s">
        <v>76</v>
      </c>
      <c r="L5" s="39">
        <f>COUNT(E2:E6,E8:E11,E21:E23,E28,E31:E32,E35)</f>
        <v>16</v>
      </c>
      <c r="M5" s="6"/>
    </row>
    <row r="6" spans="1:13" x14ac:dyDescent="0.45">
      <c r="A6" s="8" t="s">
        <v>20</v>
      </c>
      <c r="B6" s="48"/>
      <c r="C6" s="2" t="s">
        <v>50</v>
      </c>
      <c r="D6" s="15">
        <v>125.9</v>
      </c>
      <c r="E6" s="15">
        <f t="shared" si="0"/>
        <v>186.39736072621966</v>
      </c>
      <c r="F6" s="2" t="s">
        <v>4</v>
      </c>
      <c r="G6" s="2" t="s">
        <v>62</v>
      </c>
      <c r="H6" s="15">
        <f t="shared" si="1"/>
        <v>7.1181698298919684</v>
      </c>
      <c r="I6" s="2" t="s">
        <v>66</v>
      </c>
      <c r="K6" s="18" t="s">
        <v>77</v>
      </c>
      <c r="L6" s="42">
        <f>AVERAGE(E2:E6,E8:E11,E21:E23,E28,E31:E32,E35)</f>
        <v>198.40716162351623</v>
      </c>
      <c r="M6" s="6"/>
    </row>
    <row r="7" spans="1:13" x14ac:dyDescent="0.45">
      <c r="A7" s="8" t="s">
        <v>54</v>
      </c>
      <c r="B7" s="17" t="s">
        <v>93</v>
      </c>
      <c r="C7" s="2" t="s">
        <v>62</v>
      </c>
      <c r="D7" s="15">
        <v>120.7</v>
      </c>
      <c r="E7" s="15">
        <f t="shared" si="0"/>
        <v>179.27919089632769</v>
      </c>
      <c r="F7" s="2" t="s">
        <v>62</v>
      </c>
      <c r="G7" s="2" t="s">
        <v>5</v>
      </c>
      <c r="H7" s="15">
        <f t="shared" si="1"/>
        <v>23.778563878533163</v>
      </c>
      <c r="I7" s="2" t="s">
        <v>66</v>
      </c>
      <c r="K7" s="18" t="s">
        <v>79</v>
      </c>
      <c r="L7" s="19">
        <f>AVERAGE(MAX(E2:E6,E8:E11)-MIN(E2:E6,E8:E11), MAX(E21:E23, E28)-MIN(E21:E23, E28), MAX(E31:E32)-MIN(E31:E32))</f>
        <v>17.189261869936132</v>
      </c>
      <c r="M7" s="6"/>
    </row>
    <row r="8" spans="1:13" x14ac:dyDescent="0.45">
      <c r="A8" t="s">
        <v>44</v>
      </c>
      <c r="B8" s="49" t="s">
        <v>70</v>
      </c>
      <c r="C8" t="s">
        <v>51</v>
      </c>
      <c r="D8" s="14">
        <v>138.19999999999999</v>
      </c>
      <c r="E8" s="14">
        <f t="shared" si="0"/>
        <v>203.05775477486085</v>
      </c>
      <c r="F8" t="s">
        <v>5</v>
      </c>
      <c r="G8" t="s">
        <v>6</v>
      </c>
      <c r="H8" s="14">
        <f t="shared" si="1"/>
        <v>9.8581390876965997</v>
      </c>
      <c r="K8" s="18" t="s">
        <v>88</v>
      </c>
      <c r="L8" s="18">
        <f>COUNTIF(D11:D37, "--undefined--")</f>
        <v>0</v>
      </c>
      <c r="M8" s="6"/>
    </row>
    <row r="9" spans="1:13" x14ac:dyDescent="0.45">
      <c r="A9" t="s">
        <v>45</v>
      </c>
      <c r="B9" s="48"/>
      <c r="C9" t="s">
        <v>52</v>
      </c>
      <c r="D9" s="14">
        <v>130.9</v>
      </c>
      <c r="E9" s="14">
        <f t="shared" si="0"/>
        <v>193.19961568716425</v>
      </c>
      <c r="F9" t="s">
        <v>6</v>
      </c>
      <c r="G9" t="s">
        <v>7</v>
      </c>
      <c r="H9" s="14">
        <f t="shared" si="1"/>
        <v>1.0856055558662376</v>
      </c>
      <c r="M9" s="6"/>
    </row>
    <row r="10" spans="1:13" x14ac:dyDescent="0.45">
      <c r="A10" t="s">
        <v>24</v>
      </c>
      <c r="B10" s="48"/>
      <c r="C10" t="s">
        <v>53</v>
      </c>
      <c r="D10" s="14">
        <v>130.1</v>
      </c>
      <c r="E10" s="14">
        <f t="shared" si="0"/>
        <v>192.11401013129802</v>
      </c>
      <c r="F10" t="s">
        <v>7</v>
      </c>
      <c r="G10" t="s">
        <v>8</v>
      </c>
      <c r="H10" s="14">
        <f t="shared" si="1"/>
        <v>0.40737183907822327</v>
      </c>
      <c r="M10" s="6"/>
    </row>
    <row r="11" spans="1:13" x14ac:dyDescent="0.45">
      <c r="A11" s="2" t="s">
        <v>25</v>
      </c>
      <c r="B11" s="48"/>
      <c r="C11" s="2" t="s">
        <v>8</v>
      </c>
      <c r="D11" s="15">
        <v>129.80000000000001</v>
      </c>
      <c r="E11" s="15">
        <f t="shared" si="0"/>
        <v>191.70663829221979</v>
      </c>
      <c r="F11" s="2" t="s">
        <v>8</v>
      </c>
      <c r="G11" s="2" t="s">
        <v>80</v>
      </c>
      <c r="H11" s="15">
        <f t="shared" si="1"/>
        <v>11.466609475956943</v>
      </c>
      <c r="I11" s="2" t="s">
        <v>40</v>
      </c>
      <c r="M11" s="6"/>
    </row>
    <row r="12" spans="1:13" x14ac:dyDescent="0.45">
      <c r="A12" s="2" t="s">
        <v>26</v>
      </c>
      <c r="B12" s="48"/>
      <c r="C12" s="2" t="s">
        <v>80</v>
      </c>
      <c r="D12" s="15">
        <v>121.4</v>
      </c>
      <c r="E12" s="15">
        <f t="shared" si="0"/>
        <v>180.24002881626285</v>
      </c>
      <c r="F12" s="2" t="s">
        <v>9</v>
      </c>
      <c r="G12" s="2" t="s">
        <v>36</v>
      </c>
      <c r="H12" s="15">
        <f t="shared" si="1"/>
        <v>180.24002881626285</v>
      </c>
      <c r="I12" s="2" t="s">
        <v>40</v>
      </c>
      <c r="M12" s="6"/>
    </row>
    <row r="13" spans="1:13" x14ac:dyDescent="0.45">
      <c r="A13" s="4" t="s">
        <v>36</v>
      </c>
      <c r="D13" s="14"/>
      <c r="E13" s="14"/>
      <c r="H13" s="14"/>
      <c r="M13" s="6"/>
    </row>
    <row r="14" spans="1:13" x14ac:dyDescent="0.45">
      <c r="A14" s="36" t="s">
        <v>27</v>
      </c>
      <c r="B14" s="49" t="s">
        <v>70</v>
      </c>
      <c r="C14" s="2" t="s">
        <v>63</v>
      </c>
      <c r="D14" s="15">
        <v>138.30000000000001</v>
      </c>
      <c r="E14" s="15">
        <f t="shared" si="0"/>
        <v>203.1922008448727</v>
      </c>
      <c r="F14" s="2" t="s">
        <v>63</v>
      </c>
      <c r="G14" s="2" t="s">
        <v>63</v>
      </c>
      <c r="H14" s="15">
        <f t="shared" ref="H14:H35" si="2">ABS(D15-D14)</f>
        <v>7.1000000000000227</v>
      </c>
      <c r="I14" s="2" t="s">
        <v>39</v>
      </c>
      <c r="K14" s="10"/>
      <c r="L14" s="10"/>
      <c r="M14" s="11"/>
    </row>
    <row r="15" spans="1:13" x14ac:dyDescent="0.45">
      <c r="A15" s="36" t="s">
        <v>28</v>
      </c>
      <c r="B15" s="49"/>
      <c r="C15" s="2" t="s">
        <v>63</v>
      </c>
      <c r="D15" s="15">
        <v>131.19999999999999</v>
      </c>
      <c r="E15" s="15">
        <f t="shared" si="0"/>
        <v>193.60644831797256</v>
      </c>
      <c r="F15" s="2" t="s">
        <v>63</v>
      </c>
      <c r="G15" s="2" t="s">
        <v>63</v>
      </c>
      <c r="H15" s="15">
        <f t="shared" si="2"/>
        <v>10.199999999999989</v>
      </c>
      <c r="I15" s="2" t="s">
        <v>39</v>
      </c>
      <c r="M15" s="6"/>
    </row>
    <row r="16" spans="1:13" x14ac:dyDescent="0.45">
      <c r="A16" s="36" t="s">
        <v>32</v>
      </c>
      <c r="B16" s="49"/>
      <c r="C16" s="2" t="s">
        <v>63</v>
      </c>
      <c r="D16" s="15">
        <v>121</v>
      </c>
      <c r="E16" s="15">
        <f t="shared" si="0"/>
        <v>179.6910788879523</v>
      </c>
      <c r="F16" s="2" t="s">
        <v>63</v>
      </c>
      <c r="G16" s="2" t="s">
        <v>63</v>
      </c>
      <c r="H16" s="15">
        <f t="shared" si="2"/>
        <v>20.900000000000006</v>
      </c>
      <c r="I16" s="2" t="s">
        <v>39</v>
      </c>
      <c r="M16" s="6"/>
    </row>
    <row r="17" spans="1:13" x14ac:dyDescent="0.45">
      <c r="A17" s="36" t="s">
        <v>29</v>
      </c>
      <c r="B17" s="49"/>
      <c r="C17" s="2" t="s">
        <v>63</v>
      </c>
      <c r="D17" s="15">
        <v>141.9</v>
      </c>
      <c r="E17" s="15">
        <f t="shared" si="0"/>
        <v>208.02160836593816</v>
      </c>
      <c r="F17" s="2" t="s">
        <v>63</v>
      </c>
      <c r="G17" s="2" t="s">
        <v>63</v>
      </c>
      <c r="H17" s="15">
        <f t="shared" si="2"/>
        <v>141.9</v>
      </c>
      <c r="I17" s="2" t="s">
        <v>39</v>
      </c>
      <c r="M17" s="6"/>
    </row>
    <row r="18" spans="1:13" x14ac:dyDescent="0.45">
      <c r="A18" s="4" t="s">
        <v>59</v>
      </c>
      <c r="B18" s="5"/>
      <c r="D18" s="14"/>
      <c r="E18" s="14"/>
      <c r="H18" s="14"/>
      <c r="M18" s="6"/>
    </row>
    <row r="19" spans="1:13" x14ac:dyDescent="0.45">
      <c r="A19" s="2" t="s">
        <v>27</v>
      </c>
      <c r="B19" s="13" t="s">
        <v>70</v>
      </c>
      <c r="C19" s="2" t="s">
        <v>64</v>
      </c>
      <c r="D19" s="15">
        <v>140.30000000000001</v>
      </c>
      <c r="E19" s="15">
        <f t="shared" si="0"/>
        <v>205.877759557687</v>
      </c>
      <c r="F19" s="2" t="s">
        <v>64</v>
      </c>
      <c r="G19" s="2" t="s">
        <v>10</v>
      </c>
      <c r="H19" s="15"/>
      <c r="I19" s="2" t="s">
        <v>42</v>
      </c>
      <c r="M19" s="6"/>
    </row>
    <row r="20" spans="1:13" x14ac:dyDescent="0.45">
      <c r="A20" s="4" t="s">
        <v>59</v>
      </c>
      <c r="B20" s="5"/>
      <c r="D20" s="14"/>
      <c r="E20" s="14"/>
      <c r="H20" s="14"/>
      <c r="M20" s="6"/>
    </row>
    <row r="21" spans="1:13" x14ac:dyDescent="0.45">
      <c r="A21" t="s">
        <v>28</v>
      </c>
      <c r="B21" s="49" t="s">
        <v>70</v>
      </c>
      <c r="C21" t="s">
        <v>10</v>
      </c>
      <c r="D21" s="14">
        <v>134.69999999999999</v>
      </c>
      <c r="E21" s="14">
        <f t="shared" si="0"/>
        <v>198.34200919872754</v>
      </c>
      <c r="F21" t="s">
        <v>10</v>
      </c>
      <c r="G21" t="s">
        <v>11</v>
      </c>
      <c r="H21" s="14">
        <f>ABS(E22-E21)</f>
        <v>9.2779380353537704</v>
      </c>
      <c r="M21" s="6"/>
    </row>
    <row r="22" spans="1:13" x14ac:dyDescent="0.45">
      <c r="A22" t="s">
        <v>29</v>
      </c>
      <c r="B22" s="49"/>
      <c r="C22" t="s">
        <v>11</v>
      </c>
      <c r="D22" s="14">
        <v>141.6</v>
      </c>
      <c r="E22" s="14">
        <f t="shared" si="0"/>
        <v>207.61994723408131</v>
      </c>
      <c r="F22" t="s">
        <v>11</v>
      </c>
      <c r="G22" t="s">
        <v>12</v>
      </c>
      <c r="H22" s="14">
        <f t="shared" ref="H22:H28" si="3">ABS(E23-E22)</f>
        <v>21.359051263194544</v>
      </c>
      <c r="M22" s="6"/>
    </row>
    <row r="23" spans="1:13" x14ac:dyDescent="0.45">
      <c r="A23" s="2" t="s">
        <v>30</v>
      </c>
      <c r="B23" s="49"/>
      <c r="C23" s="2" t="s">
        <v>12</v>
      </c>
      <c r="D23" s="15">
        <v>125.8</v>
      </c>
      <c r="E23" s="15">
        <f t="shared" si="0"/>
        <v>186.26089597088676</v>
      </c>
      <c r="F23" s="2" t="s">
        <v>12</v>
      </c>
      <c r="G23" s="2" t="s">
        <v>65</v>
      </c>
      <c r="H23" s="15">
        <f t="shared" si="3"/>
        <v>8.7006014228461765</v>
      </c>
      <c r="I23" s="2" t="s">
        <v>41</v>
      </c>
      <c r="M23" s="6"/>
    </row>
    <row r="24" spans="1:13" x14ac:dyDescent="0.45">
      <c r="A24" s="2" t="s">
        <v>55</v>
      </c>
      <c r="B24" s="49"/>
      <c r="C24" s="2" t="s">
        <v>65</v>
      </c>
      <c r="D24" s="15">
        <v>132.19999999999999</v>
      </c>
      <c r="E24" s="15">
        <f t="shared" si="0"/>
        <v>194.96149739373294</v>
      </c>
      <c r="F24" s="2" t="s">
        <v>65</v>
      </c>
      <c r="G24" s="2" t="s">
        <v>65</v>
      </c>
      <c r="H24" s="15">
        <f t="shared" si="3"/>
        <v>12.926239833419828</v>
      </c>
      <c r="I24" s="2" t="s">
        <v>41</v>
      </c>
      <c r="M24" s="6"/>
    </row>
    <row r="25" spans="1:13" x14ac:dyDescent="0.45">
      <c r="A25" s="2" t="s">
        <v>56</v>
      </c>
      <c r="B25" s="49"/>
      <c r="C25" s="2" t="s">
        <v>65</v>
      </c>
      <c r="D25" s="15">
        <v>141.80000000000001</v>
      </c>
      <c r="E25" s="15">
        <f t="shared" si="0"/>
        <v>207.88773722715277</v>
      </c>
      <c r="F25" s="2" t="s">
        <v>65</v>
      </c>
      <c r="G25" s="2" t="s">
        <v>65</v>
      </c>
      <c r="H25" s="15">
        <f t="shared" si="3"/>
        <v>3.2176872123013993</v>
      </c>
      <c r="I25" s="2" t="s">
        <v>41</v>
      </c>
      <c r="M25" s="6"/>
    </row>
    <row r="26" spans="1:13" x14ac:dyDescent="0.45">
      <c r="A26" s="2" t="s">
        <v>57</v>
      </c>
      <c r="B26" s="49"/>
      <c r="C26" s="2" t="s">
        <v>65</v>
      </c>
      <c r="D26" s="15">
        <v>139.4</v>
      </c>
      <c r="E26" s="15">
        <f t="shared" si="0"/>
        <v>204.67005001485137</v>
      </c>
      <c r="F26" s="2" t="s">
        <v>65</v>
      </c>
      <c r="G26" s="2" t="s">
        <v>65</v>
      </c>
      <c r="H26" s="15">
        <f t="shared" si="3"/>
        <v>4.8230922993583931</v>
      </c>
      <c r="I26" s="2" t="s">
        <v>41</v>
      </c>
      <c r="M26" s="6"/>
    </row>
    <row r="27" spans="1:13" x14ac:dyDescent="0.45">
      <c r="A27" s="2" t="s">
        <v>58</v>
      </c>
      <c r="B27" s="49"/>
      <c r="C27" s="2" t="s">
        <v>65</v>
      </c>
      <c r="D27" s="15">
        <v>143</v>
      </c>
      <c r="E27" s="15">
        <f t="shared" si="0"/>
        <v>209.49314231420976</v>
      </c>
      <c r="F27" s="2" t="s">
        <v>65</v>
      </c>
      <c r="G27" s="2" t="s">
        <v>13</v>
      </c>
      <c r="H27" s="15">
        <f t="shared" si="3"/>
        <v>12.77251334556351</v>
      </c>
      <c r="I27" s="2" t="s">
        <v>41</v>
      </c>
      <c r="M27" s="6"/>
    </row>
    <row r="28" spans="1:13" x14ac:dyDescent="0.45">
      <c r="A28" s="2" t="s">
        <v>35</v>
      </c>
      <c r="B28" s="49"/>
      <c r="C28" s="2" t="s">
        <v>13</v>
      </c>
      <c r="D28" s="15">
        <v>133.5</v>
      </c>
      <c r="E28" s="15">
        <f t="shared" si="0"/>
        <v>196.72062896864625</v>
      </c>
      <c r="F28" s="2" t="s">
        <v>13</v>
      </c>
      <c r="G28" s="2" t="s">
        <v>80</v>
      </c>
      <c r="H28" s="15">
        <f t="shared" si="3"/>
        <v>20.466558479685915</v>
      </c>
      <c r="I28" s="2" t="s">
        <v>40</v>
      </c>
      <c r="M28" s="6"/>
    </row>
    <row r="29" spans="1:13" x14ac:dyDescent="0.45">
      <c r="A29" s="2" t="s">
        <v>31</v>
      </c>
      <c r="B29" s="49"/>
      <c r="C29" s="2" t="s">
        <v>80</v>
      </c>
      <c r="D29" s="15">
        <v>118.5</v>
      </c>
      <c r="E29" s="15">
        <f t="shared" si="0"/>
        <v>176.25407048896034</v>
      </c>
      <c r="F29" s="2" t="s">
        <v>14</v>
      </c>
      <c r="G29" s="2" t="s">
        <v>36</v>
      </c>
      <c r="H29" s="15"/>
      <c r="I29" s="2" t="s">
        <v>40</v>
      </c>
      <c r="M29" s="6"/>
    </row>
    <row r="30" spans="1:13" x14ac:dyDescent="0.45">
      <c r="A30" s="4" t="s">
        <v>36</v>
      </c>
      <c r="B30" s="5"/>
      <c r="D30" s="14"/>
      <c r="E30" s="14"/>
      <c r="H30" s="14"/>
      <c r="M30" s="6"/>
    </row>
    <row r="31" spans="1:13" x14ac:dyDescent="0.45">
      <c r="A31" t="s">
        <v>27</v>
      </c>
      <c r="B31" s="49" t="s">
        <v>70</v>
      </c>
      <c r="C31" t="s">
        <v>15</v>
      </c>
      <c r="D31" s="14">
        <v>135</v>
      </c>
      <c r="E31" s="14">
        <f t="shared" si="0"/>
        <v>198.74699004295093</v>
      </c>
      <c r="F31" t="s">
        <v>15</v>
      </c>
      <c r="G31" t="s">
        <v>16</v>
      </c>
      <c r="H31" s="14">
        <f>ABS(E32-E31)</f>
        <v>11.667553292438356</v>
      </c>
      <c r="M31" s="6"/>
    </row>
    <row r="32" spans="1:13" x14ac:dyDescent="0.45">
      <c r="A32" s="2" t="s">
        <v>28</v>
      </c>
      <c r="B32" s="49"/>
      <c r="C32" s="2" t="s">
        <v>16</v>
      </c>
      <c r="D32" s="15">
        <v>126.4</v>
      </c>
      <c r="E32" s="15">
        <f t="shared" si="0"/>
        <v>187.07943675051257</v>
      </c>
      <c r="F32" s="2" t="s">
        <v>17</v>
      </c>
      <c r="G32" s="2" t="s">
        <v>80</v>
      </c>
      <c r="H32" s="15">
        <f>ABS(E33-E32)</f>
        <v>7.6629331302210062</v>
      </c>
      <c r="I32" s="2" t="s">
        <v>40</v>
      </c>
      <c r="M32" s="6"/>
    </row>
    <row r="33" spans="1:13" x14ac:dyDescent="0.45">
      <c r="A33" s="2" t="s">
        <v>32</v>
      </c>
      <c r="B33" s="49"/>
      <c r="C33" s="2" t="s">
        <v>80</v>
      </c>
      <c r="D33" s="15">
        <v>120.8</v>
      </c>
      <c r="E33" s="15">
        <f t="shared" si="0"/>
        <v>179.41650362029156</v>
      </c>
      <c r="F33" s="2" t="s">
        <v>17</v>
      </c>
      <c r="G33" s="2" t="s">
        <v>59</v>
      </c>
      <c r="H33" s="15"/>
      <c r="I33" s="2" t="s">
        <v>40</v>
      </c>
      <c r="M33" s="6"/>
    </row>
    <row r="34" spans="1:13" x14ac:dyDescent="0.45">
      <c r="A34" t="s">
        <v>59</v>
      </c>
      <c r="B34" s="5"/>
      <c r="D34" s="14"/>
      <c r="E34" s="14"/>
      <c r="H34" s="14"/>
    </row>
    <row r="35" spans="1:13" x14ac:dyDescent="0.45">
      <c r="A35" s="2" t="s">
        <v>33</v>
      </c>
      <c r="B35" s="49" t="s">
        <v>70</v>
      </c>
      <c r="C35" s="2" t="s">
        <v>60</v>
      </c>
      <c r="D35" s="15">
        <v>152.6</v>
      </c>
      <c r="E35" s="15">
        <f t="shared" si="0"/>
        <v>222.25471313034274</v>
      </c>
      <c r="F35" s="2" t="s">
        <v>60</v>
      </c>
      <c r="G35" s="2" t="s">
        <v>80</v>
      </c>
      <c r="H35" s="15">
        <f t="shared" si="2"/>
        <v>28.5</v>
      </c>
      <c r="I35" s="2"/>
    </row>
    <row r="36" spans="1:13" x14ac:dyDescent="0.45">
      <c r="A36" s="2" t="s">
        <v>34</v>
      </c>
      <c r="B36" s="49"/>
      <c r="C36" s="2" t="s">
        <v>80</v>
      </c>
      <c r="D36" s="15">
        <v>124.1</v>
      </c>
      <c r="E36" s="15">
        <f t="shared" si="0"/>
        <v>183.93846335688573</v>
      </c>
      <c r="F36" s="2" t="s">
        <v>61</v>
      </c>
      <c r="G36" s="2"/>
      <c r="H36" s="15"/>
      <c r="I36" s="2"/>
    </row>
    <row r="37" spans="1:13" x14ac:dyDescent="0.45">
      <c r="B37" s="4" t="s">
        <v>91</v>
      </c>
    </row>
  </sheetData>
  <mergeCells count="7">
    <mergeCell ref="B31:B33"/>
    <mergeCell ref="B35:B36"/>
    <mergeCell ref="F1:G1"/>
    <mergeCell ref="B2:B6"/>
    <mergeCell ref="B8:B12"/>
    <mergeCell ref="B14:B17"/>
    <mergeCell ref="B21:B29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4FA-9B38-40A8-8FA0-0C26B7AFFE33}">
  <dimension ref="A1:L37"/>
  <sheetViews>
    <sheetView workbookViewId="0">
      <selection activeCell="K7" sqref="K7"/>
    </sheetView>
  </sheetViews>
  <sheetFormatPr defaultRowHeight="18.5" x14ac:dyDescent="0.45"/>
  <cols>
    <col min="5" max="6" width="3.78515625" bestFit="1" customWidth="1"/>
    <col min="7" max="7" width="16.2109375" bestFit="1" customWidth="1"/>
    <col min="8" max="8" width="11.5703125" bestFit="1" customWidth="1"/>
    <col min="11" max="11" width="5.28515625" bestFit="1" customWidth="1"/>
  </cols>
  <sheetData>
    <row r="1" spans="1:12" x14ac:dyDescent="0.45">
      <c r="B1" s="21" t="s">
        <v>102</v>
      </c>
      <c r="C1" t="s">
        <v>103</v>
      </c>
      <c r="D1" t="s">
        <v>81</v>
      </c>
      <c r="E1" s="48" t="s">
        <v>37</v>
      </c>
      <c r="F1" s="48"/>
      <c r="G1" s="5" t="s">
        <v>78</v>
      </c>
    </row>
    <row r="2" spans="1:12" x14ac:dyDescent="0.45">
      <c r="A2" t="s">
        <v>20</v>
      </c>
      <c r="B2" s="49" t="s">
        <v>70</v>
      </c>
      <c r="C2" t="s">
        <v>46</v>
      </c>
      <c r="D2" s="14">
        <v>73.900000000000006</v>
      </c>
      <c r="E2" t="s">
        <v>0</v>
      </c>
      <c r="F2" t="s">
        <v>1</v>
      </c>
      <c r="G2" s="14">
        <f t="shared" ref="G2:G11" si="0">ABS(D3-D2)</f>
        <v>3.8999999999999915</v>
      </c>
      <c r="J2" s="39" t="s">
        <v>82</v>
      </c>
      <c r="K2" s="42">
        <f>AVERAGE(G2:G5, G8:G10, G21:G22,G31)</f>
        <v>2.2299999999999969</v>
      </c>
      <c r="L2" s="6"/>
    </row>
    <row r="3" spans="1:12" x14ac:dyDescent="0.45">
      <c r="A3" t="s">
        <v>21</v>
      </c>
      <c r="B3" s="48"/>
      <c r="C3" t="s">
        <v>47</v>
      </c>
      <c r="D3" s="14">
        <v>77.8</v>
      </c>
      <c r="E3" t="s">
        <v>1</v>
      </c>
      <c r="F3" t="s">
        <v>2</v>
      </c>
      <c r="G3" s="14">
        <f t="shared" si="0"/>
        <v>3.2000000000000028</v>
      </c>
      <c r="J3" s="39" t="s">
        <v>83</v>
      </c>
      <c r="K3" s="43">
        <f>COUNT(G2:G5, G8:G10, G21:G22,G31)</f>
        <v>10</v>
      </c>
      <c r="L3" s="6"/>
    </row>
    <row r="4" spans="1:12" x14ac:dyDescent="0.45">
      <c r="A4" t="s">
        <v>22</v>
      </c>
      <c r="B4" s="48"/>
      <c r="C4" t="s">
        <v>48</v>
      </c>
      <c r="D4" s="14">
        <v>74.599999999999994</v>
      </c>
      <c r="E4" t="s">
        <v>2</v>
      </c>
      <c r="F4" t="s">
        <v>3</v>
      </c>
      <c r="G4" s="14">
        <f t="shared" si="0"/>
        <v>0.5</v>
      </c>
      <c r="J4" s="39" t="s">
        <v>84</v>
      </c>
      <c r="K4" s="42">
        <f>STDEV(D2:D6,D8:D11,D21:D23,D28,D31:D32,D35)/AVERAGE(D2:D6,D8:D11,D21:D23,D31:D32,D35)*100</f>
        <v>2.6512195135056729</v>
      </c>
      <c r="L4" s="6"/>
    </row>
    <row r="5" spans="1:12" x14ac:dyDescent="0.45">
      <c r="A5" t="s">
        <v>23</v>
      </c>
      <c r="B5" s="48"/>
      <c r="C5" t="s">
        <v>49</v>
      </c>
      <c r="D5" s="14">
        <v>74.099999999999994</v>
      </c>
      <c r="E5" t="s">
        <v>3</v>
      </c>
      <c r="F5" t="s">
        <v>4</v>
      </c>
      <c r="G5" s="14">
        <f t="shared" si="0"/>
        <v>2.5999999999999943</v>
      </c>
      <c r="J5" s="39" t="s">
        <v>85</v>
      </c>
      <c r="K5" s="39">
        <f>COUNT(D2:D6,D8:D11,D21:D23,D31:D32,D3,D35)</f>
        <v>16</v>
      </c>
      <c r="L5" s="6"/>
    </row>
    <row r="6" spans="1:12" x14ac:dyDescent="0.45">
      <c r="A6" s="8" t="s">
        <v>20</v>
      </c>
      <c r="B6" s="48"/>
      <c r="C6" s="2" t="s">
        <v>50</v>
      </c>
      <c r="D6" s="15">
        <v>71.5</v>
      </c>
      <c r="E6" s="2" t="s">
        <v>4</v>
      </c>
      <c r="F6" s="2" t="s">
        <v>62</v>
      </c>
      <c r="G6" s="15">
        <f t="shared" si="0"/>
        <v>0.59999999999999432</v>
      </c>
      <c r="H6" s="2" t="s">
        <v>66</v>
      </c>
      <c r="J6" s="18" t="s">
        <v>86</v>
      </c>
      <c r="K6" s="42">
        <f>AVERAGE(D2:D6,D8:D11,D21:D23,D28, D31:D32,D35)</f>
        <v>74.856250000000003</v>
      </c>
      <c r="L6" s="6"/>
    </row>
    <row r="7" spans="1:12" x14ac:dyDescent="0.45">
      <c r="A7" s="8" t="s">
        <v>54</v>
      </c>
      <c r="B7" s="17" t="s">
        <v>93</v>
      </c>
      <c r="C7" s="2" t="s">
        <v>62</v>
      </c>
      <c r="D7" s="15">
        <v>70.900000000000006</v>
      </c>
      <c r="E7" s="2" t="s">
        <v>62</v>
      </c>
      <c r="F7" s="2" t="s">
        <v>5</v>
      </c>
      <c r="G7" s="15">
        <f t="shared" si="0"/>
        <v>7.1999999999999886</v>
      </c>
      <c r="H7" s="2" t="s">
        <v>66</v>
      </c>
      <c r="J7" s="18" t="s">
        <v>87</v>
      </c>
      <c r="K7" s="19">
        <f>AVERAGE(MAX(D2:D6,D8:D11)-MIN(D2:D6,D8:D11), MAX(D21:D23, D28)-MIN(D21:D23, D28), MAX(D31:D32)-MIN(D31:D32))</f>
        <v>3.4333333333333278</v>
      </c>
      <c r="L7" s="6"/>
    </row>
    <row r="8" spans="1:12" x14ac:dyDescent="0.45">
      <c r="A8" t="s">
        <v>44</v>
      </c>
      <c r="B8" s="49" t="s">
        <v>70</v>
      </c>
      <c r="C8" t="s">
        <v>51</v>
      </c>
      <c r="D8" s="14">
        <v>78.099999999999994</v>
      </c>
      <c r="E8" t="s">
        <v>5</v>
      </c>
      <c r="F8" t="s">
        <v>6</v>
      </c>
      <c r="G8" s="14">
        <f t="shared" si="0"/>
        <v>2.8999999999999915</v>
      </c>
      <c r="L8" s="6"/>
    </row>
    <row r="9" spans="1:12" x14ac:dyDescent="0.45">
      <c r="A9" t="s">
        <v>45</v>
      </c>
      <c r="B9" s="48"/>
      <c r="C9" t="s">
        <v>52</v>
      </c>
      <c r="D9" s="14">
        <v>75.2</v>
      </c>
      <c r="E9" t="s">
        <v>6</v>
      </c>
      <c r="F9" t="s">
        <v>7</v>
      </c>
      <c r="G9" s="14">
        <f t="shared" si="0"/>
        <v>1.1000000000000085</v>
      </c>
      <c r="L9" s="6"/>
    </row>
    <row r="10" spans="1:12" x14ac:dyDescent="0.45">
      <c r="A10" t="s">
        <v>24</v>
      </c>
      <c r="B10" s="48"/>
      <c r="C10" t="s">
        <v>53</v>
      </c>
      <c r="D10" s="14">
        <v>74.099999999999994</v>
      </c>
      <c r="E10" t="s">
        <v>7</v>
      </c>
      <c r="F10" t="s">
        <v>8</v>
      </c>
      <c r="G10" s="14">
        <f t="shared" si="0"/>
        <v>1.6999999999999886</v>
      </c>
      <c r="L10" s="6"/>
    </row>
    <row r="11" spans="1:12" x14ac:dyDescent="0.45">
      <c r="A11" s="2" t="s">
        <v>25</v>
      </c>
      <c r="B11" s="48"/>
      <c r="C11" s="2" t="s">
        <v>8</v>
      </c>
      <c r="D11" s="15">
        <v>72.400000000000006</v>
      </c>
      <c r="E11" s="2" t="s">
        <v>8</v>
      </c>
      <c r="F11" s="2" t="s">
        <v>80</v>
      </c>
      <c r="G11" s="15">
        <f t="shared" si="0"/>
        <v>1.6999999999999886</v>
      </c>
      <c r="H11" s="2" t="s">
        <v>40</v>
      </c>
      <c r="L11" s="6"/>
    </row>
    <row r="12" spans="1:12" x14ac:dyDescent="0.45">
      <c r="A12" s="2" t="s">
        <v>26</v>
      </c>
      <c r="B12" s="48"/>
      <c r="C12" s="2" t="s">
        <v>80</v>
      </c>
      <c r="D12" s="15">
        <v>74.099999999999994</v>
      </c>
      <c r="E12" s="2" t="s">
        <v>9</v>
      </c>
      <c r="F12" s="2" t="s">
        <v>36</v>
      </c>
      <c r="G12" s="15"/>
      <c r="H12" s="2" t="s">
        <v>40</v>
      </c>
      <c r="L12" s="6"/>
    </row>
    <row r="13" spans="1:12" x14ac:dyDescent="0.45">
      <c r="A13" s="4" t="s">
        <v>36</v>
      </c>
      <c r="G13" s="14"/>
      <c r="L13" s="6"/>
    </row>
    <row r="14" spans="1:12" x14ac:dyDescent="0.45">
      <c r="A14" s="36" t="s">
        <v>27</v>
      </c>
      <c r="B14" s="49" t="s">
        <v>70</v>
      </c>
      <c r="C14" s="2" t="s">
        <v>63</v>
      </c>
      <c r="D14" s="15">
        <v>75.099999999999994</v>
      </c>
      <c r="E14" s="2" t="s">
        <v>63</v>
      </c>
      <c r="F14" s="2" t="s">
        <v>63</v>
      </c>
      <c r="G14" s="15">
        <f>ABS(D15-D14)</f>
        <v>9.9999999999994316E-2</v>
      </c>
      <c r="H14" s="2" t="s">
        <v>39</v>
      </c>
      <c r="J14" s="10"/>
      <c r="K14" s="10"/>
      <c r="L14" s="11"/>
    </row>
    <row r="15" spans="1:12" x14ac:dyDescent="0.45">
      <c r="A15" s="36" t="s">
        <v>28</v>
      </c>
      <c r="B15" s="49"/>
      <c r="C15" s="2" t="s">
        <v>63</v>
      </c>
      <c r="D15" s="15">
        <v>75</v>
      </c>
      <c r="E15" s="2" t="s">
        <v>63</v>
      </c>
      <c r="F15" s="2" t="s">
        <v>63</v>
      </c>
      <c r="G15" s="15">
        <f t="shared" ref="G15:G16" si="1">ABS(D16-D15)</f>
        <v>1.9000000000000057</v>
      </c>
      <c r="H15" s="2" t="s">
        <v>39</v>
      </c>
      <c r="L15" s="6"/>
    </row>
    <row r="16" spans="1:12" x14ac:dyDescent="0.45">
      <c r="A16" s="36" t="s">
        <v>32</v>
      </c>
      <c r="B16" s="49"/>
      <c r="C16" s="2" t="s">
        <v>63</v>
      </c>
      <c r="D16" s="15">
        <v>73.099999999999994</v>
      </c>
      <c r="E16" s="2" t="s">
        <v>63</v>
      </c>
      <c r="F16" s="2" t="s">
        <v>63</v>
      </c>
      <c r="G16" s="15">
        <f t="shared" si="1"/>
        <v>3</v>
      </c>
      <c r="H16" s="2" t="s">
        <v>39</v>
      </c>
      <c r="L16" s="6"/>
    </row>
    <row r="17" spans="1:12" x14ac:dyDescent="0.45">
      <c r="A17" s="36" t="s">
        <v>29</v>
      </c>
      <c r="B17" s="49"/>
      <c r="C17" s="2" t="s">
        <v>63</v>
      </c>
      <c r="D17" s="15">
        <v>76.099999999999994</v>
      </c>
      <c r="E17" s="2" t="s">
        <v>63</v>
      </c>
      <c r="F17" s="2" t="s">
        <v>63</v>
      </c>
      <c r="G17" s="15"/>
      <c r="H17" s="2" t="s">
        <v>39</v>
      </c>
      <c r="L17" s="6"/>
    </row>
    <row r="18" spans="1:12" x14ac:dyDescent="0.45">
      <c r="A18" s="4" t="s">
        <v>59</v>
      </c>
      <c r="B18" s="5"/>
      <c r="G18" s="14"/>
      <c r="L18" s="6"/>
    </row>
    <row r="19" spans="1:12" x14ac:dyDescent="0.45">
      <c r="A19" s="2" t="s">
        <v>27</v>
      </c>
      <c r="B19" s="13" t="s">
        <v>70</v>
      </c>
      <c r="C19" s="2" t="s">
        <v>64</v>
      </c>
      <c r="D19" s="15">
        <v>73.599999999999994</v>
      </c>
      <c r="E19" s="2" t="s">
        <v>64</v>
      </c>
      <c r="F19" s="2" t="s">
        <v>10</v>
      </c>
      <c r="G19" s="15"/>
      <c r="H19" s="2" t="s">
        <v>42</v>
      </c>
      <c r="L19" s="6"/>
    </row>
    <row r="20" spans="1:12" x14ac:dyDescent="0.45">
      <c r="A20" s="4" t="s">
        <v>59</v>
      </c>
      <c r="B20" s="5"/>
      <c r="G20" s="14"/>
      <c r="L20" s="6"/>
    </row>
    <row r="21" spans="1:12" x14ac:dyDescent="0.45">
      <c r="A21" t="s">
        <v>28</v>
      </c>
      <c r="B21" s="49" t="s">
        <v>70</v>
      </c>
      <c r="C21" t="s">
        <v>10</v>
      </c>
      <c r="D21" s="14">
        <v>74.599999999999994</v>
      </c>
      <c r="E21" t="s">
        <v>10</v>
      </c>
      <c r="F21" t="s">
        <v>11</v>
      </c>
      <c r="G21" s="14">
        <f>ABS(D22-D21)</f>
        <v>2.7000000000000028</v>
      </c>
      <c r="L21" s="6"/>
    </row>
    <row r="22" spans="1:12" x14ac:dyDescent="0.45">
      <c r="A22" t="s">
        <v>29</v>
      </c>
      <c r="B22" s="49"/>
      <c r="C22" t="s">
        <v>11</v>
      </c>
      <c r="D22" s="14">
        <v>77.3</v>
      </c>
      <c r="E22" t="s">
        <v>11</v>
      </c>
      <c r="F22" t="s">
        <v>12</v>
      </c>
      <c r="G22" s="14">
        <f>ABS(D23-D22)</f>
        <v>3.2999999999999972</v>
      </c>
      <c r="L22" s="6"/>
    </row>
    <row r="23" spans="1:12" x14ac:dyDescent="0.45">
      <c r="A23" s="2" t="s">
        <v>30</v>
      </c>
      <c r="B23" s="49"/>
      <c r="C23" s="2" t="s">
        <v>12</v>
      </c>
      <c r="D23" s="15">
        <v>74</v>
      </c>
      <c r="E23" s="2" t="s">
        <v>12</v>
      </c>
      <c r="F23" s="2" t="s">
        <v>65</v>
      </c>
      <c r="G23" s="15">
        <f t="shared" ref="G23:G28" si="2">ABS(D24-D23)</f>
        <v>1.4000000000000057</v>
      </c>
      <c r="H23" s="2" t="s">
        <v>41</v>
      </c>
      <c r="L23" s="6"/>
    </row>
    <row r="24" spans="1:12" x14ac:dyDescent="0.45">
      <c r="A24" s="2" t="s">
        <v>55</v>
      </c>
      <c r="B24" s="49"/>
      <c r="C24" s="2" t="s">
        <v>65</v>
      </c>
      <c r="D24" s="15">
        <v>72.599999999999994</v>
      </c>
      <c r="E24" s="2" t="s">
        <v>65</v>
      </c>
      <c r="F24" s="2" t="s">
        <v>65</v>
      </c>
      <c r="G24" s="15">
        <f t="shared" si="2"/>
        <v>1.6000000000000085</v>
      </c>
      <c r="H24" s="2" t="s">
        <v>41</v>
      </c>
      <c r="L24" s="6"/>
    </row>
    <row r="25" spans="1:12" x14ac:dyDescent="0.45">
      <c r="A25" s="2" t="s">
        <v>56</v>
      </c>
      <c r="B25" s="49"/>
      <c r="C25" s="2" t="s">
        <v>65</v>
      </c>
      <c r="D25" s="15">
        <v>74.2</v>
      </c>
      <c r="E25" s="2" t="s">
        <v>65</v>
      </c>
      <c r="F25" s="2" t="s">
        <v>65</v>
      </c>
      <c r="G25" s="15">
        <f t="shared" si="2"/>
        <v>0.20000000000000284</v>
      </c>
      <c r="H25" s="2" t="s">
        <v>41</v>
      </c>
      <c r="L25" s="6"/>
    </row>
    <row r="26" spans="1:12" x14ac:dyDescent="0.45">
      <c r="A26" s="2" t="s">
        <v>57</v>
      </c>
      <c r="B26" s="49"/>
      <c r="C26" s="2" t="s">
        <v>65</v>
      </c>
      <c r="D26" s="15">
        <v>74.400000000000006</v>
      </c>
      <c r="E26" s="2" t="s">
        <v>65</v>
      </c>
      <c r="F26" s="2" t="s">
        <v>65</v>
      </c>
      <c r="G26" s="15">
        <f t="shared" si="2"/>
        <v>9.9999999999994316E-2</v>
      </c>
      <c r="H26" s="2" t="s">
        <v>41</v>
      </c>
      <c r="L26" s="6"/>
    </row>
    <row r="27" spans="1:12" x14ac:dyDescent="0.45">
      <c r="A27" s="2" t="s">
        <v>58</v>
      </c>
      <c r="B27" s="49"/>
      <c r="C27" s="2" t="s">
        <v>65</v>
      </c>
      <c r="D27" s="15">
        <v>74.5</v>
      </c>
      <c r="E27" s="2" t="s">
        <v>65</v>
      </c>
      <c r="F27" s="2" t="s">
        <v>13</v>
      </c>
      <c r="G27" s="15">
        <f t="shared" si="2"/>
        <v>0.40000000000000568</v>
      </c>
      <c r="H27" s="2" t="s">
        <v>41</v>
      </c>
      <c r="L27" s="6"/>
    </row>
    <row r="28" spans="1:12" x14ac:dyDescent="0.45">
      <c r="A28" s="2" t="s">
        <v>35</v>
      </c>
      <c r="B28" s="49"/>
      <c r="C28" s="2" t="s">
        <v>13</v>
      </c>
      <c r="D28" s="15">
        <v>74.099999999999994</v>
      </c>
      <c r="E28" s="2" t="s">
        <v>13</v>
      </c>
      <c r="F28" s="2" t="s">
        <v>80</v>
      </c>
      <c r="G28" s="15">
        <f t="shared" si="2"/>
        <v>1.8999999999999915</v>
      </c>
      <c r="H28" s="2" t="s">
        <v>40</v>
      </c>
      <c r="L28" s="6"/>
    </row>
    <row r="29" spans="1:12" x14ac:dyDescent="0.45">
      <c r="A29" s="2" t="s">
        <v>31</v>
      </c>
      <c r="B29" s="49"/>
      <c r="C29" s="2" t="s">
        <v>80</v>
      </c>
      <c r="D29" s="15">
        <v>72.2</v>
      </c>
      <c r="E29" s="2" t="s">
        <v>14</v>
      </c>
      <c r="F29" s="2" t="s">
        <v>36</v>
      </c>
      <c r="G29" s="15"/>
      <c r="H29" s="2" t="s">
        <v>40</v>
      </c>
      <c r="L29" s="6"/>
    </row>
    <row r="30" spans="1:12" x14ac:dyDescent="0.45">
      <c r="A30" s="4" t="s">
        <v>36</v>
      </c>
      <c r="B30" s="5"/>
      <c r="G30" s="14"/>
      <c r="L30" s="6"/>
    </row>
    <row r="31" spans="1:12" x14ac:dyDescent="0.45">
      <c r="A31" t="s">
        <v>27</v>
      </c>
      <c r="B31" s="49" t="s">
        <v>70</v>
      </c>
      <c r="C31" t="s">
        <v>15</v>
      </c>
      <c r="D31" s="14">
        <v>73.7</v>
      </c>
      <c r="E31" t="s">
        <v>15</v>
      </c>
      <c r="F31" t="s">
        <v>16</v>
      </c>
      <c r="G31" s="14">
        <f>ABS(D32-D31)</f>
        <v>0.39999999999999147</v>
      </c>
      <c r="L31" s="6"/>
    </row>
    <row r="32" spans="1:12" x14ac:dyDescent="0.45">
      <c r="A32" s="2" t="s">
        <v>28</v>
      </c>
      <c r="B32" s="49"/>
      <c r="C32" s="2" t="s">
        <v>16</v>
      </c>
      <c r="D32" s="15">
        <v>74.099999999999994</v>
      </c>
      <c r="E32" s="2" t="s">
        <v>17</v>
      </c>
      <c r="F32" s="2" t="s">
        <v>80</v>
      </c>
      <c r="G32" s="15">
        <f t="shared" ref="G32" si="3">ABS(D33-D32)</f>
        <v>0</v>
      </c>
      <c r="H32" s="2" t="s">
        <v>40</v>
      </c>
      <c r="L32" s="6"/>
    </row>
    <row r="33" spans="1:12" x14ac:dyDescent="0.45">
      <c r="A33" s="2" t="s">
        <v>32</v>
      </c>
      <c r="B33" s="49"/>
      <c r="C33" s="2" t="s">
        <v>80</v>
      </c>
      <c r="D33" s="15">
        <v>74.099999999999994</v>
      </c>
      <c r="E33" s="2" t="s">
        <v>17</v>
      </c>
      <c r="F33" s="2" t="s">
        <v>59</v>
      </c>
      <c r="G33" s="15"/>
      <c r="H33" s="2" t="s">
        <v>40</v>
      </c>
      <c r="L33" s="6"/>
    </row>
    <row r="34" spans="1:12" x14ac:dyDescent="0.45">
      <c r="A34" t="s">
        <v>59</v>
      </c>
      <c r="B34" s="5"/>
      <c r="G34" s="14"/>
    </row>
    <row r="35" spans="1:12" x14ac:dyDescent="0.45">
      <c r="A35" s="2" t="s">
        <v>33</v>
      </c>
      <c r="B35" s="49" t="s">
        <v>70</v>
      </c>
      <c r="C35" s="2" t="s">
        <v>60</v>
      </c>
      <c r="D35" s="15">
        <v>78.2</v>
      </c>
      <c r="E35" s="2" t="s">
        <v>60</v>
      </c>
      <c r="F35" s="2" t="s">
        <v>80</v>
      </c>
      <c r="G35" s="15">
        <f>ABS(D36-D35)</f>
        <v>2.2999999999999972</v>
      </c>
      <c r="H35" s="2" t="s">
        <v>40</v>
      </c>
    </row>
    <row r="36" spans="1:12" x14ac:dyDescent="0.45">
      <c r="A36" s="2" t="s">
        <v>34</v>
      </c>
      <c r="B36" s="49"/>
      <c r="C36" s="2" t="s">
        <v>80</v>
      </c>
      <c r="D36" s="15">
        <v>75.900000000000006</v>
      </c>
      <c r="E36" s="2" t="s">
        <v>61</v>
      </c>
      <c r="F36" s="2"/>
      <c r="G36" s="15"/>
      <c r="H36" s="2" t="s">
        <v>40</v>
      </c>
    </row>
    <row r="37" spans="1:12" x14ac:dyDescent="0.45">
      <c r="B37" s="4" t="s">
        <v>91</v>
      </c>
    </row>
  </sheetData>
  <mergeCells count="7">
    <mergeCell ref="B31:B33"/>
    <mergeCell ref="B35:B36"/>
    <mergeCell ref="E1:F1"/>
    <mergeCell ref="B2:B6"/>
    <mergeCell ref="B8:B12"/>
    <mergeCell ref="B14:B17"/>
    <mergeCell ref="B21:B29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AEE-B975-4BBF-8A44-821296EC81A7}">
  <dimension ref="A1:G41"/>
  <sheetViews>
    <sheetView workbookViewId="0">
      <selection activeCell="H13" sqref="H13"/>
    </sheetView>
  </sheetViews>
  <sheetFormatPr defaultRowHeight="18.5" x14ac:dyDescent="0.45"/>
  <cols>
    <col min="3" max="3" width="9.140625" style="1"/>
    <col min="4" max="4" width="10.640625" bestFit="1" customWidth="1"/>
    <col min="5" max="5" width="12.140625" bestFit="1" customWidth="1"/>
    <col min="6" max="6" width="10.42578125" bestFit="1" customWidth="1"/>
  </cols>
  <sheetData>
    <row r="1" spans="1:6" x14ac:dyDescent="0.45">
      <c r="A1" t="s">
        <v>113</v>
      </c>
      <c r="B1" t="s">
        <v>102</v>
      </c>
      <c r="C1" s="1" t="s">
        <v>102</v>
      </c>
    </row>
    <row r="2" spans="1:6" x14ac:dyDescent="0.45">
      <c r="A2">
        <v>2</v>
      </c>
      <c r="B2" t="s">
        <v>93</v>
      </c>
      <c r="C2" s="6">
        <v>0.52392753827910798</v>
      </c>
      <c r="E2" s="18" t="s">
        <v>92</v>
      </c>
      <c r="F2" s="19">
        <f>SUM(C4:C23)/SUM(C2:C40)*100</f>
        <v>73.743648760832286</v>
      </c>
    </row>
    <row r="3" spans="1:6" x14ac:dyDescent="0.45">
      <c r="A3">
        <v>34</v>
      </c>
      <c r="B3" t="s">
        <v>93</v>
      </c>
      <c r="C3" s="6">
        <v>0.49995270458531099</v>
      </c>
      <c r="E3" s="18" t="s">
        <v>95</v>
      </c>
      <c r="F3" s="19">
        <f>COUNT(C24:C40)/SUM(C2:C40)*60</f>
        <v>16.554141781355522</v>
      </c>
    </row>
    <row r="4" spans="1:6" x14ac:dyDescent="0.45">
      <c r="A4">
        <v>1</v>
      </c>
      <c r="B4" t="s">
        <v>70</v>
      </c>
      <c r="C4" s="6">
        <v>1.1617635114626199</v>
      </c>
      <c r="E4" s="18" t="s">
        <v>96</v>
      </c>
      <c r="F4" s="19">
        <f>AVERAGE(C24:C40)</f>
        <v>0.89142547862712473</v>
      </c>
    </row>
    <row r="5" spans="1:6" x14ac:dyDescent="0.45">
      <c r="A5">
        <v>3</v>
      </c>
      <c r="B5" t="s">
        <v>70</v>
      </c>
      <c r="C5" s="6">
        <v>3.0663089502582701</v>
      </c>
      <c r="E5" s="18" t="s">
        <v>97</v>
      </c>
      <c r="F5" s="19">
        <f>COUNT(C32:C40)/SUM(C2:C40)*60</f>
        <v>8.7639574136588063</v>
      </c>
    </row>
    <row r="6" spans="1:6" x14ac:dyDescent="0.45">
      <c r="A6">
        <v>5</v>
      </c>
      <c r="B6" t="s">
        <v>70</v>
      </c>
      <c r="C6" s="6">
        <v>1.3759999999999899</v>
      </c>
      <c r="D6" s="1"/>
      <c r="E6" s="18" t="s">
        <v>98</v>
      </c>
      <c r="F6" s="19">
        <f>AVERAGE(C32:C40)</f>
        <v>1.0918036818512353</v>
      </c>
    </row>
    <row r="7" spans="1:6" x14ac:dyDescent="0.45">
      <c r="A7">
        <v>7</v>
      </c>
      <c r="B7" t="s">
        <v>70</v>
      </c>
      <c r="C7" s="6">
        <v>3.4719999999999902</v>
      </c>
      <c r="E7" s="18" t="s">
        <v>99</v>
      </c>
      <c r="F7" s="19">
        <f>COUNT(C24:C31)/SUM(C2:C40)*60</f>
        <v>7.7901843676967157</v>
      </c>
    </row>
    <row r="8" spans="1:6" x14ac:dyDescent="0.45">
      <c r="A8">
        <v>9</v>
      </c>
      <c r="B8" t="s">
        <v>70</v>
      </c>
      <c r="C8" s="6">
        <v>3.0880000000000001</v>
      </c>
      <c r="E8" s="18" t="s">
        <v>100</v>
      </c>
      <c r="F8" s="19">
        <f>AVERAGE(C24:C31)</f>
        <v>0.66600000000000037</v>
      </c>
    </row>
    <row r="9" spans="1:6" x14ac:dyDescent="0.45">
      <c r="A9">
        <v>11</v>
      </c>
      <c r="B9" t="s">
        <v>70</v>
      </c>
      <c r="C9" s="6">
        <v>2.3199999999999998</v>
      </c>
      <c r="E9" s="18" t="s">
        <v>101</v>
      </c>
      <c r="F9" s="19">
        <f>COUNT(C2:C3)/SUM(C2:C40)*60</f>
        <v>1.9475460919241789</v>
      </c>
    </row>
    <row r="10" spans="1:6" x14ac:dyDescent="0.45">
      <c r="A10">
        <v>13</v>
      </c>
      <c r="B10" t="s">
        <v>70</v>
      </c>
      <c r="C10" s="6">
        <v>3.4239999999999902</v>
      </c>
      <c r="E10" s="18" t="s">
        <v>112</v>
      </c>
      <c r="F10" s="19">
        <f>AVERAGE(C2:C3)</f>
        <v>0.51194012143220946</v>
      </c>
    </row>
    <row r="11" spans="1:6" x14ac:dyDescent="0.45">
      <c r="A11">
        <v>15</v>
      </c>
      <c r="B11" t="s">
        <v>70</v>
      </c>
      <c r="C11" s="6">
        <v>5.5999999999999899</v>
      </c>
    </row>
    <row r="12" spans="1:6" x14ac:dyDescent="0.45">
      <c r="A12">
        <v>17</v>
      </c>
      <c r="B12" t="s">
        <v>70</v>
      </c>
      <c r="C12" s="6">
        <v>1.1519999999999999</v>
      </c>
    </row>
    <row r="13" spans="1:6" x14ac:dyDescent="0.45">
      <c r="A13">
        <v>19</v>
      </c>
      <c r="B13" t="s">
        <v>70</v>
      </c>
      <c r="C13" s="6">
        <v>0.81599999999999495</v>
      </c>
    </row>
    <row r="14" spans="1:6" x14ac:dyDescent="0.45">
      <c r="A14">
        <v>21</v>
      </c>
      <c r="B14" t="s">
        <v>70</v>
      </c>
      <c r="C14" s="6">
        <v>1.51999999999999</v>
      </c>
    </row>
    <row r="15" spans="1:6" x14ac:dyDescent="0.45">
      <c r="A15">
        <v>23</v>
      </c>
      <c r="B15" t="s">
        <v>70</v>
      </c>
      <c r="C15" s="6">
        <v>2.0640000000000001</v>
      </c>
    </row>
    <row r="16" spans="1:6" x14ac:dyDescent="0.45">
      <c r="A16">
        <v>25</v>
      </c>
      <c r="B16" t="s">
        <v>70</v>
      </c>
      <c r="C16" s="6">
        <v>1.0720000000000001</v>
      </c>
    </row>
    <row r="17" spans="1:7" x14ac:dyDescent="0.45">
      <c r="A17">
        <v>27</v>
      </c>
      <c r="B17" t="s">
        <v>70</v>
      </c>
      <c r="C17" s="6">
        <v>1.03999999999999</v>
      </c>
    </row>
    <row r="18" spans="1:7" x14ac:dyDescent="0.45">
      <c r="A18">
        <v>29</v>
      </c>
      <c r="B18" t="s">
        <v>70</v>
      </c>
      <c r="C18" s="6">
        <v>2.3359999999999901</v>
      </c>
    </row>
    <row r="19" spans="1:7" x14ac:dyDescent="0.45">
      <c r="A19">
        <v>31</v>
      </c>
      <c r="B19" t="s">
        <v>70</v>
      </c>
      <c r="C19" s="6">
        <v>5.2639999999999896</v>
      </c>
    </row>
    <row r="20" spans="1:7" x14ac:dyDescent="0.45">
      <c r="A20">
        <v>33</v>
      </c>
      <c r="B20" t="s">
        <v>70</v>
      </c>
      <c r="C20" s="6">
        <v>0.46887109114423697</v>
      </c>
    </row>
    <row r="21" spans="1:7" x14ac:dyDescent="0.45">
      <c r="A21">
        <v>35</v>
      </c>
      <c r="B21" t="s">
        <v>70</v>
      </c>
      <c r="C21" s="6">
        <v>2.1991762042704499</v>
      </c>
    </row>
    <row r="22" spans="1:7" x14ac:dyDescent="0.45">
      <c r="A22">
        <v>37</v>
      </c>
      <c r="B22" t="s">
        <v>70</v>
      </c>
      <c r="C22" s="6">
        <v>1.984</v>
      </c>
    </row>
    <row r="23" spans="1:7" x14ac:dyDescent="0.45">
      <c r="A23">
        <v>39</v>
      </c>
      <c r="B23" t="s">
        <v>70</v>
      </c>
      <c r="C23" s="6">
        <v>2.0137668633388501</v>
      </c>
      <c r="F23" s="6">
        <f>SUM(C4:C23)</f>
        <v>45.437886620474345</v>
      </c>
      <c r="G23" s="6"/>
    </row>
    <row r="24" spans="1:7" x14ac:dyDescent="0.45">
      <c r="A24">
        <v>4</v>
      </c>
      <c r="B24" t="s">
        <v>59</v>
      </c>
      <c r="C24" s="6">
        <v>0.54400000000000004</v>
      </c>
    </row>
    <row r="25" spans="1:7" x14ac:dyDescent="0.45">
      <c r="A25">
        <v>14</v>
      </c>
      <c r="B25" t="s">
        <v>59</v>
      </c>
      <c r="C25" s="6">
        <v>0.72000000000000197</v>
      </c>
    </row>
    <row r="26" spans="1:7" x14ac:dyDescent="0.45">
      <c r="A26">
        <v>16</v>
      </c>
      <c r="B26" t="s">
        <v>59</v>
      </c>
      <c r="C26" s="6">
        <v>0.70399999999999996</v>
      </c>
    </row>
    <row r="27" spans="1:7" x14ac:dyDescent="0.45">
      <c r="A27">
        <v>20</v>
      </c>
      <c r="B27" t="s">
        <v>59</v>
      </c>
      <c r="C27" s="6">
        <v>0.27200000000000502</v>
      </c>
    </row>
    <row r="28" spans="1:7" x14ac:dyDescent="0.45">
      <c r="A28">
        <v>22</v>
      </c>
      <c r="B28" t="s">
        <v>59</v>
      </c>
      <c r="C28" s="6">
        <v>0.46399999999999803</v>
      </c>
    </row>
    <row r="29" spans="1:7" x14ac:dyDescent="0.45">
      <c r="A29">
        <v>26</v>
      </c>
      <c r="B29" t="s">
        <v>59</v>
      </c>
      <c r="C29" s="6">
        <v>0.78399999999999803</v>
      </c>
    </row>
    <row r="30" spans="1:7" x14ac:dyDescent="0.45">
      <c r="A30">
        <v>30</v>
      </c>
      <c r="B30" t="s">
        <v>59</v>
      </c>
      <c r="C30" s="6">
        <v>1.2</v>
      </c>
    </row>
    <row r="31" spans="1:7" x14ac:dyDescent="0.45">
      <c r="A31">
        <v>36</v>
      </c>
      <c r="B31" t="s">
        <v>59</v>
      </c>
      <c r="C31" s="6">
        <v>0.64</v>
      </c>
      <c r="D31" t="s">
        <v>119</v>
      </c>
      <c r="E31" s="4">
        <f>COUNT(C24:C31)</f>
        <v>8</v>
      </c>
      <c r="F31" s="56">
        <f>SUM(C24:C31)</f>
        <v>5.328000000000003</v>
      </c>
    </row>
    <row r="32" spans="1:7" x14ac:dyDescent="0.45">
      <c r="A32">
        <v>6</v>
      </c>
      <c r="B32" t="s">
        <v>36</v>
      </c>
      <c r="C32" s="6">
        <v>0.89600000000000102</v>
      </c>
      <c r="F32" s="1"/>
    </row>
    <row r="33" spans="1:6" x14ac:dyDescent="0.45">
      <c r="A33">
        <v>8</v>
      </c>
      <c r="B33" t="s">
        <v>36</v>
      </c>
      <c r="C33" s="6">
        <v>0.73599999999999999</v>
      </c>
      <c r="F33" s="1"/>
    </row>
    <row r="34" spans="1:6" x14ac:dyDescent="0.45">
      <c r="A34">
        <v>10</v>
      </c>
      <c r="B34" t="s">
        <v>36</v>
      </c>
      <c r="C34" s="6">
        <v>0.65599999999999803</v>
      </c>
      <c r="F34" s="1"/>
    </row>
    <row r="35" spans="1:6" x14ac:dyDescent="0.45">
      <c r="A35">
        <v>12</v>
      </c>
      <c r="B35" t="s">
        <v>36</v>
      </c>
      <c r="C35" s="6">
        <v>1.3279999999999901</v>
      </c>
      <c r="F35" s="1"/>
    </row>
    <row r="36" spans="1:6" x14ac:dyDescent="0.45">
      <c r="A36">
        <v>18</v>
      </c>
      <c r="B36" t="s">
        <v>36</v>
      </c>
      <c r="C36" s="6">
        <v>1.3440000000000001</v>
      </c>
      <c r="F36" s="1"/>
    </row>
    <row r="37" spans="1:6" x14ac:dyDescent="0.45">
      <c r="A37">
        <v>24</v>
      </c>
      <c r="B37" t="s">
        <v>36</v>
      </c>
      <c r="C37" s="6">
        <v>1.52</v>
      </c>
      <c r="F37" s="1"/>
    </row>
    <row r="38" spans="1:6" x14ac:dyDescent="0.45">
      <c r="A38">
        <v>28</v>
      </c>
      <c r="B38" t="s">
        <v>36</v>
      </c>
      <c r="C38" s="6">
        <v>0.64</v>
      </c>
      <c r="F38" s="1"/>
    </row>
    <row r="39" spans="1:6" x14ac:dyDescent="0.45">
      <c r="A39">
        <v>32</v>
      </c>
      <c r="B39" t="s">
        <v>36</v>
      </c>
      <c r="C39" s="6">
        <v>1.1039999999999901</v>
      </c>
      <c r="F39" s="1"/>
    </row>
    <row r="40" spans="1:6" x14ac:dyDescent="0.45">
      <c r="A40">
        <v>38</v>
      </c>
      <c r="B40" t="s">
        <v>36</v>
      </c>
      <c r="C40" s="6">
        <v>1.60223313666114</v>
      </c>
      <c r="D40" t="s">
        <v>118</v>
      </c>
      <c r="E40" s="4">
        <f>COUNT(C32:C40)</f>
        <v>9</v>
      </c>
      <c r="F40" s="56">
        <f>SUM(C32:C40)</f>
        <v>9.8262331366611182</v>
      </c>
    </row>
    <row r="41" spans="1:6" x14ac:dyDescent="0.45">
      <c r="B41" t="s">
        <v>107</v>
      </c>
      <c r="C41" s="6">
        <f>SUM(C2:C40)</f>
        <v>61.615999999999893</v>
      </c>
      <c r="D41" t="s">
        <v>117</v>
      </c>
      <c r="E41" s="4">
        <f>COUNT(C24:C40)</f>
        <v>17</v>
      </c>
      <c r="F41" s="56">
        <f>SUM(C24:C40)</f>
        <v>15.154233136661121</v>
      </c>
    </row>
  </sheetData>
  <sortState xmlns:xlrd2="http://schemas.microsoft.com/office/spreadsheetml/2017/richdata2" ref="A2:C40">
    <sortCondition ref="B2:B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0C55-866A-447D-8D34-51FBD18F0F13}">
  <dimension ref="A1:J130"/>
  <sheetViews>
    <sheetView workbookViewId="0">
      <selection activeCell="F3" sqref="F3"/>
    </sheetView>
  </sheetViews>
  <sheetFormatPr defaultRowHeight="18.5" x14ac:dyDescent="0.45"/>
  <cols>
    <col min="10" max="10" width="9.28515625" bestFit="1" customWidth="1"/>
  </cols>
  <sheetData>
    <row r="1" spans="1:10" x14ac:dyDescent="0.45">
      <c r="B1" t="s">
        <v>103</v>
      </c>
      <c r="C1" t="s">
        <v>103</v>
      </c>
    </row>
    <row r="2" spans="1:10" x14ac:dyDescent="0.45">
      <c r="A2">
        <v>5</v>
      </c>
      <c r="B2" t="s">
        <v>93</v>
      </c>
      <c r="C2" s="6">
        <v>0.22399999999999901</v>
      </c>
      <c r="E2" s="18" t="s">
        <v>104</v>
      </c>
      <c r="F2" s="19">
        <f>COUNT(C4:C130)/'RS Fluency Indices1'!C41*60</f>
        <v>123.66917683718535</v>
      </c>
    </row>
    <row r="3" spans="1:10" x14ac:dyDescent="0.45">
      <c r="A3">
        <v>112</v>
      </c>
      <c r="B3" t="s">
        <v>93</v>
      </c>
      <c r="C3" s="6">
        <v>0.215999999999993</v>
      </c>
      <c r="E3" s="18" t="s">
        <v>105</v>
      </c>
      <c r="F3" s="19">
        <f>COUNT(C4:C130)/SUM('RS Fluency Indices1'!C4:C23)*60</f>
        <v>167.70146163810406</v>
      </c>
    </row>
    <row r="4" spans="1:10" x14ac:dyDescent="0.45">
      <c r="A4">
        <v>3</v>
      </c>
      <c r="B4" t="s">
        <v>63</v>
      </c>
      <c r="C4" s="6">
        <v>6.4000000000000001E-2</v>
      </c>
    </row>
    <row r="5" spans="1:10" x14ac:dyDescent="0.45">
      <c r="A5">
        <v>4</v>
      </c>
      <c r="B5" t="s">
        <v>63</v>
      </c>
      <c r="C5" s="6">
        <v>0.44446189129150099</v>
      </c>
      <c r="I5" s="54"/>
      <c r="J5" s="55"/>
    </row>
    <row r="6" spans="1:10" x14ac:dyDescent="0.45">
      <c r="A6">
        <v>46</v>
      </c>
      <c r="B6" t="s">
        <v>63</v>
      </c>
      <c r="C6" s="6">
        <v>0.27068193062205298</v>
      </c>
    </row>
    <row r="7" spans="1:10" x14ac:dyDescent="0.45">
      <c r="A7">
        <v>47</v>
      </c>
      <c r="B7" t="s">
        <v>63</v>
      </c>
      <c r="C7" s="6">
        <v>0.42224585431758699</v>
      </c>
    </row>
    <row r="8" spans="1:10" x14ac:dyDescent="0.45">
      <c r="A8">
        <v>62</v>
      </c>
      <c r="B8" t="s">
        <v>63</v>
      </c>
      <c r="C8" s="6">
        <v>9.6000000000000002E-2</v>
      </c>
    </row>
    <row r="9" spans="1:10" x14ac:dyDescent="0.45">
      <c r="A9">
        <v>85</v>
      </c>
      <c r="B9" t="s">
        <v>63</v>
      </c>
      <c r="C9" s="6">
        <v>0.13600000000000201</v>
      </c>
    </row>
    <row r="10" spans="1:10" x14ac:dyDescent="0.45">
      <c r="A10">
        <v>111</v>
      </c>
      <c r="B10" t="s">
        <v>63</v>
      </c>
      <c r="C10" s="6">
        <v>0.28000000000000103</v>
      </c>
    </row>
    <row r="11" spans="1:10" x14ac:dyDescent="0.45">
      <c r="A11">
        <v>1</v>
      </c>
      <c r="B11" t="s">
        <v>94</v>
      </c>
      <c r="C11" s="6">
        <v>6.3243946244112698E-2</v>
      </c>
    </row>
    <row r="12" spans="1:10" x14ac:dyDescent="0.45">
      <c r="A12">
        <v>2</v>
      </c>
      <c r="B12" t="s">
        <v>94</v>
      </c>
      <c r="C12" s="6">
        <v>0.114319848833233</v>
      </c>
    </row>
    <row r="13" spans="1:10" x14ac:dyDescent="0.45">
      <c r="A13">
        <v>6</v>
      </c>
      <c r="B13" t="s">
        <v>94</v>
      </c>
      <c r="C13" s="6">
        <v>5.6000000000000001E-2</v>
      </c>
    </row>
    <row r="14" spans="1:10" x14ac:dyDescent="0.45">
      <c r="A14">
        <v>7</v>
      </c>
      <c r="B14" t="s">
        <v>94</v>
      </c>
      <c r="C14" s="6">
        <v>0.47199999999999998</v>
      </c>
    </row>
    <row r="15" spans="1:10" x14ac:dyDescent="0.45">
      <c r="A15">
        <v>8</v>
      </c>
      <c r="B15" t="s">
        <v>94</v>
      </c>
      <c r="C15" s="6">
        <v>0.14447730245530799</v>
      </c>
    </row>
    <row r="16" spans="1:10" x14ac:dyDescent="0.45">
      <c r="A16">
        <v>9</v>
      </c>
      <c r="B16" t="s">
        <v>94</v>
      </c>
      <c r="C16" s="6">
        <v>0.14567085152298501</v>
      </c>
    </row>
    <row r="17" spans="1:3" x14ac:dyDescent="0.45">
      <c r="A17">
        <v>10</v>
      </c>
      <c r="B17" t="s">
        <v>94</v>
      </c>
      <c r="C17" s="6">
        <v>0.32</v>
      </c>
    </row>
    <row r="18" spans="1:3" x14ac:dyDescent="0.45">
      <c r="A18">
        <v>11</v>
      </c>
      <c r="B18" t="s">
        <v>94</v>
      </c>
      <c r="C18" s="6">
        <v>0.103999999999999</v>
      </c>
    </row>
    <row r="19" spans="1:3" x14ac:dyDescent="0.45">
      <c r="A19">
        <v>12</v>
      </c>
      <c r="B19" t="s">
        <v>94</v>
      </c>
      <c r="C19" s="6">
        <v>0.151999999999999</v>
      </c>
    </row>
    <row r="20" spans="1:3" x14ac:dyDescent="0.45">
      <c r="A20">
        <v>13</v>
      </c>
      <c r="B20" t="s">
        <v>94</v>
      </c>
      <c r="C20" s="6">
        <v>0.192</v>
      </c>
    </row>
    <row r="21" spans="1:3" x14ac:dyDescent="0.45">
      <c r="A21">
        <v>14</v>
      </c>
      <c r="B21" t="s">
        <v>94</v>
      </c>
      <c r="C21" s="6">
        <v>0.112255214951687</v>
      </c>
    </row>
    <row r="22" spans="1:3" x14ac:dyDescent="0.45">
      <c r="A22">
        <v>15</v>
      </c>
      <c r="B22" t="s">
        <v>94</v>
      </c>
      <c r="C22" s="6">
        <v>0.19999999999999901</v>
      </c>
    </row>
    <row r="23" spans="1:3" x14ac:dyDescent="0.45">
      <c r="A23">
        <v>16</v>
      </c>
      <c r="B23" t="s">
        <v>94</v>
      </c>
      <c r="C23" s="6">
        <v>0.183999999999999</v>
      </c>
    </row>
    <row r="24" spans="1:3" x14ac:dyDescent="0.45">
      <c r="A24">
        <v>17</v>
      </c>
      <c r="B24" t="s">
        <v>94</v>
      </c>
      <c r="C24" s="6">
        <v>0.119999999999999</v>
      </c>
    </row>
    <row r="25" spans="1:3" x14ac:dyDescent="0.45">
      <c r="A25">
        <v>18</v>
      </c>
      <c r="B25" t="s">
        <v>94</v>
      </c>
      <c r="C25" s="6">
        <v>4.8000000000000001E-2</v>
      </c>
    </row>
    <row r="26" spans="1:3" x14ac:dyDescent="0.45">
      <c r="A26">
        <v>19</v>
      </c>
      <c r="B26" t="s">
        <v>94</v>
      </c>
      <c r="C26" s="6">
        <v>0.247999999999999</v>
      </c>
    </row>
    <row r="27" spans="1:3" x14ac:dyDescent="0.45">
      <c r="A27">
        <v>20</v>
      </c>
      <c r="B27" t="s">
        <v>94</v>
      </c>
      <c r="C27" s="6">
        <v>0.112</v>
      </c>
    </row>
    <row r="28" spans="1:3" x14ac:dyDescent="0.45">
      <c r="A28">
        <v>21</v>
      </c>
      <c r="B28" t="s">
        <v>94</v>
      </c>
      <c r="C28" s="6">
        <v>0.192</v>
      </c>
    </row>
    <row r="29" spans="1:3" x14ac:dyDescent="0.45">
      <c r="A29">
        <v>22</v>
      </c>
      <c r="B29" t="s">
        <v>94</v>
      </c>
      <c r="C29" s="6">
        <v>0.32</v>
      </c>
    </row>
    <row r="30" spans="1:3" x14ac:dyDescent="0.45">
      <c r="A30">
        <v>23</v>
      </c>
      <c r="B30" t="s">
        <v>94</v>
      </c>
      <c r="C30" s="6">
        <v>0.440000000000001</v>
      </c>
    </row>
    <row r="31" spans="1:3" x14ac:dyDescent="0.45">
      <c r="A31">
        <v>24</v>
      </c>
      <c r="B31" t="s">
        <v>94</v>
      </c>
      <c r="C31" s="6">
        <v>0.151999999999999</v>
      </c>
    </row>
    <row r="32" spans="1:3" x14ac:dyDescent="0.45">
      <c r="A32">
        <v>25</v>
      </c>
      <c r="B32" t="s">
        <v>94</v>
      </c>
      <c r="C32" s="6">
        <v>0.224</v>
      </c>
    </row>
    <row r="33" spans="1:3" x14ac:dyDescent="0.45">
      <c r="A33">
        <v>26</v>
      </c>
      <c r="B33" t="s">
        <v>94</v>
      </c>
      <c r="C33" s="6">
        <v>7.1999999999999106E-2</v>
      </c>
    </row>
    <row r="34" spans="1:3" x14ac:dyDescent="0.45">
      <c r="A34">
        <v>27</v>
      </c>
      <c r="B34" t="s">
        <v>94</v>
      </c>
      <c r="C34" s="6">
        <v>0.08</v>
      </c>
    </row>
    <row r="35" spans="1:3" x14ac:dyDescent="0.45">
      <c r="A35">
        <v>28</v>
      </c>
      <c r="B35" t="s">
        <v>94</v>
      </c>
      <c r="C35" s="6">
        <v>0.35199999999999998</v>
      </c>
    </row>
    <row r="36" spans="1:3" x14ac:dyDescent="0.45">
      <c r="A36">
        <v>29</v>
      </c>
      <c r="B36" t="s">
        <v>94</v>
      </c>
      <c r="C36" s="6">
        <v>0.29599999999999899</v>
      </c>
    </row>
    <row r="37" spans="1:3" x14ac:dyDescent="0.45">
      <c r="A37">
        <v>30</v>
      </c>
      <c r="B37" t="s">
        <v>94</v>
      </c>
      <c r="C37" s="6">
        <v>0.239669188273433</v>
      </c>
    </row>
    <row r="38" spans="1:3" x14ac:dyDescent="0.45">
      <c r="A38">
        <v>31</v>
      </c>
      <c r="B38" t="s">
        <v>94</v>
      </c>
      <c r="C38" s="6">
        <v>0.16769529866714</v>
      </c>
    </row>
    <row r="39" spans="1:3" x14ac:dyDescent="0.45">
      <c r="A39">
        <v>32</v>
      </c>
      <c r="B39" t="s">
        <v>94</v>
      </c>
      <c r="C39" s="6">
        <v>0.16427409922519701</v>
      </c>
    </row>
    <row r="40" spans="1:3" x14ac:dyDescent="0.45">
      <c r="A40">
        <v>33</v>
      </c>
      <c r="B40" t="s">
        <v>94</v>
      </c>
      <c r="C40" s="6">
        <v>0.20515665806820399</v>
      </c>
    </row>
    <row r="41" spans="1:3" x14ac:dyDescent="0.45">
      <c r="A41">
        <v>34</v>
      </c>
      <c r="B41" t="s">
        <v>94</v>
      </c>
      <c r="C41" s="6">
        <v>7.2000000000000897E-2</v>
      </c>
    </row>
    <row r="42" spans="1:3" x14ac:dyDescent="0.45">
      <c r="A42">
        <v>35</v>
      </c>
      <c r="B42" t="s">
        <v>94</v>
      </c>
      <c r="C42" s="6">
        <v>0.104</v>
      </c>
    </row>
    <row r="43" spans="1:3" x14ac:dyDescent="0.45">
      <c r="A43">
        <v>36</v>
      </c>
      <c r="B43" t="s">
        <v>94</v>
      </c>
      <c r="C43" s="6">
        <v>9.6000000000000002E-2</v>
      </c>
    </row>
    <row r="44" spans="1:3" x14ac:dyDescent="0.45">
      <c r="A44">
        <v>37</v>
      </c>
      <c r="B44" t="s">
        <v>94</v>
      </c>
      <c r="C44" s="6">
        <v>0.183999999999999</v>
      </c>
    </row>
    <row r="45" spans="1:3" x14ac:dyDescent="0.45">
      <c r="A45">
        <v>38</v>
      </c>
      <c r="B45" t="s">
        <v>94</v>
      </c>
      <c r="C45" s="6">
        <v>0.43041217253958602</v>
      </c>
    </row>
    <row r="46" spans="1:3" x14ac:dyDescent="0.45">
      <c r="A46">
        <v>39</v>
      </c>
      <c r="B46" t="s">
        <v>94</v>
      </c>
      <c r="C46" s="6">
        <v>0.376000000000001</v>
      </c>
    </row>
    <row r="47" spans="1:3" x14ac:dyDescent="0.45">
      <c r="A47">
        <v>40</v>
      </c>
      <c r="B47" t="s">
        <v>94</v>
      </c>
      <c r="C47" s="6">
        <v>0.12749333184744599</v>
      </c>
    </row>
    <row r="48" spans="1:3" x14ac:dyDescent="0.45">
      <c r="A48">
        <v>41</v>
      </c>
      <c r="B48" t="s">
        <v>94</v>
      </c>
      <c r="C48" s="6">
        <v>0.20813623650445101</v>
      </c>
    </row>
    <row r="49" spans="1:3" x14ac:dyDescent="0.45">
      <c r="A49">
        <v>42</v>
      </c>
      <c r="B49" t="s">
        <v>94</v>
      </c>
      <c r="C49" s="6">
        <v>0.27199999999999802</v>
      </c>
    </row>
    <row r="50" spans="1:3" x14ac:dyDescent="0.45">
      <c r="A50">
        <v>43</v>
      </c>
      <c r="B50" t="s">
        <v>94</v>
      </c>
      <c r="C50" s="6">
        <v>0.13599999999999901</v>
      </c>
    </row>
    <row r="51" spans="1:3" x14ac:dyDescent="0.45">
      <c r="A51">
        <v>44</v>
      </c>
      <c r="B51" t="s">
        <v>94</v>
      </c>
      <c r="C51" s="6">
        <v>0.19999999999999901</v>
      </c>
    </row>
    <row r="52" spans="1:3" x14ac:dyDescent="0.45">
      <c r="A52">
        <v>45</v>
      </c>
      <c r="B52" t="s">
        <v>94</v>
      </c>
      <c r="C52" s="6">
        <v>7.1999999999999106E-2</v>
      </c>
    </row>
    <row r="53" spans="1:3" x14ac:dyDescent="0.45">
      <c r="A53">
        <v>48</v>
      </c>
      <c r="B53" t="s">
        <v>94</v>
      </c>
      <c r="C53" s="6">
        <v>0.56799999999999695</v>
      </c>
    </row>
    <row r="54" spans="1:3" x14ac:dyDescent="0.45">
      <c r="A54">
        <v>49</v>
      </c>
      <c r="B54" t="s">
        <v>94</v>
      </c>
      <c r="C54" s="6">
        <v>0.51199999999999601</v>
      </c>
    </row>
    <row r="55" spans="1:3" x14ac:dyDescent="0.45">
      <c r="A55">
        <v>50</v>
      </c>
      <c r="B55" t="s">
        <v>94</v>
      </c>
      <c r="C55" s="6">
        <v>0.215999999999997</v>
      </c>
    </row>
    <row r="56" spans="1:3" x14ac:dyDescent="0.45">
      <c r="A56">
        <v>51</v>
      </c>
      <c r="B56" t="s">
        <v>94</v>
      </c>
      <c r="C56" s="6">
        <v>0.29599999999999899</v>
      </c>
    </row>
    <row r="57" spans="1:3" x14ac:dyDescent="0.45">
      <c r="A57">
        <v>52</v>
      </c>
      <c r="B57" t="s">
        <v>94</v>
      </c>
      <c r="C57" s="6">
        <v>0.13599999999999901</v>
      </c>
    </row>
    <row r="58" spans="1:3" x14ac:dyDescent="0.45">
      <c r="A58">
        <v>53</v>
      </c>
      <c r="B58" t="s">
        <v>94</v>
      </c>
      <c r="C58" s="6">
        <v>0.112000000000001</v>
      </c>
    </row>
    <row r="59" spans="1:3" x14ac:dyDescent="0.45">
      <c r="A59">
        <v>54</v>
      </c>
      <c r="B59" t="s">
        <v>94</v>
      </c>
      <c r="C59" s="6">
        <v>6.8237890942437901E-2</v>
      </c>
    </row>
    <row r="60" spans="1:3" x14ac:dyDescent="0.45">
      <c r="A60">
        <v>55</v>
      </c>
      <c r="B60" t="s">
        <v>94</v>
      </c>
      <c r="C60" s="6">
        <v>6.4000000000000001E-2</v>
      </c>
    </row>
    <row r="61" spans="1:3" x14ac:dyDescent="0.45">
      <c r="A61">
        <v>56</v>
      </c>
      <c r="B61" t="s">
        <v>94</v>
      </c>
      <c r="C61" s="6">
        <v>0.28000000000000103</v>
      </c>
    </row>
    <row r="62" spans="1:3" x14ac:dyDescent="0.45">
      <c r="A62">
        <v>57</v>
      </c>
      <c r="B62" t="s">
        <v>94</v>
      </c>
      <c r="C62" s="6">
        <v>0.25600000000000001</v>
      </c>
    </row>
    <row r="63" spans="1:3" x14ac:dyDescent="0.45">
      <c r="A63">
        <v>58</v>
      </c>
      <c r="B63" t="s">
        <v>94</v>
      </c>
      <c r="C63" s="6">
        <v>0.100875215175349</v>
      </c>
    </row>
    <row r="64" spans="1:3" x14ac:dyDescent="0.45">
      <c r="A64">
        <v>59</v>
      </c>
      <c r="B64" t="s">
        <v>94</v>
      </c>
      <c r="C64" s="6">
        <v>0.192</v>
      </c>
    </row>
    <row r="65" spans="1:3" x14ac:dyDescent="0.45">
      <c r="A65">
        <v>60</v>
      </c>
      <c r="B65" t="s">
        <v>94</v>
      </c>
      <c r="C65" s="6">
        <v>0.10233362940886</v>
      </c>
    </row>
    <row r="66" spans="1:3" x14ac:dyDescent="0.45">
      <c r="A66">
        <v>61</v>
      </c>
      <c r="B66" t="s">
        <v>94</v>
      </c>
      <c r="C66" s="6">
        <v>0.105030857531712</v>
      </c>
    </row>
    <row r="67" spans="1:3" x14ac:dyDescent="0.45">
      <c r="A67">
        <v>63</v>
      </c>
      <c r="B67" t="s">
        <v>94</v>
      </c>
      <c r="C67" s="6">
        <v>8.8000000000000897E-2</v>
      </c>
    </row>
    <row r="68" spans="1:3" x14ac:dyDescent="0.45">
      <c r="A68">
        <v>64</v>
      </c>
      <c r="B68" t="s">
        <v>94</v>
      </c>
      <c r="C68" s="6">
        <v>4.7999999999998197E-2</v>
      </c>
    </row>
    <row r="69" spans="1:3" x14ac:dyDescent="0.45">
      <c r="A69">
        <v>65</v>
      </c>
      <c r="B69" t="s">
        <v>94</v>
      </c>
      <c r="C69" s="6">
        <v>4.8000000000001798E-2</v>
      </c>
    </row>
    <row r="70" spans="1:3" x14ac:dyDescent="0.45">
      <c r="A70">
        <v>66</v>
      </c>
      <c r="B70" t="s">
        <v>94</v>
      </c>
      <c r="C70" s="6">
        <v>0.19999999999999901</v>
      </c>
    </row>
    <row r="71" spans="1:3" x14ac:dyDescent="0.45">
      <c r="A71">
        <v>67</v>
      </c>
      <c r="B71" t="s">
        <v>94</v>
      </c>
      <c r="C71" s="6">
        <v>5.5999999999997302E-2</v>
      </c>
    </row>
    <row r="72" spans="1:3" x14ac:dyDescent="0.45">
      <c r="A72">
        <v>68</v>
      </c>
      <c r="B72" t="s">
        <v>94</v>
      </c>
      <c r="C72" s="6">
        <v>0.26399999999999901</v>
      </c>
    </row>
    <row r="73" spans="1:3" x14ac:dyDescent="0.45">
      <c r="A73">
        <v>69</v>
      </c>
      <c r="B73" t="s">
        <v>94</v>
      </c>
      <c r="C73" s="6">
        <v>0.19999999999999901</v>
      </c>
    </row>
    <row r="74" spans="1:3" x14ac:dyDescent="0.45">
      <c r="A74">
        <v>70</v>
      </c>
      <c r="B74" t="s">
        <v>94</v>
      </c>
      <c r="C74" s="6">
        <v>0.103999999999999</v>
      </c>
    </row>
    <row r="75" spans="1:3" x14ac:dyDescent="0.45">
      <c r="A75">
        <v>71</v>
      </c>
      <c r="B75" t="s">
        <v>94</v>
      </c>
      <c r="C75" s="6">
        <v>8.8000000000000897E-2</v>
      </c>
    </row>
    <row r="76" spans="1:3" x14ac:dyDescent="0.45">
      <c r="A76">
        <v>72</v>
      </c>
      <c r="B76" t="s">
        <v>94</v>
      </c>
      <c r="C76" s="6">
        <v>0.303999999999994</v>
      </c>
    </row>
    <row r="77" spans="1:3" x14ac:dyDescent="0.45">
      <c r="A77">
        <v>73</v>
      </c>
      <c r="B77" t="s">
        <v>94</v>
      </c>
      <c r="C77" s="6">
        <v>0.20799999999999799</v>
      </c>
    </row>
    <row r="78" spans="1:3" x14ac:dyDescent="0.45">
      <c r="A78">
        <v>74</v>
      </c>
      <c r="B78" t="s">
        <v>94</v>
      </c>
      <c r="C78" s="6">
        <v>0.25600000000000001</v>
      </c>
    </row>
    <row r="79" spans="1:3" x14ac:dyDescent="0.45">
      <c r="A79">
        <v>75</v>
      </c>
      <c r="B79" t="s">
        <v>94</v>
      </c>
      <c r="C79" s="6">
        <v>4.8000000000001798E-2</v>
      </c>
    </row>
    <row r="80" spans="1:3" x14ac:dyDescent="0.45">
      <c r="A80">
        <v>76</v>
      </c>
      <c r="B80" t="s">
        <v>94</v>
      </c>
      <c r="C80" s="6">
        <v>7.9999999999998295E-2</v>
      </c>
    </row>
    <row r="81" spans="1:3" x14ac:dyDescent="0.45">
      <c r="A81">
        <v>77</v>
      </c>
      <c r="B81" t="s">
        <v>94</v>
      </c>
      <c r="C81" s="6">
        <v>0.192</v>
      </c>
    </row>
    <row r="82" spans="1:3" x14ac:dyDescent="0.45">
      <c r="A82">
        <v>78</v>
      </c>
      <c r="B82" t="s">
        <v>94</v>
      </c>
      <c r="C82" s="6">
        <v>0.45380844360729999</v>
      </c>
    </row>
    <row r="83" spans="1:3" x14ac:dyDescent="0.45">
      <c r="A83">
        <v>79</v>
      </c>
      <c r="B83" t="s">
        <v>94</v>
      </c>
      <c r="C83" s="6">
        <v>0.104000000000006</v>
      </c>
    </row>
    <row r="84" spans="1:3" x14ac:dyDescent="0.45">
      <c r="A84">
        <v>80</v>
      </c>
      <c r="B84" t="s">
        <v>94</v>
      </c>
      <c r="C84" s="6">
        <v>0.10326685784081401</v>
      </c>
    </row>
    <row r="85" spans="1:3" x14ac:dyDescent="0.45">
      <c r="A85">
        <v>81</v>
      </c>
      <c r="B85" t="s">
        <v>94</v>
      </c>
      <c r="C85" s="6">
        <v>0.15999999999999601</v>
      </c>
    </row>
    <row r="86" spans="1:3" x14ac:dyDescent="0.45">
      <c r="A86">
        <v>82</v>
      </c>
      <c r="B86" t="s">
        <v>94</v>
      </c>
      <c r="C86" s="6">
        <v>6.4000000000000001E-2</v>
      </c>
    </row>
    <row r="87" spans="1:3" x14ac:dyDescent="0.45">
      <c r="A87">
        <v>83</v>
      </c>
      <c r="B87" t="s">
        <v>94</v>
      </c>
      <c r="C87" s="6">
        <v>8.6761623296894103E-2</v>
      </c>
    </row>
    <row r="88" spans="1:3" x14ac:dyDescent="0.45">
      <c r="A88">
        <v>84</v>
      </c>
      <c r="B88" t="s">
        <v>94</v>
      </c>
      <c r="C88" s="6">
        <v>0.35648465247050598</v>
      </c>
    </row>
    <row r="89" spans="1:3" x14ac:dyDescent="0.45">
      <c r="A89">
        <v>86</v>
      </c>
      <c r="B89" t="s">
        <v>94</v>
      </c>
      <c r="C89" s="6">
        <v>0.112000000000001</v>
      </c>
    </row>
    <row r="90" spans="1:3" x14ac:dyDescent="0.45">
      <c r="A90">
        <v>87</v>
      </c>
      <c r="B90" t="s">
        <v>94</v>
      </c>
      <c r="C90" s="6">
        <v>0.17600000000000099</v>
      </c>
    </row>
    <row r="91" spans="1:3" x14ac:dyDescent="0.45">
      <c r="A91">
        <v>88</v>
      </c>
      <c r="B91" t="s">
        <v>94</v>
      </c>
      <c r="C91" s="6">
        <v>0.192</v>
      </c>
    </row>
    <row r="92" spans="1:3" x14ac:dyDescent="0.45">
      <c r="A92">
        <v>89</v>
      </c>
      <c r="B92" t="s">
        <v>94</v>
      </c>
      <c r="C92" s="6">
        <v>0.247999999999997</v>
      </c>
    </row>
    <row r="93" spans="1:3" x14ac:dyDescent="0.45">
      <c r="A93">
        <v>90</v>
      </c>
      <c r="B93" t="s">
        <v>94</v>
      </c>
      <c r="C93" s="6">
        <v>7.1999999999995595E-2</v>
      </c>
    </row>
    <row r="94" spans="1:3" x14ac:dyDescent="0.45">
      <c r="A94">
        <v>91</v>
      </c>
      <c r="B94" t="s">
        <v>94</v>
      </c>
      <c r="C94" s="6">
        <v>0.103999999999999</v>
      </c>
    </row>
    <row r="95" spans="1:3" x14ac:dyDescent="0.45">
      <c r="A95">
        <v>92</v>
      </c>
      <c r="B95" t="s">
        <v>94</v>
      </c>
      <c r="C95" s="6">
        <v>0.25600000000000001</v>
      </c>
    </row>
    <row r="96" spans="1:3" x14ac:dyDescent="0.45">
      <c r="A96">
        <v>93</v>
      </c>
      <c r="B96" t="s">
        <v>94</v>
      </c>
      <c r="C96" s="6">
        <v>8.8553159377049398E-2</v>
      </c>
    </row>
    <row r="97" spans="1:3" x14ac:dyDescent="0.45">
      <c r="A97">
        <v>94</v>
      </c>
      <c r="B97" t="s">
        <v>94</v>
      </c>
      <c r="C97" s="6">
        <v>7.8811327563521105E-2</v>
      </c>
    </row>
    <row r="98" spans="1:3" x14ac:dyDescent="0.45">
      <c r="A98">
        <v>95</v>
      </c>
      <c r="B98" t="s">
        <v>94</v>
      </c>
      <c r="C98" s="6">
        <v>0.11199999999999399</v>
      </c>
    </row>
    <row r="99" spans="1:3" x14ac:dyDescent="0.45">
      <c r="A99">
        <v>96</v>
      </c>
      <c r="B99" t="s">
        <v>94</v>
      </c>
      <c r="C99" s="6">
        <v>0.128</v>
      </c>
    </row>
    <row r="100" spans="1:3" x14ac:dyDescent="0.45">
      <c r="A100">
        <v>97</v>
      </c>
      <c r="B100" t="s">
        <v>94</v>
      </c>
      <c r="C100" s="6">
        <v>0.17600000000000099</v>
      </c>
    </row>
    <row r="101" spans="1:3" x14ac:dyDescent="0.45">
      <c r="A101">
        <v>98</v>
      </c>
      <c r="B101" t="s">
        <v>94</v>
      </c>
      <c r="C101" s="6">
        <v>0.17600000000000099</v>
      </c>
    </row>
    <row r="102" spans="1:3" x14ac:dyDescent="0.45">
      <c r="A102">
        <v>99</v>
      </c>
      <c r="B102" t="s">
        <v>94</v>
      </c>
      <c r="C102" s="6">
        <v>0.17599999999999399</v>
      </c>
    </row>
    <row r="103" spans="1:3" x14ac:dyDescent="0.45">
      <c r="A103">
        <v>100</v>
      </c>
      <c r="B103" t="s">
        <v>94</v>
      </c>
      <c r="C103" s="6">
        <v>0.29599999999999899</v>
      </c>
    </row>
    <row r="104" spans="1:3" x14ac:dyDescent="0.45">
      <c r="A104">
        <v>101</v>
      </c>
      <c r="B104" t="s">
        <v>94</v>
      </c>
      <c r="C104" s="6">
        <v>9.5999999999996505E-2</v>
      </c>
    </row>
    <row r="105" spans="1:3" x14ac:dyDescent="0.45">
      <c r="A105">
        <v>102</v>
      </c>
      <c r="B105" t="s">
        <v>94</v>
      </c>
      <c r="C105" s="6">
        <v>0.13599999999999501</v>
      </c>
    </row>
    <row r="106" spans="1:3" x14ac:dyDescent="0.45">
      <c r="A106">
        <v>103</v>
      </c>
      <c r="B106" t="s">
        <v>94</v>
      </c>
      <c r="C106" s="6">
        <v>4.8000000000001798E-2</v>
      </c>
    </row>
    <row r="107" spans="1:3" x14ac:dyDescent="0.45">
      <c r="A107">
        <v>104</v>
      </c>
      <c r="B107" t="s">
        <v>94</v>
      </c>
      <c r="C107" s="6">
        <v>0.20000000000000201</v>
      </c>
    </row>
    <row r="108" spans="1:3" x14ac:dyDescent="0.45">
      <c r="A108">
        <v>105</v>
      </c>
      <c r="B108" t="s">
        <v>94</v>
      </c>
      <c r="C108" s="6">
        <v>0.40800000000000097</v>
      </c>
    </row>
    <row r="109" spans="1:3" x14ac:dyDescent="0.45">
      <c r="A109">
        <v>106</v>
      </c>
      <c r="B109" t="s">
        <v>94</v>
      </c>
      <c r="C109" s="6">
        <v>0.17600000000000099</v>
      </c>
    </row>
    <row r="110" spans="1:3" x14ac:dyDescent="0.45">
      <c r="A110">
        <v>107</v>
      </c>
      <c r="B110" t="s">
        <v>94</v>
      </c>
      <c r="C110" s="6">
        <v>9.8844909883403803E-2</v>
      </c>
    </row>
    <row r="111" spans="1:3" x14ac:dyDescent="0.45">
      <c r="A111">
        <v>108</v>
      </c>
      <c r="B111" t="s">
        <v>94</v>
      </c>
      <c r="C111" s="6">
        <v>9.5486441880758804E-2</v>
      </c>
    </row>
    <row r="112" spans="1:3" x14ac:dyDescent="0.45">
      <c r="A112">
        <v>109</v>
      </c>
      <c r="B112" t="s">
        <v>94</v>
      </c>
      <c r="C112" s="6">
        <v>0.112000000000001</v>
      </c>
    </row>
    <row r="113" spans="1:3" x14ac:dyDescent="0.45">
      <c r="A113">
        <v>110</v>
      </c>
      <c r="B113" t="s">
        <v>94</v>
      </c>
      <c r="C113" s="6">
        <v>0.17728207835556001</v>
      </c>
    </row>
    <row r="114" spans="1:3" x14ac:dyDescent="0.45">
      <c r="A114">
        <v>113</v>
      </c>
      <c r="B114" t="s">
        <v>94</v>
      </c>
      <c r="C114" s="6">
        <v>0.10759004933328201</v>
      </c>
    </row>
    <row r="115" spans="1:3" x14ac:dyDescent="0.45">
      <c r="A115">
        <v>114</v>
      </c>
      <c r="B115" t="s">
        <v>94</v>
      </c>
      <c r="C115" s="6">
        <v>0.31487384313653799</v>
      </c>
    </row>
    <row r="116" spans="1:3" x14ac:dyDescent="0.45">
      <c r="A116">
        <v>115</v>
      </c>
      <c r="B116" t="s">
        <v>94</v>
      </c>
      <c r="C116" s="6">
        <v>0.148198838395039</v>
      </c>
    </row>
    <row r="117" spans="1:3" x14ac:dyDescent="0.45">
      <c r="A117">
        <v>116</v>
      </c>
      <c r="B117" t="s">
        <v>94</v>
      </c>
      <c r="C117" s="6">
        <v>0.98203225660639504</v>
      </c>
    </row>
    <row r="118" spans="1:3" x14ac:dyDescent="0.45">
      <c r="A118">
        <v>117</v>
      </c>
      <c r="B118" t="s">
        <v>94</v>
      </c>
      <c r="C118" s="6">
        <v>0.15218906994992601</v>
      </c>
    </row>
    <row r="119" spans="1:3" x14ac:dyDescent="0.45">
      <c r="A119">
        <v>118</v>
      </c>
      <c r="B119" t="s">
        <v>94</v>
      </c>
      <c r="C119" s="6">
        <v>0.48800000000000598</v>
      </c>
    </row>
    <row r="120" spans="1:3" x14ac:dyDescent="0.45">
      <c r="A120">
        <v>119</v>
      </c>
      <c r="B120" t="s">
        <v>94</v>
      </c>
      <c r="C120" s="6">
        <v>0.107733655256382</v>
      </c>
    </row>
    <row r="121" spans="1:3" x14ac:dyDescent="0.45">
      <c r="A121">
        <v>120</v>
      </c>
      <c r="B121" t="s">
        <v>94</v>
      </c>
      <c r="C121" s="6">
        <v>9.2266344743613601E-2</v>
      </c>
    </row>
    <row r="122" spans="1:3" x14ac:dyDescent="0.45">
      <c r="A122">
        <v>121</v>
      </c>
      <c r="B122" t="s">
        <v>94</v>
      </c>
      <c r="C122" s="6">
        <v>0.192</v>
      </c>
    </row>
    <row r="123" spans="1:3" x14ac:dyDescent="0.45">
      <c r="A123">
        <v>122</v>
      </c>
      <c r="B123" t="s">
        <v>94</v>
      </c>
      <c r="C123" s="6">
        <v>0.28000000000000103</v>
      </c>
    </row>
    <row r="124" spans="1:3" x14ac:dyDescent="0.45">
      <c r="A124">
        <v>123</v>
      </c>
      <c r="B124" t="s">
        <v>94</v>
      </c>
      <c r="C124" s="6">
        <v>0.15108151873432901</v>
      </c>
    </row>
    <row r="125" spans="1:3" x14ac:dyDescent="0.45">
      <c r="A125">
        <v>124</v>
      </c>
      <c r="B125" t="s">
        <v>94</v>
      </c>
      <c r="C125" s="6">
        <v>0.182481779264733</v>
      </c>
    </row>
    <row r="126" spans="1:3" x14ac:dyDescent="0.45">
      <c r="A126">
        <v>125</v>
      </c>
      <c r="B126" t="s">
        <v>94</v>
      </c>
      <c r="C126" s="6">
        <v>0.103904388168437</v>
      </c>
    </row>
    <row r="127" spans="1:3" x14ac:dyDescent="0.45">
      <c r="A127">
        <v>126</v>
      </c>
      <c r="B127" t="s">
        <v>94</v>
      </c>
      <c r="C127" s="6">
        <v>0.15972518018346399</v>
      </c>
    </row>
    <row r="128" spans="1:3" x14ac:dyDescent="0.45">
      <c r="A128">
        <v>127</v>
      </c>
      <c r="B128" t="s">
        <v>94</v>
      </c>
      <c r="C128" s="6">
        <v>0.103999999999999</v>
      </c>
    </row>
    <row r="129" spans="1:3" x14ac:dyDescent="0.45">
      <c r="A129">
        <v>128</v>
      </c>
      <c r="B129" t="s">
        <v>94</v>
      </c>
      <c r="C129" s="6">
        <v>7.1999999999995595E-2</v>
      </c>
    </row>
    <row r="130" spans="1:3" x14ac:dyDescent="0.45">
      <c r="A130">
        <v>129</v>
      </c>
      <c r="B130" t="s">
        <v>94</v>
      </c>
      <c r="C130" s="6">
        <v>0.32800000000000201</v>
      </c>
    </row>
  </sheetData>
  <sortState xmlns:xlrd2="http://schemas.microsoft.com/office/spreadsheetml/2017/richdata2" ref="A2:C130">
    <sortCondition ref="B2:B13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51BB-A279-4D52-BA3F-B5CA1AE84B1D}">
  <dimension ref="A1:K130"/>
  <sheetViews>
    <sheetView workbookViewId="0">
      <selection activeCell="G2" sqref="G2"/>
    </sheetView>
  </sheetViews>
  <sheetFormatPr defaultRowHeight="18.5" x14ac:dyDescent="0.45"/>
  <cols>
    <col min="11" max="11" width="9.28515625" bestFit="1" customWidth="1"/>
  </cols>
  <sheetData>
    <row r="1" spans="1:11" ht="19" thickBot="1" x14ac:dyDescent="0.5">
      <c r="C1" t="s">
        <v>103</v>
      </c>
      <c r="D1" t="s">
        <v>103</v>
      </c>
    </row>
    <row r="2" spans="1:11" x14ac:dyDescent="0.45">
      <c r="A2">
        <v>1</v>
      </c>
      <c r="B2" s="50"/>
      <c r="C2" t="s">
        <v>94</v>
      </c>
      <c r="D2" s="6">
        <v>6.3243946244112698E-2</v>
      </c>
      <c r="E2">
        <v>2</v>
      </c>
      <c r="F2" s="18" t="s">
        <v>106</v>
      </c>
      <c r="G2" s="19">
        <f>AVERAGE(E2:E130)</f>
        <v>6.3157894736842106</v>
      </c>
    </row>
    <row r="3" spans="1:11" x14ac:dyDescent="0.45">
      <c r="A3">
        <v>2</v>
      </c>
      <c r="B3" s="51"/>
      <c r="C3" t="s">
        <v>94</v>
      </c>
      <c r="D3" s="6">
        <v>0.114319848833233</v>
      </c>
      <c r="J3" s="54"/>
      <c r="K3" s="55"/>
    </row>
    <row r="4" spans="1:11" x14ac:dyDescent="0.45">
      <c r="A4">
        <v>3</v>
      </c>
      <c r="B4" s="51"/>
      <c r="C4" t="s">
        <v>63</v>
      </c>
      <c r="D4" s="6">
        <v>6.4000000000000001E-2</v>
      </c>
      <c r="J4" s="54"/>
      <c r="K4" s="55"/>
    </row>
    <row r="5" spans="1:11" ht="19" thickBot="1" x14ac:dyDescent="0.5">
      <c r="A5">
        <v>4</v>
      </c>
      <c r="B5" s="52"/>
      <c r="C5" t="s">
        <v>63</v>
      </c>
      <c r="D5" s="6">
        <v>0.44446189129150099</v>
      </c>
    </row>
    <row r="6" spans="1:11" ht="19" thickBot="1" x14ac:dyDescent="0.5">
      <c r="A6">
        <v>5</v>
      </c>
      <c r="C6" t="s">
        <v>93</v>
      </c>
      <c r="D6" s="6">
        <v>0.22399999999999901</v>
      </c>
    </row>
    <row r="7" spans="1:11" x14ac:dyDescent="0.45">
      <c r="A7">
        <v>6</v>
      </c>
      <c r="B7" s="50"/>
      <c r="C7" t="s">
        <v>94</v>
      </c>
      <c r="D7" s="6">
        <v>5.6000000000000001E-2</v>
      </c>
      <c r="E7">
        <f>COUNT(D7:D16)</f>
        <v>10</v>
      </c>
    </row>
    <row r="8" spans="1:11" x14ac:dyDescent="0.45">
      <c r="A8">
        <v>7</v>
      </c>
      <c r="B8" s="51"/>
      <c r="C8" t="s">
        <v>94</v>
      </c>
      <c r="D8" s="6">
        <v>0.47199999999999998</v>
      </c>
    </row>
    <row r="9" spans="1:11" x14ac:dyDescent="0.45">
      <c r="A9">
        <v>8</v>
      </c>
      <c r="B9" s="51"/>
      <c r="C9" t="s">
        <v>94</v>
      </c>
      <c r="D9" s="6">
        <v>0.14447730245530799</v>
      </c>
    </row>
    <row r="10" spans="1:11" x14ac:dyDescent="0.45">
      <c r="A10">
        <v>9</v>
      </c>
      <c r="B10" s="51"/>
      <c r="C10" t="s">
        <v>94</v>
      </c>
      <c r="D10" s="6">
        <v>0.14567085152298501</v>
      </c>
    </row>
    <row r="11" spans="1:11" x14ac:dyDescent="0.45">
      <c r="A11">
        <v>10</v>
      </c>
      <c r="B11" s="51"/>
      <c r="C11" t="s">
        <v>94</v>
      </c>
      <c r="D11" s="6">
        <v>0.32</v>
      </c>
    </row>
    <row r="12" spans="1:11" x14ac:dyDescent="0.45">
      <c r="A12">
        <v>11</v>
      </c>
      <c r="B12" s="51"/>
      <c r="C12" t="s">
        <v>94</v>
      </c>
      <c r="D12" s="6">
        <v>0.103999999999999</v>
      </c>
    </row>
    <row r="13" spans="1:11" x14ac:dyDescent="0.45">
      <c r="A13">
        <v>12</v>
      </c>
      <c r="B13" s="51"/>
      <c r="C13" t="s">
        <v>94</v>
      </c>
      <c r="D13" s="6">
        <v>0.151999999999999</v>
      </c>
    </row>
    <row r="14" spans="1:11" x14ac:dyDescent="0.45">
      <c r="A14">
        <v>13</v>
      </c>
      <c r="B14" s="51"/>
      <c r="C14" t="s">
        <v>94</v>
      </c>
      <c r="D14" s="6">
        <v>0.192</v>
      </c>
    </row>
    <row r="15" spans="1:11" x14ac:dyDescent="0.45">
      <c r="A15">
        <v>14</v>
      </c>
      <c r="B15" s="51"/>
      <c r="C15" t="s">
        <v>94</v>
      </c>
      <c r="D15" s="6">
        <v>0.112255214951687</v>
      </c>
    </row>
    <row r="16" spans="1:11" ht="19" thickBot="1" x14ac:dyDescent="0.5">
      <c r="A16">
        <v>15</v>
      </c>
      <c r="B16" s="52"/>
      <c r="C16" t="s">
        <v>94</v>
      </c>
      <c r="D16" s="6">
        <v>0.19999999999999901</v>
      </c>
    </row>
    <row r="17" spans="1:5" x14ac:dyDescent="0.45">
      <c r="A17">
        <v>16</v>
      </c>
      <c r="B17" s="50"/>
      <c r="C17" t="s">
        <v>94</v>
      </c>
      <c r="D17" s="6">
        <v>0.183999999999999</v>
      </c>
      <c r="E17">
        <v>4</v>
      </c>
    </row>
    <row r="18" spans="1:5" x14ac:dyDescent="0.45">
      <c r="A18">
        <v>17</v>
      </c>
      <c r="B18" s="51"/>
      <c r="C18" t="s">
        <v>94</v>
      </c>
      <c r="D18" s="6">
        <v>0.119999999999999</v>
      </c>
    </row>
    <row r="19" spans="1:5" x14ac:dyDescent="0.45">
      <c r="A19">
        <v>18</v>
      </c>
      <c r="B19" s="51"/>
      <c r="C19" t="s">
        <v>94</v>
      </c>
      <c r="D19" s="6">
        <v>4.8000000000000001E-2</v>
      </c>
    </row>
    <row r="20" spans="1:5" ht="19" thickBot="1" x14ac:dyDescent="0.5">
      <c r="A20">
        <v>19</v>
      </c>
      <c r="B20" s="52"/>
      <c r="C20" t="s">
        <v>94</v>
      </c>
      <c r="D20" s="6">
        <v>0.247999999999999</v>
      </c>
    </row>
    <row r="21" spans="1:5" x14ac:dyDescent="0.45">
      <c r="A21">
        <v>20</v>
      </c>
      <c r="B21" s="50"/>
      <c r="C21" t="s">
        <v>94</v>
      </c>
      <c r="D21" s="6">
        <v>0.112</v>
      </c>
      <c r="E21">
        <f>COUNT(D21:D29)</f>
        <v>9</v>
      </c>
    </row>
    <row r="22" spans="1:5" x14ac:dyDescent="0.45">
      <c r="A22">
        <v>21</v>
      </c>
      <c r="B22" s="51"/>
      <c r="C22" t="s">
        <v>94</v>
      </c>
      <c r="D22" s="6">
        <v>0.192</v>
      </c>
    </row>
    <row r="23" spans="1:5" x14ac:dyDescent="0.45">
      <c r="A23">
        <v>22</v>
      </c>
      <c r="B23" s="51"/>
      <c r="C23" t="s">
        <v>94</v>
      </c>
      <c r="D23" s="6">
        <v>0.32</v>
      </c>
    </row>
    <row r="24" spans="1:5" x14ac:dyDescent="0.45">
      <c r="A24">
        <v>23</v>
      </c>
      <c r="B24" s="51"/>
      <c r="C24" t="s">
        <v>94</v>
      </c>
      <c r="D24" s="6">
        <v>0.440000000000001</v>
      </c>
    </row>
    <row r="25" spans="1:5" x14ac:dyDescent="0.45">
      <c r="A25">
        <v>24</v>
      </c>
      <c r="B25" s="51"/>
      <c r="C25" t="s">
        <v>94</v>
      </c>
      <c r="D25" s="6">
        <v>0.151999999999999</v>
      </c>
    </row>
    <row r="26" spans="1:5" x14ac:dyDescent="0.45">
      <c r="A26">
        <v>25</v>
      </c>
      <c r="B26" s="51"/>
      <c r="C26" t="s">
        <v>94</v>
      </c>
      <c r="D26" s="6">
        <v>0.224</v>
      </c>
    </row>
    <row r="27" spans="1:5" x14ac:dyDescent="0.45">
      <c r="A27">
        <v>26</v>
      </c>
      <c r="B27" s="51"/>
      <c r="C27" t="s">
        <v>94</v>
      </c>
      <c r="D27" s="6">
        <v>7.1999999999999106E-2</v>
      </c>
    </row>
    <row r="28" spans="1:5" x14ac:dyDescent="0.45">
      <c r="A28">
        <v>27</v>
      </c>
      <c r="B28" s="51"/>
      <c r="C28" t="s">
        <v>94</v>
      </c>
      <c r="D28" s="6">
        <v>0.08</v>
      </c>
    </row>
    <row r="29" spans="1:5" ht="19" thickBot="1" x14ac:dyDescent="0.5">
      <c r="A29">
        <v>28</v>
      </c>
      <c r="B29" s="52"/>
      <c r="C29" t="s">
        <v>94</v>
      </c>
      <c r="D29" s="6">
        <v>0.35199999999999998</v>
      </c>
    </row>
    <row r="30" spans="1:5" x14ac:dyDescent="0.45">
      <c r="A30">
        <v>29</v>
      </c>
      <c r="B30" s="50"/>
      <c r="C30" t="s">
        <v>94</v>
      </c>
      <c r="D30" s="6">
        <v>0.29599999999999899</v>
      </c>
      <c r="E30">
        <f>COUNT(D30:D39)</f>
        <v>10</v>
      </c>
    </row>
    <row r="31" spans="1:5" x14ac:dyDescent="0.45">
      <c r="A31">
        <v>30</v>
      </c>
      <c r="B31" s="51"/>
      <c r="C31" t="s">
        <v>94</v>
      </c>
      <c r="D31" s="6">
        <v>0.239669188273433</v>
      </c>
    </row>
    <row r="32" spans="1:5" x14ac:dyDescent="0.45">
      <c r="A32">
        <v>31</v>
      </c>
      <c r="B32" s="51"/>
      <c r="C32" t="s">
        <v>94</v>
      </c>
      <c r="D32" s="6">
        <v>0.16769529866714</v>
      </c>
    </row>
    <row r="33" spans="1:5" x14ac:dyDescent="0.45">
      <c r="A33">
        <v>32</v>
      </c>
      <c r="B33" s="51"/>
      <c r="C33" t="s">
        <v>94</v>
      </c>
      <c r="D33" s="6">
        <v>0.16427409922519701</v>
      </c>
    </row>
    <row r="34" spans="1:5" x14ac:dyDescent="0.45">
      <c r="A34">
        <v>33</v>
      </c>
      <c r="B34" s="51"/>
      <c r="C34" t="s">
        <v>94</v>
      </c>
      <c r="D34" s="6">
        <v>0.20515665806820399</v>
      </c>
    </row>
    <row r="35" spans="1:5" x14ac:dyDescent="0.45">
      <c r="A35">
        <v>34</v>
      </c>
      <c r="B35" s="51"/>
      <c r="C35" t="s">
        <v>94</v>
      </c>
      <c r="D35" s="6">
        <v>7.2000000000000897E-2</v>
      </c>
    </row>
    <row r="36" spans="1:5" x14ac:dyDescent="0.45">
      <c r="A36">
        <v>35</v>
      </c>
      <c r="B36" s="51"/>
      <c r="C36" t="s">
        <v>94</v>
      </c>
      <c r="D36" s="6">
        <v>0.104</v>
      </c>
    </row>
    <row r="37" spans="1:5" x14ac:dyDescent="0.45">
      <c r="A37">
        <v>36</v>
      </c>
      <c r="B37" s="51"/>
      <c r="C37" t="s">
        <v>94</v>
      </c>
      <c r="D37" s="6">
        <v>9.6000000000000002E-2</v>
      </c>
    </row>
    <row r="38" spans="1:5" x14ac:dyDescent="0.45">
      <c r="A38">
        <v>37</v>
      </c>
      <c r="B38" s="51"/>
      <c r="C38" t="s">
        <v>94</v>
      </c>
      <c r="D38" s="6">
        <v>0.183999999999999</v>
      </c>
    </row>
    <row r="39" spans="1:5" ht="19" thickBot="1" x14ac:dyDescent="0.5">
      <c r="A39">
        <v>38</v>
      </c>
      <c r="B39" s="52"/>
      <c r="C39" t="s">
        <v>94</v>
      </c>
      <c r="D39" s="6">
        <v>0.43041217253958602</v>
      </c>
    </row>
    <row r="40" spans="1:5" x14ac:dyDescent="0.45">
      <c r="A40">
        <v>39</v>
      </c>
      <c r="B40" s="50"/>
      <c r="C40" t="s">
        <v>94</v>
      </c>
      <c r="D40" s="6">
        <v>0.376000000000001</v>
      </c>
      <c r="E40">
        <f>COUNT(D40:D45)</f>
        <v>6</v>
      </c>
    </row>
    <row r="41" spans="1:5" x14ac:dyDescent="0.45">
      <c r="A41">
        <v>40</v>
      </c>
      <c r="B41" s="51"/>
      <c r="C41" t="s">
        <v>94</v>
      </c>
      <c r="D41" s="6">
        <v>0.12749333184744599</v>
      </c>
    </row>
    <row r="42" spans="1:5" x14ac:dyDescent="0.45">
      <c r="A42">
        <v>41</v>
      </c>
      <c r="B42" s="51"/>
      <c r="C42" t="s">
        <v>94</v>
      </c>
      <c r="D42" s="6">
        <v>0.20813623650445101</v>
      </c>
    </row>
    <row r="43" spans="1:5" x14ac:dyDescent="0.45">
      <c r="A43">
        <v>42</v>
      </c>
      <c r="B43" s="51"/>
      <c r="C43" t="s">
        <v>94</v>
      </c>
      <c r="D43" s="6">
        <v>0.27199999999999802</v>
      </c>
    </row>
    <row r="44" spans="1:5" x14ac:dyDescent="0.45">
      <c r="A44">
        <v>43</v>
      </c>
      <c r="B44" s="51"/>
      <c r="C44" t="s">
        <v>94</v>
      </c>
      <c r="D44" s="6">
        <v>0.13599999999999901</v>
      </c>
    </row>
    <row r="45" spans="1:5" ht="19" thickBot="1" x14ac:dyDescent="0.5">
      <c r="A45">
        <v>44</v>
      </c>
      <c r="B45" s="52"/>
      <c r="C45" t="s">
        <v>94</v>
      </c>
      <c r="D45" s="6">
        <v>0.19999999999999901</v>
      </c>
    </row>
    <row r="46" spans="1:5" x14ac:dyDescent="0.45">
      <c r="A46">
        <v>45</v>
      </c>
      <c r="B46" s="50"/>
      <c r="C46" t="s">
        <v>94</v>
      </c>
      <c r="D46" s="6">
        <v>7.1999999999999106E-2</v>
      </c>
      <c r="E46">
        <v>4</v>
      </c>
    </row>
    <row r="47" spans="1:5" x14ac:dyDescent="0.45">
      <c r="A47">
        <v>46</v>
      </c>
      <c r="B47" s="51"/>
      <c r="C47" t="s">
        <v>63</v>
      </c>
      <c r="D47" s="6">
        <v>0.27068193062205298</v>
      </c>
    </row>
    <row r="48" spans="1:5" x14ac:dyDescent="0.45">
      <c r="A48">
        <v>47</v>
      </c>
      <c r="B48" s="51"/>
      <c r="C48" t="s">
        <v>63</v>
      </c>
      <c r="D48" s="6">
        <v>0.42224585431758699</v>
      </c>
    </row>
    <row r="49" spans="1:5" x14ac:dyDescent="0.45">
      <c r="A49">
        <v>48</v>
      </c>
      <c r="B49" s="51"/>
      <c r="C49" t="s">
        <v>94</v>
      </c>
      <c r="D49" s="6">
        <v>0.56799999999999695</v>
      </c>
    </row>
    <row r="50" spans="1:5" x14ac:dyDescent="0.45">
      <c r="A50">
        <v>49</v>
      </c>
      <c r="B50" s="51"/>
      <c r="C50" t="s">
        <v>94</v>
      </c>
      <c r="D50" s="6">
        <v>0.51199999999999601</v>
      </c>
    </row>
    <row r="51" spans="1:5" ht="19" thickBot="1" x14ac:dyDescent="0.5">
      <c r="A51">
        <v>50</v>
      </c>
      <c r="B51" s="52"/>
      <c r="C51" t="s">
        <v>94</v>
      </c>
      <c r="D51" s="6">
        <v>0.215999999999997</v>
      </c>
    </row>
    <row r="52" spans="1:5" x14ac:dyDescent="0.45">
      <c r="A52">
        <v>51</v>
      </c>
      <c r="B52" s="50"/>
      <c r="C52" t="s">
        <v>94</v>
      </c>
      <c r="D52" s="6">
        <v>0.29599999999999899</v>
      </c>
      <c r="E52" s="53">
        <f>COUNT(D52:D69)-1</f>
        <v>17</v>
      </c>
    </row>
    <row r="53" spans="1:5" x14ac:dyDescent="0.45">
      <c r="A53">
        <v>52</v>
      </c>
      <c r="B53" s="51"/>
      <c r="C53" t="s">
        <v>94</v>
      </c>
      <c r="D53" s="6">
        <v>0.13599999999999901</v>
      </c>
    </row>
    <row r="54" spans="1:5" x14ac:dyDescent="0.45">
      <c r="A54">
        <v>53</v>
      </c>
      <c r="B54" s="51"/>
      <c r="C54" t="s">
        <v>94</v>
      </c>
      <c r="D54" s="6">
        <v>0.112000000000001</v>
      </c>
    </row>
    <row r="55" spans="1:5" x14ac:dyDescent="0.45">
      <c r="A55">
        <v>54</v>
      </c>
      <c r="B55" s="51"/>
      <c r="C55" t="s">
        <v>94</v>
      </c>
      <c r="D55" s="6">
        <v>6.8237890942437901E-2</v>
      </c>
    </row>
    <row r="56" spans="1:5" x14ac:dyDescent="0.45">
      <c r="A56">
        <v>55</v>
      </c>
      <c r="B56" s="51"/>
      <c r="C56" t="s">
        <v>94</v>
      </c>
      <c r="D56" s="6">
        <v>6.4000000000000001E-2</v>
      </c>
    </row>
    <row r="57" spans="1:5" x14ac:dyDescent="0.45">
      <c r="A57">
        <v>56</v>
      </c>
      <c r="B57" s="51"/>
      <c r="C57" t="s">
        <v>94</v>
      </c>
      <c r="D57" s="6">
        <v>0.28000000000000103</v>
      </c>
    </row>
    <row r="58" spans="1:5" x14ac:dyDescent="0.45">
      <c r="A58">
        <v>57</v>
      </c>
      <c r="B58" s="51"/>
      <c r="C58" t="s">
        <v>94</v>
      </c>
      <c r="D58" s="6">
        <v>0.25600000000000001</v>
      </c>
    </row>
    <row r="59" spans="1:5" x14ac:dyDescent="0.45">
      <c r="A59">
        <v>58</v>
      </c>
      <c r="B59" s="51"/>
      <c r="C59" t="s">
        <v>94</v>
      </c>
      <c r="D59" s="6">
        <v>0.100875215175349</v>
      </c>
    </row>
    <row r="60" spans="1:5" x14ac:dyDescent="0.45">
      <c r="A60">
        <v>59</v>
      </c>
      <c r="B60" s="51"/>
      <c r="C60" t="s">
        <v>94</v>
      </c>
      <c r="D60" s="6">
        <v>0.192</v>
      </c>
    </row>
    <row r="61" spans="1:5" x14ac:dyDescent="0.45">
      <c r="A61">
        <v>60</v>
      </c>
      <c r="B61" s="51"/>
      <c r="C61" t="s">
        <v>94</v>
      </c>
      <c r="D61" s="6">
        <v>0.10233362940886</v>
      </c>
    </row>
    <row r="62" spans="1:5" x14ac:dyDescent="0.45">
      <c r="A62">
        <v>61</v>
      </c>
      <c r="B62" s="51"/>
      <c r="C62" t="s">
        <v>94</v>
      </c>
      <c r="D62" s="6">
        <v>0.105030857531712</v>
      </c>
    </row>
    <row r="63" spans="1:5" x14ac:dyDescent="0.45">
      <c r="A63">
        <v>62</v>
      </c>
      <c r="B63" s="51"/>
      <c r="C63" t="s">
        <v>63</v>
      </c>
      <c r="D63" s="6">
        <v>9.6000000000000002E-2</v>
      </c>
    </row>
    <row r="64" spans="1:5" x14ac:dyDescent="0.45">
      <c r="A64">
        <v>63</v>
      </c>
      <c r="B64" s="51"/>
      <c r="C64" t="s">
        <v>94</v>
      </c>
      <c r="D64" s="6">
        <v>8.8000000000000897E-2</v>
      </c>
    </row>
    <row r="65" spans="1:5" x14ac:dyDescent="0.45">
      <c r="A65">
        <v>64</v>
      </c>
      <c r="B65" s="51"/>
      <c r="C65" t="s">
        <v>94</v>
      </c>
      <c r="D65" s="6">
        <v>4.7999999999998197E-2</v>
      </c>
    </row>
    <row r="66" spans="1:5" x14ac:dyDescent="0.45">
      <c r="A66">
        <v>65</v>
      </c>
      <c r="B66" s="51"/>
      <c r="C66" t="s">
        <v>94</v>
      </c>
      <c r="D66" s="6">
        <v>4.8000000000001798E-2</v>
      </c>
    </row>
    <row r="67" spans="1:5" x14ac:dyDescent="0.45">
      <c r="A67">
        <v>66</v>
      </c>
      <c r="B67" s="51"/>
      <c r="C67" t="s">
        <v>94</v>
      </c>
      <c r="D67" s="6">
        <v>0.19999999999999901</v>
      </c>
    </row>
    <row r="68" spans="1:5" x14ac:dyDescent="0.45">
      <c r="A68">
        <v>67</v>
      </c>
      <c r="B68" s="51"/>
      <c r="C68" t="s">
        <v>94</v>
      </c>
      <c r="D68" s="6">
        <v>5.5999999999997302E-2</v>
      </c>
    </row>
    <row r="69" spans="1:5" ht="19" thickBot="1" x14ac:dyDescent="0.5">
      <c r="A69">
        <v>68</v>
      </c>
      <c r="B69" s="52"/>
      <c r="C69" t="s">
        <v>94</v>
      </c>
      <c r="D69" s="6">
        <v>0.26399999999999901</v>
      </c>
    </row>
    <row r="70" spans="1:5" x14ac:dyDescent="0.45">
      <c r="A70">
        <v>69</v>
      </c>
      <c r="B70" s="50"/>
      <c r="C70" t="s">
        <v>94</v>
      </c>
      <c r="D70" s="6">
        <v>0.19999999999999901</v>
      </c>
      <c r="E70">
        <v>2</v>
      </c>
    </row>
    <row r="71" spans="1:5" ht="19" thickBot="1" x14ac:dyDescent="0.5">
      <c r="A71">
        <v>70</v>
      </c>
      <c r="B71" s="52"/>
      <c r="C71" t="s">
        <v>94</v>
      </c>
      <c r="D71" s="6">
        <v>0.103999999999999</v>
      </c>
    </row>
    <row r="72" spans="1:5" x14ac:dyDescent="0.45">
      <c r="A72">
        <v>71</v>
      </c>
      <c r="B72" s="50"/>
      <c r="C72" t="s">
        <v>94</v>
      </c>
      <c r="D72" s="6">
        <v>8.8000000000000897E-2</v>
      </c>
      <c r="E72">
        <v>2</v>
      </c>
    </row>
    <row r="73" spans="1:5" ht="19" thickBot="1" x14ac:dyDescent="0.5">
      <c r="A73">
        <v>72</v>
      </c>
      <c r="B73" s="52"/>
      <c r="C73" t="s">
        <v>94</v>
      </c>
      <c r="D73" s="6">
        <v>0.303999999999994</v>
      </c>
    </row>
    <row r="74" spans="1:5" x14ac:dyDescent="0.45">
      <c r="A74">
        <v>73</v>
      </c>
      <c r="B74" s="50"/>
      <c r="C74" t="s">
        <v>94</v>
      </c>
      <c r="D74" s="6">
        <v>0.20799999999999799</v>
      </c>
      <c r="E74">
        <f>COUNT(D74:D78)</f>
        <v>5</v>
      </c>
    </row>
    <row r="75" spans="1:5" x14ac:dyDescent="0.45">
      <c r="A75">
        <v>74</v>
      </c>
      <c r="B75" s="51"/>
      <c r="C75" t="s">
        <v>94</v>
      </c>
      <c r="D75" s="6">
        <v>0.25600000000000001</v>
      </c>
    </row>
    <row r="76" spans="1:5" x14ac:dyDescent="0.45">
      <c r="A76">
        <v>75</v>
      </c>
      <c r="B76" s="51"/>
      <c r="C76" t="s">
        <v>94</v>
      </c>
      <c r="D76" s="6">
        <v>4.8000000000001798E-2</v>
      </c>
    </row>
    <row r="77" spans="1:5" x14ac:dyDescent="0.45">
      <c r="A77">
        <v>76</v>
      </c>
      <c r="B77" s="51"/>
      <c r="C77" t="s">
        <v>94</v>
      </c>
      <c r="D77" s="6">
        <v>7.9999999999998295E-2</v>
      </c>
    </row>
    <row r="78" spans="1:5" ht="19" thickBot="1" x14ac:dyDescent="0.5">
      <c r="A78">
        <v>77</v>
      </c>
      <c r="B78" s="52"/>
      <c r="C78" t="s">
        <v>94</v>
      </c>
      <c r="D78" s="6">
        <v>0.192</v>
      </c>
    </row>
    <row r="79" spans="1:5" x14ac:dyDescent="0.45">
      <c r="A79">
        <v>78</v>
      </c>
      <c r="B79" s="50"/>
      <c r="C79" t="s">
        <v>94</v>
      </c>
      <c r="D79" s="6">
        <v>0.45380844360729999</v>
      </c>
      <c r="E79">
        <f>COUNT(D79:D82)</f>
        <v>4</v>
      </c>
    </row>
    <row r="80" spans="1:5" x14ac:dyDescent="0.45">
      <c r="A80">
        <v>79</v>
      </c>
      <c r="B80" s="51"/>
      <c r="C80" t="s">
        <v>94</v>
      </c>
      <c r="D80" s="6">
        <v>0.104000000000006</v>
      </c>
    </row>
    <row r="81" spans="1:5" x14ac:dyDescent="0.45">
      <c r="A81">
        <v>80</v>
      </c>
      <c r="B81" s="51"/>
      <c r="C81" t="s">
        <v>94</v>
      </c>
      <c r="D81" s="6">
        <v>0.10326685784081401</v>
      </c>
    </row>
    <row r="82" spans="1:5" ht="19" thickBot="1" x14ac:dyDescent="0.5">
      <c r="A82">
        <v>81</v>
      </c>
      <c r="B82" s="52"/>
      <c r="C82" t="s">
        <v>94</v>
      </c>
      <c r="D82" s="6">
        <v>0.15999999999999601</v>
      </c>
    </row>
    <row r="83" spans="1:5" x14ac:dyDescent="0.45">
      <c r="A83">
        <v>82</v>
      </c>
      <c r="B83" s="50"/>
      <c r="C83" t="s">
        <v>94</v>
      </c>
      <c r="D83" s="6">
        <v>6.4000000000000001E-2</v>
      </c>
      <c r="E83">
        <v>3</v>
      </c>
    </row>
    <row r="84" spans="1:5" x14ac:dyDescent="0.45">
      <c r="A84">
        <v>83</v>
      </c>
      <c r="B84" s="51"/>
      <c r="C84" t="s">
        <v>94</v>
      </c>
      <c r="D84" s="6">
        <v>8.6761623296894103E-2</v>
      </c>
    </row>
    <row r="85" spans="1:5" x14ac:dyDescent="0.45">
      <c r="A85">
        <v>84</v>
      </c>
      <c r="B85" s="51"/>
      <c r="C85" t="s">
        <v>94</v>
      </c>
      <c r="D85" s="6">
        <v>0.35648465247050598</v>
      </c>
    </row>
    <row r="86" spans="1:5" ht="19" thickBot="1" x14ac:dyDescent="0.5">
      <c r="A86">
        <v>85</v>
      </c>
      <c r="B86" s="52"/>
      <c r="C86" t="s">
        <v>63</v>
      </c>
      <c r="D86" s="6">
        <v>0.13600000000000201</v>
      </c>
    </row>
    <row r="87" spans="1:5" x14ac:dyDescent="0.45">
      <c r="A87">
        <v>86</v>
      </c>
      <c r="B87" s="50"/>
      <c r="C87" t="s">
        <v>94</v>
      </c>
      <c r="D87" s="6">
        <v>0.112000000000001</v>
      </c>
      <c r="E87">
        <v>2</v>
      </c>
    </row>
    <row r="88" spans="1:5" ht="19" thickBot="1" x14ac:dyDescent="0.5">
      <c r="A88">
        <v>87</v>
      </c>
      <c r="B88" s="52"/>
      <c r="C88" t="s">
        <v>94</v>
      </c>
      <c r="D88" s="6">
        <v>0.17600000000000099</v>
      </c>
    </row>
    <row r="89" spans="1:5" x14ac:dyDescent="0.45">
      <c r="A89">
        <v>88</v>
      </c>
      <c r="B89" s="50"/>
      <c r="C89" t="s">
        <v>94</v>
      </c>
      <c r="D89" s="6">
        <v>0.192</v>
      </c>
      <c r="E89">
        <f>COUNT(D89:D95)</f>
        <v>7</v>
      </c>
    </row>
    <row r="90" spans="1:5" x14ac:dyDescent="0.45">
      <c r="A90">
        <v>89</v>
      </c>
      <c r="B90" s="51"/>
      <c r="C90" t="s">
        <v>94</v>
      </c>
      <c r="D90" s="6">
        <v>0.247999999999997</v>
      </c>
    </row>
    <row r="91" spans="1:5" x14ac:dyDescent="0.45">
      <c r="A91">
        <v>90</v>
      </c>
      <c r="B91" s="51"/>
      <c r="C91" t="s">
        <v>94</v>
      </c>
      <c r="D91" s="6">
        <v>7.1999999999995595E-2</v>
      </c>
    </row>
    <row r="92" spans="1:5" x14ac:dyDescent="0.45">
      <c r="A92">
        <v>91</v>
      </c>
      <c r="B92" s="51"/>
      <c r="C92" t="s">
        <v>94</v>
      </c>
      <c r="D92" s="6">
        <v>0.103999999999999</v>
      </c>
    </row>
    <row r="93" spans="1:5" x14ac:dyDescent="0.45">
      <c r="A93">
        <v>92</v>
      </c>
      <c r="B93" s="51"/>
      <c r="C93" t="s">
        <v>94</v>
      </c>
      <c r="D93" s="6">
        <v>0.25600000000000001</v>
      </c>
    </row>
    <row r="94" spans="1:5" x14ac:dyDescent="0.45">
      <c r="A94">
        <v>93</v>
      </c>
      <c r="B94" s="51"/>
      <c r="C94" t="s">
        <v>94</v>
      </c>
      <c r="D94" s="6">
        <v>8.8553159377049398E-2</v>
      </c>
    </row>
    <row r="95" spans="1:5" ht="19" thickBot="1" x14ac:dyDescent="0.5">
      <c r="A95">
        <v>94</v>
      </c>
      <c r="B95" s="52"/>
      <c r="C95" t="s">
        <v>94</v>
      </c>
      <c r="D95" s="6">
        <v>7.8811327563521105E-2</v>
      </c>
    </row>
    <row r="96" spans="1:5" x14ac:dyDescent="0.45">
      <c r="A96">
        <v>95</v>
      </c>
      <c r="B96" s="50"/>
      <c r="C96" t="s">
        <v>94</v>
      </c>
      <c r="D96" s="6">
        <v>0.11199999999999399</v>
      </c>
      <c r="E96">
        <f>COUNT(D96:D111)</f>
        <v>16</v>
      </c>
    </row>
    <row r="97" spans="1:4" x14ac:dyDescent="0.45">
      <c r="A97">
        <v>96</v>
      </c>
      <c r="B97" s="51"/>
      <c r="C97" t="s">
        <v>94</v>
      </c>
      <c r="D97" s="6">
        <v>0.128</v>
      </c>
    </row>
    <row r="98" spans="1:4" x14ac:dyDescent="0.45">
      <c r="A98">
        <v>97</v>
      </c>
      <c r="B98" s="51"/>
      <c r="C98" t="s">
        <v>94</v>
      </c>
      <c r="D98" s="6">
        <v>0.17600000000000099</v>
      </c>
    </row>
    <row r="99" spans="1:4" x14ac:dyDescent="0.45">
      <c r="A99">
        <v>98</v>
      </c>
      <c r="B99" s="51"/>
      <c r="C99" t="s">
        <v>94</v>
      </c>
      <c r="D99" s="6">
        <v>0.17600000000000099</v>
      </c>
    </row>
    <row r="100" spans="1:4" x14ac:dyDescent="0.45">
      <c r="A100">
        <v>99</v>
      </c>
      <c r="B100" s="51"/>
      <c r="C100" t="s">
        <v>94</v>
      </c>
      <c r="D100" s="6">
        <v>0.17599999999999399</v>
      </c>
    </row>
    <row r="101" spans="1:4" x14ac:dyDescent="0.45">
      <c r="A101">
        <v>100</v>
      </c>
      <c r="B101" s="51"/>
      <c r="C101" t="s">
        <v>94</v>
      </c>
      <c r="D101" s="6">
        <v>0.29599999999999899</v>
      </c>
    </row>
    <row r="102" spans="1:4" x14ac:dyDescent="0.45">
      <c r="A102">
        <v>101</v>
      </c>
      <c r="B102" s="51"/>
      <c r="C102" t="s">
        <v>94</v>
      </c>
      <c r="D102" s="6">
        <v>9.5999999999996505E-2</v>
      </c>
    </row>
    <row r="103" spans="1:4" x14ac:dyDescent="0.45">
      <c r="A103">
        <v>102</v>
      </c>
      <c r="B103" s="51"/>
      <c r="C103" t="s">
        <v>94</v>
      </c>
      <c r="D103" s="6">
        <v>0.13599999999999501</v>
      </c>
    </row>
    <row r="104" spans="1:4" x14ac:dyDescent="0.45">
      <c r="A104">
        <v>103</v>
      </c>
      <c r="B104" s="51"/>
      <c r="C104" t="s">
        <v>94</v>
      </c>
      <c r="D104" s="6">
        <v>4.8000000000001798E-2</v>
      </c>
    </row>
    <row r="105" spans="1:4" x14ac:dyDescent="0.45">
      <c r="A105">
        <v>104</v>
      </c>
      <c r="B105" s="51"/>
      <c r="C105" t="s">
        <v>94</v>
      </c>
      <c r="D105" s="6">
        <v>0.20000000000000201</v>
      </c>
    </row>
    <row r="106" spans="1:4" x14ac:dyDescent="0.45">
      <c r="A106">
        <v>105</v>
      </c>
      <c r="B106" s="51"/>
      <c r="C106" t="s">
        <v>94</v>
      </c>
      <c r="D106" s="6">
        <v>0.40800000000000097</v>
      </c>
    </row>
    <row r="107" spans="1:4" x14ac:dyDescent="0.45">
      <c r="A107">
        <v>106</v>
      </c>
      <c r="B107" s="51"/>
      <c r="C107" t="s">
        <v>94</v>
      </c>
      <c r="D107" s="6">
        <v>0.17600000000000099</v>
      </c>
    </row>
    <row r="108" spans="1:4" x14ac:dyDescent="0.45">
      <c r="A108">
        <v>107</v>
      </c>
      <c r="B108" s="51"/>
      <c r="C108" t="s">
        <v>94</v>
      </c>
      <c r="D108" s="6">
        <v>9.8844909883403803E-2</v>
      </c>
    </row>
    <row r="109" spans="1:4" x14ac:dyDescent="0.45">
      <c r="A109">
        <v>108</v>
      </c>
      <c r="B109" s="51"/>
      <c r="C109" t="s">
        <v>94</v>
      </c>
      <c r="D109" s="6">
        <v>9.5486441880758804E-2</v>
      </c>
    </row>
    <row r="110" spans="1:4" x14ac:dyDescent="0.45">
      <c r="A110">
        <v>109</v>
      </c>
      <c r="B110" s="51"/>
      <c r="C110" t="s">
        <v>94</v>
      </c>
      <c r="D110" s="6">
        <v>0.112000000000001</v>
      </c>
    </row>
    <row r="111" spans="1:4" ht="19" thickBot="1" x14ac:dyDescent="0.5">
      <c r="A111">
        <v>110</v>
      </c>
      <c r="B111" s="52"/>
      <c r="C111" t="s">
        <v>94</v>
      </c>
      <c r="D111" s="6">
        <v>0.17728207835556001</v>
      </c>
    </row>
    <row r="112" spans="1:4" x14ac:dyDescent="0.45">
      <c r="A112">
        <v>111</v>
      </c>
      <c r="C112" t="s">
        <v>63</v>
      </c>
      <c r="D112" s="6">
        <v>0.28000000000000103</v>
      </c>
    </row>
    <row r="113" spans="1:5" ht="19" thickBot="1" x14ac:dyDescent="0.5">
      <c r="A113">
        <v>112</v>
      </c>
      <c r="C113" t="s">
        <v>93</v>
      </c>
      <c r="D113" s="6">
        <v>0.215999999999993</v>
      </c>
    </row>
    <row r="114" spans="1:5" x14ac:dyDescent="0.45">
      <c r="A114">
        <v>113</v>
      </c>
      <c r="B114" s="50"/>
      <c r="C114" t="s">
        <v>94</v>
      </c>
      <c r="D114" s="6">
        <v>0.10759004933328201</v>
      </c>
      <c r="E114">
        <f>COUNT(D114:D117)</f>
        <v>4</v>
      </c>
    </row>
    <row r="115" spans="1:5" x14ac:dyDescent="0.45">
      <c r="A115">
        <v>114</v>
      </c>
      <c r="B115" s="51"/>
      <c r="C115" t="s">
        <v>94</v>
      </c>
      <c r="D115" s="6">
        <v>0.31487384313653799</v>
      </c>
    </row>
    <row r="116" spans="1:5" x14ac:dyDescent="0.45">
      <c r="A116">
        <v>115</v>
      </c>
      <c r="B116" s="51"/>
      <c r="C116" t="s">
        <v>94</v>
      </c>
      <c r="D116" s="6">
        <v>0.148198838395039</v>
      </c>
    </row>
    <row r="117" spans="1:5" ht="19" thickBot="1" x14ac:dyDescent="0.5">
      <c r="A117">
        <v>116</v>
      </c>
      <c r="B117" s="52"/>
      <c r="C117" t="s">
        <v>94</v>
      </c>
      <c r="D117" s="6">
        <v>0.98203225660639504</v>
      </c>
    </row>
    <row r="118" spans="1:5" x14ac:dyDescent="0.45">
      <c r="A118">
        <v>117</v>
      </c>
      <c r="B118" s="50"/>
      <c r="C118" t="s">
        <v>94</v>
      </c>
      <c r="D118" s="6">
        <v>0.15218906994992601</v>
      </c>
      <c r="E118">
        <f>COUNT(D118:D123)</f>
        <v>6</v>
      </c>
    </row>
    <row r="119" spans="1:5" x14ac:dyDescent="0.45">
      <c r="A119">
        <v>118</v>
      </c>
      <c r="B119" s="51"/>
      <c r="C119" t="s">
        <v>94</v>
      </c>
      <c r="D119" s="6">
        <v>0.48800000000000598</v>
      </c>
    </row>
    <row r="120" spans="1:5" x14ac:dyDescent="0.45">
      <c r="A120">
        <v>119</v>
      </c>
      <c r="B120" s="51"/>
      <c r="C120" t="s">
        <v>94</v>
      </c>
      <c r="D120" s="6">
        <v>0.107733655256382</v>
      </c>
    </row>
    <row r="121" spans="1:5" x14ac:dyDescent="0.45">
      <c r="A121">
        <v>120</v>
      </c>
      <c r="B121" s="51"/>
      <c r="C121" t="s">
        <v>94</v>
      </c>
      <c r="D121" s="6">
        <v>9.2266344743613601E-2</v>
      </c>
    </row>
    <row r="122" spans="1:5" x14ac:dyDescent="0.45">
      <c r="A122">
        <v>121</v>
      </c>
      <c r="B122" s="51"/>
      <c r="C122" t="s">
        <v>94</v>
      </c>
      <c r="D122" s="6">
        <v>0.192</v>
      </c>
    </row>
    <row r="123" spans="1:5" ht="19" thickBot="1" x14ac:dyDescent="0.5">
      <c r="A123">
        <v>122</v>
      </c>
      <c r="B123" s="52"/>
      <c r="C123" t="s">
        <v>94</v>
      </c>
      <c r="D123" s="6">
        <v>0.28000000000000103</v>
      </c>
    </row>
    <row r="124" spans="1:5" x14ac:dyDescent="0.45">
      <c r="A124">
        <v>123</v>
      </c>
      <c r="B124" s="50"/>
      <c r="C124" t="s">
        <v>94</v>
      </c>
      <c r="D124" s="6">
        <v>0.15108151873432901</v>
      </c>
      <c r="E124">
        <f>COUNT(D124:D130)</f>
        <v>7</v>
      </c>
    </row>
    <row r="125" spans="1:5" x14ac:dyDescent="0.45">
      <c r="A125">
        <v>124</v>
      </c>
      <c r="B125" s="51"/>
      <c r="C125" t="s">
        <v>94</v>
      </c>
      <c r="D125" s="6">
        <v>0.182481779264733</v>
      </c>
    </row>
    <row r="126" spans="1:5" x14ac:dyDescent="0.45">
      <c r="A126">
        <v>125</v>
      </c>
      <c r="B126" s="51"/>
      <c r="C126" t="s">
        <v>94</v>
      </c>
      <c r="D126" s="6">
        <v>0.103904388168437</v>
      </c>
    </row>
    <row r="127" spans="1:5" x14ac:dyDescent="0.45">
      <c r="A127">
        <v>126</v>
      </c>
      <c r="B127" s="51"/>
      <c r="C127" t="s">
        <v>94</v>
      </c>
      <c r="D127" s="6">
        <v>0.15972518018346399</v>
      </c>
    </row>
    <row r="128" spans="1:5" x14ac:dyDescent="0.45">
      <c r="A128">
        <v>127</v>
      </c>
      <c r="B128" s="51"/>
      <c r="C128" t="s">
        <v>94</v>
      </c>
      <c r="D128" s="6">
        <v>0.103999999999999</v>
      </c>
    </row>
    <row r="129" spans="1:4" x14ac:dyDescent="0.45">
      <c r="A129">
        <v>128</v>
      </c>
      <c r="B129" s="51"/>
      <c r="C129" t="s">
        <v>94</v>
      </c>
      <c r="D129" s="6">
        <v>7.1999999999995595E-2</v>
      </c>
    </row>
    <row r="130" spans="1:4" ht="19" thickBot="1" x14ac:dyDescent="0.5">
      <c r="A130">
        <v>129</v>
      </c>
      <c r="B130" s="52"/>
      <c r="C130" t="s">
        <v>94</v>
      </c>
      <c r="D130" s="6">
        <v>0.32800000000000201</v>
      </c>
    </row>
  </sheetData>
  <sortState xmlns:xlrd2="http://schemas.microsoft.com/office/spreadsheetml/2017/richdata2" ref="A2:D130">
    <sortCondition ref="A2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Fluency Indices 1</vt:lpstr>
      <vt:lpstr>Fluency Indices 2</vt:lpstr>
      <vt:lpstr>Fluency Indices 3</vt:lpstr>
      <vt:lpstr>Rhythm Indices Duration</vt:lpstr>
      <vt:lpstr>Rhythm Indices Pitch</vt:lpstr>
      <vt:lpstr>Rhythm Indices Intensity</vt:lpstr>
      <vt:lpstr>RS Fluency Indices1</vt:lpstr>
      <vt:lpstr>RS Fluency Indices2</vt:lpstr>
      <vt:lpstr>RS Fluency Indices2 MLoR</vt:lpstr>
      <vt:lpstr>RS Fluency Indices3 Tier2</vt:lpstr>
      <vt:lpstr>RS Fluency Indices3 Tier3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Teruaki Tsushima</dc:creator>
  <cp:lastModifiedBy>Tsushima Teruaki</cp:lastModifiedBy>
  <dcterms:created xsi:type="dcterms:W3CDTF">2023-03-02T07:52:29Z</dcterms:created>
  <dcterms:modified xsi:type="dcterms:W3CDTF">2023-08-29T08:52:56Z</dcterms:modified>
</cp:coreProperties>
</file>