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worksheets/sheet1.xml" ContentType="application/vnd.openxmlformats-officedocument.spreadsheetml.worksheet+xml"/>
  <Override PartName="/xl/chartsheets/sheet4.xml" ContentType="application/vnd.openxmlformats-officedocument.spreadsheetml.chartsheet+xml"/>
  <Override PartName="/xl/calcChain.xml" ContentType="application/vnd.openxmlformats-officedocument.spreadsheetml.calcChain+xml"/>
  <Override PartName="/xl/chartsheets/sheet2.xml" ContentType="application/vnd.openxmlformats-officedocument.spreadsheetml.chartsheet+xml"/>
  <Override PartName="/xl/worksheets/sheet19.xml" ContentType="application/vnd.openxmlformats-officedocument.spreadsheetml.worksheet+xml"/>
  <Override PartName="/xl/chartsheets/sheet3.xml" ContentType="application/vnd.openxmlformats-officedocument.spreadsheetml.chart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sharedStrings.xml" ContentType="application/vnd.openxmlformats-officedocument.spreadsheetml.sharedStrings+xml"/>
  <Override PartName="/xl/chartsheets/sheet1.xml" ContentType="application/vnd.openxmlformats-officedocument.spreadsheetml.chart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Default Extension="jpeg" ContentType="image/jpeg"/>
  <Override PartName="/xl/charts/chart3.xml" ContentType="application/vnd.openxmlformats-officedocument.drawingml.chart+xml"/>
  <Override PartName="/xl/drawings/drawing5.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codeName="ThisWorkbook" defaultThemeVersion="124226"/>
  <bookViews>
    <workbookView xWindow="2520" yWindow="450" windowWidth="5970" windowHeight="5700" tabRatio="956" activeTab="2"/>
  </bookViews>
  <sheets>
    <sheet name="Table of Contents" sheetId="21" r:id="rId1"/>
    <sheet name="Brewers by State" sheetId="31" r:id="rId2"/>
    <sheet name="Brewers and Wholesalers" sheetId="28" r:id="rId3"/>
    <sheet name="Breweries-Chart" sheetId="42" r:id="rId4"/>
    <sheet name="Industry Summary by Month" sheetId="49" r:id="rId5"/>
    <sheet name="Domestic vs. Import Volumes" sheetId="53" r:id="rId6"/>
    <sheet name="Annual Production - Type" sheetId="1" r:id="rId7"/>
    <sheet name="Annual Domestic Production" sheetId="32" r:id="rId8"/>
    <sheet name="Production by Month" sheetId="5" r:id="rId9"/>
    <sheet name="Tax Withdraws by State" sheetId="37" r:id="rId10"/>
    <sheet name="Annual Materials Used" sheetId="25" r:id="rId11"/>
    <sheet name="Rice Yearbook" sheetId="44" r:id="rId12"/>
    <sheet name="Can Shipments" sheetId="34" r:id="rId13"/>
    <sheet name="Glass Bottle Shipments" sheetId="33" r:id="rId14"/>
    <sheet name="Package Mix - National" sheetId="2" r:id="rId15"/>
    <sheet name="Package Mix Chart" sheetId="41" r:id="rId16"/>
    <sheet name="Package Mix State History" sheetId="4" r:id="rId17"/>
    <sheet name="Package Type" sheetId="3" r:id="rId18"/>
    <sheet name="Monthly Imports" sheetId="16" r:id="rId19"/>
    <sheet name="Annual Imports by Country" sheetId="30" r:id="rId20"/>
    <sheet name="Monthly Exports" sheetId="23" r:id="rId21"/>
    <sheet name="Annual Exports By Country" sheetId="29" r:id="rId22"/>
    <sheet name="US and State Total Population" sheetId="6" r:id="rId23"/>
    <sheet name="US and State LDA Population" sheetId="52" r:id="rId24"/>
    <sheet name="Beer Shipments Chart" sheetId="46" r:id="rId25"/>
    <sheet name="Beer Shipments by State" sheetId="7" r:id="rId26"/>
    <sheet name="3.2 Beer Shipements" sheetId="54" r:id="rId27"/>
    <sheet name="Beer Consumption - Per Capita" sheetId="8" r:id="rId28"/>
    <sheet name="Wine Shipments by State" sheetId="9" r:id="rId29"/>
    <sheet name="Wine Consumption - Per Capita" sheetId="10" r:id="rId30"/>
    <sheet name="Spirits Shipments by State" sheetId="11" r:id="rId31"/>
    <sheet name="Spirit Consumption - Per Capita" sheetId="12" r:id="rId32"/>
    <sheet name="History of Federal Excise Tax" sheetId="43" r:id="rId33"/>
    <sheet name="Federal Excise Tax - All" sheetId="15" r:id="rId34"/>
    <sheet name="Federal Excsie Tax - Beer" sheetId="47" r:id="rId35"/>
    <sheet name="Beer Excise Changes by State" sheetId="13" r:id="rId36"/>
    <sheet name="History of Excise Tax Changes" sheetId="19" r:id="rId37"/>
    <sheet name="State Taxes by Container" sheetId="17" r:id="rId38"/>
    <sheet name="State Excise Tax Collections" sheetId="18" r:id="rId39"/>
    <sheet name="Average State Excise Tax" sheetId="14" r:id="rId40"/>
    <sheet name="Sales Retrictions" sheetId="22" r:id="rId41"/>
    <sheet name="Industry Ad Expenditures" sheetId="24" r:id="rId42"/>
    <sheet name="Consumer Price Index" sheetId="26" r:id="rId43"/>
    <sheet name="Producer Price Index" sheetId="45" r:id="rId44"/>
    <sheet name="Historical Average 6 Pack Cost" sheetId="27" r:id="rId45"/>
    <sheet name="World Beer Production" sheetId="35" r:id="rId46"/>
    <sheet name="2012 Economic Impact " sheetId="38" r:id="rId47"/>
    <sheet name="Food and Alcohol Expenditures" sheetId="40" r:id="rId48"/>
    <sheet name="Alcohol Expenditures " sheetId="39" r:id="rId49"/>
    <sheet name="On vs Off Premise Expenditures" sheetId="55" r:id="rId50"/>
    <sheet name="Annual Survey of Manufactures" sheetId="50" r:id="rId51"/>
    <sheet name="Beer Measurements" sheetId="36" r:id="rId52"/>
  </sheets>
  <definedNames>
    <definedName name="_xlnm._FilterDatabase" localSheetId="16" hidden="1">'Package Mix State History'!$A$4:$G$1616</definedName>
    <definedName name="_xlnm._FilterDatabase" localSheetId="40" hidden="1">'Sales Retrictions'!$A$3:$H$53</definedName>
    <definedName name="_xlnm._FilterDatabase" localSheetId="45" hidden="1">'World Beer Production'!$A$148:$K$196</definedName>
    <definedName name="_xlnm.Print_Area" localSheetId="26">'3.2 Beer Shipements'!$A$14:$E$40</definedName>
    <definedName name="_xlnm.Print_Area" localSheetId="7">'Annual Domestic Production'!$A$1:$F$156</definedName>
    <definedName name="_xlnm.Print_Area" localSheetId="10">'Annual Materials Used'!$A$1:$O$88</definedName>
    <definedName name="_xlnm.Print_Area" localSheetId="6">'Annual Production - Type'!$A$1:$R$76</definedName>
    <definedName name="_xlnm.Print_Area" localSheetId="27">'Beer Consumption - Per Capita'!$A$1:$M$60</definedName>
    <definedName name="_xlnm.Print_Area" localSheetId="25">'Beer Shipments by State'!$A$1:$AN$67</definedName>
    <definedName name="_xlnm.Print_Area" localSheetId="2">'Brewers and Wholesalers'!$A$1:$E$123</definedName>
    <definedName name="_xlnm.Print_Area" localSheetId="1">'Brewers by State'!$A$1:$K$53</definedName>
    <definedName name="_xlnm.Print_Area" localSheetId="34">'Federal Excsie Tax - Beer'!$A$1:$E$45</definedName>
    <definedName name="_xlnm.Print_Area" localSheetId="13">'Glass Bottle Shipments'!$A$1:$S$69</definedName>
    <definedName name="_xlnm.Print_Area" localSheetId="36">'History of Excise Tax Changes'!$A$1:$R$99</definedName>
    <definedName name="_xlnm.Print_Area" localSheetId="32">'History of Federal Excise Tax'!$A$1:$D$27</definedName>
    <definedName name="_xlnm.Print_Area" localSheetId="14">'Package Mix - National'!$A$1:$M$43</definedName>
    <definedName name="_xlnm.Print_Area" localSheetId="16">'Package Mix State History'!$A$1:$K$61</definedName>
    <definedName name="_xlnm.Print_Area" localSheetId="17">'Package Type'!$A$1:$L$28</definedName>
    <definedName name="_xlnm.Print_Area" localSheetId="8">'Production by Month'!$A$1:$J$279</definedName>
    <definedName name="_xlnm.Print_Area" localSheetId="31">'Spirit Consumption - Per Capita'!$A$1:$M$60</definedName>
    <definedName name="_xlnm.Print_Area" localSheetId="37">'State Taxes by Container'!$A$1:$H$64</definedName>
    <definedName name="_xlnm.Print_Area" localSheetId="0">'Table of Contents'!$A$1:$C$51</definedName>
    <definedName name="_xlnm.Print_Area" localSheetId="9">'Tax Withdraws by State'!$A$1:$J$57</definedName>
    <definedName name="_xlnm.Print_Titles" localSheetId="25">'Beer Shipments by State'!$1:$4</definedName>
    <definedName name="_xlnm.Print_Titles" localSheetId="36">'History of Excise Tax Changes'!$1:$8</definedName>
    <definedName name="_xlnm.Print_Titles" localSheetId="31">'Spirit Consumption - Per Capita'!$1:$4</definedName>
    <definedName name="_xlnm.Print_Titles" localSheetId="30">'Spirits Shipments by State'!$1:$4</definedName>
    <definedName name="_xlnm.Print_Titles" localSheetId="23">'US and State LDA Population'!$1:$4</definedName>
    <definedName name="_xlnm.Print_Titles" localSheetId="22">'US and State Total Population'!$1:$4</definedName>
    <definedName name="_xlnm.Print_Titles" localSheetId="29">'Wine Consumption - Per Capita'!$1:$4</definedName>
    <definedName name="_xlnm.Print_Titles" localSheetId="28">'Wine Shipments by State'!$1:$4</definedName>
  </definedNames>
  <calcPr calcId="125725"/>
</workbook>
</file>

<file path=xl/calcChain.xml><?xml version="1.0" encoding="utf-8"?>
<calcChain xmlns="http://schemas.openxmlformats.org/spreadsheetml/2006/main">
  <c r="H36" i="2"/>
  <c r="M34"/>
  <c r="J34"/>
  <c r="J38" s="1"/>
  <c r="I34"/>
  <c r="I36" s="1"/>
  <c r="H34"/>
  <c r="H38" s="1"/>
  <c r="BA36" i="7"/>
  <c r="BA37"/>
  <c r="AY37"/>
  <c r="AV56"/>
  <c r="AV55"/>
  <c r="AV54"/>
  <c r="AV53"/>
  <c r="AV52"/>
  <c r="AV51"/>
  <c r="AV50"/>
  <c r="AV49"/>
  <c r="AV48"/>
  <c r="AV47"/>
  <c r="AV46"/>
  <c r="AV45"/>
  <c r="AV44"/>
  <c r="AV43"/>
  <c r="AV42"/>
  <c r="AV41"/>
  <c r="AV40"/>
  <c r="AV39"/>
  <c r="AV38"/>
  <c r="AV37"/>
  <c r="AV36"/>
  <c r="AV35"/>
  <c r="AV34"/>
  <c r="AV33"/>
  <c r="AV32"/>
  <c r="AV31"/>
  <c r="AV30"/>
  <c r="AV29"/>
  <c r="AV28"/>
  <c r="AV27"/>
  <c r="AV26"/>
  <c r="AV25"/>
  <c r="AV24"/>
  <c r="AV23"/>
  <c r="AV22"/>
  <c r="AV21"/>
  <c r="AV20"/>
  <c r="AV19"/>
  <c r="AV18"/>
  <c r="AV17"/>
  <c r="AV16"/>
  <c r="AV15"/>
  <c r="AV14"/>
  <c r="AV13"/>
  <c r="AV12"/>
  <c r="AV11"/>
  <c r="AV10"/>
  <c r="AV9"/>
  <c r="AV8"/>
  <c r="AV7"/>
  <c r="AV6"/>
  <c r="AV5"/>
  <c r="E154" i="32"/>
  <c r="J36" i="2" l="1"/>
  <c r="I38"/>
  <c r="L34"/>
  <c r="K34"/>
  <c r="H275" i="5"/>
  <c r="F275"/>
  <c r="D275"/>
  <c r="I275" s="1"/>
  <c r="B275"/>
  <c r="I274"/>
  <c r="G274"/>
  <c r="E274"/>
  <c r="C274"/>
  <c r="I273"/>
  <c r="G273"/>
  <c r="E273"/>
  <c r="C273"/>
  <c r="I272"/>
  <c r="G272"/>
  <c r="E272"/>
  <c r="C272"/>
  <c r="I271"/>
  <c r="G271"/>
  <c r="E271"/>
  <c r="C271"/>
  <c r="I270"/>
  <c r="G270"/>
  <c r="E270"/>
  <c r="C270"/>
  <c r="I269"/>
  <c r="G269"/>
  <c r="E269"/>
  <c r="C269"/>
  <c r="I268"/>
  <c r="G268"/>
  <c r="E268"/>
  <c r="C268"/>
  <c r="I267"/>
  <c r="G267"/>
  <c r="E267"/>
  <c r="C267"/>
  <c r="I266"/>
  <c r="G266"/>
  <c r="E266"/>
  <c r="C266"/>
  <c r="I265"/>
  <c r="G265"/>
  <c r="E265"/>
  <c r="C265"/>
  <c r="I264"/>
  <c r="G264"/>
  <c r="E264"/>
  <c r="C264"/>
  <c r="I263"/>
  <c r="G263"/>
  <c r="E263"/>
  <c r="C263"/>
  <c r="M44" i="15"/>
  <c r="M43"/>
  <c r="M42"/>
  <c r="M40"/>
  <c r="M39"/>
  <c r="M38"/>
  <c r="M36"/>
  <c r="M35"/>
  <c r="M34"/>
  <c r="M19"/>
  <c r="M30"/>
  <c r="M29"/>
  <c r="M28"/>
  <c r="M26"/>
  <c r="M25"/>
  <c r="M24"/>
  <c r="M22"/>
  <c r="M21"/>
  <c r="M20"/>
  <c r="M16"/>
  <c r="M14"/>
  <c r="M13"/>
  <c r="M12"/>
  <c r="M10"/>
  <c r="M9"/>
  <c r="M8"/>
  <c r="M6"/>
  <c r="M5"/>
  <c r="M4"/>
  <c r="AD34"/>
  <c r="AE34"/>
  <c r="AD35"/>
  <c r="AE35"/>
  <c r="AD36"/>
  <c r="AE36"/>
  <c r="AD38"/>
  <c r="AE38"/>
  <c r="AD39"/>
  <c r="AE39"/>
  <c r="AD40"/>
  <c r="AE40"/>
  <c r="AD42"/>
  <c r="AE42"/>
  <c r="AD43"/>
  <c r="AE43"/>
  <c r="AD44"/>
  <c r="AE44"/>
  <c r="AD20"/>
  <c r="AE20"/>
  <c r="AD21"/>
  <c r="AE21"/>
  <c r="AD22"/>
  <c r="AE22"/>
  <c r="AD24"/>
  <c r="AE24"/>
  <c r="AD25"/>
  <c r="AE25"/>
  <c r="AD26"/>
  <c r="AE26"/>
  <c r="AD28"/>
  <c r="AE28"/>
  <c r="AD29"/>
  <c r="AE29"/>
  <c r="AD30"/>
  <c r="AE30"/>
  <c r="AE16"/>
  <c r="AD16"/>
  <c r="AE14"/>
  <c r="AD14"/>
  <c r="AE13"/>
  <c r="AD13"/>
  <c r="AE12"/>
  <c r="AD12"/>
  <c r="AE10"/>
  <c r="AD10"/>
  <c r="AE9"/>
  <c r="AD9"/>
  <c r="AE8"/>
  <c r="AD8"/>
  <c r="AE6"/>
  <c r="AD6"/>
  <c r="AE5"/>
  <c r="AD5"/>
  <c r="AE4"/>
  <c r="AD4"/>
  <c r="S61" i="18"/>
  <c r="R61"/>
  <c r="Q61"/>
  <c r="P61"/>
  <c r="O61"/>
  <c r="N61"/>
  <c r="M61"/>
  <c r="L61"/>
  <c r="K61"/>
  <c r="J61"/>
  <c r="I61"/>
  <c r="H61"/>
  <c r="G61"/>
  <c r="F61"/>
  <c r="E61"/>
  <c r="D61"/>
  <c r="C61"/>
  <c r="B61"/>
  <c r="S59"/>
  <c r="R59"/>
  <c r="Q59"/>
  <c r="P59"/>
  <c r="O59"/>
  <c r="N59"/>
  <c r="M59"/>
  <c r="L59"/>
  <c r="K59"/>
  <c r="J59"/>
  <c r="I59"/>
  <c r="H59"/>
  <c r="G59"/>
  <c r="F59"/>
  <c r="E59"/>
  <c r="D59"/>
  <c r="C59"/>
  <c r="B59"/>
  <c r="K36" i="2" l="1"/>
  <c r="K38"/>
  <c r="CE38" i="15"/>
  <c r="B86" i="25" l="1"/>
  <c r="C86"/>
  <c r="D86"/>
  <c r="E86"/>
  <c r="F86"/>
  <c r="J86"/>
  <c r="K86"/>
  <c r="L86"/>
  <c r="M86"/>
  <c r="B57"/>
  <c r="C57"/>
  <c r="D57"/>
  <c r="E57"/>
  <c r="F57"/>
  <c r="G57"/>
  <c r="J57"/>
  <c r="K57"/>
  <c r="L57"/>
  <c r="M57"/>
  <c r="B37" i="53"/>
  <c r="D37" s="1"/>
  <c r="C37"/>
  <c r="F37" s="1"/>
  <c r="J147" i="49"/>
  <c r="I147"/>
  <c r="H147"/>
  <c r="G147"/>
  <c r="F147"/>
  <c r="E147"/>
  <c r="M147" s="1"/>
  <c r="D147"/>
  <c r="C147"/>
  <c r="L147" s="1"/>
  <c r="J146"/>
  <c r="I146"/>
  <c r="H146"/>
  <c r="G146"/>
  <c r="F146"/>
  <c r="E146"/>
  <c r="D146"/>
  <c r="C146"/>
  <c r="B147"/>
  <c r="B146"/>
  <c r="K124"/>
  <c r="L124"/>
  <c r="M124"/>
  <c r="N124"/>
  <c r="K125"/>
  <c r="L125"/>
  <c r="M125"/>
  <c r="N125"/>
  <c r="K126"/>
  <c r="L126"/>
  <c r="M126"/>
  <c r="N126"/>
  <c r="K127"/>
  <c r="L127"/>
  <c r="M127"/>
  <c r="N127"/>
  <c r="K128"/>
  <c r="L128"/>
  <c r="M128"/>
  <c r="N128"/>
  <c r="K129"/>
  <c r="L129"/>
  <c r="M129"/>
  <c r="N129"/>
  <c r="K130"/>
  <c r="L130"/>
  <c r="M130"/>
  <c r="N130"/>
  <c r="K131"/>
  <c r="L131"/>
  <c r="M131"/>
  <c r="N131"/>
  <c r="K132"/>
  <c r="L132"/>
  <c r="M132"/>
  <c r="N132"/>
  <c r="K133"/>
  <c r="L133"/>
  <c r="M133"/>
  <c r="N133"/>
  <c r="K134"/>
  <c r="L134"/>
  <c r="M134"/>
  <c r="N134"/>
  <c r="K135"/>
  <c r="L135"/>
  <c r="M135"/>
  <c r="N135"/>
  <c r="E37" i="53" l="1"/>
  <c r="N147" i="49"/>
  <c r="K147"/>
  <c r="G37" i="53" l="1"/>
  <c r="I37" l="1"/>
  <c r="H37" s="1"/>
  <c r="C187" i="32" l="1"/>
  <c r="C154" s="1"/>
  <c r="D154" s="1"/>
  <c r="F154" s="1"/>
  <c r="X56" i="52"/>
  <c r="T56" i="6"/>
  <c r="B187" i="32" l="1"/>
  <c r="D187" s="1"/>
  <c r="R71" i="1"/>
  <c r="P71"/>
  <c r="L71"/>
  <c r="I71"/>
  <c r="F71"/>
  <c r="N27" i="25"/>
  <c r="H27"/>
  <c r="O27" l="1"/>
  <c r="O57"/>
  <c r="N57"/>
  <c r="H57"/>
  <c r="CE44" i="15"/>
  <c r="CC44"/>
  <c r="CC43"/>
  <c r="CC42"/>
  <c r="CC40"/>
  <c r="CC39"/>
  <c r="CC38"/>
  <c r="CC36"/>
  <c r="CC35"/>
  <c r="CC34"/>
  <c r="CC30"/>
  <c r="CC29"/>
  <c r="CC28"/>
  <c r="CC26"/>
  <c r="CC25"/>
  <c r="CC24"/>
  <c r="CC22"/>
  <c r="CC21"/>
  <c r="CC20"/>
  <c r="CE14"/>
  <c r="CD14"/>
  <c r="CE13"/>
  <c r="CD13"/>
  <c r="CE12"/>
  <c r="CD12"/>
  <c r="CE10"/>
  <c r="CD10"/>
  <c r="CE9"/>
  <c r="CD9"/>
  <c r="CE8"/>
  <c r="CD8"/>
  <c r="CE6"/>
  <c r="CD6"/>
  <c r="CE5"/>
  <c r="CD5"/>
  <c r="CE4"/>
  <c r="CD4"/>
  <c r="CC16"/>
  <c r="P42" i="35" l="1"/>
  <c r="Q42" s="1"/>
  <c r="R42" s="1"/>
  <c r="S42" s="1"/>
  <c r="P43"/>
  <c r="Q43" s="1"/>
  <c r="R43" s="1"/>
  <c r="S43" s="1"/>
  <c r="P40"/>
  <c r="Q40" s="1"/>
  <c r="R40" s="1"/>
  <c r="S40" s="1"/>
  <c r="P38"/>
  <c r="Q38" s="1"/>
  <c r="R38" s="1"/>
  <c r="S38" s="1"/>
  <c r="P39"/>
  <c r="Q39" s="1"/>
  <c r="R39" s="1"/>
  <c r="S39" s="1"/>
  <c r="P41"/>
  <c r="Q41" s="1"/>
  <c r="R41" s="1"/>
  <c r="S41" s="1"/>
  <c r="BZ34" i="15" l="1"/>
  <c r="CA34"/>
  <c r="CB34"/>
  <c r="BZ35"/>
  <c r="CA35"/>
  <c r="CB35"/>
  <c r="BZ36"/>
  <c r="CA36"/>
  <c r="CB36"/>
  <c r="BZ38"/>
  <c r="CA38"/>
  <c r="CB38"/>
  <c r="BZ39"/>
  <c r="CA39"/>
  <c r="CB39"/>
  <c r="BZ40"/>
  <c r="CA40"/>
  <c r="CB40"/>
  <c r="BZ42"/>
  <c r="CA42"/>
  <c r="CB42"/>
  <c r="BZ43"/>
  <c r="CA43"/>
  <c r="CB43"/>
  <c r="BZ44"/>
  <c r="CA44"/>
  <c r="CB44"/>
  <c r="CA20"/>
  <c r="CB20"/>
  <c r="CA21"/>
  <c r="CB21"/>
  <c r="CA22"/>
  <c r="CB22"/>
  <c r="CA24"/>
  <c r="CB24"/>
  <c r="CA25"/>
  <c r="CB25"/>
  <c r="CA26"/>
  <c r="CB26"/>
  <c r="CA28"/>
  <c r="CB28"/>
  <c r="CA29"/>
  <c r="CB29"/>
  <c r="CA30"/>
  <c r="CB30"/>
  <c r="CB16"/>
  <c r="CA16"/>
  <c r="BZ16"/>
  <c r="BZ24" s="1"/>
  <c r="BZ30"/>
  <c r="BZ29"/>
  <c r="BZ28"/>
  <c r="BZ26"/>
  <c r="BZ25"/>
  <c r="BZ21"/>
  <c r="BZ20"/>
  <c r="BZ22" l="1"/>
  <c r="K53" i="31"/>
  <c r="D117" i="28" s="1"/>
  <c r="H26" i="25" l="1"/>
  <c r="H86" s="1"/>
  <c r="D37" i="28" l="1"/>
  <c r="D36"/>
  <c r="C145" i="49" l="1"/>
  <c r="B145"/>
  <c r="R10" i="19" l="1"/>
  <c r="R9"/>
  <c r="AH22" i="35" l="1"/>
  <c r="AH23"/>
  <c r="AH24"/>
  <c r="AH25"/>
  <c r="AH26"/>
  <c r="AH27"/>
  <c r="AH28"/>
  <c r="AH29"/>
  <c r="AH30"/>
  <c r="W22"/>
  <c r="W23"/>
  <c r="W30" s="1"/>
  <c r="W24"/>
  <c r="W25"/>
  <c r="W26"/>
  <c r="W27"/>
  <c r="W28"/>
  <c r="W29"/>
  <c r="W32"/>
  <c r="AH7"/>
  <c r="AH8"/>
  <c r="AH9"/>
  <c r="AH10"/>
  <c r="AH11"/>
  <c r="AH12"/>
  <c r="AH13"/>
  <c r="AH14"/>
  <c r="AH15"/>
  <c r="AH16"/>
  <c r="AH17"/>
  <c r="K197"/>
  <c r="K199" s="1"/>
  <c r="K145"/>
  <c r="K108"/>
  <c r="K64"/>
  <c r="K50"/>
  <c r="BA5" i="7" l="1"/>
  <c r="BA6"/>
  <c r="BA7"/>
  <c r="BA8"/>
  <c r="BA9"/>
  <c r="BA10"/>
  <c r="BA11"/>
  <c r="BA12"/>
  <c r="BA13"/>
  <c r="BA14"/>
  <c r="S5" i="10"/>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6" i="9"/>
  <c r="D35" i="28" l="1"/>
  <c r="D34"/>
  <c r="D3"/>
  <c r="D4"/>
  <c r="D5"/>
  <c r="D6"/>
  <c r="D7"/>
  <c r="D8"/>
  <c r="D9"/>
  <c r="D10"/>
  <c r="D11"/>
  <c r="D12"/>
  <c r="D13"/>
  <c r="D14"/>
  <c r="D15"/>
  <c r="D16"/>
  <c r="D17"/>
  <c r="D18"/>
  <c r="D19"/>
  <c r="D20"/>
  <c r="D21"/>
  <c r="D22"/>
  <c r="D23"/>
  <c r="D24"/>
  <c r="D25"/>
  <c r="D26"/>
  <c r="D27"/>
  <c r="D28"/>
  <c r="D29"/>
  <c r="D30"/>
  <c r="D31"/>
  <c r="D32"/>
  <c r="D33"/>
  <c r="K6" i="39"/>
  <c r="S5" i="12" l="1"/>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6" i="11"/>
  <c r="K81" i="39" l="1"/>
  <c r="L81"/>
  <c r="M130" i="40"/>
  <c r="E35" i="54"/>
  <c r="E34"/>
  <c r="E33"/>
  <c r="E32"/>
  <c r="E31"/>
  <c r="E30"/>
  <c r="E36"/>
  <c r="C186" i="32"/>
  <c r="C153" s="1"/>
  <c r="D153" s="1"/>
  <c r="F153" s="1"/>
  <c r="V29" i="35"/>
  <c r="AG29" s="1"/>
  <c r="V28"/>
  <c r="AG28" s="1"/>
  <c r="V27"/>
  <c r="AG27" s="1"/>
  <c r="V26"/>
  <c r="AG26" s="1"/>
  <c r="V25"/>
  <c r="AG25" s="1"/>
  <c r="V24"/>
  <c r="AG24" s="1"/>
  <c r="V23"/>
  <c r="AG23" s="1"/>
  <c r="V22"/>
  <c r="V32"/>
  <c r="T11"/>
  <c r="U11"/>
  <c r="AG7"/>
  <c r="AG8"/>
  <c r="AG9"/>
  <c r="AG10"/>
  <c r="AG12"/>
  <c r="AG13"/>
  <c r="AG14"/>
  <c r="AG15"/>
  <c r="AG16"/>
  <c r="AG17"/>
  <c r="J197"/>
  <c r="C61" i="27"/>
  <c r="B56"/>
  <c r="B57"/>
  <c r="B58"/>
  <c r="B59"/>
  <c r="B60"/>
  <c r="B61"/>
  <c r="B55"/>
  <c r="D60" l="1"/>
  <c r="E60"/>
  <c r="V30" i="35"/>
  <c r="AG30" s="1"/>
  <c r="AG22"/>
  <c r="AG11"/>
  <c r="C22" i="54"/>
  <c r="C21"/>
  <c r="C20"/>
  <c r="C19"/>
  <c r="C18"/>
  <c r="C17"/>
  <c r="E22"/>
  <c r="E21"/>
  <c r="E20"/>
  <c r="E19"/>
  <c r="E18"/>
  <c r="E17"/>
  <c r="E23"/>
  <c r="C6" l="1"/>
  <c r="C7"/>
  <c r="C8"/>
  <c r="C9"/>
  <c r="C5"/>
  <c r="D10"/>
  <c r="B10"/>
  <c r="C4"/>
  <c r="E7" l="1"/>
  <c r="E8"/>
  <c r="E9"/>
  <c r="E10"/>
  <c r="E4"/>
  <c r="E5"/>
  <c r="E6"/>
  <c r="B36" l="1"/>
  <c r="B23"/>
  <c r="G23" i="14" l="1"/>
  <c r="X187" i="29"/>
  <c r="X185"/>
  <c r="J145" i="35" l="1"/>
  <c r="J108"/>
  <c r="J64"/>
  <c r="J50"/>
  <c r="J199" l="1"/>
  <c r="T15" i="30"/>
  <c r="T143"/>
  <c r="T145" l="1"/>
  <c r="T123"/>
  <c r="T114"/>
  <c r="T93"/>
  <c r="T89"/>
  <c r="T43"/>
  <c r="T30"/>
  <c r="T7"/>
  <c r="F248" i="16" l="1"/>
  <c r="E248"/>
  <c r="D248"/>
  <c r="C248"/>
  <c r="B248"/>
  <c r="H210"/>
  <c r="F210"/>
  <c r="D210"/>
  <c r="B210"/>
  <c r="B209"/>
  <c r="C196"/>
  <c r="C195"/>
  <c r="C194"/>
  <c r="C193"/>
  <c r="C192"/>
  <c r="C191"/>
  <c r="C190"/>
  <c r="C189"/>
  <c r="C188"/>
  <c r="C187"/>
  <c r="C186"/>
  <c r="C185"/>
  <c r="C184"/>
  <c r="E196"/>
  <c r="E195"/>
  <c r="E194"/>
  <c r="E193"/>
  <c r="E192"/>
  <c r="E191"/>
  <c r="E190"/>
  <c r="E189"/>
  <c r="E188"/>
  <c r="E187"/>
  <c r="E186"/>
  <c r="E185"/>
  <c r="E184"/>
  <c r="E181"/>
  <c r="E180"/>
  <c r="E179"/>
  <c r="E178"/>
  <c r="E177"/>
  <c r="E176"/>
  <c r="E175"/>
  <c r="E174"/>
  <c r="E173"/>
  <c r="E172"/>
  <c r="E171"/>
  <c r="E170"/>
  <c r="E169"/>
  <c r="G196"/>
  <c r="G195"/>
  <c r="G194"/>
  <c r="G193"/>
  <c r="G192"/>
  <c r="G191"/>
  <c r="G190"/>
  <c r="G189"/>
  <c r="G188"/>
  <c r="G187"/>
  <c r="G186"/>
  <c r="G185"/>
  <c r="G184"/>
  <c r="G181"/>
  <c r="G180"/>
  <c r="G179"/>
  <c r="G178"/>
  <c r="G177"/>
  <c r="G176"/>
  <c r="G175"/>
  <c r="G174"/>
  <c r="G173"/>
  <c r="G172"/>
  <c r="G171"/>
  <c r="G170"/>
  <c r="G169"/>
  <c r="H196"/>
  <c r="F196"/>
  <c r="D196"/>
  <c r="B196"/>
  <c r="S63" i="33" l="1"/>
  <c r="R63"/>
  <c r="S62"/>
  <c r="S59"/>
  <c r="S56"/>
  <c r="S53"/>
  <c r="R48"/>
  <c r="R31"/>
  <c r="S31"/>
  <c r="S27"/>
  <c r="S24"/>
  <c r="S21"/>
  <c r="S16"/>
  <c r="R16"/>
  <c r="S48"/>
  <c r="B94" i="34"/>
  <c r="C94"/>
  <c r="D94"/>
  <c r="C79"/>
  <c r="D79"/>
  <c r="B79"/>
  <c r="B85" i="25"/>
  <c r="C85"/>
  <c r="D85"/>
  <c r="E85"/>
  <c r="F85"/>
  <c r="J85"/>
  <c r="K85"/>
  <c r="L85"/>
  <c r="M85"/>
  <c r="B56"/>
  <c r="C56"/>
  <c r="D56"/>
  <c r="E56"/>
  <c r="F56"/>
  <c r="G56"/>
  <c r="J56"/>
  <c r="K56"/>
  <c r="L56"/>
  <c r="M56"/>
  <c r="N26"/>
  <c r="H56"/>
  <c r="N56" l="1"/>
  <c r="N86"/>
  <c r="O26"/>
  <c r="H258" i="5"/>
  <c r="F258"/>
  <c r="G275" s="1"/>
  <c r="D258"/>
  <c r="B258"/>
  <c r="C275" s="1"/>
  <c r="I257"/>
  <c r="J274" s="1"/>
  <c r="G257"/>
  <c r="E257"/>
  <c r="C257"/>
  <c r="I256"/>
  <c r="J273" s="1"/>
  <c r="G256"/>
  <c r="E256"/>
  <c r="C256"/>
  <c r="I255"/>
  <c r="J272" s="1"/>
  <c r="G255"/>
  <c r="E255"/>
  <c r="C255"/>
  <c r="I254"/>
  <c r="J271" s="1"/>
  <c r="G254"/>
  <c r="E254"/>
  <c r="C254"/>
  <c r="I253"/>
  <c r="J270" s="1"/>
  <c r="G253"/>
  <c r="E253"/>
  <c r="C253"/>
  <c r="I252"/>
  <c r="J269" s="1"/>
  <c r="G252"/>
  <c r="E252"/>
  <c r="C252"/>
  <c r="I251"/>
  <c r="J268" s="1"/>
  <c r="G251"/>
  <c r="E251"/>
  <c r="C251"/>
  <c r="I250"/>
  <c r="J267" s="1"/>
  <c r="G250"/>
  <c r="E250"/>
  <c r="C250"/>
  <c r="I249"/>
  <c r="J266" s="1"/>
  <c r="G249"/>
  <c r="E249"/>
  <c r="C249"/>
  <c r="I248"/>
  <c r="J265" s="1"/>
  <c r="G248"/>
  <c r="E248"/>
  <c r="C248"/>
  <c r="I247"/>
  <c r="J264" s="1"/>
  <c r="G247"/>
  <c r="E247"/>
  <c r="C247"/>
  <c r="I246"/>
  <c r="J263" s="1"/>
  <c r="G246"/>
  <c r="E246"/>
  <c r="C246"/>
  <c r="P70" i="1"/>
  <c r="L70"/>
  <c r="I70"/>
  <c r="S5" i="8"/>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AY36" i="7"/>
  <c r="V56" i="52"/>
  <c r="W56"/>
  <c r="S56" i="6"/>
  <c r="O56" i="25" l="1"/>
  <c r="O86"/>
  <c r="I258" i="5"/>
  <c r="J275" s="1"/>
  <c r="E275"/>
  <c r="S56" i="8"/>
  <c r="B19" i="36"/>
  <c r="B12" i="54"/>
  <c r="E12" s="1"/>
  <c r="H33" i="2"/>
  <c r="B186" i="32"/>
  <c r="D186" s="1"/>
  <c r="R70" i="1"/>
  <c r="F70"/>
  <c r="F69"/>
  <c r="B35" i="53"/>
  <c r="C35"/>
  <c r="F35" s="1"/>
  <c r="B36"/>
  <c r="E36" s="1"/>
  <c r="K37" s="1"/>
  <c r="C36"/>
  <c r="F36" s="1"/>
  <c r="J37" s="1"/>
  <c r="E145" i="49"/>
  <c r="F145"/>
  <c r="H145"/>
  <c r="I145"/>
  <c r="K116"/>
  <c r="L117"/>
  <c r="D35" i="53" l="1"/>
  <c r="G36"/>
  <c r="M120" i="49"/>
  <c r="K120"/>
  <c r="L120"/>
  <c r="N120"/>
  <c r="L121"/>
  <c r="K121"/>
  <c r="L123"/>
  <c r="K123"/>
  <c r="L115"/>
  <c r="K115"/>
  <c r="K122"/>
  <c r="N122"/>
  <c r="M122"/>
  <c r="K114"/>
  <c r="M114"/>
  <c r="N114"/>
  <c r="L113"/>
  <c r="K113"/>
  <c r="L119"/>
  <c r="N119"/>
  <c r="K119"/>
  <c r="D36" i="53"/>
  <c r="J33" i="2"/>
  <c r="L33"/>
  <c r="K33"/>
  <c r="M33"/>
  <c r="I33"/>
  <c r="J36" i="53"/>
  <c r="E35"/>
  <c r="K36" s="1"/>
  <c r="K118" i="49"/>
  <c r="L118"/>
  <c r="M118"/>
  <c r="N118"/>
  <c r="K117"/>
  <c r="N116"/>
  <c r="M116"/>
  <c r="L122"/>
  <c r="L116"/>
  <c r="L114"/>
  <c r="N123"/>
  <c r="N121"/>
  <c r="N117"/>
  <c r="N115"/>
  <c r="N113"/>
  <c r="M123"/>
  <c r="M121"/>
  <c r="M119"/>
  <c r="M117"/>
  <c r="M115"/>
  <c r="M113"/>
  <c r="I36" i="53" l="1"/>
  <c r="H36" s="1"/>
  <c r="L37"/>
  <c r="G35"/>
  <c r="L112" i="49" l="1"/>
  <c r="M112"/>
  <c r="N112"/>
  <c r="K112"/>
  <c r="I35" i="53"/>
  <c r="H35" s="1"/>
  <c r="L36"/>
  <c r="L146" i="49" l="1"/>
  <c r="K146"/>
  <c r="N146"/>
  <c r="M146"/>
  <c r="N37" i="23"/>
  <c r="N16"/>
  <c r="X180" i="29" l="1"/>
  <c r="X148"/>
  <c r="X131"/>
  <c r="X111"/>
  <c r="X99"/>
  <c r="X49"/>
  <c r="X36"/>
  <c r="X14"/>
  <c r="X6"/>
  <c r="X182" l="1"/>
  <c r="L14" i="15"/>
  <c r="L13"/>
  <c r="L12"/>
  <c r="L10"/>
  <c r="L9"/>
  <c r="L8"/>
  <c r="L6"/>
  <c r="L5"/>
  <c r="L4"/>
  <c r="BY44"/>
  <c r="BY43"/>
  <c r="BY42"/>
  <c r="BY40"/>
  <c r="BY39"/>
  <c r="BY38"/>
  <c r="BY36"/>
  <c r="BY35"/>
  <c r="BY34"/>
  <c r="CD16"/>
  <c r="CE34"/>
  <c r="BY16"/>
  <c r="BY22" s="1"/>
  <c r="BY28" l="1"/>
  <c r="BY24"/>
  <c r="BY25"/>
  <c r="BY26"/>
  <c r="BY20"/>
  <c r="BY30"/>
  <c r="CE16"/>
  <c r="BY29"/>
  <c r="BY21"/>
  <c r="E153" i="32"/>
  <c r="CE43" i="15" l="1"/>
  <c r="CE42"/>
  <c r="CE40"/>
  <c r="CE39"/>
  <c r="CE36"/>
  <c r="CE35"/>
  <c r="CE30"/>
  <c r="CE29"/>
  <c r="CE28"/>
  <c r="CE26"/>
  <c r="CE25"/>
  <c r="CE24"/>
  <c r="CE22"/>
  <c r="CE21"/>
  <c r="CE20"/>
  <c r="BX44"/>
  <c r="BX43"/>
  <c r="BX42"/>
  <c r="BX40"/>
  <c r="BX39"/>
  <c r="BX38"/>
  <c r="BX36"/>
  <c r="BX35"/>
  <c r="BX34"/>
  <c r="BX16"/>
  <c r="BX24" s="1"/>
  <c r="BW44"/>
  <c r="BW43"/>
  <c r="BW42"/>
  <c r="BW40"/>
  <c r="BW39"/>
  <c r="BW38"/>
  <c r="BW36"/>
  <c r="BW35"/>
  <c r="BW34"/>
  <c r="BW16"/>
  <c r="BW28" s="1"/>
  <c r="BV44"/>
  <c r="BV43"/>
  <c r="BV42"/>
  <c r="BV40"/>
  <c r="BV39"/>
  <c r="BV38"/>
  <c r="BV36"/>
  <c r="BV35"/>
  <c r="BV34"/>
  <c r="BV16"/>
  <c r="BV25" s="1"/>
  <c r="BV28" l="1"/>
  <c r="BX26"/>
  <c r="BX28"/>
  <c r="BV22"/>
  <c r="L16"/>
  <c r="BV26"/>
  <c r="BV24"/>
  <c r="BX25"/>
  <c r="BW29"/>
  <c r="BW20"/>
  <c r="BW30"/>
  <c r="BW21"/>
  <c r="BW22"/>
  <c r="BX29"/>
  <c r="BV29"/>
  <c r="BW24"/>
  <c r="BX20"/>
  <c r="BX30"/>
  <c r="BV20"/>
  <c r="BV30"/>
  <c r="BW25"/>
  <c r="BX21"/>
  <c r="BV21"/>
  <c r="BW26"/>
  <c r="BX22"/>
  <c r="J53" i="31"/>
  <c r="D116" i="28" l="1"/>
  <c r="L22" i="15"/>
  <c r="L25"/>
  <c r="L26"/>
  <c r="L29"/>
  <c r="L21"/>
  <c r="L30"/>
  <c r="L28"/>
  <c r="L20"/>
  <c r="L24"/>
  <c r="H56" i="9"/>
  <c r="G56" l="1"/>
  <c r="F56"/>
  <c r="E56"/>
  <c r="D56"/>
  <c r="C56"/>
  <c r="B56"/>
  <c r="I56"/>
  <c r="J56"/>
  <c r="K56"/>
  <c r="R55" i="12"/>
  <c r="R54"/>
  <c r="R53"/>
  <c r="R52"/>
  <c r="R51"/>
  <c r="R50"/>
  <c r="R49"/>
  <c r="R48"/>
  <c r="R47"/>
  <c r="R46"/>
  <c r="R45"/>
  <c r="R44"/>
  <c r="R43"/>
  <c r="R42"/>
  <c r="R41"/>
  <c r="R40"/>
  <c r="R39"/>
  <c r="R38"/>
  <c r="R37"/>
  <c r="R36"/>
  <c r="R35"/>
  <c r="R34"/>
  <c r="R33"/>
  <c r="R32"/>
  <c r="R31"/>
  <c r="R30"/>
  <c r="R29"/>
  <c r="R28"/>
  <c r="R27"/>
  <c r="R26"/>
  <c r="R25"/>
  <c r="R24"/>
  <c r="R23"/>
  <c r="R22"/>
  <c r="R21"/>
  <c r="R20"/>
  <c r="R19"/>
  <c r="R18"/>
  <c r="R17"/>
  <c r="R16"/>
  <c r="R15"/>
  <c r="R14"/>
  <c r="R13"/>
  <c r="R12"/>
  <c r="R11"/>
  <c r="R10"/>
  <c r="R9"/>
  <c r="R8"/>
  <c r="R7"/>
  <c r="R6"/>
  <c r="R5"/>
  <c r="R5" i="10" l="1"/>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i="9"/>
  <c r="R56" i="10" s="1"/>
  <c r="F42" i="1"/>
  <c r="R17" i="19"/>
  <c r="S17" s="1"/>
  <c r="D60" i="17"/>
  <c r="B60"/>
  <c r="D59"/>
  <c r="B59"/>
  <c r="D58"/>
  <c r="B58"/>
  <c r="D56"/>
  <c r="B56"/>
  <c r="D54"/>
  <c r="B54"/>
  <c r="D53"/>
  <c r="B53"/>
  <c r="D52"/>
  <c r="B52"/>
  <c r="D51"/>
  <c r="B51"/>
  <c r="D50"/>
  <c r="B50"/>
  <c r="D49"/>
  <c r="B49"/>
  <c r="D48"/>
  <c r="B48"/>
  <c r="D47"/>
  <c r="B47"/>
  <c r="D46"/>
  <c r="B46"/>
  <c r="D45"/>
  <c r="B45"/>
  <c r="D44"/>
  <c r="B44"/>
  <c r="D43"/>
  <c r="B43"/>
  <c r="D42"/>
  <c r="B42"/>
  <c r="D41"/>
  <c r="B41"/>
  <c r="D40"/>
  <c r="B40"/>
  <c r="D38"/>
  <c r="B38"/>
  <c r="D37"/>
  <c r="B37"/>
  <c r="D36"/>
  <c r="B36"/>
  <c r="D35"/>
  <c r="B35"/>
  <c r="D34"/>
  <c r="B34"/>
  <c r="D33"/>
  <c r="B33"/>
  <c r="D32"/>
  <c r="B32"/>
  <c r="D31"/>
  <c r="B31"/>
  <c r="D30"/>
  <c r="B30"/>
  <c r="D29"/>
  <c r="B29"/>
  <c r="D28"/>
  <c r="B28"/>
  <c r="D27"/>
  <c r="B27"/>
  <c r="D26"/>
  <c r="B26"/>
  <c r="D25"/>
  <c r="B25"/>
  <c r="D24"/>
  <c r="B24"/>
  <c r="D23"/>
  <c r="B23"/>
  <c r="D22"/>
  <c r="B22"/>
  <c r="D21"/>
  <c r="B21"/>
  <c r="D20"/>
  <c r="B20"/>
  <c r="D19"/>
  <c r="B19"/>
  <c r="D18"/>
  <c r="B18"/>
  <c r="D17"/>
  <c r="B17"/>
  <c r="D16"/>
  <c r="B16"/>
  <c r="D15"/>
  <c r="B15"/>
  <c r="D14"/>
  <c r="B14"/>
  <c r="D13"/>
  <c r="B13"/>
  <c r="D12"/>
  <c r="B12"/>
  <c r="D11"/>
  <c r="B11"/>
  <c r="D10"/>
  <c r="B10"/>
  <c r="D9"/>
  <c r="B9"/>
  <c r="D8"/>
  <c r="B8"/>
  <c r="D7"/>
  <c r="B7"/>
  <c r="D6"/>
  <c r="B6"/>
  <c r="D5"/>
  <c r="B5"/>
  <c r="D4"/>
  <c r="B4"/>
  <c r="R71" i="19"/>
  <c r="S71" s="1"/>
  <c r="R70"/>
  <c r="S70" s="1"/>
  <c r="R68"/>
  <c r="S68" s="1"/>
  <c r="R67"/>
  <c r="S67" s="1"/>
  <c r="R66"/>
  <c r="S66" s="1"/>
  <c r="R65"/>
  <c r="S65" s="1"/>
  <c r="R64"/>
  <c r="S64" s="1"/>
  <c r="R63"/>
  <c r="S63" s="1"/>
  <c r="R60"/>
  <c r="S60" s="1"/>
  <c r="R59"/>
  <c r="S59" s="1"/>
  <c r="R58"/>
  <c r="S58" s="1"/>
  <c r="R57"/>
  <c r="S57" s="1"/>
  <c r="R56"/>
  <c r="S56" s="1"/>
  <c r="R55"/>
  <c r="S55" s="1"/>
  <c r="R54"/>
  <c r="S54" s="1"/>
  <c r="R53"/>
  <c r="S53" s="1"/>
  <c r="R52"/>
  <c r="S52" s="1"/>
  <c r="R51"/>
  <c r="S51" s="1"/>
  <c r="R50"/>
  <c r="S50" s="1"/>
  <c r="R49"/>
  <c r="S49" s="1"/>
  <c r="R48"/>
  <c r="S48" s="1"/>
  <c r="R47"/>
  <c r="S47" s="1"/>
  <c r="R46"/>
  <c r="S46" s="1"/>
  <c r="R45"/>
  <c r="S45" s="1"/>
  <c r="R44"/>
  <c r="S44" s="1"/>
  <c r="R43"/>
  <c r="S43" s="1"/>
  <c r="R40"/>
  <c r="S40" s="1"/>
  <c r="R39"/>
  <c r="S39" s="1"/>
  <c r="R38"/>
  <c r="S38" s="1"/>
  <c r="R37"/>
  <c r="S37" s="1"/>
  <c r="R36"/>
  <c r="S36" s="1"/>
  <c r="R35"/>
  <c r="S35" s="1"/>
  <c r="R34"/>
  <c r="S34" s="1"/>
  <c r="R33"/>
  <c r="S33" s="1"/>
  <c r="R32"/>
  <c r="S32" s="1"/>
  <c r="R31"/>
  <c r="S31" s="1"/>
  <c r="R30"/>
  <c r="S30" s="1"/>
  <c r="R29"/>
  <c r="S29" s="1"/>
  <c r="R28"/>
  <c r="S28" s="1"/>
  <c r="R27"/>
  <c r="S27" s="1"/>
  <c r="R26"/>
  <c r="S26" s="1"/>
  <c r="R25"/>
  <c r="S25" s="1"/>
  <c r="R24"/>
  <c r="S24" s="1"/>
  <c r="R23"/>
  <c r="S23" s="1"/>
  <c r="R22"/>
  <c r="S22" s="1"/>
  <c r="R21"/>
  <c r="S21" s="1"/>
  <c r="R20"/>
  <c r="S20" s="1"/>
  <c r="R19"/>
  <c r="S19" s="1"/>
  <c r="R18"/>
  <c r="S18" s="1"/>
  <c r="R16"/>
  <c r="S16" s="1"/>
  <c r="R15"/>
  <c r="S15" s="1"/>
  <c r="R14"/>
  <c r="S14" s="1"/>
  <c r="R13"/>
  <c r="S13" s="1"/>
  <c r="R12"/>
  <c r="S12" s="1"/>
  <c r="R11"/>
  <c r="S11" s="1"/>
  <c r="S10"/>
  <c r="S9"/>
  <c r="D51" i="28" l="1"/>
  <c r="D50"/>
  <c r="D49"/>
  <c r="D48"/>
  <c r="D47"/>
  <c r="D46"/>
  <c r="D45"/>
  <c r="D44"/>
  <c r="D43"/>
  <c r="D42"/>
  <c r="D41"/>
  <c r="D40"/>
  <c r="D39"/>
  <c r="D38"/>
  <c r="C60" i="27"/>
  <c r="Q62" i="33"/>
  <c r="Q61"/>
  <c r="Q60"/>
  <c r="Q59"/>
  <c r="Q30"/>
  <c r="Q29"/>
  <c r="Q28"/>
  <c r="Q27"/>
  <c r="R56" i="11"/>
  <c r="R56" i="12" s="1"/>
  <c r="AR56" i="7"/>
  <c r="H31" i="2" s="1"/>
  <c r="M31" s="1"/>
  <c r="E152" i="3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W99" i="29"/>
  <c r="S180"/>
  <c r="W180"/>
  <c r="W148"/>
  <c r="W131"/>
  <c r="W111"/>
  <c r="W49"/>
  <c r="V49"/>
  <c r="W36"/>
  <c r="V36"/>
  <c r="W6"/>
  <c r="W14"/>
  <c r="M37" i="23"/>
  <c r="M16"/>
  <c r="W185" i="29" s="1"/>
  <c r="S143" i="30"/>
  <c r="S123"/>
  <c r="S114"/>
  <c r="S93"/>
  <c r="S89"/>
  <c r="S43"/>
  <c r="S30"/>
  <c r="S15"/>
  <c r="S7"/>
  <c r="C170" i="16"/>
  <c r="C171"/>
  <c r="C172"/>
  <c r="C173"/>
  <c r="C174"/>
  <c r="C175"/>
  <c r="C176"/>
  <c r="C177"/>
  <c r="C178"/>
  <c r="C179"/>
  <c r="C180"/>
  <c r="C169"/>
  <c r="C124"/>
  <c r="F181"/>
  <c r="D247" s="1"/>
  <c r="D181"/>
  <c r="C247" s="1"/>
  <c r="B181"/>
  <c r="B247" s="1"/>
  <c r="H180"/>
  <c r="I195" s="1"/>
  <c r="H179"/>
  <c r="I194" s="1"/>
  <c r="H178"/>
  <c r="I193" s="1"/>
  <c r="H177"/>
  <c r="I192" s="1"/>
  <c r="H176"/>
  <c r="I191" s="1"/>
  <c r="H175"/>
  <c r="I190" s="1"/>
  <c r="H174"/>
  <c r="I189" s="1"/>
  <c r="H173"/>
  <c r="I188" s="1"/>
  <c r="H172"/>
  <c r="I187" s="1"/>
  <c r="H171"/>
  <c r="I186" s="1"/>
  <c r="H170"/>
  <c r="I185" s="1"/>
  <c r="H169"/>
  <c r="I184" s="1"/>
  <c r="R5" i="8"/>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B25" i="54"/>
  <c r="E25" s="1"/>
  <c r="AQ56" i="7"/>
  <c r="H30" i="2" s="1"/>
  <c r="I30" s="1"/>
  <c r="AP56" i="7"/>
  <c r="H29" i="2" s="1"/>
  <c r="AO56" i="7"/>
  <c r="H28" i="2" s="1"/>
  <c r="AN56" i="7"/>
  <c r="AY30" s="1"/>
  <c r="BA30" s="1"/>
  <c r="AM56"/>
  <c r="AY29" s="1"/>
  <c r="BA29" s="1"/>
  <c r="AL56"/>
  <c r="AY28" s="1"/>
  <c r="BA28" s="1"/>
  <c r="AK56"/>
  <c r="AY27" s="1"/>
  <c r="BA27" s="1"/>
  <c r="AJ56"/>
  <c r="AI56"/>
  <c r="AH56"/>
  <c r="AG56"/>
  <c r="AF56"/>
  <c r="E56" i="8" s="1"/>
  <c r="AE56" i="7"/>
  <c r="D56" i="8" s="1"/>
  <c r="AD56" i="7"/>
  <c r="C56" i="8" s="1"/>
  <c r="AC56" i="7"/>
  <c r="B56" i="8" s="1"/>
  <c r="AB56" i="7"/>
  <c r="AA56"/>
  <c r="Z56"/>
  <c r="Y56"/>
  <c r="X56"/>
  <c r="W56"/>
  <c r="V56"/>
  <c r="U56"/>
  <c r="T56"/>
  <c r="S56"/>
  <c r="R56"/>
  <c r="Q56"/>
  <c r="P56"/>
  <c r="O56"/>
  <c r="N56"/>
  <c r="M56"/>
  <c r="L56"/>
  <c r="K56"/>
  <c r="J56"/>
  <c r="I56"/>
  <c r="H56"/>
  <c r="G56"/>
  <c r="F56"/>
  <c r="E56"/>
  <c r="D56"/>
  <c r="C56"/>
  <c r="D78" i="34"/>
  <c r="C78"/>
  <c r="B78"/>
  <c r="B84" i="25"/>
  <c r="C84"/>
  <c r="D84"/>
  <c r="E84"/>
  <c r="F84"/>
  <c r="J84"/>
  <c r="K84"/>
  <c r="L84"/>
  <c r="M84"/>
  <c r="B55"/>
  <c r="C55"/>
  <c r="D55"/>
  <c r="E55"/>
  <c r="F55"/>
  <c r="G55"/>
  <c r="J55"/>
  <c r="K55"/>
  <c r="L55"/>
  <c r="M55"/>
  <c r="N25"/>
  <c r="N85" s="1"/>
  <c r="H25"/>
  <c r="H241" i="5"/>
  <c r="F241"/>
  <c r="G258" s="1"/>
  <c r="D241"/>
  <c r="E258" s="1"/>
  <c r="B241"/>
  <c r="I240"/>
  <c r="G240"/>
  <c r="E240"/>
  <c r="C240"/>
  <c r="I239"/>
  <c r="J256" s="1"/>
  <c r="G239"/>
  <c r="E239"/>
  <c r="C239"/>
  <c r="I238"/>
  <c r="J255" s="1"/>
  <c r="G238"/>
  <c r="E238"/>
  <c r="C238"/>
  <c r="I237"/>
  <c r="J254" s="1"/>
  <c r="G237"/>
  <c r="E237"/>
  <c r="C237"/>
  <c r="I236"/>
  <c r="G236"/>
  <c r="E236"/>
  <c r="C236"/>
  <c r="I235"/>
  <c r="J252" s="1"/>
  <c r="G235"/>
  <c r="E235"/>
  <c r="C235"/>
  <c r="I234"/>
  <c r="J251" s="1"/>
  <c r="G234"/>
  <c r="E234"/>
  <c r="C234"/>
  <c r="I233"/>
  <c r="J250" s="1"/>
  <c r="G233"/>
  <c r="E233"/>
  <c r="C233"/>
  <c r="I232"/>
  <c r="G232"/>
  <c r="E232"/>
  <c r="C232"/>
  <c r="I231"/>
  <c r="J248" s="1"/>
  <c r="G231"/>
  <c r="E231"/>
  <c r="C231"/>
  <c r="I230"/>
  <c r="J247" s="1"/>
  <c r="G230"/>
  <c r="E230"/>
  <c r="C230"/>
  <c r="I229"/>
  <c r="J246" s="1"/>
  <c r="G229"/>
  <c r="E229"/>
  <c r="C229"/>
  <c r="B185" i="32"/>
  <c r="P69" i="1"/>
  <c r="R69"/>
  <c r="L69"/>
  <c r="I64"/>
  <c r="I65"/>
  <c r="I66"/>
  <c r="I67"/>
  <c r="I68"/>
  <c r="I69"/>
  <c r="F64"/>
  <c r="F65"/>
  <c r="F66"/>
  <c r="F67"/>
  <c r="F68"/>
  <c r="F31" i="53"/>
  <c r="F30"/>
  <c r="J30" s="1"/>
  <c r="E30"/>
  <c r="D30"/>
  <c r="F29"/>
  <c r="J29" s="1"/>
  <c r="E29"/>
  <c r="F28"/>
  <c r="E28"/>
  <c r="F27"/>
  <c r="E27"/>
  <c r="F26"/>
  <c r="E26"/>
  <c r="F25"/>
  <c r="E25"/>
  <c r="G25" s="1"/>
  <c r="F24"/>
  <c r="E24"/>
  <c r="F23"/>
  <c r="E23"/>
  <c r="G23" s="1"/>
  <c r="F22"/>
  <c r="J23" s="1"/>
  <c r="E22"/>
  <c r="F21"/>
  <c r="E21"/>
  <c r="G21" s="1"/>
  <c r="F20"/>
  <c r="E20"/>
  <c r="F19"/>
  <c r="E19"/>
  <c r="F18"/>
  <c r="J19" s="1"/>
  <c r="E18"/>
  <c r="F17"/>
  <c r="E17"/>
  <c r="G17" s="1"/>
  <c r="F16"/>
  <c r="E16"/>
  <c r="F15"/>
  <c r="E15"/>
  <c r="F14"/>
  <c r="G14" s="1"/>
  <c r="L14" s="1"/>
  <c r="E14"/>
  <c r="D14"/>
  <c r="F13"/>
  <c r="E13"/>
  <c r="K14"/>
  <c r="D13"/>
  <c r="F12"/>
  <c r="J13" s="1"/>
  <c r="E12"/>
  <c r="K13" s="1"/>
  <c r="D12"/>
  <c r="F11"/>
  <c r="E11"/>
  <c r="D11"/>
  <c r="F10"/>
  <c r="E10"/>
  <c r="D10"/>
  <c r="F9"/>
  <c r="E9"/>
  <c r="D9"/>
  <c r="F8"/>
  <c r="E8"/>
  <c r="K9" s="1"/>
  <c r="D8"/>
  <c r="F7"/>
  <c r="E7"/>
  <c r="D7"/>
  <c r="F6"/>
  <c r="E6"/>
  <c r="D6"/>
  <c r="F5"/>
  <c r="E5"/>
  <c r="K6" s="1"/>
  <c r="D5"/>
  <c r="B144" i="49"/>
  <c r="B34" i="53" s="1"/>
  <c r="D111" i="49"/>
  <c r="D110"/>
  <c r="D109"/>
  <c r="D108"/>
  <c r="D107"/>
  <c r="D106"/>
  <c r="D105"/>
  <c r="G105" s="1"/>
  <c r="J105" s="1"/>
  <c r="K105" s="1"/>
  <c r="D104"/>
  <c r="G104" s="1"/>
  <c r="J104" s="1"/>
  <c r="K104" s="1"/>
  <c r="D103"/>
  <c r="D102"/>
  <c r="D101"/>
  <c r="D100"/>
  <c r="G5" i="53"/>
  <c r="J17"/>
  <c r="J21"/>
  <c r="J25"/>
  <c r="K15"/>
  <c r="K17"/>
  <c r="K18"/>
  <c r="K22"/>
  <c r="K25"/>
  <c r="K29"/>
  <c r="G10"/>
  <c r="G29"/>
  <c r="J31"/>
  <c r="G13"/>
  <c r="I13" s="1"/>
  <c r="H13" s="1"/>
  <c r="K14" i="15"/>
  <c r="L44" s="1"/>
  <c r="K13"/>
  <c r="L43" s="1"/>
  <c r="K12"/>
  <c r="L42" s="1"/>
  <c r="K10"/>
  <c r="L40" s="1"/>
  <c r="K9"/>
  <c r="L39" s="1"/>
  <c r="K8"/>
  <c r="L38" s="1"/>
  <c r="K6"/>
  <c r="L36" s="1"/>
  <c r="K5"/>
  <c r="L35" s="1"/>
  <c r="K4"/>
  <c r="L34" s="1"/>
  <c r="BU34"/>
  <c r="BU35"/>
  <c r="BU36"/>
  <c r="BU38"/>
  <c r="BU39"/>
  <c r="BU40"/>
  <c r="BU42"/>
  <c r="BU43"/>
  <c r="BU44"/>
  <c r="BU16"/>
  <c r="BU20" s="1"/>
  <c r="G239" i="13"/>
  <c r="G22" i="14"/>
  <c r="I53" i="31"/>
  <c r="D115" i="28" s="1"/>
  <c r="C115" s="1"/>
  <c r="BT44" i="15"/>
  <c r="AC14"/>
  <c r="AC13"/>
  <c r="AC12"/>
  <c r="AC10"/>
  <c r="AC9"/>
  <c r="AC8"/>
  <c r="AC6"/>
  <c r="AC5"/>
  <c r="AC4"/>
  <c r="AA4"/>
  <c r="AB4"/>
  <c r="AA5"/>
  <c r="AB5"/>
  <c r="AB35" s="1"/>
  <c r="AA6"/>
  <c r="AB6"/>
  <c r="AA8"/>
  <c r="AB8"/>
  <c r="AB38" s="1"/>
  <c r="AA9"/>
  <c r="AB9"/>
  <c r="AA10"/>
  <c r="AB10"/>
  <c r="AB40" s="1"/>
  <c r="AA12"/>
  <c r="AB12"/>
  <c r="AA13"/>
  <c r="AB13"/>
  <c r="AB43" s="1"/>
  <c r="AA14"/>
  <c r="AB14"/>
  <c r="BT43"/>
  <c r="BT42"/>
  <c r="BT40"/>
  <c r="BT39"/>
  <c r="BT38"/>
  <c r="BT36"/>
  <c r="BT35"/>
  <c r="BT34"/>
  <c r="BT16"/>
  <c r="BT30" s="1"/>
  <c r="M129" i="40"/>
  <c r="K80" i="39"/>
  <c r="L80"/>
  <c r="K71"/>
  <c r="K72"/>
  <c r="K73"/>
  <c r="K74"/>
  <c r="K75"/>
  <c r="K76"/>
  <c r="K77"/>
  <c r="K78"/>
  <c r="K79"/>
  <c r="L79"/>
  <c r="AF7" i="35"/>
  <c r="AF8"/>
  <c r="AF9"/>
  <c r="AF10"/>
  <c r="AF12"/>
  <c r="AF13"/>
  <c r="AF14"/>
  <c r="AF15"/>
  <c r="AF16"/>
  <c r="AF17"/>
  <c r="AF11"/>
  <c r="U22"/>
  <c r="AF22" s="1"/>
  <c r="U23"/>
  <c r="AF23" s="1"/>
  <c r="U26"/>
  <c r="AF26" s="1"/>
  <c r="U25"/>
  <c r="AF25" s="1"/>
  <c r="U24"/>
  <c r="AF24" s="1"/>
  <c r="U28"/>
  <c r="AF28" s="1"/>
  <c r="U27"/>
  <c r="AF27" s="1"/>
  <c r="U29"/>
  <c r="AF29"/>
  <c r="U32"/>
  <c r="T22"/>
  <c r="T23"/>
  <c r="AE23" s="1"/>
  <c r="T26"/>
  <c r="AE26" s="1"/>
  <c r="T25"/>
  <c r="AE25" s="1"/>
  <c r="T24"/>
  <c r="AE24" s="1"/>
  <c r="T28"/>
  <c r="AE28" s="1"/>
  <c r="T27"/>
  <c r="AE27" s="1"/>
  <c r="T29"/>
  <c r="AE29" s="1"/>
  <c r="T32"/>
  <c r="I197"/>
  <c r="I145"/>
  <c r="I108"/>
  <c r="H64"/>
  <c r="I64"/>
  <c r="O62" i="33"/>
  <c r="O61"/>
  <c r="O60"/>
  <c r="O59"/>
  <c r="O58"/>
  <c r="O57"/>
  <c r="O56"/>
  <c r="O55"/>
  <c r="O54"/>
  <c r="O53"/>
  <c r="O52"/>
  <c r="O51"/>
  <c r="O20"/>
  <c r="O21"/>
  <c r="O22"/>
  <c r="O23"/>
  <c r="O24"/>
  <c r="O25"/>
  <c r="O26"/>
  <c r="O27"/>
  <c r="O28"/>
  <c r="O29"/>
  <c r="O30"/>
  <c r="O19"/>
  <c r="P19"/>
  <c r="Q19"/>
  <c r="P20"/>
  <c r="Q20"/>
  <c r="P21"/>
  <c r="Q21"/>
  <c r="P22"/>
  <c r="Q22"/>
  <c r="P23"/>
  <c r="Q23"/>
  <c r="P24"/>
  <c r="Q24"/>
  <c r="P25"/>
  <c r="Q25"/>
  <c r="P26"/>
  <c r="Q26"/>
  <c r="P27"/>
  <c r="P28"/>
  <c r="P29"/>
  <c r="P30"/>
  <c r="O16"/>
  <c r="P16"/>
  <c r="P31" s="1"/>
  <c r="Q16"/>
  <c r="P51"/>
  <c r="Q51"/>
  <c r="P52"/>
  <c r="Q52"/>
  <c r="P53"/>
  <c r="Q53"/>
  <c r="P54"/>
  <c r="Q54"/>
  <c r="P55"/>
  <c r="Q55"/>
  <c r="P56"/>
  <c r="Q56"/>
  <c r="P57"/>
  <c r="Q57"/>
  <c r="P58"/>
  <c r="Q58"/>
  <c r="P59"/>
  <c r="P60"/>
  <c r="P61"/>
  <c r="P62"/>
  <c r="O48"/>
  <c r="P48"/>
  <c r="Q48"/>
  <c r="Q63" s="1"/>
  <c r="B56" i="7"/>
  <c r="BS34" i="15"/>
  <c r="BS35"/>
  <c r="BS36"/>
  <c r="BS38"/>
  <c r="BS39"/>
  <c r="BS40"/>
  <c r="BS42"/>
  <c r="BS43"/>
  <c r="BS44"/>
  <c r="BS16"/>
  <c r="BS25" s="1"/>
  <c r="I50" i="35"/>
  <c r="Q5" i="10"/>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P56" i="9"/>
  <c r="Q56"/>
  <c r="C59" i="27"/>
  <c r="Q55" i="18"/>
  <c r="G21" i="14"/>
  <c r="Q5" i="12"/>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i="11"/>
  <c r="BR34" i="15"/>
  <c r="BR35"/>
  <c r="BR36"/>
  <c r="BR38"/>
  <c r="BR39"/>
  <c r="BR40"/>
  <c r="BR42"/>
  <c r="BR43"/>
  <c r="BR44"/>
  <c r="BR16"/>
  <c r="F220" i="16"/>
  <c r="F222"/>
  <c r="V180" i="29"/>
  <c r="V148"/>
  <c r="V131"/>
  <c r="V111"/>
  <c r="V99"/>
  <c r="V14"/>
  <c r="V6"/>
  <c r="U148"/>
  <c r="L37" i="23"/>
  <c r="L16"/>
  <c r="V185" i="29" s="1"/>
  <c r="R143" i="30"/>
  <c r="R123"/>
  <c r="R114"/>
  <c r="L93"/>
  <c r="R93"/>
  <c r="R89"/>
  <c r="R43"/>
  <c r="R30"/>
  <c r="R15"/>
  <c r="R7"/>
  <c r="F166" i="16"/>
  <c r="D166"/>
  <c r="B166"/>
  <c r="C181" s="1"/>
  <c r="H165"/>
  <c r="G165"/>
  <c r="E165"/>
  <c r="C165"/>
  <c r="H164"/>
  <c r="G164"/>
  <c r="E164"/>
  <c r="C164"/>
  <c r="H163"/>
  <c r="G163"/>
  <c r="E163"/>
  <c r="C163"/>
  <c r="H162"/>
  <c r="G162"/>
  <c r="E162"/>
  <c r="C162"/>
  <c r="H161"/>
  <c r="G161"/>
  <c r="E161"/>
  <c r="C161"/>
  <c r="H160"/>
  <c r="G160"/>
  <c r="E160"/>
  <c r="C160"/>
  <c r="H159"/>
  <c r="G159"/>
  <c r="E159"/>
  <c r="C159"/>
  <c r="H158"/>
  <c r="G158"/>
  <c r="E158"/>
  <c r="C158"/>
  <c r="H157"/>
  <c r="G157"/>
  <c r="E157"/>
  <c r="C157"/>
  <c r="H156"/>
  <c r="G156"/>
  <c r="E156"/>
  <c r="C156"/>
  <c r="H155"/>
  <c r="H166" s="1"/>
  <c r="H208" s="1"/>
  <c r="G155"/>
  <c r="E155"/>
  <c r="C155"/>
  <c r="H154"/>
  <c r="G154"/>
  <c r="E154"/>
  <c r="C154"/>
  <c r="J14" i="15"/>
  <c r="J13"/>
  <c r="J12"/>
  <c r="J10"/>
  <c r="J9"/>
  <c r="J8"/>
  <c r="J6"/>
  <c r="J5"/>
  <c r="J4"/>
  <c r="J34" s="1"/>
  <c r="BQ44"/>
  <c r="BQ43"/>
  <c r="BQ42"/>
  <c r="BQ40"/>
  <c r="BQ39"/>
  <c r="BQ38"/>
  <c r="BQ36"/>
  <c r="BQ35"/>
  <c r="BQ34"/>
  <c r="BQ16"/>
  <c r="BQ20" s="1"/>
  <c r="Q5" i="8"/>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F56" i="52"/>
  <c r="G56"/>
  <c r="H56"/>
  <c r="I56"/>
  <c r="J56"/>
  <c r="K56"/>
  <c r="U56"/>
  <c r="T56"/>
  <c r="S56"/>
  <c r="R56"/>
  <c r="Q56"/>
  <c r="P56"/>
  <c r="O56"/>
  <c r="N56"/>
  <c r="M56"/>
  <c r="L56"/>
  <c r="H224" i="5"/>
  <c r="F224"/>
  <c r="I224" s="1"/>
  <c r="D224"/>
  <c r="E241"/>
  <c r="B224"/>
  <c r="I223"/>
  <c r="G223"/>
  <c r="E223"/>
  <c r="C223"/>
  <c r="I222"/>
  <c r="G222"/>
  <c r="E222"/>
  <c r="C222"/>
  <c r="I221"/>
  <c r="G221"/>
  <c r="E221"/>
  <c r="C221"/>
  <c r="I220"/>
  <c r="G220"/>
  <c r="E220"/>
  <c r="C220"/>
  <c r="I219"/>
  <c r="G219"/>
  <c r="E219"/>
  <c r="C219"/>
  <c r="I218"/>
  <c r="G218"/>
  <c r="E218"/>
  <c r="C218"/>
  <c r="I217"/>
  <c r="G217"/>
  <c r="E217"/>
  <c r="C217"/>
  <c r="I216"/>
  <c r="G216"/>
  <c r="E216"/>
  <c r="C216"/>
  <c r="I215"/>
  <c r="G215"/>
  <c r="E215"/>
  <c r="C215"/>
  <c r="I214"/>
  <c r="G214"/>
  <c r="E214"/>
  <c r="C214"/>
  <c r="I213"/>
  <c r="G213"/>
  <c r="E213"/>
  <c r="C213"/>
  <c r="I212"/>
  <c r="G212"/>
  <c r="E212"/>
  <c r="C212"/>
  <c r="C195"/>
  <c r="BM44" i="15"/>
  <c r="BM43"/>
  <c r="BM42"/>
  <c r="BM40"/>
  <c r="BM39"/>
  <c r="BM38"/>
  <c r="BM36"/>
  <c r="BM35"/>
  <c r="BM34"/>
  <c r="BM19"/>
  <c r="BM18"/>
  <c r="BL19"/>
  <c r="BL18"/>
  <c r="BP44"/>
  <c r="BO44"/>
  <c r="BN44"/>
  <c r="BP43"/>
  <c r="BO43"/>
  <c r="BN43"/>
  <c r="BP42"/>
  <c r="BO42"/>
  <c r="BN42"/>
  <c r="BP40"/>
  <c r="BO40"/>
  <c r="BN40"/>
  <c r="BP39"/>
  <c r="BO39"/>
  <c r="BN39"/>
  <c r="BP38"/>
  <c r="BO38"/>
  <c r="BN38"/>
  <c r="BP36"/>
  <c r="BO36"/>
  <c r="BN36"/>
  <c r="BP35"/>
  <c r="BO35"/>
  <c r="BN35"/>
  <c r="BP34"/>
  <c r="BO34"/>
  <c r="BN34"/>
  <c r="BP16"/>
  <c r="BP30" s="1"/>
  <c r="BO16"/>
  <c r="BN16"/>
  <c r="M54" i="25"/>
  <c r="L54"/>
  <c r="K54"/>
  <c r="J54"/>
  <c r="G54"/>
  <c r="F54"/>
  <c r="E54"/>
  <c r="D54"/>
  <c r="C54"/>
  <c r="B54"/>
  <c r="C144" i="49"/>
  <c r="C34" i="53" s="1"/>
  <c r="F34" s="1"/>
  <c r="E144" i="49"/>
  <c r="F144"/>
  <c r="H144"/>
  <c r="I144"/>
  <c r="D88"/>
  <c r="G88" s="1"/>
  <c r="J88" s="1"/>
  <c r="N88" s="1"/>
  <c r="D89"/>
  <c r="G89" s="1"/>
  <c r="J89" s="1"/>
  <c r="N89" s="1"/>
  <c r="D90"/>
  <c r="G90" s="1"/>
  <c r="J90" s="1"/>
  <c r="N90" s="1"/>
  <c r="D91"/>
  <c r="G91" s="1"/>
  <c r="D92"/>
  <c r="G92" s="1"/>
  <c r="D93"/>
  <c r="G93" s="1"/>
  <c r="D94"/>
  <c r="G94" s="1"/>
  <c r="D95"/>
  <c r="G95" s="1"/>
  <c r="J95" s="1"/>
  <c r="D96"/>
  <c r="G96" s="1"/>
  <c r="D97"/>
  <c r="G97" s="1"/>
  <c r="J97" s="1"/>
  <c r="N97" s="1"/>
  <c r="D98"/>
  <c r="G98" s="1"/>
  <c r="D99"/>
  <c r="G99" s="1"/>
  <c r="J99" s="1"/>
  <c r="C77" i="34"/>
  <c r="D77"/>
  <c r="B77"/>
  <c r="L67" i="1"/>
  <c r="L68"/>
  <c r="P68"/>
  <c r="R68"/>
  <c r="Q56" i="6"/>
  <c r="B83" i="25"/>
  <c r="C83"/>
  <c r="D83"/>
  <c r="E83"/>
  <c r="F83"/>
  <c r="J83"/>
  <c r="K83"/>
  <c r="L83"/>
  <c r="M83"/>
  <c r="N24"/>
  <c r="N54" s="1"/>
  <c r="H24"/>
  <c r="H54" s="1"/>
  <c r="H53" i="31"/>
  <c r="D114" i="28" s="1"/>
  <c r="C114" s="1"/>
  <c r="H197" i="35"/>
  <c r="H145"/>
  <c r="H108"/>
  <c r="H50"/>
  <c r="R67" i="1"/>
  <c r="P5" i="10"/>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BA15" i="7"/>
  <c r="BA16"/>
  <c r="BA17"/>
  <c r="BA18"/>
  <c r="P56" i="11"/>
  <c r="O56"/>
  <c r="P5" i="12"/>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5" i="18"/>
  <c r="L6" i="39"/>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L71"/>
  <c r="L72"/>
  <c r="L73"/>
  <c r="L74"/>
  <c r="L75"/>
  <c r="L76"/>
  <c r="L77"/>
  <c r="L78"/>
  <c r="M7" i="40"/>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E5" i="36"/>
  <c r="B7"/>
  <c r="B9"/>
  <c r="I11"/>
  <c r="K11" s="1"/>
  <c r="Z7" i="35"/>
  <c r="AA7"/>
  <c r="AB7"/>
  <c r="AC7"/>
  <c r="AD7"/>
  <c r="Z8"/>
  <c r="AA8"/>
  <c r="AB8"/>
  <c r="AC8"/>
  <c r="AD8"/>
  <c r="N9"/>
  <c r="O9"/>
  <c r="P9"/>
  <c r="Q9"/>
  <c r="Z10"/>
  <c r="AA10"/>
  <c r="AB10"/>
  <c r="AC10"/>
  <c r="AD10"/>
  <c r="Z11"/>
  <c r="AC11"/>
  <c r="Z12"/>
  <c r="AA12"/>
  <c r="AB12"/>
  <c r="AC12"/>
  <c r="AD12"/>
  <c r="N13"/>
  <c r="O13"/>
  <c r="O17" s="1"/>
  <c r="AC13"/>
  <c r="Z14"/>
  <c r="AA14"/>
  <c r="AB14"/>
  <c r="AC14"/>
  <c r="Z15"/>
  <c r="AA15"/>
  <c r="Z16"/>
  <c r="AA16"/>
  <c r="M22"/>
  <c r="N22"/>
  <c r="O22"/>
  <c r="P22"/>
  <c r="Q22"/>
  <c r="S22"/>
  <c r="M23"/>
  <c r="N23"/>
  <c r="O23"/>
  <c r="Q23"/>
  <c r="S23"/>
  <c r="M26"/>
  <c r="N26"/>
  <c r="O26"/>
  <c r="P26"/>
  <c r="Q26"/>
  <c r="S26"/>
  <c r="M25"/>
  <c r="N25"/>
  <c r="O25"/>
  <c r="P25"/>
  <c r="Q25"/>
  <c r="S25"/>
  <c r="M24"/>
  <c r="N24"/>
  <c r="O24"/>
  <c r="P24"/>
  <c r="Q24"/>
  <c r="S24"/>
  <c r="M28"/>
  <c r="N28"/>
  <c r="O28"/>
  <c r="P28"/>
  <c r="Q28"/>
  <c r="S28"/>
  <c r="M27"/>
  <c r="N27"/>
  <c r="O27"/>
  <c r="P27"/>
  <c r="Q27"/>
  <c r="S27"/>
  <c r="M29"/>
  <c r="N29"/>
  <c r="O29"/>
  <c r="P29"/>
  <c r="Q29"/>
  <c r="S29"/>
  <c r="R30"/>
  <c r="B50"/>
  <c r="C50"/>
  <c r="D50"/>
  <c r="E50"/>
  <c r="F50"/>
  <c r="R9" s="1"/>
  <c r="G50"/>
  <c r="S9" s="1"/>
  <c r="E64"/>
  <c r="Q16" s="1"/>
  <c r="AB16" s="1"/>
  <c r="F64"/>
  <c r="G64"/>
  <c r="S16" s="1"/>
  <c r="AD16" s="1"/>
  <c r="D108"/>
  <c r="E108"/>
  <c r="F108"/>
  <c r="G108"/>
  <c r="S13" s="1"/>
  <c r="D145"/>
  <c r="E145"/>
  <c r="F145"/>
  <c r="G145"/>
  <c r="S14" s="1"/>
  <c r="AD14" s="1"/>
  <c r="C197"/>
  <c r="D197"/>
  <c r="E197"/>
  <c r="Q15" s="1"/>
  <c r="AB15" s="1"/>
  <c r="F197"/>
  <c r="G197"/>
  <c r="S15" s="1"/>
  <c r="AD15" s="1"/>
  <c r="C5" i="27"/>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3" i="22"/>
  <c r="D53"/>
  <c r="E53"/>
  <c r="F53"/>
  <c r="G53"/>
  <c r="H53"/>
  <c r="I53"/>
  <c r="L53"/>
  <c r="M53"/>
  <c r="N53"/>
  <c r="B55" i="18"/>
  <c r="C55"/>
  <c r="D55"/>
  <c r="E55"/>
  <c r="F55"/>
  <c r="G55"/>
  <c r="H55"/>
  <c r="I55"/>
  <c r="J55"/>
  <c r="K55"/>
  <c r="L55"/>
  <c r="M55"/>
  <c r="N55"/>
  <c r="O55"/>
  <c r="C23" i="14"/>
  <c r="C6"/>
  <c r="C24"/>
  <c r="C7"/>
  <c r="G5"/>
  <c r="C8"/>
  <c r="G6"/>
  <c r="C9"/>
  <c r="G7"/>
  <c r="C10"/>
  <c r="G8"/>
  <c r="C11"/>
  <c r="G9"/>
  <c r="C12"/>
  <c r="G10"/>
  <c r="C13"/>
  <c r="G11"/>
  <c r="C14"/>
  <c r="G12"/>
  <c r="C15"/>
  <c r="G13"/>
  <c r="C16"/>
  <c r="G14"/>
  <c r="C17"/>
  <c r="G15"/>
  <c r="C18"/>
  <c r="G16"/>
  <c r="C19"/>
  <c r="G17"/>
  <c r="C20"/>
  <c r="G18"/>
  <c r="C21"/>
  <c r="G19"/>
  <c r="C22"/>
  <c r="G20"/>
  <c r="H41" i="19"/>
  <c r="R41" s="1"/>
  <c r="S41" s="1"/>
  <c r="H42"/>
  <c r="R42" s="1"/>
  <c r="S42" s="1"/>
  <c r="H61"/>
  <c r="R61" s="1"/>
  <c r="S61" s="1"/>
  <c r="H62"/>
  <c r="R62" s="1"/>
  <c r="S62" s="1"/>
  <c r="B4" i="15"/>
  <c r="C4"/>
  <c r="H4"/>
  <c r="I4"/>
  <c r="AS4"/>
  <c r="D4" s="1"/>
  <c r="AT4"/>
  <c r="E4" s="1"/>
  <c r="E34" s="1"/>
  <c r="AZ4"/>
  <c r="BA4"/>
  <c r="BB4"/>
  <c r="BB16" s="1"/>
  <c r="BB20" s="1"/>
  <c r="BC4"/>
  <c r="BC16" s="1"/>
  <c r="BC25" s="1"/>
  <c r="BD4"/>
  <c r="BH34" s="1"/>
  <c r="BE4"/>
  <c r="Z4" s="1"/>
  <c r="AA34" s="1"/>
  <c r="B5"/>
  <c r="C5"/>
  <c r="D5"/>
  <c r="E5"/>
  <c r="F5"/>
  <c r="G5"/>
  <c r="H5"/>
  <c r="I5"/>
  <c r="W5"/>
  <c r="W35" s="1"/>
  <c r="X5"/>
  <c r="Y5"/>
  <c r="Z5"/>
  <c r="B6"/>
  <c r="C6"/>
  <c r="D6"/>
  <c r="D36" s="1"/>
  <c r="E6"/>
  <c r="F6"/>
  <c r="G6"/>
  <c r="H6"/>
  <c r="I6"/>
  <c r="W6"/>
  <c r="W36" s="1"/>
  <c r="X6"/>
  <c r="X36" s="1"/>
  <c r="Y6"/>
  <c r="Z36" s="1"/>
  <c r="Z6"/>
  <c r="B8"/>
  <c r="C8"/>
  <c r="F8"/>
  <c r="H8"/>
  <c r="I8"/>
  <c r="X8"/>
  <c r="AP8"/>
  <c r="AP16" s="1"/>
  <c r="AS8"/>
  <c r="AW38" s="1"/>
  <c r="AT8"/>
  <c r="BE8"/>
  <c r="B9"/>
  <c r="C9"/>
  <c r="E9"/>
  <c r="F9"/>
  <c r="G9"/>
  <c r="G39" s="1"/>
  <c r="H9"/>
  <c r="I9"/>
  <c r="W9"/>
  <c r="W39" s="1"/>
  <c r="X9"/>
  <c r="X39" s="1"/>
  <c r="Y9"/>
  <c r="Z39" s="1"/>
  <c r="Z9"/>
  <c r="AA39" s="1"/>
  <c r="AP9"/>
  <c r="D9" s="1"/>
  <c r="D39" s="1"/>
  <c r="B10"/>
  <c r="C10"/>
  <c r="D10"/>
  <c r="E10"/>
  <c r="F10"/>
  <c r="G10"/>
  <c r="H10"/>
  <c r="I10"/>
  <c r="I40" s="1"/>
  <c r="W10"/>
  <c r="W40" s="1"/>
  <c r="X10"/>
  <c r="Y10"/>
  <c r="Z10"/>
  <c r="AA40" s="1"/>
  <c r="B12"/>
  <c r="C12"/>
  <c r="H12"/>
  <c r="I12"/>
  <c r="X12"/>
  <c r="AS12"/>
  <c r="D12" s="1"/>
  <c r="D42" s="1"/>
  <c r="AT12"/>
  <c r="E12"/>
  <c r="BA12"/>
  <c r="F12" s="1"/>
  <c r="BE12"/>
  <c r="Z12" s="1"/>
  <c r="B13"/>
  <c r="C13"/>
  <c r="C43" s="1"/>
  <c r="D13"/>
  <c r="E13"/>
  <c r="F13"/>
  <c r="G13"/>
  <c r="G43" s="1"/>
  <c r="H13"/>
  <c r="I13"/>
  <c r="J43" s="1"/>
  <c r="W13"/>
  <c r="X13"/>
  <c r="X43" s="1"/>
  <c r="Y13"/>
  <c r="Z13"/>
  <c r="B14"/>
  <c r="C14"/>
  <c r="D14"/>
  <c r="E14"/>
  <c r="F14"/>
  <c r="G14"/>
  <c r="H44" s="1"/>
  <c r="H14"/>
  <c r="I14"/>
  <c r="W14"/>
  <c r="X14"/>
  <c r="Y14"/>
  <c r="Z14"/>
  <c r="AG16"/>
  <c r="AH16"/>
  <c r="AI16"/>
  <c r="AJ16"/>
  <c r="AK16"/>
  <c r="AL16"/>
  <c r="AM16"/>
  <c r="AN16"/>
  <c r="AO16"/>
  <c r="AQ16"/>
  <c r="AR16"/>
  <c r="AU16"/>
  <c r="AV16"/>
  <c r="AV25" s="1"/>
  <c r="AW16"/>
  <c r="AW20" s="1"/>
  <c r="AX16"/>
  <c r="AX24" s="1"/>
  <c r="AY16"/>
  <c r="AY20" s="1"/>
  <c r="BF16"/>
  <c r="BF29" s="1"/>
  <c r="BG16"/>
  <c r="BG26" s="1"/>
  <c r="BH16"/>
  <c r="BH29" s="1"/>
  <c r="BI16"/>
  <c r="BI20" s="1"/>
  <c r="BJ16"/>
  <c r="BJ25" s="1"/>
  <c r="BK16"/>
  <c r="BK20" s="1"/>
  <c r="BL16"/>
  <c r="BL20" s="1"/>
  <c r="BM16"/>
  <c r="BM20" s="1"/>
  <c r="BJ18"/>
  <c r="BK18"/>
  <c r="BJ19"/>
  <c r="BK19"/>
  <c r="AU22"/>
  <c r="AW30"/>
  <c r="P34"/>
  <c r="Q34"/>
  <c r="R34"/>
  <c r="S34"/>
  <c r="T34"/>
  <c r="U34"/>
  <c r="V34"/>
  <c r="AK34"/>
  <c r="AL34"/>
  <c r="AM34"/>
  <c r="AN34"/>
  <c r="AO34"/>
  <c r="AP34"/>
  <c r="AQ34"/>
  <c r="AR34"/>
  <c r="AU34"/>
  <c r="AV34"/>
  <c r="AX34"/>
  <c r="AY34"/>
  <c r="BJ34"/>
  <c r="BK34"/>
  <c r="BL34"/>
  <c r="D35"/>
  <c r="H35"/>
  <c r="P35"/>
  <c r="Q35"/>
  <c r="R35"/>
  <c r="S35"/>
  <c r="T35"/>
  <c r="U35"/>
  <c r="V35"/>
  <c r="AK35"/>
  <c r="AL35"/>
  <c r="AM35"/>
  <c r="AN35"/>
  <c r="AO35"/>
  <c r="AP35"/>
  <c r="AQ35"/>
  <c r="AR35"/>
  <c r="AS35"/>
  <c r="AT35"/>
  <c r="AU35"/>
  <c r="AV35"/>
  <c r="AW35"/>
  <c r="AX35"/>
  <c r="AY35"/>
  <c r="AZ35"/>
  <c r="BA35"/>
  <c r="BB35"/>
  <c r="BC35"/>
  <c r="BD35"/>
  <c r="BE35"/>
  <c r="BF35"/>
  <c r="BG35"/>
  <c r="BH35"/>
  <c r="BI35"/>
  <c r="BJ35"/>
  <c r="BK35"/>
  <c r="BL35"/>
  <c r="P36"/>
  <c r="Q36"/>
  <c r="R36"/>
  <c r="S36"/>
  <c r="T36"/>
  <c r="U36"/>
  <c r="V36"/>
  <c r="AK36"/>
  <c r="AL36"/>
  <c r="AM36"/>
  <c r="AN36"/>
  <c r="AO36"/>
  <c r="AP36"/>
  <c r="AQ36"/>
  <c r="AR36"/>
  <c r="AS36"/>
  <c r="AT36"/>
  <c r="AU36"/>
  <c r="AV36"/>
  <c r="AW36"/>
  <c r="AX36"/>
  <c r="AY36"/>
  <c r="AZ36"/>
  <c r="BA36"/>
  <c r="BB36"/>
  <c r="BC36"/>
  <c r="BD36"/>
  <c r="BE36"/>
  <c r="BF36"/>
  <c r="BG36"/>
  <c r="BH36"/>
  <c r="BI36"/>
  <c r="BJ36"/>
  <c r="BK36"/>
  <c r="BL36"/>
  <c r="P38"/>
  <c r="Q38"/>
  <c r="R38"/>
  <c r="S38"/>
  <c r="T38"/>
  <c r="U38"/>
  <c r="V38"/>
  <c r="AK38"/>
  <c r="AL38"/>
  <c r="AM38"/>
  <c r="AN38"/>
  <c r="AO38"/>
  <c r="AQ38"/>
  <c r="AR38"/>
  <c r="AU38"/>
  <c r="AV38"/>
  <c r="AY38"/>
  <c r="AZ38"/>
  <c r="BA38"/>
  <c r="BB38"/>
  <c r="BC38"/>
  <c r="BD38"/>
  <c r="BE38"/>
  <c r="BF38"/>
  <c r="BG38"/>
  <c r="BH38"/>
  <c r="BJ38"/>
  <c r="BK38"/>
  <c r="BL38"/>
  <c r="F39"/>
  <c r="P39"/>
  <c r="Q39"/>
  <c r="R39"/>
  <c r="S39"/>
  <c r="T39"/>
  <c r="U39"/>
  <c r="V39"/>
  <c r="AK39"/>
  <c r="AL39"/>
  <c r="AM39"/>
  <c r="AN39"/>
  <c r="AO39"/>
  <c r="AP39"/>
  <c r="AQ39"/>
  <c r="AR39"/>
  <c r="AS39"/>
  <c r="AU39"/>
  <c r="AV39"/>
  <c r="AW39"/>
  <c r="AX39"/>
  <c r="AY39"/>
  <c r="AZ39"/>
  <c r="BA39"/>
  <c r="BB39"/>
  <c r="BC39"/>
  <c r="BD39"/>
  <c r="BE39"/>
  <c r="BF39"/>
  <c r="BG39"/>
  <c r="BH39"/>
  <c r="BI39"/>
  <c r="BJ39"/>
  <c r="BK39"/>
  <c r="BL39"/>
  <c r="P40"/>
  <c r="Q40"/>
  <c r="R40"/>
  <c r="S40"/>
  <c r="T40"/>
  <c r="U40"/>
  <c r="V40"/>
  <c r="AK40"/>
  <c r="AL40"/>
  <c r="AM40"/>
  <c r="AN40"/>
  <c r="AO40"/>
  <c r="AP40"/>
  <c r="AQ40"/>
  <c r="AR40"/>
  <c r="AS40"/>
  <c r="AT40"/>
  <c r="AU40"/>
  <c r="AV40"/>
  <c r="AW40"/>
  <c r="AX40"/>
  <c r="AY40"/>
  <c r="AZ40"/>
  <c r="BA40"/>
  <c r="BB40"/>
  <c r="BC40"/>
  <c r="BD40"/>
  <c r="BE40"/>
  <c r="BF40"/>
  <c r="BG40"/>
  <c r="BH40"/>
  <c r="BI40"/>
  <c r="BJ40"/>
  <c r="BK40"/>
  <c r="BL40"/>
  <c r="P42"/>
  <c r="Q42"/>
  <c r="R42"/>
  <c r="S42"/>
  <c r="T42"/>
  <c r="U42"/>
  <c r="V42"/>
  <c r="AK42"/>
  <c r="AL42"/>
  <c r="AM42"/>
  <c r="AN42"/>
  <c r="AO42"/>
  <c r="AP42"/>
  <c r="AQ42"/>
  <c r="AR42"/>
  <c r="AS42"/>
  <c r="AT42"/>
  <c r="AU42"/>
  <c r="AV42"/>
  <c r="AY42"/>
  <c r="AZ42"/>
  <c r="BB42"/>
  <c r="BC42"/>
  <c r="BD42"/>
  <c r="BF42"/>
  <c r="BG42"/>
  <c r="BH42"/>
  <c r="BJ42"/>
  <c r="BK42"/>
  <c r="BL42"/>
  <c r="P43"/>
  <c r="Q43"/>
  <c r="R43"/>
  <c r="S43"/>
  <c r="T43"/>
  <c r="U43"/>
  <c r="V43"/>
  <c r="W43"/>
  <c r="AK43"/>
  <c r="AL43"/>
  <c r="AM43"/>
  <c r="AN43"/>
  <c r="AO43"/>
  <c r="AP43"/>
  <c r="AQ43"/>
  <c r="AR43"/>
  <c r="AS43"/>
  <c r="AT43"/>
  <c r="AU43"/>
  <c r="AV43"/>
  <c r="AW43"/>
  <c r="AX43"/>
  <c r="AY43"/>
  <c r="AZ43"/>
  <c r="BA43"/>
  <c r="BB43"/>
  <c r="BC43"/>
  <c r="BD43"/>
  <c r="BE43"/>
  <c r="BF43"/>
  <c r="BG43"/>
  <c r="BH43"/>
  <c r="BI43"/>
  <c r="BJ43"/>
  <c r="BK43"/>
  <c r="BL43"/>
  <c r="C44"/>
  <c r="P44"/>
  <c r="Q44"/>
  <c r="R44"/>
  <c r="S44"/>
  <c r="T44"/>
  <c r="U44"/>
  <c r="V44"/>
  <c r="W44"/>
  <c r="Y44"/>
  <c r="AK44"/>
  <c r="AL44"/>
  <c r="AM44"/>
  <c r="AN44"/>
  <c r="AO44"/>
  <c r="AP44"/>
  <c r="AQ44"/>
  <c r="AR44"/>
  <c r="AS44"/>
  <c r="AT44"/>
  <c r="AU44"/>
  <c r="AV44"/>
  <c r="AW44"/>
  <c r="AX44"/>
  <c r="AY44"/>
  <c r="AZ44"/>
  <c r="BA44"/>
  <c r="BB44"/>
  <c r="BC44"/>
  <c r="BD44"/>
  <c r="BE44"/>
  <c r="BF44"/>
  <c r="BG44"/>
  <c r="BH44"/>
  <c r="BI44"/>
  <c r="BJ44"/>
  <c r="BK44"/>
  <c r="BL44"/>
  <c r="B5" i="12"/>
  <c r="C5"/>
  <c r="D5"/>
  <c r="E5"/>
  <c r="F5"/>
  <c r="G5"/>
  <c r="H5"/>
  <c r="I5"/>
  <c r="J5"/>
  <c r="K5"/>
  <c r="L5"/>
  <c r="M5"/>
  <c r="N5"/>
  <c r="O5"/>
  <c r="B6"/>
  <c r="C6"/>
  <c r="D6"/>
  <c r="E6"/>
  <c r="F6"/>
  <c r="G6"/>
  <c r="H6"/>
  <c r="I6"/>
  <c r="J6"/>
  <c r="K6"/>
  <c r="L6"/>
  <c r="M6"/>
  <c r="N6"/>
  <c r="O6"/>
  <c r="B7"/>
  <c r="C7"/>
  <c r="D7"/>
  <c r="E7"/>
  <c r="F7"/>
  <c r="G7"/>
  <c r="H7"/>
  <c r="I7"/>
  <c r="J7"/>
  <c r="K7"/>
  <c r="L7"/>
  <c r="M7"/>
  <c r="N7"/>
  <c r="O7"/>
  <c r="B8"/>
  <c r="C8"/>
  <c r="D8"/>
  <c r="E8"/>
  <c r="F8"/>
  <c r="G8"/>
  <c r="H8"/>
  <c r="I8"/>
  <c r="J8"/>
  <c r="K8"/>
  <c r="L8"/>
  <c r="M8"/>
  <c r="N8"/>
  <c r="O8"/>
  <c r="B9"/>
  <c r="C9"/>
  <c r="D9"/>
  <c r="E9"/>
  <c r="F9"/>
  <c r="G9"/>
  <c r="H9"/>
  <c r="I9"/>
  <c r="J9"/>
  <c r="K9"/>
  <c r="L9"/>
  <c r="M9"/>
  <c r="N9"/>
  <c r="O9"/>
  <c r="B10"/>
  <c r="C10"/>
  <c r="D10"/>
  <c r="E10"/>
  <c r="F10"/>
  <c r="G10"/>
  <c r="H10"/>
  <c r="I10"/>
  <c r="J10"/>
  <c r="K10"/>
  <c r="L10"/>
  <c r="M10"/>
  <c r="N10"/>
  <c r="O10"/>
  <c r="B11"/>
  <c r="C11"/>
  <c r="D11"/>
  <c r="E11"/>
  <c r="F11"/>
  <c r="G11"/>
  <c r="H11"/>
  <c r="I11"/>
  <c r="J11"/>
  <c r="K11"/>
  <c r="L11"/>
  <c r="M11"/>
  <c r="N11"/>
  <c r="O11"/>
  <c r="B12"/>
  <c r="C12"/>
  <c r="D12"/>
  <c r="E12"/>
  <c r="F12"/>
  <c r="G12"/>
  <c r="H12"/>
  <c r="I12"/>
  <c r="J12"/>
  <c r="K12"/>
  <c r="L12"/>
  <c r="M12"/>
  <c r="N12"/>
  <c r="O12"/>
  <c r="B13"/>
  <c r="C13"/>
  <c r="D13"/>
  <c r="E13"/>
  <c r="F13"/>
  <c r="G13"/>
  <c r="H13"/>
  <c r="I13"/>
  <c r="J13"/>
  <c r="K13"/>
  <c r="L13"/>
  <c r="M13"/>
  <c r="N13"/>
  <c r="O13"/>
  <c r="B14"/>
  <c r="C14"/>
  <c r="D14"/>
  <c r="E14"/>
  <c r="F14"/>
  <c r="G14"/>
  <c r="H14"/>
  <c r="I14"/>
  <c r="J14"/>
  <c r="K14"/>
  <c r="L14"/>
  <c r="M14"/>
  <c r="N14"/>
  <c r="O14"/>
  <c r="B15"/>
  <c r="C15"/>
  <c r="D15"/>
  <c r="E15"/>
  <c r="F15"/>
  <c r="G15"/>
  <c r="H15"/>
  <c r="I15"/>
  <c r="J15"/>
  <c r="K15"/>
  <c r="L15"/>
  <c r="M15"/>
  <c r="N15"/>
  <c r="O15"/>
  <c r="B16"/>
  <c r="C16"/>
  <c r="D16"/>
  <c r="E16"/>
  <c r="F16"/>
  <c r="G16"/>
  <c r="H16"/>
  <c r="I16"/>
  <c r="J16"/>
  <c r="K16"/>
  <c r="L16"/>
  <c r="M16"/>
  <c r="N16"/>
  <c r="O16"/>
  <c r="B17"/>
  <c r="C17"/>
  <c r="D17"/>
  <c r="E17"/>
  <c r="F17"/>
  <c r="G17"/>
  <c r="H17"/>
  <c r="I17"/>
  <c r="J17"/>
  <c r="K17"/>
  <c r="L17"/>
  <c r="M17"/>
  <c r="N17"/>
  <c r="O17"/>
  <c r="B18"/>
  <c r="C18"/>
  <c r="D18"/>
  <c r="E18"/>
  <c r="F18"/>
  <c r="G18"/>
  <c r="H18"/>
  <c r="I18"/>
  <c r="J18"/>
  <c r="K18"/>
  <c r="L18"/>
  <c r="M18"/>
  <c r="N18"/>
  <c r="O18"/>
  <c r="B19"/>
  <c r="C19"/>
  <c r="D19"/>
  <c r="E19"/>
  <c r="F19"/>
  <c r="G19"/>
  <c r="H19"/>
  <c r="I19"/>
  <c r="J19"/>
  <c r="K19"/>
  <c r="L19"/>
  <c r="M19"/>
  <c r="N19"/>
  <c r="O19"/>
  <c r="B20"/>
  <c r="C20"/>
  <c r="D20"/>
  <c r="E20"/>
  <c r="F20"/>
  <c r="G20"/>
  <c r="H20"/>
  <c r="I20"/>
  <c r="J20"/>
  <c r="K20"/>
  <c r="L20"/>
  <c r="M20"/>
  <c r="N20"/>
  <c r="O20"/>
  <c r="B21"/>
  <c r="C21"/>
  <c r="D21"/>
  <c r="E21"/>
  <c r="F21"/>
  <c r="G21"/>
  <c r="H21"/>
  <c r="I21"/>
  <c r="J21"/>
  <c r="K21"/>
  <c r="L21"/>
  <c r="M21"/>
  <c r="N21"/>
  <c r="O21"/>
  <c r="B22"/>
  <c r="C22"/>
  <c r="D22"/>
  <c r="E22"/>
  <c r="F22"/>
  <c r="G22"/>
  <c r="H22"/>
  <c r="I22"/>
  <c r="J22"/>
  <c r="K22"/>
  <c r="L22"/>
  <c r="M22"/>
  <c r="N22"/>
  <c r="O22"/>
  <c r="B23"/>
  <c r="C23"/>
  <c r="D23"/>
  <c r="E23"/>
  <c r="F23"/>
  <c r="G23"/>
  <c r="H23"/>
  <c r="I23"/>
  <c r="J23"/>
  <c r="K23"/>
  <c r="L23"/>
  <c r="M23"/>
  <c r="N23"/>
  <c r="O23"/>
  <c r="B24"/>
  <c r="C24"/>
  <c r="D24"/>
  <c r="E24"/>
  <c r="F24"/>
  <c r="G24"/>
  <c r="H24"/>
  <c r="I24"/>
  <c r="J24"/>
  <c r="K24"/>
  <c r="L24"/>
  <c r="M24"/>
  <c r="N24"/>
  <c r="O24"/>
  <c r="B25"/>
  <c r="C25"/>
  <c r="D25"/>
  <c r="E25"/>
  <c r="F25"/>
  <c r="G25"/>
  <c r="H25"/>
  <c r="I25"/>
  <c r="J25"/>
  <c r="K25"/>
  <c r="L25"/>
  <c r="M25"/>
  <c r="N25"/>
  <c r="O25"/>
  <c r="B26"/>
  <c r="C26"/>
  <c r="D26"/>
  <c r="E26"/>
  <c r="F26"/>
  <c r="G26"/>
  <c r="H26"/>
  <c r="I26"/>
  <c r="J26"/>
  <c r="K26"/>
  <c r="L26"/>
  <c r="M26"/>
  <c r="N26"/>
  <c r="O26"/>
  <c r="B27"/>
  <c r="C27"/>
  <c r="D27"/>
  <c r="E27"/>
  <c r="F27"/>
  <c r="G27"/>
  <c r="H27"/>
  <c r="I27"/>
  <c r="J27"/>
  <c r="K27"/>
  <c r="L27"/>
  <c r="M27"/>
  <c r="N27"/>
  <c r="O27"/>
  <c r="B28"/>
  <c r="C28"/>
  <c r="D28"/>
  <c r="E28"/>
  <c r="F28"/>
  <c r="G28"/>
  <c r="H28"/>
  <c r="I28"/>
  <c r="J28"/>
  <c r="K28"/>
  <c r="L28"/>
  <c r="M28"/>
  <c r="N28"/>
  <c r="O28"/>
  <c r="B29"/>
  <c r="C29"/>
  <c r="D29"/>
  <c r="E29"/>
  <c r="F29"/>
  <c r="G29"/>
  <c r="H29"/>
  <c r="I29"/>
  <c r="J29"/>
  <c r="K29"/>
  <c r="L29"/>
  <c r="M29"/>
  <c r="N29"/>
  <c r="O29"/>
  <c r="B30"/>
  <c r="C30"/>
  <c r="D30"/>
  <c r="E30"/>
  <c r="F30"/>
  <c r="G30"/>
  <c r="H30"/>
  <c r="I30"/>
  <c r="J30"/>
  <c r="K30"/>
  <c r="L30"/>
  <c r="M30"/>
  <c r="N30"/>
  <c r="O30"/>
  <c r="B31"/>
  <c r="C31"/>
  <c r="D31"/>
  <c r="E31"/>
  <c r="F31"/>
  <c r="G31"/>
  <c r="H31"/>
  <c r="I31"/>
  <c r="J31"/>
  <c r="K31"/>
  <c r="L31"/>
  <c r="M31"/>
  <c r="N31"/>
  <c r="O31"/>
  <c r="B32"/>
  <c r="C32"/>
  <c r="D32"/>
  <c r="E32"/>
  <c r="F32"/>
  <c r="G32"/>
  <c r="H32"/>
  <c r="I32"/>
  <c r="J32"/>
  <c r="K32"/>
  <c r="L32"/>
  <c r="M32"/>
  <c r="N32"/>
  <c r="O32"/>
  <c r="B33"/>
  <c r="C33"/>
  <c r="D33"/>
  <c r="E33"/>
  <c r="F33"/>
  <c r="G33"/>
  <c r="H33"/>
  <c r="I33"/>
  <c r="J33"/>
  <c r="K33"/>
  <c r="L33"/>
  <c r="M33"/>
  <c r="N33"/>
  <c r="O33"/>
  <c r="B34"/>
  <c r="C34"/>
  <c r="D34"/>
  <c r="E34"/>
  <c r="F34"/>
  <c r="G34"/>
  <c r="H34"/>
  <c r="I34"/>
  <c r="J34"/>
  <c r="K34"/>
  <c r="L34"/>
  <c r="M34"/>
  <c r="N34"/>
  <c r="O34"/>
  <c r="B35"/>
  <c r="C35"/>
  <c r="D35"/>
  <c r="E35"/>
  <c r="F35"/>
  <c r="G35"/>
  <c r="H35"/>
  <c r="I35"/>
  <c r="J35"/>
  <c r="K35"/>
  <c r="L35"/>
  <c r="M35"/>
  <c r="N35"/>
  <c r="O35"/>
  <c r="B36"/>
  <c r="C36"/>
  <c r="D36"/>
  <c r="E36"/>
  <c r="F36"/>
  <c r="G36"/>
  <c r="H36"/>
  <c r="I36"/>
  <c r="J36"/>
  <c r="K36"/>
  <c r="L36"/>
  <c r="M36"/>
  <c r="N36"/>
  <c r="O36"/>
  <c r="B37"/>
  <c r="C37"/>
  <c r="D37"/>
  <c r="E37"/>
  <c r="F37"/>
  <c r="G37"/>
  <c r="H37"/>
  <c r="I37"/>
  <c r="J37"/>
  <c r="K37"/>
  <c r="L37"/>
  <c r="M37"/>
  <c r="N37"/>
  <c r="O37"/>
  <c r="B38"/>
  <c r="C38"/>
  <c r="D38"/>
  <c r="E38"/>
  <c r="F38"/>
  <c r="G38"/>
  <c r="H38"/>
  <c r="I38"/>
  <c r="J38"/>
  <c r="K38"/>
  <c r="L38"/>
  <c r="M38"/>
  <c r="N38"/>
  <c r="O38"/>
  <c r="B39"/>
  <c r="C39"/>
  <c r="D39"/>
  <c r="E39"/>
  <c r="F39"/>
  <c r="G39"/>
  <c r="H39"/>
  <c r="I39"/>
  <c r="J39"/>
  <c r="K39"/>
  <c r="L39"/>
  <c r="M39"/>
  <c r="N39"/>
  <c r="O39"/>
  <c r="B40"/>
  <c r="C40"/>
  <c r="D40"/>
  <c r="E40"/>
  <c r="F40"/>
  <c r="G40"/>
  <c r="H40"/>
  <c r="I40"/>
  <c r="J40"/>
  <c r="K40"/>
  <c r="L40"/>
  <c r="M40"/>
  <c r="N40"/>
  <c r="O40"/>
  <c r="B41"/>
  <c r="C41"/>
  <c r="D41"/>
  <c r="E41"/>
  <c r="F41"/>
  <c r="G41"/>
  <c r="H41"/>
  <c r="I41"/>
  <c r="J41"/>
  <c r="K41"/>
  <c r="L41"/>
  <c r="M41"/>
  <c r="N41"/>
  <c r="O41"/>
  <c r="B42"/>
  <c r="C42"/>
  <c r="D42"/>
  <c r="E42"/>
  <c r="F42"/>
  <c r="G42"/>
  <c r="H42"/>
  <c r="I42"/>
  <c r="J42"/>
  <c r="K42"/>
  <c r="L42"/>
  <c r="M42"/>
  <c r="N42"/>
  <c r="O42"/>
  <c r="B43"/>
  <c r="C43"/>
  <c r="D43"/>
  <c r="E43"/>
  <c r="F43"/>
  <c r="G43"/>
  <c r="H43"/>
  <c r="I43"/>
  <c r="J43"/>
  <c r="K43"/>
  <c r="L43"/>
  <c r="M43"/>
  <c r="N43"/>
  <c r="O43"/>
  <c r="B44"/>
  <c r="C44"/>
  <c r="D44"/>
  <c r="E44"/>
  <c r="F44"/>
  <c r="G44"/>
  <c r="H44"/>
  <c r="I44"/>
  <c r="J44"/>
  <c r="K44"/>
  <c r="L44"/>
  <c r="M44"/>
  <c r="N44"/>
  <c r="O44"/>
  <c r="B45"/>
  <c r="C45"/>
  <c r="D45"/>
  <c r="E45"/>
  <c r="F45"/>
  <c r="G45"/>
  <c r="H45"/>
  <c r="I45"/>
  <c r="J45"/>
  <c r="K45"/>
  <c r="L45"/>
  <c r="M45"/>
  <c r="N45"/>
  <c r="O45"/>
  <c r="B46"/>
  <c r="C46"/>
  <c r="D46"/>
  <c r="E46"/>
  <c r="F46"/>
  <c r="G46"/>
  <c r="H46"/>
  <c r="I46"/>
  <c r="J46"/>
  <c r="K46"/>
  <c r="L46"/>
  <c r="M46"/>
  <c r="N46"/>
  <c r="O46"/>
  <c r="B47"/>
  <c r="C47"/>
  <c r="D47"/>
  <c r="E47"/>
  <c r="F47"/>
  <c r="G47"/>
  <c r="H47"/>
  <c r="I47"/>
  <c r="J47"/>
  <c r="K47"/>
  <c r="L47"/>
  <c r="M47"/>
  <c r="N47"/>
  <c r="O47"/>
  <c r="B48"/>
  <c r="C48"/>
  <c r="D48"/>
  <c r="E48"/>
  <c r="F48"/>
  <c r="G48"/>
  <c r="H48"/>
  <c r="I48"/>
  <c r="J48"/>
  <c r="K48"/>
  <c r="L48"/>
  <c r="M48"/>
  <c r="N48"/>
  <c r="O48"/>
  <c r="B49"/>
  <c r="C49"/>
  <c r="D49"/>
  <c r="E49"/>
  <c r="F49"/>
  <c r="G49"/>
  <c r="H49"/>
  <c r="I49"/>
  <c r="J49"/>
  <c r="K49"/>
  <c r="L49"/>
  <c r="M49"/>
  <c r="N49"/>
  <c r="O49"/>
  <c r="B50"/>
  <c r="C50"/>
  <c r="D50"/>
  <c r="E50"/>
  <c r="F50"/>
  <c r="G50"/>
  <c r="H50"/>
  <c r="I50"/>
  <c r="J50"/>
  <c r="K50"/>
  <c r="L50"/>
  <c r="M50"/>
  <c r="N50"/>
  <c r="O50"/>
  <c r="B51"/>
  <c r="C51"/>
  <c r="D51"/>
  <c r="E51"/>
  <c r="F51"/>
  <c r="G51"/>
  <c r="H51"/>
  <c r="I51"/>
  <c r="J51"/>
  <c r="K51"/>
  <c r="L51"/>
  <c r="M51"/>
  <c r="N51"/>
  <c r="O51"/>
  <c r="B52"/>
  <c r="C52"/>
  <c r="D52"/>
  <c r="E52"/>
  <c r="F52"/>
  <c r="G52"/>
  <c r="H52"/>
  <c r="I52"/>
  <c r="J52"/>
  <c r="K52"/>
  <c r="L52"/>
  <c r="M52"/>
  <c r="N52"/>
  <c r="O52"/>
  <c r="B53"/>
  <c r="C53"/>
  <c r="D53"/>
  <c r="E53"/>
  <c r="F53"/>
  <c r="G53"/>
  <c r="H53"/>
  <c r="I53"/>
  <c r="J53"/>
  <c r="K53"/>
  <c r="L53"/>
  <c r="M53"/>
  <c r="N53"/>
  <c r="O53"/>
  <c r="B54"/>
  <c r="C54"/>
  <c r="D54"/>
  <c r="E54"/>
  <c r="F54"/>
  <c r="G54"/>
  <c r="H54"/>
  <c r="I54"/>
  <c r="J54"/>
  <c r="K54"/>
  <c r="L54"/>
  <c r="M54"/>
  <c r="N54"/>
  <c r="O54"/>
  <c r="B55"/>
  <c r="C55"/>
  <c r="D55"/>
  <c r="E55"/>
  <c r="F55"/>
  <c r="G55"/>
  <c r="H55"/>
  <c r="I55"/>
  <c r="J55"/>
  <c r="K55"/>
  <c r="L55"/>
  <c r="M55"/>
  <c r="N55"/>
  <c r="O55"/>
  <c r="B56" i="11"/>
  <c r="B56" i="12" s="1"/>
  <c r="C56" i="11"/>
  <c r="C56" i="12" s="1"/>
  <c r="D56" i="11"/>
  <c r="D56" i="12"/>
  <c r="E56" i="11"/>
  <c r="E56" i="12" s="1"/>
  <c r="F56" i="11"/>
  <c r="F56" i="12" s="1"/>
  <c r="G56" i="11"/>
  <c r="G56" i="12" s="1"/>
  <c r="H56" i="11"/>
  <c r="I56"/>
  <c r="J56"/>
  <c r="K56"/>
  <c r="L56"/>
  <c r="M56"/>
  <c r="N56"/>
  <c r="L5" i="10"/>
  <c r="M5"/>
  <c r="N5"/>
  <c r="O5"/>
  <c r="L6"/>
  <c r="M6"/>
  <c r="N6"/>
  <c r="O6"/>
  <c r="L7"/>
  <c r="M7"/>
  <c r="N7"/>
  <c r="O7"/>
  <c r="L8"/>
  <c r="M8"/>
  <c r="N8"/>
  <c r="O8"/>
  <c r="L9"/>
  <c r="M9"/>
  <c r="N9"/>
  <c r="O9"/>
  <c r="L10"/>
  <c r="M10"/>
  <c r="N10"/>
  <c r="O10"/>
  <c r="L11"/>
  <c r="M11"/>
  <c r="N11"/>
  <c r="O11"/>
  <c r="L12"/>
  <c r="M12"/>
  <c r="N12"/>
  <c r="O12"/>
  <c r="L13"/>
  <c r="M13"/>
  <c r="N13"/>
  <c r="O13"/>
  <c r="L14"/>
  <c r="M14"/>
  <c r="N14"/>
  <c r="O14"/>
  <c r="L15"/>
  <c r="M15"/>
  <c r="N15"/>
  <c r="O15"/>
  <c r="L16"/>
  <c r="M16"/>
  <c r="N16"/>
  <c r="O16"/>
  <c r="L17"/>
  <c r="M17"/>
  <c r="N17"/>
  <c r="O17"/>
  <c r="L18"/>
  <c r="M18"/>
  <c r="N18"/>
  <c r="O18"/>
  <c r="L19"/>
  <c r="M19"/>
  <c r="N19"/>
  <c r="O19"/>
  <c r="L20"/>
  <c r="M20"/>
  <c r="N20"/>
  <c r="O20"/>
  <c r="L21"/>
  <c r="M21"/>
  <c r="N21"/>
  <c r="O21"/>
  <c r="L22"/>
  <c r="M22"/>
  <c r="N22"/>
  <c r="O22"/>
  <c r="L23"/>
  <c r="M23"/>
  <c r="N23"/>
  <c r="O23"/>
  <c r="L24"/>
  <c r="M24"/>
  <c r="N24"/>
  <c r="O24"/>
  <c r="L25"/>
  <c r="M25"/>
  <c r="N25"/>
  <c r="O25"/>
  <c r="L26"/>
  <c r="M26"/>
  <c r="N26"/>
  <c r="O26"/>
  <c r="L27"/>
  <c r="M27"/>
  <c r="N27"/>
  <c r="O27"/>
  <c r="L28"/>
  <c r="M28"/>
  <c r="N28"/>
  <c r="O28"/>
  <c r="L29"/>
  <c r="M29"/>
  <c r="N29"/>
  <c r="O29"/>
  <c r="L30"/>
  <c r="M30"/>
  <c r="N30"/>
  <c r="O30"/>
  <c r="L31"/>
  <c r="M31"/>
  <c r="N31"/>
  <c r="O31"/>
  <c r="L32"/>
  <c r="M32"/>
  <c r="N32"/>
  <c r="O32"/>
  <c r="L33"/>
  <c r="M33"/>
  <c r="N33"/>
  <c r="O33"/>
  <c r="L34"/>
  <c r="M34"/>
  <c r="N34"/>
  <c r="O34"/>
  <c r="L35"/>
  <c r="M35"/>
  <c r="N35"/>
  <c r="O35"/>
  <c r="L36"/>
  <c r="M36"/>
  <c r="N36"/>
  <c r="O36"/>
  <c r="L37"/>
  <c r="M37"/>
  <c r="N37"/>
  <c r="O37"/>
  <c r="L38"/>
  <c r="M38"/>
  <c r="N38"/>
  <c r="O38"/>
  <c r="L39"/>
  <c r="M39"/>
  <c r="N39"/>
  <c r="O39"/>
  <c r="L40"/>
  <c r="M40"/>
  <c r="N40"/>
  <c r="O40"/>
  <c r="L41"/>
  <c r="M41"/>
  <c r="N41"/>
  <c r="O41"/>
  <c r="L42"/>
  <c r="M42"/>
  <c r="N42"/>
  <c r="O42"/>
  <c r="L43"/>
  <c r="M43"/>
  <c r="N43"/>
  <c r="O43"/>
  <c r="L44"/>
  <c r="M44"/>
  <c r="N44"/>
  <c r="O44"/>
  <c r="L45"/>
  <c r="M45"/>
  <c r="N45"/>
  <c r="O45"/>
  <c r="L46"/>
  <c r="M46"/>
  <c r="N46"/>
  <c r="O46"/>
  <c r="L47"/>
  <c r="M47"/>
  <c r="N47"/>
  <c r="O47"/>
  <c r="L48"/>
  <c r="M48"/>
  <c r="N48"/>
  <c r="O48"/>
  <c r="L49"/>
  <c r="M49"/>
  <c r="N49"/>
  <c r="O49"/>
  <c r="L50"/>
  <c r="M50"/>
  <c r="N50"/>
  <c r="O50"/>
  <c r="L51"/>
  <c r="M51"/>
  <c r="N51"/>
  <c r="O51"/>
  <c r="L52"/>
  <c r="M52"/>
  <c r="N52"/>
  <c r="O52"/>
  <c r="L53"/>
  <c r="M53"/>
  <c r="N53"/>
  <c r="O53"/>
  <c r="L54"/>
  <c r="M54"/>
  <c r="N54"/>
  <c r="O54"/>
  <c r="L55"/>
  <c r="M55"/>
  <c r="N55"/>
  <c r="O55"/>
  <c r="L56" i="9"/>
  <c r="M56"/>
  <c r="N56"/>
  <c r="O56"/>
  <c r="B5" i="8"/>
  <c r="C5"/>
  <c r="D5"/>
  <c r="E5"/>
  <c r="F5"/>
  <c r="G5"/>
  <c r="H5"/>
  <c r="I5"/>
  <c r="J5"/>
  <c r="K5"/>
  <c r="L5"/>
  <c r="M5"/>
  <c r="N5"/>
  <c r="O5"/>
  <c r="P5"/>
  <c r="B6"/>
  <c r="C6"/>
  <c r="D6"/>
  <c r="E6"/>
  <c r="F6"/>
  <c r="G6"/>
  <c r="H6"/>
  <c r="I6"/>
  <c r="J6"/>
  <c r="K6"/>
  <c r="L6"/>
  <c r="M6"/>
  <c r="N6"/>
  <c r="O6"/>
  <c r="P6"/>
  <c r="B7"/>
  <c r="C7"/>
  <c r="D7"/>
  <c r="E7"/>
  <c r="F7"/>
  <c r="G7"/>
  <c r="H7"/>
  <c r="I7"/>
  <c r="J7"/>
  <c r="K7"/>
  <c r="L7"/>
  <c r="M7"/>
  <c r="N7"/>
  <c r="O7"/>
  <c r="P7"/>
  <c r="B8"/>
  <c r="C8"/>
  <c r="D8"/>
  <c r="E8"/>
  <c r="F8"/>
  <c r="G8"/>
  <c r="H8"/>
  <c r="I8"/>
  <c r="J8"/>
  <c r="K8"/>
  <c r="L8"/>
  <c r="M8"/>
  <c r="N8"/>
  <c r="O8"/>
  <c r="P8"/>
  <c r="B9"/>
  <c r="C9"/>
  <c r="D9"/>
  <c r="E9"/>
  <c r="F9"/>
  <c r="G9"/>
  <c r="H9"/>
  <c r="I9"/>
  <c r="J9"/>
  <c r="K9"/>
  <c r="L9"/>
  <c r="M9"/>
  <c r="N9"/>
  <c r="O9"/>
  <c r="P9"/>
  <c r="B10"/>
  <c r="C10"/>
  <c r="D10"/>
  <c r="E10"/>
  <c r="F10"/>
  <c r="G10"/>
  <c r="H10"/>
  <c r="I10"/>
  <c r="J10"/>
  <c r="K10"/>
  <c r="L10"/>
  <c r="M10"/>
  <c r="N10"/>
  <c r="O10"/>
  <c r="P10"/>
  <c r="B11"/>
  <c r="C11"/>
  <c r="D11"/>
  <c r="E11"/>
  <c r="F11"/>
  <c r="G11"/>
  <c r="H11"/>
  <c r="I11"/>
  <c r="J11"/>
  <c r="K11"/>
  <c r="L11"/>
  <c r="M11"/>
  <c r="N11"/>
  <c r="O11"/>
  <c r="P11"/>
  <c r="B12"/>
  <c r="C12"/>
  <c r="D12"/>
  <c r="E12"/>
  <c r="F12"/>
  <c r="G12"/>
  <c r="H12"/>
  <c r="I12"/>
  <c r="J12"/>
  <c r="K12"/>
  <c r="L12"/>
  <c r="M12"/>
  <c r="N12"/>
  <c r="O12"/>
  <c r="P12"/>
  <c r="B13"/>
  <c r="C13"/>
  <c r="D13"/>
  <c r="E13"/>
  <c r="F13"/>
  <c r="G13"/>
  <c r="H13"/>
  <c r="I13"/>
  <c r="J13"/>
  <c r="K13"/>
  <c r="L13"/>
  <c r="M13"/>
  <c r="N13"/>
  <c r="O13"/>
  <c r="P13"/>
  <c r="B14"/>
  <c r="C14"/>
  <c r="D14"/>
  <c r="E14"/>
  <c r="F14"/>
  <c r="G14"/>
  <c r="H14"/>
  <c r="I14"/>
  <c r="J14"/>
  <c r="K14"/>
  <c r="L14"/>
  <c r="M14"/>
  <c r="N14"/>
  <c r="O14"/>
  <c r="P14"/>
  <c r="B15"/>
  <c r="C15"/>
  <c r="D15"/>
  <c r="E15"/>
  <c r="F15"/>
  <c r="G15"/>
  <c r="H15"/>
  <c r="I15"/>
  <c r="J15"/>
  <c r="K15"/>
  <c r="L15"/>
  <c r="M15"/>
  <c r="N15"/>
  <c r="O15"/>
  <c r="P15"/>
  <c r="B16"/>
  <c r="C16"/>
  <c r="D16"/>
  <c r="E16"/>
  <c r="F16"/>
  <c r="G16"/>
  <c r="H16"/>
  <c r="I16"/>
  <c r="J16"/>
  <c r="K16"/>
  <c r="L16"/>
  <c r="M16"/>
  <c r="N16"/>
  <c r="O16"/>
  <c r="P16"/>
  <c r="B17"/>
  <c r="C17"/>
  <c r="D17"/>
  <c r="E17"/>
  <c r="F17"/>
  <c r="G17"/>
  <c r="H17"/>
  <c r="I17"/>
  <c r="J17"/>
  <c r="K17"/>
  <c r="L17"/>
  <c r="M17"/>
  <c r="N17"/>
  <c r="O17"/>
  <c r="P17"/>
  <c r="B18"/>
  <c r="C18"/>
  <c r="D18"/>
  <c r="E18"/>
  <c r="F18"/>
  <c r="G18"/>
  <c r="H18"/>
  <c r="I18"/>
  <c r="J18"/>
  <c r="K18"/>
  <c r="L18"/>
  <c r="M18"/>
  <c r="N18"/>
  <c r="O18"/>
  <c r="P18"/>
  <c r="B19"/>
  <c r="C19"/>
  <c r="D19"/>
  <c r="E19"/>
  <c r="F19"/>
  <c r="G19"/>
  <c r="H19"/>
  <c r="I19"/>
  <c r="J19"/>
  <c r="K19"/>
  <c r="L19"/>
  <c r="M19"/>
  <c r="N19"/>
  <c r="O19"/>
  <c r="P19"/>
  <c r="B20"/>
  <c r="C20"/>
  <c r="D20"/>
  <c r="E20"/>
  <c r="F20"/>
  <c r="G20"/>
  <c r="H20"/>
  <c r="I20"/>
  <c r="J20"/>
  <c r="K20"/>
  <c r="L20"/>
  <c r="M20"/>
  <c r="N20"/>
  <c r="O20"/>
  <c r="P20"/>
  <c r="B21"/>
  <c r="C21"/>
  <c r="D21"/>
  <c r="E21"/>
  <c r="F21"/>
  <c r="G21"/>
  <c r="H21"/>
  <c r="I21"/>
  <c r="J21"/>
  <c r="K21"/>
  <c r="L21"/>
  <c r="M21"/>
  <c r="N21"/>
  <c r="O21"/>
  <c r="P21"/>
  <c r="B22"/>
  <c r="C22"/>
  <c r="D22"/>
  <c r="E22"/>
  <c r="F22"/>
  <c r="G22"/>
  <c r="H22"/>
  <c r="I22"/>
  <c r="J22"/>
  <c r="K22"/>
  <c r="L22"/>
  <c r="M22"/>
  <c r="N22"/>
  <c r="O22"/>
  <c r="P22"/>
  <c r="B23"/>
  <c r="C23"/>
  <c r="D23"/>
  <c r="E23"/>
  <c r="F23"/>
  <c r="G23"/>
  <c r="H23"/>
  <c r="I23"/>
  <c r="J23"/>
  <c r="K23"/>
  <c r="L23"/>
  <c r="M23"/>
  <c r="N23"/>
  <c r="O23"/>
  <c r="P23"/>
  <c r="B24"/>
  <c r="C24"/>
  <c r="D24"/>
  <c r="E24"/>
  <c r="F24"/>
  <c r="G24"/>
  <c r="H24"/>
  <c r="I24"/>
  <c r="J24"/>
  <c r="K24"/>
  <c r="L24"/>
  <c r="M24"/>
  <c r="N24"/>
  <c r="O24"/>
  <c r="P24"/>
  <c r="B25"/>
  <c r="C25"/>
  <c r="D25"/>
  <c r="E25"/>
  <c r="F25"/>
  <c r="G25"/>
  <c r="H25"/>
  <c r="I25"/>
  <c r="J25"/>
  <c r="K25"/>
  <c r="L25"/>
  <c r="M25"/>
  <c r="N25"/>
  <c r="O25"/>
  <c r="P25"/>
  <c r="B26"/>
  <c r="C26"/>
  <c r="D26"/>
  <c r="E26"/>
  <c r="F26"/>
  <c r="G26"/>
  <c r="H26"/>
  <c r="I26"/>
  <c r="J26"/>
  <c r="K26"/>
  <c r="L26"/>
  <c r="M26"/>
  <c r="N26"/>
  <c r="O26"/>
  <c r="P26"/>
  <c r="B27"/>
  <c r="C27"/>
  <c r="D27"/>
  <c r="E27"/>
  <c r="F27"/>
  <c r="G27"/>
  <c r="H27"/>
  <c r="I27"/>
  <c r="J27"/>
  <c r="K27"/>
  <c r="L27"/>
  <c r="M27"/>
  <c r="N27"/>
  <c r="O27"/>
  <c r="P27"/>
  <c r="B28"/>
  <c r="C28"/>
  <c r="D28"/>
  <c r="E28"/>
  <c r="F28"/>
  <c r="G28"/>
  <c r="H28"/>
  <c r="I28"/>
  <c r="J28"/>
  <c r="K28"/>
  <c r="L28"/>
  <c r="M28"/>
  <c r="N28"/>
  <c r="O28"/>
  <c r="P28"/>
  <c r="B29"/>
  <c r="C29"/>
  <c r="D29"/>
  <c r="E29"/>
  <c r="F29"/>
  <c r="G29"/>
  <c r="H29"/>
  <c r="I29"/>
  <c r="J29"/>
  <c r="K29"/>
  <c r="L29"/>
  <c r="M29"/>
  <c r="N29"/>
  <c r="O29"/>
  <c r="P29"/>
  <c r="B30"/>
  <c r="C30"/>
  <c r="D30"/>
  <c r="E30"/>
  <c r="F30"/>
  <c r="G30"/>
  <c r="H30"/>
  <c r="I30"/>
  <c r="J30"/>
  <c r="K30"/>
  <c r="L30"/>
  <c r="M30"/>
  <c r="N30"/>
  <c r="O30"/>
  <c r="P30"/>
  <c r="B31"/>
  <c r="C31"/>
  <c r="D31"/>
  <c r="E31"/>
  <c r="F31"/>
  <c r="G31"/>
  <c r="H31"/>
  <c r="I31"/>
  <c r="J31"/>
  <c r="K31"/>
  <c r="L31"/>
  <c r="M31"/>
  <c r="N31"/>
  <c r="O31"/>
  <c r="P31"/>
  <c r="B32"/>
  <c r="C32"/>
  <c r="D32"/>
  <c r="E32"/>
  <c r="F32"/>
  <c r="G32"/>
  <c r="H32"/>
  <c r="I32"/>
  <c r="J32"/>
  <c r="K32"/>
  <c r="L32"/>
  <c r="M32"/>
  <c r="N32"/>
  <c r="O32"/>
  <c r="P32"/>
  <c r="B33"/>
  <c r="C33"/>
  <c r="D33"/>
  <c r="E33"/>
  <c r="F33"/>
  <c r="G33"/>
  <c r="H33"/>
  <c r="I33"/>
  <c r="J33"/>
  <c r="K33"/>
  <c r="L33"/>
  <c r="M33"/>
  <c r="N33"/>
  <c r="O33"/>
  <c r="P33"/>
  <c r="B34"/>
  <c r="C34"/>
  <c r="D34"/>
  <c r="E34"/>
  <c r="F34"/>
  <c r="G34"/>
  <c r="H34"/>
  <c r="I34"/>
  <c r="J34"/>
  <c r="K34"/>
  <c r="L34"/>
  <c r="M34"/>
  <c r="N34"/>
  <c r="O34"/>
  <c r="P34"/>
  <c r="B35"/>
  <c r="C35"/>
  <c r="D35"/>
  <c r="E35"/>
  <c r="F35"/>
  <c r="G35"/>
  <c r="H35"/>
  <c r="I35"/>
  <c r="J35"/>
  <c r="K35"/>
  <c r="L35"/>
  <c r="M35"/>
  <c r="N35"/>
  <c r="O35"/>
  <c r="P35"/>
  <c r="B36"/>
  <c r="C36"/>
  <c r="D36"/>
  <c r="E36"/>
  <c r="F36"/>
  <c r="G36"/>
  <c r="H36"/>
  <c r="I36"/>
  <c r="J36"/>
  <c r="K36"/>
  <c r="L36"/>
  <c r="M36"/>
  <c r="N36"/>
  <c r="O36"/>
  <c r="P36"/>
  <c r="B37"/>
  <c r="C37"/>
  <c r="D37"/>
  <c r="E37"/>
  <c r="F37"/>
  <c r="G37"/>
  <c r="H37"/>
  <c r="I37"/>
  <c r="J37"/>
  <c r="K37"/>
  <c r="L37"/>
  <c r="M37"/>
  <c r="N37"/>
  <c r="O37"/>
  <c r="P37"/>
  <c r="B38"/>
  <c r="C38"/>
  <c r="D38"/>
  <c r="E38"/>
  <c r="F38"/>
  <c r="G38"/>
  <c r="H38"/>
  <c r="I38"/>
  <c r="J38"/>
  <c r="K38"/>
  <c r="L38"/>
  <c r="M38"/>
  <c r="N38"/>
  <c r="O38"/>
  <c r="P38"/>
  <c r="B39"/>
  <c r="C39"/>
  <c r="D39"/>
  <c r="E39"/>
  <c r="F39"/>
  <c r="G39"/>
  <c r="H39"/>
  <c r="I39"/>
  <c r="J39"/>
  <c r="K39"/>
  <c r="L39"/>
  <c r="M39"/>
  <c r="N39"/>
  <c r="O39"/>
  <c r="P39"/>
  <c r="B40"/>
  <c r="C40"/>
  <c r="D40"/>
  <c r="E40"/>
  <c r="F40"/>
  <c r="G40"/>
  <c r="H40"/>
  <c r="I40"/>
  <c r="J40"/>
  <c r="K40"/>
  <c r="L40"/>
  <c r="M40"/>
  <c r="N40"/>
  <c r="O40"/>
  <c r="P40"/>
  <c r="B41"/>
  <c r="C41"/>
  <c r="D41"/>
  <c r="E41"/>
  <c r="F41"/>
  <c r="G41"/>
  <c r="H41"/>
  <c r="I41"/>
  <c r="J41"/>
  <c r="K41"/>
  <c r="L41"/>
  <c r="M41"/>
  <c r="N41"/>
  <c r="O41"/>
  <c r="P41"/>
  <c r="B42"/>
  <c r="C42"/>
  <c r="D42"/>
  <c r="E42"/>
  <c r="F42"/>
  <c r="G42"/>
  <c r="H42"/>
  <c r="I42"/>
  <c r="J42"/>
  <c r="K42"/>
  <c r="L42"/>
  <c r="M42"/>
  <c r="N42"/>
  <c r="O42"/>
  <c r="P42"/>
  <c r="B43"/>
  <c r="C43"/>
  <c r="D43"/>
  <c r="E43"/>
  <c r="F43"/>
  <c r="G43"/>
  <c r="H43"/>
  <c r="I43"/>
  <c r="J43"/>
  <c r="K43"/>
  <c r="L43"/>
  <c r="M43"/>
  <c r="N43"/>
  <c r="O43"/>
  <c r="P43"/>
  <c r="B44"/>
  <c r="C44"/>
  <c r="D44"/>
  <c r="E44"/>
  <c r="F44"/>
  <c r="G44"/>
  <c r="H44"/>
  <c r="I44"/>
  <c r="J44"/>
  <c r="K44"/>
  <c r="L44"/>
  <c r="M44"/>
  <c r="N44"/>
  <c r="O44"/>
  <c r="P44"/>
  <c r="B45"/>
  <c r="C45"/>
  <c r="D45"/>
  <c r="E45"/>
  <c r="F45"/>
  <c r="G45"/>
  <c r="H45"/>
  <c r="I45"/>
  <c r="J45"/>
  <c r="K45"/>
  <c r="L45"/>
  <c r="M45"/>
  <c r="N45"/>
  <c r="O45"/>
  <c r="P45"/>
  <c r="B46"/>
  <c r="C46"/>
  <c r="D46"/>
  <c r="E46"/>
  <c r="F46"/>
  <c r="G46"/>
  <c r="H46"/>
  <c r="I46"/>
  <c r="J46"/>
  <c r="K46"/>
  <c r="L46"/>
  <c r="M46"/>
  <c r="N46"/>
  <c r="O46"/>
  <c r="P46"/>
  <c r="B47"/>
  <c r="C47"/>
  <c r="D47"/>
  <c r="E47"/>
  <c r="F47"/>
  <c r="G47"/>
  <c r="H47"/>
  <c r="I47"/>
  <c r="J47"/>
  <c r="K47"/>
  <c r="L47"/>
  <c r="M47"/>
  <c r="N47"/>
  <c r="O47"/>
  <c r="P47"/>
  <c r="B48"/>
  <c r="C48"/>
  <c r="D48"/>
  <c r="E48"/>
  <c r="F48"/>
  <c r="G48"/>
  <c r="H48"/>
  <c r="I48"/>
  <c r="J48"/>
  <c r="K48"/>
  <c r="L48"/>
  <c r="M48"/>
  <c r="N48"/>
  <c r="O48"/>
  <c r="P48"/>
  <c r="B49"/>
  <c r="C49"/>
  <c r="D49"/>
  <c r="E49"/>
  <c r="F49"/>
  <c r="G49"/>
  <c r="H49"/>
  <c r="I49"/>
  <c r="J49"/>
  <c r="K49"/>
  <c r="L49"/>
  <c r="M49"/>
  <c r="N49"/>
  <c r="O49"/>
  <c r="P49"/>
  <c r="B50"/>
  <c r="C50"/>
  <c r="D50"/>
  <c r="E50"/>
  <c r="F50"/>
  <c r="G50"/>
  <c r="H50"/>
  <c r="I50"/>
  <c r="J50"/>
  <c r="K50"/>
  <c r="L50"/>
  <c r="M50"/>
  <c r="N50"/>
  <c r="O50"/>
  <c r="P50"/>
  <c r="B51"/>
  <c r="C51"/>
  <c r="D51"/>
  <c r="E51"/>
  <c r="F51"/>
  <c r="G51"/>
  <c r="H51"/>
  <c r="I51"/>
  <c r="J51"/>
  <c r="K51"/>
  <c r="L51"/>
  <c r="M51"/>
  <c r="N51"/>
  <c r="O51"/>
  <c r="P51"/>
  <c r="B52"/>
  <c r="C52"/>
  <c r="D52"/>
  <c r="E52"/>
  <c r="F52"/>
  <c r="G52"/>
  <c r="H52"/>
  <c r="I52"/>
  <c r="J52"/>
  <c r="K52"/>
  <c r="L52"/>
  <c r="M52"/>
  <c r="N52"/>
  <c r="O52"/>
  <c r="P52"/>
  <c r="B53"/>
  <c r="C53"/>
  <c r="D53"/>
  <c r="E53"/>
  <c r="F53"/>
  <c r="G53"/>
  <c r="H53"/>
  <c r="I53"/>
  <c r="J53"/>
  <c r="K53"/>
  <c r="L53"/>
  <c r="M53"/>
  <c r="N53"/>
  <c r="O53"/>
  <c r="P53"/>
  <c r="B54"/>
  <c r="C54"/>
  <c r="D54"/>
  <c r="E54"/>
  <c r="F54"/>
  <c r="G54"/>
  <c r="H54"/>
  <c r="I54"/>
  <c r="J54"/>
  <c r="K54"/>
  <c r="L54"/>
  <c r="M54"/>
  <c r="N54"/>
  <c r="O54"/>
  <c r="P54"/>
  <c r="B55"/>
  <c r="C55"/>
  <c r="D55"/>
  <c r="E55"/>
  <c r="F55"/>
  <c r="G55"/>
  <c r="H55"/>
  <c r="I55"/>
  <c r="J55"/>
  <c r="K55"/>
  <c r="L55"/>
  <c r="M55"/>
  <c r="N55"/>
  <c r="O55"/>
  <c r="P55"/>
  <c r="BA19" i="7"/>
  <c r="BA20"/>
  <c r="BA21"/>
  <c r="BA22"/>
  <c r="BA23"/>
  <c r="BA24"/>
  <c r="BA25"/>
  <c r="F56" i="8"/>
  <c r="G56"/>
  <c r="H56" i="6"/>
  <c r="I56"/>
  <c r="J56"/>
  <c r="K56"/>
  <c r="L56"/>
  <c r="M56"/>
  <c r="N56"/>
  <c r="N56" i="8" s="1"/>
  <c r="O56" i="6"/>
  <c r="P56"/>
  <c r="C183" i="32" s="1"/>
  <c r="C6" i="29"/>
  <c r="D6"/>
  <c r="E6"/>
  <c r="F6"/>
  <c r="G6"/>
  <c r="H6"/>
  <c r="I6"/>
  <c r="J6"/>
  <c r="K6"/>
  <c r="L6"/>
  <c r="M6"/>
  <c r="N6"/>
  <c r="O6"/>
  <c r="P6"/>
  <c r="Q6"/>
  <c r="R6"/>
  <c r="S6"/>
  <c r="T6"/>
  <c r="U6"/>
  <c r="C14"/>
  <c r="D14"/>
  <c r="E14"/>
  <c r="F14"/>
  <c r="G14"/>
  <c r="H14"/>
  <c r="I14"/>
  <c r="J14"/>
  <c r="K14"/>
  <c r="L14"/>
  <c r="M14"/>
  <c r="N14"/>
  <c r="O14"/>
  <c r="P14"/>
  <c r="Q14"/>
  <c r="R14"/>
  <c r="S14"/>
  <c r="T14"/>
  <c r="U14"/>
  <c r="C36"/>
  <c r="D36"/>
  <c r="E36"/>
  <c r="F36"/>
  <c r="G36"/>
  <c r="H36"/>
  <c r="I36"/>
  <c r="J36"/>
  <c r="K36"/>
  <c r="L36"/>
  <c r="M36"/>
  <c r="N36"/>
  <c r="O36"/>
  <c r="P36"/>
  <c r="Q36"/>
  <c r="R36"/>
  <c r="S36"/>
  <c r="T36"/>
  <c r="U36"/>
  <c r="C49"/>
  <c r="D49"/>
  <c r="E49"/>
  <c r="F49"/>
  <c r="G49"/>
  <c r="H49"/>
  <c r="I49"/>
  <c r="J49"/>
  <c r="K49"/>
  <c r="L49"/>
  <c r="M49"/>
  <c r="N49"/>
  <c r="O49"/>
  <c r="P49"/>
  <c r="Q49"/>
  <c r="R49"/>
  <c r="S49"/>
  <c r="T49"/>
  <c r="U49"/>
  <c r="C99"/>
  <c r="D99"/>
  <c r="E99"/>
  <c r="F99"/>
  <c r="G99"/>
  <c r="H99"/>
  <c r="I99"/>
  <c r="J99"/>
  <c r="K99"/>
  <c r="L99"/>
  <c r="M99"/>
  <c r="N99"/>
  <c r="O99"/>
  <c r="P99"/>
  <c r="Q99"/>
  <c r="R99"/>
  <c r="S99"/>
  <c r="T99"/>
  <c r="U99"/>
  <c r="C111"/>
  <c r="D111"/>
  <c r="E111"/>
  <c r="F111"/>
  <c r="G111"/>
  <c r="H111"/>
  <c r="I111"/>
  <c r="J111"/>
  <c r="K111"/>
  <c r="L111"/>
  <c r="M111"/>
  <c r="N111"/>
  <c r="O111"/>
  <c r="P111"/>
  <c r="Q111"/>
  <c r="R111"/>
  <c r="S111"/>
  <c r="T111"/>
  <c r="U111"/>
  <c r="C131"/>
  <c r="D131"/>
  <c r="E131"/>
  <c r="F131"/>
  <c r="G131"/>
  <c r="H131"/>
  <c r="I131"/>
  <c r="J131"/>
  <c r="K131"/>
  <c r="L131"/>
  <c r="M131"/>
  <c r="N131"/>
  <c r="O131"/>
  <c r="P131"/>
  <c r="Q131"/>
  <c r="R131"/>
  <c r="S131"/>
  <c r="T131"/>
  <c r="U131"/>
  <c r="C148"/>
  <c r="D148"/>
  <c r="E148"/>
  <c r="F148"/>
  <c r="G148"/>
  <c r="H148"/>
  <c r="I148"/>
  <c r="J148"/>
  <c r="K148"/>
  <c r="L148"/>
  <c r="M148"/>
  <c r="N148"/>
  <c r="O148"/>
  <c r="P148"/>
  <c r="Q148"/>
  <c r="R148"/>
  <c r="S148"/>
  <c r="T148"/>
  <c r="C180"/>
  <c r="D180"/>
  <c r="E180"/>
  <c r="F180"/>
  <c r="F182" s="1"/>
  <c r="G180"/>
  <c r="H180"/>
  <c r="I180"/>
  <c r="J180"/>
  <c r="K180"/>
  <c r="L180"/>
  <c r="M180"/>
  <c r="N180"/>
  <c r="N182" s="1"/>
  <c r="O180"/>
  <c r="P180"/>
  <c r="Q180"/>
  <c r="R180"/>
  <c r="T180"/>
  <c r="U180"/>
  <c r="B16" i="23"/>
  <c r="L185" i="29" s="1"/>
  <c r="C16" i="23"/>
  <c r="M185" i="29" s="1"/>
  <c r="D16" i="23"/>
  <c r="N185" i="29" s="1"/>
  <c r="E16" i="23"/>
  <c r="O185" i="29" s="1"/>
  <c r="F16" i="23"/>
  <c r="P185" i="29" s="1"/>
  <c r="G16" i="23"/>
  <c r="Q185" i="29" s="1"/>
  <c r="H16" i="23"/>
  <c r="R185" i="29" s="1"/>
  <c r="I16" i="23"/>
  <c r="S185" i="29" s="1"/>
  <c r="J16" i="23"/>
  <c r="T185" i="29" s="1"/>
  <c r="K16" i="23"/>
  <c r="U185" i="29" s="1"/>
  <c r="H26" i="23"/>
  <c r="H27"/>
  <c r="H28"/>
  <c r="H29"/>
  <c r="E30"/>
  <c r="E37" s="1"/>
  <c r="H30"/>
  <c r="H31"/>
  <c r="D32"/>
  <c r="E32"/>
  <c r="D33"/>
  <c r="C34"/>
  <c r="D34"/>
  <c r="D35"/>
  <c r="C36"/>
  <c r="H36"/>
  <c r="B37"/>
  <c r="F37"/>
  <c r="G37"/>
  <c r="I37"/>
  <c r="J37"/>
  <c r="K37"/>
  <c r="C7" i="30"/>
  <c r="D7"/>
  <c r="E7"/>
  <c r="F7"/>
  <c r="G7"/>
  <c r="H7"/>
  <c r="I7"/>
  <c r="J7"/>
  <c r="K7"/>
  <c r="L7"/>
  <c r="M7"/>
  <c r="M145" s="1"/>
  <c r="N7"/>
  <c r="P7"/>
  <c r="Q7"/>
  <c r="C15"/>
  <c r="D15"/>
  <c r="E15"/>
  <c r="F15"/>
  <c r="G15"/>
  <c r="G145" s="1"/>
  <c r="H15"/>
  <c r="H145" s="1"/>
  <c r="I15"/>
  <c r="J15"/>
  <c r="K15"/>
  <c r="L15"/>
  <c r="M15"/>
  <c r="N15"/>
  <c r="O15"/>
  <c r="O145" s="1"/>
  <c r="P15"/>
  <c r="Q15"/>
  <c r="C30"/>
  <c r="D30"/>
  <c r="E30"/>
  <c r="F30"/>
  <c r="G30"/>
  <c r="H30"/>
  <c r="I30"/>
  <c r="J30"/>
  <c r="K30"/>
  <c r="L30"/>
  <c r="M30"/>
  <c r="N30"/>
  <c r="P30"/>
  <c r="Q30"/>
  <c r="C43"/>
  <c r="D43"/>
  <c r="E43"/>
  <c r="F43"/>
  <c r="G43"/>
  <c r="H43"/>
  <c r="I43"/>
  <c r="J43"/>
  <c r="K43"/>
  <c r="L43"/>
  <c r="M43"/>
  <c r="N43"/>
  <c r="P43"/>
  <c r="Q43"/>
  <c r="O47"/>
  <c r="P72"/>
  <c r="P89" s="1"/>
  <c r="C89"/>
  <c r="D89"/>
  <c r="E89"/>
  <c r="F89"/>
  <c r="G89"/>
  <c r="H89"/>
  <c r="I89"/>
  <c r="J89"/>
  <c r="K89"/>
  <c r="L89"/>
  <c r="M89"/>
  <c r="N89"/>
  <c r="Q89"/>
  <c r="C93"/>
  <c r="D93"/>
  <c r="E93"/>
  <c r="F93"/>
  <c r="G93"/>
  <c r="H93"/>
  <c r="I93"/>
  <c r="J93"/>
  <c r="K93"/>
  <c r="M93"/>
  <c r="N93"/>
  <c r="P93"/>
  <c r="Q93"/>
  <c r="C114"/>
  <c r="D114"/>
  <c r="E114"/>
  <c r="F114"/>
  <c r="G114"/>
  <c r="H114"/>
  <c r="I114"/>
  <c r="J114"/>
  <c r="K114"/>
  <c r="L114"/>
  <c r="M114"/>
  <c r="N114"/>
  <c r="O114"/>
  <c r="P114"/>
  <c r="Q114"/>
  <c r="C123"/>
  <c r="D123"/>
  <c r="E123"/>
  <c r="F123"/>
  <c r="G123"/>
  <c r="H123"/>
  <c r="I123"/>
  <c r="J123"/>
  <c r="J145" s="1"/>
  <c r="K123"/>
  <c r="L123"/>
  <c r="M123"/>
  <c r="N123"/>
  <c r="P123"/>
  <c r="Q123"/>
  <c r="C143"/>
  <c r="D143"/>
  <c r="E143"/>
  <c r="F143"/>
  <c r="G143"/>
  <c r="H143"/>
  <c r="I143"/>
  <c r="J143"/>
  <c r="K143"/>
  <c r="L143"/>
  <c r="M143"/>
  <c r="N143"/>
  <c r="P143"/>
  <c r="Q143"/>
  <c r="B16" i="16"/>
  <c r="D16"/>
  <c r="F16"/>
  <c r="C19"/>
  <c r="E19"/>
  <c r="G19"/>
  <c r="I19"/>
  <c r="C20"/>
  <c r="E20"/>
  <c r="G20"/>
  <c r="I20"/>
  <c r="C21"/>
  <c r="E21"/>
  <c r="G21"/>
  <c r="I21"/>
  <c r="C22"/>
  <c r="E22"/>
  <c r="G22"/>
  <c r="I22"/>
  <c r="C23"/>
  <c r="E23"/>
  <c r="G23"/>
  <c r="I23"/>
  <c r="C24"/>
  <c r="E24"/>
  <c r="G24"/>
  <c r="I24"/>
  <c r="C25"/>
  <c r="E25"/>
  <c r="G25"/>
  <c r="I25"/>
  <c r="C26"/>
  <c r="E26"/>
  <c r="G26"/>
  <c r="I26"/>
  <c r="C27"/>
  <c r="E27"/>
  <c r="G27"/>
  <c r="I27"/>
  <c r="C28"/>
  <c r="E28"/>
  <c r="G28"/>
  <c r="I28"/>
  <c r="C29"/>
  <c r="E29"/>
  <c r="G29"/>
  <c r="I29"/>
  <c r="C30"/>
  <c r="E30"/>
  <c r="G30"/>
  <c r="I30"/>
  <c r="B31"/>
  <c r="C31" s="1"/>
  <c r="D31"/>
  <c r="E31"/>
  <c r="F31"/>
  <c r="F199" s="1"/>
  <c r="G31"/>
  <c r="I31"/>
  <c r="C34"/>
  <c r="E34"/>
  <c r="G34"/>
  <c r="I34"/>
  <c r="C35"/>
  <c r="E35"/>
  <c r="G35"/>
  <c r="I35"/>
  <c r="C36"/>
  <c r="E36"/>
  <c r="G36"/>
  <c r="I36"/>
  <c r="C37"/>
  <c r="E37"/>
  <c r="G37"/>
  <c r="I37"/>
  <c r="C38"/>
  <c r="E38"/>
  <c r="G38"/>
  <c r="I38"/>
  <c r="C39"/>
  <c r="E39"/>
  <c r="G39"/>
  <c r="I39"/>
  <c r="C40"/>
  <c r="E40"/>
  <c r="G40"/>
  <c r="I40"/>
  <c r="C41"/>
  <c r="E41"/>
  <c r="G41"/>
  <c r="I41"/>
  <c r="C42"/>
  <c r="E42"/>
  <c r="G42"/>
  <c r="I42"/>
  <c r="C43"/>
  <c r="E43"/>
  <c r="G43"/>
  <c r="I43"/>
  <c r="C44"/>
  <c r="E44"/>
  <c r="G44"/>
  <c r="I44"/>
  <c r="C45"/>
  <c r="E45"/>
  <c r="G45"/>
  <c r="I45"/>
  <c r="B46"/>
  <c r="C46" s="1"/>
  <c r="D46"/>
  <c r="E46" s="1"/>
  <c r="F46"/>
  <c r="I46"/>
  <c r="C49"/>
  <c r="E49"/>
  <c r="G49"/>
  <c r="I49"/>
  <c r="C50"/>
  <c r="E50"/>
  <c r="G50"/>
  <c r="I50"/>
  <c r="C51"/>
  <c r="E51"/>
  <c r="G51"/>
  <c r="I51"/>
  <c r="C52"/>
  <c r="E52"/>
  <c r="G52"/>
  <c r="I52"/>
  <c r="C53"/>
  <c r="E53"/>
  <c r="G53"/>
  <c r="I53"/>
  <c r="C54"/>
  <c r="E54"/>
  <c r="G54"/>
  <c r="I54"/>
  <c r="C55"/>
  <c r="E55"/>
  <c r="G55"/>
  <c r="I55"/>
  <c r="C56"/>
  <c r="E56"/>
  <c r="G56"/>
  <c r="I56"/>
  <c r="C57"/>
  <c r="E57"/>
  <c r="G57"/>
  <c r="I57"/>
  <c r="C58"/>
  <c r="E58"/>
  <c r="G58"/>
  <c r="I58"/>
  <c r="C59"/>
  <c r="E59"/>
  <c r="G59"/>
  <c r="I59"/>
  <c r="C60"/>
  <c r="E60"/>
  <c r="G60"/>
  <c r="I60"/>
  <c r="B61"/>
  <c r="D61"/>
  <c r="F61"/>
  <c r="I61"/>
  <c r="C64"/>
  <c r="E64"/>
  <c r="G64"/>
  <c r="I64"/>
  <c r="C65"/>
  <c r="E65"/>
  <c r="G65"/>
  <c r="I65"/>
  <c r="C66"/>
  <c r="E66"/>
  <c r="G66"/>
  <c r="I66"/>
  <c r="C67"/>
  <c r="E67"/>
  <c r="G67"/>
  <c r="I67"/>
  <c r="C68"/>
  <c r="E68"/>
  <c r="G68"/>
  <c r="I68"/>
  <c r="C69"/>
  <c r="E69"/>
  <c r="G69"/>
  <c r="I69"/>
  <c r="C70"/>
  <c r="E70"/>
  <c r="G70"/>
  <c r="I70"/>
  <c r="C71"/>
  <c r="E71"/>
  <c r="G71"/>
  <c r="I71"/>
  <c r="C72"/>
  <c r="E72"/>
  <c r="G72"/>
  <c r="I72"/>
  <c r="C73"/>
  <c r="E73"/>
  <c r="G73"/>
  <c r="I73"/>
  <c r="C74"/>
  <c r="E74"/>
  <c r="G74"/>
  <c r="I74"/>
  <c r="C75"/>
  <c r="E75"/>
  <c r="G75"/>
  <c r="I75"/>
  <c r="I76"/>
  <c r="C79"/>
  <c r="E79"/>
  <c r="G79"/>
  <c r="H79"/>
  <c r="C80"/>
  <c r="E80"/>
  <c r="G80"/>
  <c r="H80"/>
  <c r="I80" s="1"/>
  <c r="C81"/>
  <c r="E81"/>
  <c r="G81"/>
  <c r="H81"/>
  <c r="I81" s="1"/>
  <c r="C82"/>
  <c r="E82"/>
  <c r="G82"/>
  <c r="H82"/>
  <c r="I82" s="1"/>
  <c r="C83"/>
  <c r="E83"/>
  <c r="G83"/>
  <c r="H83"/>
  <c r="I83" s="1"/>
  <c r="C84"/>
  <c r="E84"/>
  <c r="G84"/>
  <c r="H84"/>
  <c r="I84" s="1"/>
  <c r="C85"/>
  <c r="E85"/>
  <c r="G85"/>
  <c r="H85"/>
  <c r="I85" s="1"/>
  <c r="C86"/>
  <c r="E86"/>
  <c r="G86"/>
  <c r="H86"/>
  <c r="I86" s="1"/>
  <c r="C87"/>
  <c r="E87"/>
  <c r="G87"/>
  <c r="H87"/>
  <c r="I87" s="1"/>
  <c r="C88"/>
  <c r="E88"/>
  <c r="G88"/>
  <c r="H88"/>
  <c r="I88" s="1"/>
  <c r="C89"/>
  <c r="E89"/>
  <c r="G89"/>
  <c r="H89"/>
  <c r="I89" s="1"/>
  <c r="C90"/>
  <c r="E90"/>
  <c r="G90"/>
  <c r="H90"/>
  <c r="I90" s="1"/>
  <c r="B91"/>
  <c r="C91" s="1"/>
  <c r="D91"/>
  <c r="E91" s="1"/>
  <c r="F91"/>
  <c r="G91" s="1"/>
  <c r="C94"/>
  <c r="E94"/>
  <c r="G94"/>
  <c r="H94"/>
  <c r="C95"/>
  <c r="E95"/>
  <c r="G95"/>
  <c r="H95"/>
  <c r="C96"/>
  <c r="E96"/>
  <c r="G96"/>
  <c r="H96"/>
  <c r="I96" s="1"/>
  <c r="C97"/>
  <c r="E97"/>
  <c r="G97"/>
  <c r="H97"/>
  <c r="C98"/>
  <c r="E98"/>
  <c r="G98"/>
  <c r="H98"/>
  <c r="I98" s="1"/>
  <c r="C99"/>
  <c r="E99"/>
  <c r="G99"/>
  <c r="H99"/>
  <c r="C100"/>
  <c r="E100"/>
  <c r="G100"/>
  <c r="H100"/>
  <c r="C101"/>
  <c r="E101"/>
  <c r="G101"/>
  <c r="H101"/>
  <c r="C102"/>
  <c r="E102"/>
  <c r="G102"/>
  <c r="H102"/>
  <c r="C103"/>
  <c r="E103"/>
  <c r="G103"/>
  <c r="H103"/>
  <c r="C104"/>
  <c r="E104"/>
  <c r="G104"/>
  <c r="H104"/>
  <c r="C105"/>
  <c r="E105"/>
  <c r="G105"/>
  <c r="H105"/>
  <c r="B106"/>
  <c r="D106"/>
  <c r="F106"/>
  <c r="G106" s="1"/>
  <c r="C109"/>
  <c r="E109"/>
  <c r="G109"/>
  <c r="H109"/>
  <c r="C110"/>
  <c r="E110"/>
  <c r="G110"/>
  <c r="H110"/>
  <c r="I110" s="1"/>
  <c r="C111"/>
  <c r="E111"/>
  <c r="G111"/>
  <c r="H111"/>
  <c r="C112"/>
  <c r="E112"/>
  <c r="G112"/>
  <c r="H112"/>
  <c r="I112" s="1"/>
  <c r="C113"/>
  <c r="E113"/>
  <c r="G113"/>
  <c r="H113"/>
  <c r="C114"/>
  <c r="E114"/>
  <c r="G114"/>
  <c r="H114"/>
  <c r="C115"/>
  <c r="E115"/>
  <c r="G115"/>
  <c r="H115"/>
  <c r="C116"/>
  <c r="E116"/>
  <c r="G116"/>
  <c r="H116"/>
  <c r="C117"/>
  <c r="E117"/>
  <c r="G117"/>
  <c r="H117"/>
  <c r="C118"/>
  <c r="E118"/>
  <c r="G118"/>
  <c r="H118"/>
  <c r="C119"/>
  <c r="E119"/>
  <c r="G119"/>
  <c r="H119"/>
  <c r="C120"/>
  <c r="E120"/>
  <c r="G120"/>
  <c r="H120"/>
  <c r="B121"/>
  <c r="D121"/>
  <c r="F121"/>
  <c r="E124"/>
  <c r="G124"/>
  <c r="H124"/>
  <c r="C125"/>
  <c r="E125"/>
  <c r="G125"/>
  <c r="H125"/>
  <c r="C126"/>
  <c r="E126"/>
  <c r="G126"/>
  <c r="H126"/>
  <c r="C127"/>
  <c r="E127"/>
  <c r="G127"/>
  <c r="H127"/>
  <c r="C128"/>
  <c r="E128"/>
  <c r="G128"/>
  <c r="H128"/>
  <c r="C129"/>
  <c r="E129"/>
  <c r="G129"/>
  <c r="H129"/>
  <c r="C130"/>
  <c r="E130"/>
  <c r="G130"/>
  <c r="H130"/>
  <c r="C131"/>
  <c r="E131"/>
  <c r="G131"/>
  <c r="H131"/>
  <c r="C132"/>
  <c r="E132"/>
  <c r="G132"/>
  <c r="H132"/>
  <c r="C133"/>
  <c r="E133"/>
  <c r="G133"/>
  <c r="H133"/>
  <c r="C134"/>
  <c r="E134"/>
  <c r="G134"/>
  <c r="H134"/>
  <c r="I134" s="1"/>
  <c r="C135"/>
  <c r="E135"/>
  <c r="G135"/>
  <c r="H135"/>
  <c r="B136"/>
  <c r="D136"/>
  <c r="F136"/>
  <c r="C139"/>
  <c r="E139"/>
  <c r="G139"/>
  <c r="H139"/>
  <c r="I154" s="1"/>
  <c r="C140"/>
  <c r="E140"/>
  <c r="G140"/>
  <c r="H140"/>
  <c r="C141"/>
  <c r="E141"/>
  <c r="G141"/>
  <c r="H141"/>
  <c r="C142"/>
  <c r="E142"/>
  <c r="G142"/>
  <c r="H142"/>
  <c r="C143"/>
  <c r="E143"/>
  <c r="G143"/>
  <c r="H143"/>
  <c r="C144"/>
  <c r="E144"/>
  <c r="G144"/>
  <c r="H144"/>
  <c r="C145"/>
  <c r="E145"/>
  <c r="G145"/>
  <c r="H145"/>
  <c r="C146"/>
  <c r="E146"/>
  <c r="G146"/>
  <c r="H146"/>
  <c r="C147"/>
  <c r="E147"/>
  <c r="G147"/>
  <c r="H147"/>
  <c r="C148"/>
  <c r="E148"/>
  <c r="G148"/>
  <c r="H148"/>
  <c r="C149"/>
  <c r="E149"/>
  <c r="G149"/>
  <c r="H149"/>
  <c r="C150"/>
  <c r="E150"/>
  <c r="G150"/>
  <c r="H150"/>
  <c r="B151"/>
  <c r="C151"/>
  <c r="D151"/>
  <c r="E151"/>
  <c r="F151"/>
  <c r="G151" s="1"/>
  <c r="B198"/>
  <c r="D198"/>
  <c r="F198"/>
  <c r="H198"/>
  <c r="B199"/>
  <c r="D199"/>
  <c r="H199"/>
  <c r="B200"/>
  <c r="D200"/>
  <c r="F200"/>
  <c r="H200"/>
  <c r="D201"/>
  <c r="H201"/>
  <c r="B202"/>
  <c r="D202"/>
  <c r="F202"/>
  <c r="H202"/>
  <c r="E224"/>
  <c r="F224" s="1"/>
  <c r="E225"/>
  <c r="F225" s="1"/>
  <c r="E226"/>
  <c r="F226"/>
  <c r="E227"/>
  <c r="F227" s="1"/>
  <c r="E228"/>
  <c r="F228" s="1"/>
  <c r="E229"/>
  <c r="F229"/>
  <c r="E230"/>
  <c r="F230" s="1"/>
  <c r="E231"/>
  <c r="E232"/>
  <c r="F232" s="1"/>
  <c r="E233"/>
  <c r="F233" s="1"/>
  <c r="E234"/>
  <c r="F234"/>
  <c r="E235"/>
  <c r="E236"/>
  <c r="F236" s="1"/>
  <c r="E237"/>
  <c r="F237"/>
  <c r="E238"/>
  <c r="F238" s="1"/>
  <c r="E239"/>
  <c r="E240"/>
  <c r="F240" s="1"/>
  <c r="E241"/>
  <c r="F241" s="1"/>
  <c r="E242"/>
  <c r="F242"/>
  <c r="E243"/>
  <c r="F243" s="1"/>
  <c r="E244"/>
  <c r="F244" s="1"/>
  <c r="B245"/>
  <c r="C245"/>
  <c r="D245"/>
  <c r="L5" i="3"/>
  <c r="L6"/>
  <c r="L7"/>
  <c r="L8"/>
  <c r="L9"/>
  <c r="L10"/>
  <c r="L11"/>
  <c r="B12"/>
  <c r="C12"/>
  <c r="D12"/>
  <c r="E12"/>
  <c r="F12"/>
  <c r="L15"/>
  <c r="L16"/>
  <c r="L17"/>
  <c r="L18"/>
  <c r="L19"/>
  <c r="L20"/>
  <c r="L21"/>
  <c r="B22"/>
  <c r="C22"/>
  <c r="D22"/>
  <c r="E22"/>
  <c r="F22"/>
  <c r="I22"/>
  <c r="J22"/>
  <c r="I3" i="2"/>
  <c r="J3"/>
  <c r="K3"/>
  <c r="L3"/>
  <c r="I4"/>
  <c r="J4"/>
  <c r="K4"/>
  <c r="L4"/>
  <c r="I5"/>
  <c r="J5"/>
  <c r="K5"/>
  <c r="L5"/>
  <c r="I6"/>
  <c r="J6"/>
  <c r="K6"/>
  <c r="L6"/>
  <c r="I7"/>
  <c r="J7"/>
  <c r="K7"/>
  <c r="L7"/>
  <c r="I8"/>
  <c r="J8"/>
  <c r="K8"/>
  <c r="L8"/>
  <c r="I9"/>
  <c r="J9"/>
  <c r="K9"/>
  <c r="L9"/>
  <c r="I10"/>
  <c r="J10"/>
  <c r="K10"/>
  <c r="L10"/>
  <c r="I11"/>
  <c r="J11"/>
  <c r="K11"/>
  <c r="L11"/>
  <c r="I12"/>
  <c r="J12"/>
  <c r="K12"/>
  <c r="L12"/>
  <c r="I13"/>
  <c r="J13"/>
  <c r="K13"/>
  <c r="L13"/>
  <c r="I14"/>
  <c r="J14"/>
  <c r="K14"/>
  <c r="L14"/>
  <c r="I15"/>
  <c r="J15"/>
  <c r="K15"/>
  <c r="L15"/>
  <c r="I16"/>
  <c r="J16"/>
  <c r="K16"/>
  <c r="L16"/>
  <c r="I17"/>
  <c r="J17"/>
  <c r="K17"/>
  <c r="L17"/>
  <c r="I18"/>
  <c r="J18"/>
  <c r="K18"/>
  <c r="L18"/>
  <c r="I19"/>
  <c r="J19"/>
  <c r="K19"/>
  <c r="L19"/>
  <c r="I20"/>
  <c r="J20"/>
  <c r="K20"/>
  <c r="L20"/>
  <c r="I21"/>
  <c r="J21"/>
  <c r="K21"/>
  <c r="L21"/>
  <c r="I22"/>
  <c r="J22"/>
  <c r="K22"/>
  <c r="L22"/>
  <c r="I23"/>
  <c r="J23"/>
  <c r="K23"/>
  <c r="L23"/>
  <c r="I24"/>
  <c r="J24"/>
  <c r="K24"/>
  <c r="L24"/>
  <c r="I25"/>
  <c r="J25"/>
  <c r="K25"/>
  <c r="L25"/>
  <c r="I26"/>
  <c r="J26"/>
  <c r="K26"/>
  <c r="L26"/>
  <c r="I27"/>
  <c r="J27"/>
  <c r="K27"/>
  <c r="L27"/>
  <c r="M27"/>
  <c r="I16" i="33"/>
  <c r="I31" s="1"/>
  <c r="J16"/>
  <c r="K16"/>
  <c r="K31" s="1"/>
  <c r="L16"/>
  <c r="M16"/>
  <c r="N16"/>
  <c r="C19"/>
  <c r="D19"/>
  <c r="E19"/>
  <c r="F19"/>
  <c r="G19"/>
  <c r="H19"/>
  <c r="I19"/>
  <c r="J19"/>
  <c r="K19"/>
  <c r="L19"/>
  <c r="M19"/>
  <c r="N19"/>
  <c r="C20"/>
  <c r="D20"/>
  <c r="E20"/>
  <c r="F20"/>
  <c r="G20"/>
  <c r="H20"/>
  <c r="I20"/>
  <c r="J20"/>
  <c r="K20"/>
  <c r="L20"/>
  <c r="M20"/>
  <c r="N20"/>
  <c r="C21"/>
  <c r="D21"/>
  <c r="E21"/>
  <c r="F21"/>
  <c r="G21"/>
  <c r="H21"/>
  <c r="I21"/>
  <c r="J21"/>
  <c r="K21"/>
  <c r="L21"/>
  <c r="M21"/>
  <c r="N21"/>
  <c r="C22"/>
  <c r="D22"/>
  <c r="E22"/>
  <c r="F22"/>
  <c r="G22"/>
  <c r="H22"/>
  <c r="I22"/>
  <c r="J22"/>
  <c r="K22"/>
  <c r="L22"/>
  <c r="M22"/>
  <c r="N22"/>
  <c r="C23"/>
  <c r="D23"/>
  <c r="E23"/>
  <c r="F23"/>
  <c r="G23"/>
  <c r="H23"/>
  <c r="I23"/>
  <c r="J23"/>
  <c r="K23"/>
  <c r="L23"/>
  <c r="M23"/>
  <c r="N23"/>
  <c r="C24"/>
  <c r="D24"/>
  <c r="E24"/>
  <c r="F24"/>
  <c r="G24"/>
  <c r="H24"/>
  <c r="I24"/>
  <c r="J24"/>
  <c r="K24"/>
  <c r="L24"/>
  <c r="M24"/>
  <c r="N24"/>
  <c r="C25"/>
  <c r="D25"/>
  <c r="E25"/>
  <c r="F25"/>
  <c r="G25"/>
  <c r="H25"/>
  <c r="I25"/>
  <c r="J25"/>
  <c r="K25"/>
  <c r="L25"/>
  <c r="M25"/>
  <c r="N25"/>
  <c r="C26"/>
  <c r="D26"/>
  <c r="E26"/>
  <c r="F26"/>
  <c r="G26"/>
  <c r="H26"/>
  <c r="I26"/>
  <c r="J26"/>
  <c r="K26"/>
  <c r="L26"/>
  <c r="M26"/>
  <c r="N26"/>
  <c r="C27"/>
  <c r="D27"/>
  <c r="E27"/>
  <c r="F27"/>
  <c r="G27"/>
  <c r="H27"/>
  <c r="I27"/>
  <c r="J27"/>
  <c r="K27"/>
  <c r="L27"/>
  <c r="M27"/>
  <c r="N27"/>
  <c r="C28"/>
  <c r="D28"/>
  <c r="E28"/>
  <c r="F28"/>
  <c r="G28"/>
  <c r="H28"/>
  <c r="I28"/>
  <c r="J28"/>
  <c r="K28"/>
  <c r="L28"/>
  <c r="M28"/>
  <c r="N28"/>
  <c r="C29"/>
  <c r="D29"/>
  <c r="E29"/>
  <c r="F29"/>
  <c r="G29"/>
  <c r="H29"/>
  <c r="I29"/>
  <c r="J29"/>
  <c r="K29"/>
  <c r="L29"/>
  <c r="M29"/>
  <c r="N29"/>
  <c r="C30"/>
  <c r="D30"/>
  <c r="E30"/>
  <c r="F30"/>
  <c r="G30"/>
  <c r="H30"/>
  <c r="I30"/>
  <c r="J30"/>
  <c r="K30"/>
  <c r="L30"/>
  <c r="M30"/>
  <c r="N30"/>
  <c r="C31"/>
  <c r="D31"/>
  <c r="E31"/>
  <c r="F31"/>
  <c r="G31"/>
  <c r="H31"/>
  <c r="M31"/>
  <c r="N31"/>
  <c r="J48"/>
  <c r="J63" s="1"/>
  <c r="K48"/>
  <c r="L48"/>
  <c r="L63" s="1"/>
  <c r="M48"/>
  <c r="N48"/>
  <c r="N63" s="1"/>
  <c r="C51"/>
  <c r="D51"/>
  <c r="E51"/>
  <c r="F51"/>
  <c r="G51"/>
  <c r="H51"/>
  <c r="I51"/>
  <c r="J51"/>
  <c r="K51"/>
  <c r="L51"/>
  <c r="M51"/>
  <c r="N51"/>
  <c r="C52"/>
  <c r="D52"/>
  <c r="E52"/>
  <c r="F52"/>
  <c r="G52"/>
  <c r="H52"/>
  <c r="I52"/>
  <c r="J52"/>
  <c r="K52"/>
  <c r="L52"/>
  <c r="M52"/>
  <c r="N52"/>
  <c r="C53"/>
  <c r="D53"/>
  <c r="E53"/>
  <c r="F53"/>
  <c r="G53"/>
  <c r="H53"/>
  <c r="I53"/>
  <c r="J53"/>
  <c r="K53"/>
  <c r="L53"/>
  <c r="M53"/>
  <c r="N53"/>
  <c r="C54"/>
  <c r="D54"/>
  <c r="E54"/>
  <c r="F54"/>
  <c r="G54"/>
  <c r="H54"/>
  <c r="I54"/>
  <c r="J54"/>
  <c r="K54"/>
  <c r="L54"/>
  <c r="M54"/>
  <c r="N54"/>
  <c r="C55"/>
  <c r="D55"/>
  <c r="E55"/>
  <c r="F55"/>
  <c r="G55"/>
  <c r="H55"/>
  <c r="I55"/>
  <c r="J55"/>
  <c r="K55"/>
  <c r="L55"/>
  <c r="M55"/>
  <c r="N55"/>
  <c r="C56"/>
  <c r="D56"/>
  <c r="E56"/>
  <c r="F56"/>
  <c r="G56"/>
  <c r="H56"/>
  <c r="I56"/>
  <c r="J56"/>
  <c r="K56"/>
  <c r="L56"/>
  <c r="M56"/>
  <c r="N56"/>
  <c r="C57"/>
  <c r="D57"/>
  <c r="E57"/>
  <c r="F57"/>
  <c r="G57"/>
  <c r="H57"/>
  <c r="I57"/>
  <c r="J57"/>
  <c r="K57"/>
  <c r="L57"/>
  <c r="M57"/>
  <c r="N57"/>
  <c r="C58"/>
  <c r="D58"/>
  <c r="E58"/>
  <c r="F58"/>
  <c r="G58"/>
  <c r="H58"/>
  <c r="I58"/>
  <c r="J58"/>
  <c r="K58"/>
  <c r="L58"/>
  <c r="M58"/>
  <c r="N58"/>
  <c r="C59"/>
  <c r="D59"/>
  <c r="E59"/>
  <c r="F59"/>
  <c r="G59"/>
  <c r="H59"/>
  <c r="I59"/>
  <c r="J59"/>
  <c r="K59"/>
  <c r="L59"/>
  <c r="M59"/>
  <c r="N59"/>
  <c r="C60"/>
  <c r="D60"/>
  <c r="E60"/>
  <c r="F60"/>
  <c r="G60"/>
  <c r="H60"/>
  <c r="I60"/>
  <c r="J60"/>
  <c r="K60"/>
  <c r="L60"/>
  <c r="M60"/>
  <c r="N60"/>
  <c r="C61"/>
  <c r="D61"/>
  <c r="E61"/>
  <c r="F61"/>
  <c r="G61"/>
  <c r="H61"/>
  <c r="I61"/>
  <c r="J61"/>
  <c r="K61"/>
  <c r="L61"/>
  <c r="M61"/>
  <c r="N61"/>
  <c r="C62"/>
  <c r="D62"/>
  <c r="E62"/>
  <c r="F62"/>
  <c r="G62"/>
  <c r="H62"/>
  <c r="I62"/>
  <c r="J62"/>
  <c r="K62"/>
  <c r="L62"/>
  <c r="M62"/>
  <c r="N62"/>
  <c r="C63"/>
  <c r="D63"/>
  <c r="E63"/>
  <c r="F63"/>
  <c r="G63"/>
  <c r="H63"/>
  <c r="I63"/>
  <c r="M63"/>
  <c r="B66" i="34"/>
  <c r="C66"/>
  <c r="D66"/>
  <c r="B67"/>
  <c r="B82" s="1"/>
  <c r="C67"/>
  <c r="C82" s="1"/>
  <c r="D67"/>
  <c r="D82" s="1"/>
  <c r="B68"/>
  <c r="B84" s="1"/>
  <c r="C68"/>
  <c r="C84" s="1"/>
  <c r="D68"/>
  <c r="B69"/>
  <c r="C69"/>
  <c r="D69"/>
  <c r="B70"/>
  <c r="B85" s="1"/>
  <c r="C70"/>
  <c r="C86" s="1"/>
  <c r="D70"/>
  <c r="D86" s="1"/>
  <c r="B71"/>
  <c r="B87" s="1"/>
  <c r="C71"/>
  <c r="D71"/>
  <c r="B72"/>
  <c r="C72"/>
  <c r="C87" s="1"/>
  <c r="D72"/>
  <c r="D87" s="1"/>
  <c r="B73"/>
  <c r="B88" s="1"/>
  <c r="C73"/>
  <c r="C89" s="1"/>
  <c r="D73"/>
  <c r="D89" s="1"/>
  <c r="B74"/>
  <c r="C74"/>
  <c r="D74"/>
  <c r="B75"/>
  <c r="C75"/>
  <c r="C90" s="1"/>
  <c r="D75"/>
  <c r="D91" s="1"/>
  <c r="B76"/>
  <c r="C76"/>
  <c r="D76"/>
  <c r="D92" s="1"/>
  <c r="C83"/>
  <c r="D83"/>
  <c r="B86"/>
  <c r="J7" i="44"/>
  <c r="J8"/>
  <c r="J9"/>
  <c r="J10"/>
  <c r="J11"/>
  <c r="J12"/>
  <c r="J13"/>
  <c r="J14"/>
  <c r="J16"/>
  <c r="J17"/>
  <c r="J18"/>
  <c r="J19"/>
  <c r="J20"/>
  <c r="J21"/>
  <c r="J22"/>
  <c r="J23"/>
  <c r="J25"/>
  <c r="J26"/>
  <c r="J27"/>
  <c r="J28"/>
  <c r="J29"/>
  <c r="J30"/>
  <c r="J31"/>
  <c r="J32"/>
  <c r="J33"/>
  <c r="J34"/>
  <c r="J35"/>
  <c r="H5" i="25"/>
  <c r="N5"/>
  <c r="O5" s="1"/>
  <c r="H6"/>
  <c r="H65" s="1"/>
  <c r="N6"/>
  <c r="H7"/>
  <c r="N7"/>
  <c r="H8"/>
  <c r="H38" s="1"/>
  <c r="N8"/>
  <c r="H9"/>
  <c r="N9"/>
  <c r="H10"/>
  <c r="N10"/>
  <c r="H11"/>
  <c r="H41" s="1"/>
  <c r="N11"/>
  <c r="H12"/>
  <c r="H42" s="1"/>
  <c r="N12"/>
  <c r="H13"/>
  <c r="H43" s="1"/>
  <c r="N13"/>
  <c r="H14"/>
  <c r="N14"/>
  <c r="N74" s="1"/>
  <c r="H15"/>
  <c r="H45" s="1"/>
  <c r="H16"/>
  <c r="H46" s="1"/>
  <c r="H17"/>
  <c r="H47" s="1"/>
  <c r="H18"/>
  <c r="H48" s="1"/>
  <c r="H19"/>
  <c r="H49" s="1"/>
  <c r="N19"/>
  <c r="H20"/>
  <c r="H50" s="1"/>
  <c r="N20"/>
  <c r="H21"/>
  <c r="N21"/>
  <c r="N51" s="1"/>
  <c r="H22"/>
  <c r="H52" s="1"/>
  <c r="N22"/>
  <c r="H23"/>
  <c r="N23"/>
  <c r="B35"/>
  <c r="C35"/>
  <c r="D35"/>
  <c r="E35"/>
  <c r="F35"/>
  <c r="G35"/>
  <c r="H35"/>
  <c r="J35"/>
  <c r="K35"/>
  <c r="B36"/>
  <c r="C36"/>
  <c r="D36"/>
  <c r="E36"/>
  <c r="F36"/>
  <c r="G36"/>
  <c r="J36"/>
  <c r="K36"/>
  <c r="B37"/>
  <c r="C37"/>
  <c r="D37"/>
  <c r="E37"/>
  <c r="F37"/>
  <c r="G37"/>
  <c r="J37"/>
  <c r="K37"/>
  <c r="B38"/>
  <c r="C38"/>
  <c r="D38"/>
  <c r="E38"/>
  <c r="F38"/>
  <c r="G38"/>
  <c r="J38"/>
  <c r="K38"/>
  <c r="B39"/>
  <c r="C39"/>
  <c r="D39"/>
  <c r="E39"/>
  <c r="F39"/>
  <c r="G39"/>
  <c r="J39"/>
  <c r="K39"/>
  <c r="B40"/>
  <c r="C40"/>
  <c r="D40"/>
  <c r="E40"/>
  <c r="F40"/>
  <c r="G40"/>
  <c r="J40"/>
  <c r="K40"/>
  <c r="L40"/>
  <c r="B41"/>
  <c r="C41"/>
  <c r="D41"/>
  <c r="E41"/>
  <c r="F41"/>
  <c r="G41"/>
  <c r="J41"/>
  <c r="K41"/>
  <c r="L41"/>
  <c r="B42"/>
  <c r="C42"/>
  <c r="D42"/>
  <c r="E42"/>
  <c r="F42"/>
  <c r="G42"/>
  <c r="J42"/>
  <c r="K42"/>
  <c r="L42"/>
  <c r="B43"/>
  <c r="C43"/>
  <c r="D43"/>
  <c r="E43"/>
  <c r="F43"/>
  <c r="G43"/>
  <c r="J43"/>
  <c r="K43"/>
  <c r="L43"/>
  <c r="B44"/>
  <c r="C44"/>
  <c r="D44"/>
  <c r="E44"/>
  <c r="F44"/>
  <c r="G44"/>
  <c r="J44"/>
  <c r="K44"/>
  <c r="L44"/>
  <c r="B45"/>
  <c r="C45"/>
  <c r="D45"/>
  <c r="E45"/>
  <c r="F45"/>
  <c r="G45"/>
  <c r="J45"/>
  <c r="K45"/>
  <c r="L45"/>
  <c r="B46"/>
  <c r="C46"/>
  <c r="D46"/>
  <c r="E46"/>
  <c r="F46"/>
  <c r="G46"/>
  <c r="J46"/>
  <c r="K46"/>
  <c r="L46"/>
  <c r="B47"/>
  <c r="C47"/>
  <c r="D47"/>
  <c r="E47"/>
  <c r="F47"/>
  <c r="G47"/>
  <c r="J47"/>
  <c r="K47"/>
  <c r="L47"/>
  <c r="B48"/>
  <c r="C48"/>
  <c r="D48"/>
  <c r="E48"/>
  <c r="F48"/>
  <c r="G48"/>
  <c r="J48"/>
  <c r="K48"/>
  <c r="L48"/>
  <c r="B49"/>
  <c r="C49"/>
  <c r="D49"/>
  <c r="E49"/>
  <c r="F49"/>
  <c r="G49"/>
  <c r="J49"/>
  <c r="K49"/>
  <c r="L49"/>
  <c r="B50"/>
  <c r="C50"/>
  <c r="D50"/>
  <c r="E50"/>
  <c r="F50"/>
  <c r="G50"/>
  <c r="J50"/>
  <c r="K50"/>
  <c r="L50"/>
  <c r="M50"/>
  <c r="B51"/>
  <c r="C51"/>
  <c r="D51"/>
  <c r="E51"/>
  <c r="F51"/>
  <c r="G51"/>
  <c r="J51"/>
  <c r="K51"/>
  <c r="L51"/>
  <c r="M51"/>
  <c r="B52"/>
  <c r="C52"/>
  <c r="D52"/>
  <c r="E52"/>
  <c r="F52"/>
  <c r="G52"/>
  <c r="J52"/>
  <c r="K52"/>
  <c r="L52"/>
  <c r="M52"/>
  <c r="B53"/>
  <c r="C53"/>
  <c r="D53"/>
  <c r="E53"/>
  <c r="F53"/>
  <c r="G53"/>
  <c r="J53"/>
  <c r="K53"/>
  <c r="L53"/>
  <c r="M53"/>
  <c r="B65"/>
  <c r="C65"/>
  <c r="D65"/>
  <c r="E65"/>
  <c r="F65"/>
  <c r="J65"/>
  <c r="K65"/>
  <c r="M65"/>
  <c r="B66"/>
  <c r="C66"/>
  <c r="D66"/>
  <c r="E66"/>
  <c r="F66"/>
  <c r="J66"/>
  <c r="K66"/>
  <c r="M66"/>
  <c r="B67"/>
  <c r="C67"/>
  <c r="D67"/>
  <c r="E67"/>
  <c r="F67"/>
  <c r="J67"/>
  <c r="K67"/>
  <c r="M67"/>
  <c r="B68"/>
  <c r="C68"/>
  <c r="D68"/>
  <c r="E68"/>
  <c r="F68"/>
  <c r="J68"/>
  <c r="K68"/>
  <c r="M68"/>
  <c r="B69"/>
  <c r="C69"/>
  <c r="D69"/>
  <c r="E69"/>
  <c r="F69"/>
  <c r="J69"/>
  <c r="K69"/>
  <c r="M69"/>
  <c r="B70"/>
  <c r="C70"/>
  <c r="D70"/>
  <c r="E70"/>
  <c r="F70"/>
  <c r="J70"/>
  <c r="K70"/>
  <c r="L70"/>
  <c r="M70"/>
  <c r="O70"/>
  <c r="B71"/>
  <c r="C71"/>
  <c r="D71"/>
  <c r="E71"/>
  <c r="F71"/>
  <c r="J71"/>
  <c r="K71"/>
  <c r="L71"/>
  <c r="M71"/>
  <c r="O71"/>
  <c r="B72"/>
  <c r="C72"/>
  <c r="D72"/>
  <c r="E72"/>
  <c r="F72"/>
  <c r="J72"/>
  <c r="K72"/>
  <c r="L72"/>
  <c r="M72"/>
  <c r="O72"/>
  <c r="B73"/>
  <c r="C73"/>
  <c r="D73"/>
  <c r="E73"/>
  <c r="F73"/>
  <c r="J73"/>
  <c r="K73"/>
  <c r="L73"/>
  <c r="M73"/>
  <c r="O73"/>
  <c r="B74"/>
  <c r="C74"/>
  <c r="D74"/>
  <c r="E74"/>
  <c r="F74"/>
  <c r="J74"/>
  <c r="K74"/>
  <c r="L74"/>
  <c r="M74"/>
  <c r="O74"/>
  <c r="B75"/>
  <c r="C75"/>
  <c r="D75"/>
  <c r="E75"/>
  <c r="F75"/>
  <c r="J75"/>
  <c r="K75"/>
  <c r="L75"/>
  <c r="M75"/>
  <c r="N75"/>
  <c r="O75"/>
  <c r="B76"/>
  <c r="C76"/>
  <c r="D76"/>
  <c r="E76"/>
  <c r="F76"/>
  <c r="J76"/>
  <c r="K76"/>
  <c r="L76"/>
  <c r="M76"/>
  <c r="N76"/>
  <c r="O76"/>
  <c r="B77"/>
  <c r="C77"/>
  <c r="D77"/>
  <c r="E77"/>
  <c r="F77"/>
  <c r="J77"/>
  <c r="K77"/>
  <c r="L77"/>
  <c r="M77"/>
  <c r="N77"/>
  <c r="O77"/>
  <c r="B78"/>
  <c r="C78"/>
  <c r="D78"/>
  <c r="E78"/>
  <c r="F78"/>
  <c r="J78"/>
  <c r="K78"/>
  <c r="L78"/>
  <c r="M78"/>
  <c r="B79"/>
  <c r="C79"/>
  <c r="D79"/>
  <c r="E79"/>
  <c r="F79"/>
  <c r="J79"/>
  <c r="K79"/>
  <c r="L79"/>
  <c r="M79"/>
  <c r="B80"/>
  <c r="C80"/>
  <c r="D80"/>
  <c r="E80"/>
  <c r="F80"/>
  <c r="J80"/>
  <c r="K80"/>
  <c r="L80"/>
  <c r="M80"/>
  <c r="B81"/>
  <c r="C81"/>
  <c r="D81"/>
  <c r="E81"/>
  <c r="F81"/>
  <c r="J81"/>
  <c r="K81"/>
  <c r="L81"/>
  <c r="M81"/>
  <c r="B82"/>
  <c r="C82"/>
  <c r="D82"/>
  <c r="E82"/>
  <c r="F82"/>
  <c r="J82"/>
  <c r="K82"/>
  <c r="L82"/>
  <c r="M82"/>
  <c r="D52" i="37"/>
  <c r="B54"/>
  <c r="C54"/>
  <c r="D54"/>
  <c r="I8" i="5"/>
  <c r="I9"/>
  <c r="I10"/>
  <c r="I11"/>
  <c r="I12"/>
  <c r="I13"/>
  <c r="I14"/>
  <c r="I15"/>
  <c r="I16"/>
  <c r="I17"/>
  <c r="I18"/>
  <c r="I19"/>
  <c r="B20"/>
  <c r="D20"/>
  <c r="F20"/>
  <c r="I20"/>
  <c r="C25"/>
  <c r="E25"/>
  <c r="G25"/>
  <c r="I25"/>
  <c r="J25" s="1"/>
  <c r="C26"/>
  <c r="E26"/>
  <c r="G26"/>
  <c r="I26"/>
  <c r="J26" s="1"/>
  <c r="C27"/>
  <c r="E27"/>
  <c r="G27"/>
  <c r="I27"/>
  <c r="J27" s="1"/>
  <c r="C28"/>
  <c r="E28"/>
  <c r="G28"/>
  <c r="I28"/>
  <c r="J28" s="1"/>
  <c r="C29"/>
  <c r="E29"/>
  <c r="G29"/>
  <c r="I29"/>
  <c r="J29" s="1"/>
  <c r="C30"/>
  <c r="E30"/>
  <c r="G30"/>
  <c r="I30"/>
  <c r="J30" s="1"/>
  <c r="C31"/>
  <c r="E31"/>
  <c r="G31"/>
  <c r="I31"/>
  <c r="J31" s="1"/>
  <c r="C32"/>
  <c r="E32"/>
  <c r="G32"/>
  <c r="I32"/>
  <c r="J32" s="1"/>
  <c r="C33"/>
  <c r="E33"/>
  <c r="G33"/>
  <c r="I33"/>
  <c r="C34"/>
  <c r="E34"/>
  <c r="G34"/>
  <c r="I34"/>
  <c r="J34" s="1"/>
  <c r="C35"/>
  <c r="E35"/>
  <c r="G35"/>
  <c r="I35"/>
  <c r="C36"/>
  <c r="E36"/>
  <c r="G36"/>
  <c r="I36"/>
  <c r="J36" s="1"/>
  <c r="B37"/>
  <c r="C37"/>
  <c r="D37"/>
  <c r="E37"/>
  <c r="F37"/>
  <c r="G37" s="1"/>
  <c r="C42"/>
  <c r="E42"/>
  <c r="G42"/>
  <c r="I42"/>
  <c r="J42" s="1"/>
  <c r="C43"/>
  <c r="E43"/>
  <c r="G43"/>
  <c r="I43"/>
  <c r="C44"/>
  <c r="E44"/>
  <c r="G44"/>
  <c r="I44"/>
  <c r="J44" s="1"/>
  <c r="C45"/>
  <c r="E45"/>
  <c r="G45"/>
  <c r="I45"/>
  <c r="C46"/>
  <c r="E46"/>
  <c r="G46"/>
  <c r="I46"/>
  <c r="C47"/>
  <c r="E47"/>
  <c r="G47"/>
  <c r="I47"/>
  <c r="C48"/>
  <c r="E48"/>
  <c r="G48"/>
  <c r="I48"/>
  <c r="C49"/>
  <c r="E49"/>
  <c r="G49"/>
  <c r="I49"/>
  <c r="J49" s="1"/>
  <c r="C50"/>
  <c r="E50"/>
  <c r="G50"/>
  <c r="I50"/>
  <c r="J50" s="1"/>
  <c r="C51"/>
  <c r="E51"/>
  <c r="G51"/>
  <c r="I51"/>
  <c r="C52"/>
  <c r="E52"/>
  <c r="G52"/>
  <c r="I52"/>
  <c r="J52" s="1"/>
  <c r="C53"/>
  <c r="E53"/>
  <c r="G53"/>
  <c r="I53"/>
  <c r="J53"/>
  <c r="B54"/>
  <c r="D54"/>
  <c r="F54"/>
  <c r="C59"/>
  <c r="E59"/>
  <c r="G59"/>
  <c r="I59"/>
  <c r="C60"/>
  <c r="E60"/>
  <c r="G60"/>
  <c r="I60"/>
  <c r="J60" s="1"/>
  <c r="C61"/>
  <c r="E61"/>
  <c r="G61"/>
  <c r="I61"/>
  <c r="C62"/>
  <c r="E62"/>
  <c r="G62"/>
  <c r="I62"/>
  <c r="J62" s="1"/>
  <c r="C63"/>
  <c r="E63"/>
  <c r="G63"/>
  <c r="I63"/>
  <c r="J63" s="1"/>
  <c r="C64"/>
  <c r="E64"/>
  <c r="G64"/>
  <c r="I64"/>
  <c r="J64" s="1"/>
  <c r="C65"/>
  <c r="E65"/>
  <c r="G65"/>
  <c r="I65"/>
  <c r="J65" s="1"/>
  <c r="C66"/>
  <c r="E66"/>
  <c r="G66"/>
  <c r="I66"/>
  <c r="J66" s="1"/>
  <c r="C67"/>
  <c r="E67"/>
  <c r="G67"/>
  <c r="I67"/>
  <c r="J67" s="1"/>
  <c r="C68"/>
  <c r="E68"/>
  <c r="G68"/>
  <c r="I68"/>
  <c r="J68" s="1"/>
  <c r="C69"/>
  <c r="E69"/>
  <c r="G69"/>
  <c r="I69"/>
  <c r="J69" s="1"/>
  <c r="C70"/>
  <c r="E70"/>
  <c r="G70"/>
  <c r="I70"/>
  <c r="J70"/>
  <c r="B71"/>
  <c r="G71"/>
  <c r="I71"/>
  <c r="I105"/>
  <c r="C110"/>
  <c r="E110"/>
  <c r="G110"/>
  <c r="I110"/>
  <c r="J110" s="1"/>
  <c r="C111"/>
  <c r="E111"/>
  <c r="G111"/>
  <c r="I111"/>
  <c r="J111" s="1"/>
  <c r="C112"/>
  <c r="E112"/>
  <c r="G112"/>
  <c r="I112"/>
  <c r="J112" s="1"/>
  <c r="C113"/>
  <c r="E113"/>
  <c r="G113"/>
  <c r="I113"/>
  <c r="J113" s="1"/>
  <c r="C114"/>
  <c r="E114"/>
  <c r="G114"/>
  <c r="I114"/>
  <c r="J114" s="1"/>
  <c r="C115"/>
  <c r="E115"/>
  <c r="G115"/>
  <c r="I115"/>
  <c r="J115" s="1"/>
  <c r="C116"/>
  <c r="E116"/>
  <c r="G116"/>
  <c r="I116"/>
  <c r="J116" s="1"/>
  <c r="C117"/>
  <c r="E117"/>
  <c r="G117"/>
  <c r="I117"/>
  <c r="J117"/>
  <c r="C118"/>
  <c r="E118"/>
  <c r="G118"/>
  <c r="I118"/>
  <c r="J118" s="1"/>
  <c r="C119"/>
  <c r="E119"/>
  <c r="G119"/>
  <c r="I119"/>
  <c r="J119" s="1"/>
  <c r="C120"/>
  <c r="E120"/>
  <c r="G120"/>
  <c r="I120"/>
  <c r="J120" s="1"/>
  <c r="C121"/>
  <c r="E121"/>
  <c r="G121"/>
  <c r="I121"/>
  <c r="J121" s="1"/>
  <c r="B122"/>
  <c r="C122"/>
  <c r="D122"/>
  <c r="E122"/>
  <c r="F122"/>
  <c r="G122" s="1"/>
  <c r="H122"/>
  <c r="I122"/>
  <c r="J122" s="1"/>
  <c r="C127"/>
  <c r="E127"/>
  <c r="G127"/>
  <c r="I127"/>
  <c r="J127" s="1"/>
  <c r="C128"/>
  <c r="E128"/>
  <c r="G128"/>
  <c r="I128"/>
  <c r="C129"/>
  <c r="E129"/>
  <c r="G129"/>
  <c r="I129"/>
  <c r="J129" s="1"/>
  <c r="C130"/>
  <c r="E130"/>
  <c r="G130"/>
  <c r="I130"/>
  <c r="C131"/>
  <c r="E131"/>
  <c r="G131"/>
  <c r="I131"/>
  <c r="C132"/>
  <c r="E132"/>
  <c r="G132"/>
  <c r="I132"/>
  <c r="J132" s="1"/>
  <c r="C133"/>
  <c r="E133"/>
  <c r="G133"/>
  <c r="I133"/>
  <c r="J133" s="1"/>
  <c r="C134"/>
  <c r="E134"/>
  <c r="G134"/>
  <c r="I134"/>
  <c r="C135"/>
  <c r="E135"/>
  <c r="G135"/>
  <c r="I135"/>
  <c r="C136"/>
  <c r="E136"/>
  <c r="G136"/>
  <c r="I136"/>
  <c r="J136" s="1"/>
  <c r="C137"/>
  <c r="E137"/>
  <c r="G137"/>
  <c r="I137"/>
  <c r="J137" s="1"/>
  <c r="C138"/>
  <c r="E138"/>
  <c r="G138"/>
  <c r="I138"/>
  <c r="B139"/>
  <c r="C139" s="1"/>
  <c r="D139"/>
  <c r="F139"/>
  <c r="H139"/>
  <c r="C144"/>
  <c r="E144"/>
  <c r="G144"/>
  <c r="I144"/>
  <c r="C145"/>
  <c r="E145"/>
  <c r="G145"/>
  <c r="I145"/>
  <c r="C146"/>
  <c r="E146"/>
  <c r="G146"/>
  <c r="I146"/>
  <c r="C147"/>
  <c r="E147"/>
  <c r="G147"/>
  <c r="I147"/>
  <c r="C148"/>
  <c r="E148"/>
  <c r="G148"/>
  <c r="I148"/>
  <c r="J148" s="1"/>
  <c r="C149"/>
  <c r="E149"/>
  <c r="G149"/>
  <c r="I149"/>
  <c r="C150"/>
  <c r="E150"/>
  <c r="G150"/>
  <c r="I150"/>
  <c r="J150" s="1"/>
  <c r="C151"/>
  <c r="E151"/>
  <c r="G151"/>
  <c r="I151"/>
  <c r="C152"/>
  <c r="E152"/>
  <c r="G152"/>
  <c r="I152"/>
  <c r="J152" s="1"/>
  <c r="C153"/>
  <c r="E153"/>
  <c r="G153"/>
  <c r="I153"/>
  <c r="C154"/>
  <c r="E154"/>
  <c r="G154"/>
  <c r="I154"/>
  <c r="J154" s="1"/>
  <c r="C155"/>
  <c r="E155"/>
  <c r="G155"/>
  <c r="I155"/>
  <c r="J155"/>
  <c r="B156"/>
  <c r="C156"/>
  <c r="D156"/>
  <c r="E156" s="1"/>
  <c r="F156"/>
  <c r="G156"/>
  <c r="H156"/>
  <c r="I156"/>
  <c r="C161"/>
  <c r="E161"/>
  <c r="G161"/>
  <c r="I161"/>
  <c r="C162"/>
  <c r="E162"/>
  <c r="G162"/>
  <c r="I162"/>
  <c r="J162" s="1"/>
  <c r="C163"/>
  <c r="E163"/>
  <c r="G163"/>
  <c r="I163"/>
  <c r="C164"/>
  <c r="E164"/>
  <c r="G164"/>
  <c r="I164"/>
  <c r="J164" s="1"/>
  <c r="C165"/>
  <c r="E165"/>
  <c r="G165"/>
  <c r="I165"/>
  <c r="C166"/>
  <c r="E166"/>
  <c r="G166"/>
  <c r="I166"/>
  <c r="C167"/>
  <c r="E167"/>
  <c r="G167"/>
  <c r="I167"/>
  <c r="C168"/>
  <c r="E168"/>
  <c r="G168"/>
  <c r="I168"/>
  <c r="J168"/>
  <c r="C169"/>
  <c r="E169"/>
  <c r="G169"/>
  <c r="I169"/>
  <c r="J169" s="1"/>
  <c r="C170"/>
  <c r="E170"/>
  <c r="G170"/>
  <c r="I170"/>
  <c r="J170" s="1"/>
  <c r="C171"/>
  <c r="E171"/>
  <c r="G171"/>
  <c r="I171"/>
  <c r="J171" s="1"/>
  <c r="C172"/>
  <c r="E172"/>
  <c r="G172"/>
  <c r="I172"/>
  <c r="J172" s="1"/>
  <c r="B173"/>
  <c r="C173" s="1"/>
  <c r="D173"/>
  <c r="F173"/>
  <c r="G173" s="1"/>
  <c r="H173"/>
  <c r="C178"/>
  <c r="E178"/>
  <c r="G178"/>
  <c r="I178"/>
  <c r="J195" s="1"/>
  <c r="J178"/>
  <c r="C179"/>
  <c r="E179"/>
  <c r="G179"/>
  <c r="I179"/>
  <c r="C180"/>
  <c r="E180"/>
  <c r="G180"/>
  <c r="I180"/>
  <c r="J180" s="1"/>
  <c r="C181"/>
  <c r="E181"/>
  <c r="G181"/>
  <c r="I181"/>
  <c r="C182"/>
  <c r="E182"/>
  <c r="G182"/>
  <c r="I182"/>
  <c r="J182" s="1"/>
  <c r="C183"/>
  <c r="E183"/>
  <c r="G183"/>
  <c r="I183"/>
  <c r="C184"/>
  <c r="E184"/>
  <c r="G184"/>
  <c r="I184"/>
  <c r="J184" s="1"/>
  <c r="C185"/>
  <c r="E185"/>
  <c r="G185"/>
  <c r="I185"/>
  <c r="J185" s="1"/>
  <c r="C186"/>
  <c r="E186"/>
  <c r="G186"/>
  <c r="I186"/>
  <c r="C187"/>
  <c r="E187"/>
  <c r="G187"/>
  <c r="I187"/>
  <c r="C188"/>
  <c r="E188"/>
  <c r="G188"/>
  <c r="I188"/>
  <c r="C189"/>
  <c r="E189"/>
  <c r="G189"/>
  <c r="I189"/>
  <c r="J189"/>
  <c r="B190"/>
  <c r="C190"/>
  <c r="D190"/>
  <c r="F190"/>
  <c r="H190"/>
  <c r="I190"/>
  <c r="E195"/>
  <c r="G195"/>
  <c r="I195"/>
  <c r="C196"/>
  <c r="E196"/>
  <c r="G196"/>
  <c r="I196"/>
  <c r="J196" s="1"/>
  <c r="C197"/>
  <c r="E197"/>
  <c r="G197"/>
  <c r="I197"/>
  <c r="C198"/>
  <c r="E198"/>
  <c r="G198"/>
  <c r="I198"/>
  <c r="C199"/>
  <c r="E199"/>
  <c r="G199"/>
  <c r="I199"/>
  <c r="C200"/>
  <c r="E200"/>
  <c r="G200"/>
  <c r="I200"/>
  <c r="C201"/>
  <c r="E201"/>
  <c r="G201"/>
  <c r="I201"/>
  <c r="C202"/>
  <c r="E202"/>
  <c r="G202"/>
  <c r="I202"/>
  <c r="C203"/>
  <c r="E203"/>
  <c r="G203"/>
  <c r="I203"/>
  <c r="J203" s="1"/>
  <c r="C204"/>
  <c r="E204"/>
  <c r="G204"/>
  <c r="I204"/>
  <c r="J204" s="1"/>
  <c r="C205"/>
  <c r="E205"/>
  <c r="G205"/>
  <c r="I205"/>
  <c r="C206"/>
  <c r="E206"/>
  <c r="G206"/>
  <c r="I206"/>
  <c r="B207"/>
  <c r="D207"/>
  <c r="F207"/>
  <c r="G207" s="1"/>
  <c r="H207"/>
  <c r="D161" i="32"/>
  <c r="D162"/>
  <c r="D163"/>
  <c r="D164"/>
  <c r="D165"/>
  <c r="D166"/>
  <c r="D167"/>
  <c r="D168"/>
  <c r="D169"/>
  <c r="D170"/>
  <c r="D171"/>
  <c r="D172"/>
  <c r="D173"/>
  <c r="D174"/>
  <c r="B175"/>
  <c r="B176"/>
  <c r="B177"/>
  <c r="C177"/>
  <c r="B178"/>
  <c r="C178"/>
  <c r="B179"/>
  <c r="C179"/>
  <c r="C146" s="1"/>
  <c r="B180"/>
  <c r="C180"/>
  <c r="C147" s="1"/>
  <c r="B181"/>
  <c r="C181"/>
  <c r="C148" s="1"/>
  <c r="D148" s="1"/>
  <c r="F148" s="1"/>
  <c r="B182"/>
  <c r="D4"/>
  <c r="D12"/>
  <c r="D22"/>
  <c r="D32"/>
  <c r="D42"/>
  <c r="F42" s="1"/>
  <c r="D43"/>
  <c r="F43" s="1"/>
  <c r="D44"/>
  <c r="F44" s="1"/>
  <c r="D45"/>
  <c r="F45" s="1"/>
  <c r="D46"/>
  <c r="F46" s="1"/>
  <c r="D47"/>
  <c r="F47" s="1"/>
  <c r="D48"/>
  <c r="F48" s="1"/>
  <c r="D49"/>
  <c r="F49" s="1"/>
  <c r="D50"/>
  <c r="F50" s="1"/>
  <c r="D51"/>
  <c r="F51" s="1"/>
  <c r="D52"/>
  <c r="F52" s="1"/>
  <c r="D53"/>
  <c r="F53" s="1"/>
  <c r="D54"/>
  <c r="F54" s="1"/>
  <c r="D55"/>
  <c r="F55" s="1"/>
  <c r="D56"/>
  <c r="F56" s="1"/>
  <c r="D57"/>
  <c r="F57" s="1"/>
  <c r="D58"/>
  <c r="F58" s="1"/>
  <c r="D59"/>
  <c r="F59" s="1"/>
  <c r="D60"/>
  <c r="F60" s="1"/>
  <c r="D61"/>
  <c r="F61" s="1"/>
  <c r="D62"/>
  <c r="F62" s="1"/>
  <c r="D63"/>
  <c r="F63" s="1"/>
  <c r="D64"/>
  <c r="F64" s="1"/>
  <c r="D65"/>
  <c r="F65" s="1"/>
  <c r="D66"/>
  <c r="F66" s="1"/>
  <c r="D67"/>
  <c r="F67" s="1"/>
  <c r="D68"/>
  <c r="F68" s="1"/>
  <c r="D69"/>
  <c r="F69" s="1"/>
  <c r="D70"/>
  <c r="F70" s="1"/>
  <c r="D71"/>
  <c r="F71" s="1"/>
  <c r="D72"/>
  <c r="F72" s="1"/>
  <c r="D73"/>
  <c r="F73" s="1"/>
  <c r="D74"/>
  <c r="F74" s="1"/>
  <c r="D75"/>
  <c r="F75" s="1"/>
  <c r="D76"/>
  <c r="F76" s="1"/>
  <c r="D77"/>
  <c r="F77" s="1"/>
  <c r="D78"/>
  <c r="F78" s="1"/>
  <c r="D79"/>
  <c r="F79" s="1"/>
  <c r="D80"/>
  <c r="F80" s="1"/>
  <c r="D81"/>
  <c r="F81" s="1"/>
  <c r="D82"/>
  <c r="F82" s="1"/>
  <c r="D83"/>
  <c r="F83" s="1"/>
  <c r="D84"/>
  <c r="F84" s="1"/>
  <c r="D85"/>
  <c r="F85" s="1"/>
  <c r="D86"/>
  <c r="F86" s="1"/>
  <c r="D87"/>
  <c r="F87" s="1"/>
  <c r="D88"/>
  <c r="F88" s="1"/>
  <c r="D89"/>
  <c r="F89" s="1"/>
  <c r="D90"/>
  <c r="F90" s="1"/>
  <c r="D91"/>
  <c r="F91" s="1"/>
  <c r="D92"/>
  <c r="F92" s="1"/>
  <c r="D93"/>
  <c r="F93" s="1"/>
  <c r="D94"/>
  <c r="F94" s="1"/>
  <c r="D95"/>
  <c r="F95" s="1"/>
  <c r="D96"/>
  <c r="F96" s="1"/>
  <c r="D97"/>
  <c r="F97" s="1"/>
  <c r="D98"/>
  <c r="F98" s="1"/>
  <c r="D99"/>
  <c r="F99" s="1"/>
  <c r="D100"/>
  <c r="F100" s="1"/>
  <c r="D101"/>
  <c r="F101" s="1"/>
  <c r="D102"/>
  <c r="F102" s="1"/>
  <c r="D103"/>
  <c r="F103" s="1"/>
  <c r="D104"/>
  <c r="F104" s="1"/>
  <c r="D105"/>
  <c r="F105" s="1"/>
  <c r="D106"/>
  <c r="F106" s="1"/>
  <c r="D107"/>
  <c r="F107" s="1"/>
  <c r="D108"/>
  <c r="F108" s="1"/>
  <c r="D109"/>
  <c r="F109" s="1"/>
  <c r="D110"/>
  <c r="F110" s="1"/>
  <c r="D111"/>
  <c r="F111" s="1"/>
  <c r="D112"/>
  <c r="F112" s="1"/>
  <c r="D113"/>
  <c r="F113" s="1"/>
  <c r="D114"/>
  <c r="F114" s="1"/>
  <c r="D115"/>
  <c r="F115" s="1"/>
  <c r="D116"/>
  <c r="F116" s="1"/>
  <c r="D117"/>
  <c r="F117" s="1"/>
  <c r="D118"/>
  <c r="F118" s="1"/>
  <c r="D119"/>
  <c r="F119" s="1"/>
  <c r="D120"/>
  <c r="F120" s="1"/>
  <c r="D121"/>
  <c r="F121" s="1"/>
  <c r="D122"/>
  <c r="F122" s="1"/>
  <c r="D123"/>
  <c r="F123" s="1"/>
  <c r="D124"/>
  <c r="F124" s="1"/>
  <c r="D125"/>
  <c r="F125" s="1"/>
  <c r="D126"/>
  <c r="F126" s="1"/>
  <c r="D127"/>
  <c r="F127" s="1"/>
  <c r="D128"/>
  <c r="F128" s="1"/>
  <c r="D129"/>
  <c r="F129" s="1"/>
  <c r="D130"/>
  <c r="F130" s="1"/>
  <c r="D131"/>
  <c r="F131" s="1"/>
  <c r="D132"/>
  <c r="F132" s="1"/>
  <c r="D133"/>
  <c r="F133" s="1"/>
  <c r="D134"/>
  <c r="F134" s="1"/>
  <c r="D135"/>
  <c r="F135" s="1"/>
  <c r="D136"/>
  <c r="F136" s="1"/>
  <c r="D137"/>
  <c r="F137" s="1"/>
  <c r="D138"/>
  <c r="F138" s="1"/>
  <c r="D139"/>
  <c r="F139" s="1"/>
  <c r="D140"/>
  <c r="F140" s="1"/>
  <c r="D141"/>
  <c r="F141" s="1"/>
  <c r="C145"/>
  <c r="D145" s="1"/>
  <c r="F145" s="1"/>
  <c r="F5" i="1"/>
  <c r="I5"/>
  <c r="R5"/>
  <c r="F6"/>
  <c r="I6"/>
  <c r="P6"/>
  <c r="R6"/>
  <c r="F7"/>
  <c r="I7"/>
  <c r="P7"/>
  <c r="R7"/>
  <c r="F8"/>
  <c r="I8"/>
  <c r="P8"/>
  <c r="R8"/>
  <c r="F9"/>
  <c r="I9"/>
  <c r="P9"/>
  <c r="R9"/>
  <c r="F10"/>
  <c r="I10"/>
  <c r="P10"/>
  <c r="R10"/>
  <c r="F11"/>
  <c r="I11"/>
  <c r="P11"/>
  <c r="R11"/>
  <c r="F12"/>
  <c r="I12"/>
  <c r="P12"/>
  <c r="R12"/>
  <c r="F13"/>
  <c r="I13"/>
  <c r="P13"/>
  <c r="R13"/>
  <c r="F14"/>
  <c r="I14"/>
  <c r="P14"/>
  <c r="R14"/>
  <c r="F15"/>
  <c r="I15"/>
  <c r="P15"/>
  <c r="R15"/>
  <c r="F16"/>
  <c r="I16"/>
  <c r="P16"/>
  <c r="R16"/>
  <c r="F17"/>
  <c r="I17"/>
  <c r="P17"/>
  <c r="R17"/>
  <c r="F18"/>
  <c r="I18"/>
  <c r="P18"/>
  <c r="R18"/>
  <c r="F19"/>
  <c r="I19"/>
  <c r="P19"/>
  <c r="R19"/>
  <c r="F20"/>
  <c r="I20"/>
  <c r="P20"/>
  <c r="R20"/>
  <c r="F21"/>
  <c r="I21"/>
  <c r="P21"/>
  <c r="R21"/>
  <c r="F22"/>
  <c r="I22"/>
  <c r="P22"/>
  <c r="R22"/>
  <c r="F23"/>
  <c r="I23"/>
  <c r="P23"/>
  <c r="R23"/>
  <c r="F24"/>
  <c r="I24"/>
  <c r="P24"/>
  <c r="R24"/>
  <c r="F25"/>
  <c r="I25"/>
  <c r="P25"/>
  <c r="R25"/>
  <c r="F26"/>
  <c r="I26"/>
  <c r="P26"/>
  <c r="R26"/>
  <c r="F27"/>
  <c r="I27"/>
  <c r="P27"/>
  <c r="R27"/>
  <c r="F28"/>
  <c r="I28"/>
  <c r="P28"/>
  <c r="R28"/>
  <c r="F29"/>
  <c r="I29"/>
  <c r="P29"/>
  <c r="R29"/>
  <c r="F30"/>
  <c r="I30"/>
  <c r="P30"/>
  <c r="R30"/>
  <c r="F31"/>
  <c r="I31"/>
  <c r="P31"/>
  <c r="R31"/>
  <c r="F32"/>
  <c r="I32"/>
  <c r="P32"/>
  <c r="R32"/>
  <c r="F33"/>
  <c r="I33"/>
  <c r="P33"/>
  <c r="R33"/>
  <c r="F34"/>
  <c r="I34"/>
  <c r="P34"/>
  <c r="R34"/>
  <c r="F35"/>
  <c r="I35"/>
  <c r="P35"/>
  <c r="R35"/>
  <c r="F36"/>
  <c r="I36"/>
  <c r="P36"/>
  <c r="R36"/>
  <c r="F37"/>
  <c r="I37"/>
  <c r="P37"/>
  <c r="R37"/>
  <c r="F38"/>
  <c r="I38"/>
  <c r="P38"/>
  <c r="R38"/>
  <c r="F39"/>
  <c r="I39"/>
  <c r="P39"/>
  <c r="R39"/>
  <c r="F40"/>
  <c r="I40"/>
  <c r="P40"/>
  <c r="R40"/>
  <c r="F41"/>
  <c r="I41"/>
  <c r="P41"/>
  <c r="R41"/>
  <c r="I42"/>
  <c r="P42"/>
  <c r="R42"/>
  <c r="F43"/>
  <c r="I43"/>
  <c r="P43"/>
  <c r="R43"/>
  <c r="F44"/>
  <c r="I44"/>
  <c r="P44"/>
  <c r="R44"/>
  <c r="F45"/>
  <c r="I45"/>
  <c r="P45"/>
  <c r="R45"/>
  <c r="F46"/>
  <c r="I46"/>
  <c r="P46"/>
  <c r="R46"/>
  <c r="F47"/>
  <c r="I47"/>
  <c r="P47"/>
  <c r="R47"/>
  <c r="F48"/>
  <c r="I48"/>
  <c r="P48"/>
  <c r="R48"/>
  <c r="F49"/>
  <c r="I49"/>
  <c r="P49"/>
  <c r="R49"/>
  <c r="F50"/>
  <c r="I50"/>
  <c r="P50"/>
  <c r="R50"/>
  <c r="F51"/>
  <c r="I51"/>
  <c r="P51"/>
  <c r="R51"/>
  <c r="F52"/>
  <c r="I52"/>
  <c r="P52"/>
  <c r="R52"/>
  <c r="F53"/>
  <c r="I53"/>
  <c r="P53"/>
  <c r="R53"/>
  <c r="F54"/>
  <c r="I54"/>
  <c r="P54"/>
  <c r="R54"/>
  <c r="F55"/>
  <c r="I55"/>
  <c r="P55"/>
  <c r="R55"/>
  <c r="F56"/>
  <c r="I56"/>
  <c r="P56"/>
  <c r="R56"/>
  <c r="F57"/>
  <c r="I57"/>
  <c r="P57"/>
  <c r="R57"/>
  <c r="F58"/>
  <c r="I58"/>
  <c r="P58"/>
  <c r="R58"/>
  <c r="F59"/>
  <c r="I59"/>
  <c r="L59"/>
  <c r="P59"/>
  <c r="R59"/>
  <c r="F60"/>
  <c r="I60"/>
  <c r="L60"/>
  <c r="P60"/>
  <c r="R60"/>
  <c r="E61"/>
  <c r="F61" s="1"/>
  <c r="I61"/>
  <c r="L61"/>
  <c r="P61"/>
  <c r="R61"/>
  <c r="E62"/>
  <c r="F62" s="1"/>
  <c r="I62"/>
  <c r="L62"/>
  <c r="P62"/>
  <c r="R62"/>
  <c r="F63"/>
  <c r="I63"/>
  <c r="L63"/>
  <c r="P63"/>
  <c r="R63"/>
  <c r="L64"/>
  <c r="P64"/>
  <c r="R64"/>
  <c r="L65"/>
  <c r="P65"/>
  <c r="R65"/>
  <c r="L66"/>
  <c r="P66"/>
  <c r="R66"/>
  <c r="P67"/>
  <c r="D4" i="49"/>
  <c r="G4" s="1"/>
  <c r="D5"/>
  <c r="G5" s="1"/>
  <c r="J5" s="1"/>
  <c r="D6"/>
  <c r="G6" s="1"/>
  <c r="J6" s="1"/>
  <c r="M6" s="1"/>
  <c r="D7"/>
  <c r="G7" s="1"/>
  <c r="J7" s="1"/>
  <c r="L7" s="1"/>
  <c r="D8"/>
  <c r="G8" s="1"/>
  <c r="J8" s="1"/>
  <c r="K8" s="1"/>
  <c r="D9"/>
  <c r="G9" s="1"/>
  <c r="J9" s="1"/>
  <c r="D10"/>
  <c r="G10" s="1"/>
  <c r="J10" s="1"/>
  <c r="M10" s="1"/>
  <c r="D11"/>
  <c r="G11" s="1"/>
  <c r="J11" s="1"/>
  <c r="L11" s="1"/>
  <c r="D12"/>
  <c r="G12" s="1"/>
  <c r="J12" s="1"/>
  <c r="L12" s="1"/>
  <c r="D13"/>
  <c r="G13" s="1"/>
  <c r="J13" s="1"/>
  <c r="K13" s="1"/>
  <c r="D14"/>
  <c r="G14" s="1"/>
  <c r="J14" s="1"/>
  <c r="L14" s="1"/>
  <c r="D15"/>
  <c r="G15" s="1"/>
  <c r="J15" s="1"/>
  <c r="N15" s="1"/>
  <c r="D16"/>
  <c r="G16" s="1"/>
  <c r="J16" s="1"/>
  <c r="N16" s="1"/>
  <c r="D17"/>
  <c r="G17" s="1"/>
  <c r="J17" s="1"/>
  <c r="N17" s="1"/>
  <c r="D18"/>
  <c r="D19"/>
  <c r="G19" s="1"/>
  <c r="J19" s="1"/>
  <c r="D20"/>
  <c r="G20" s="1"/>
  <c r="J20" s="1"/>
  <c r="N20" s="1"/>
  <c r="D21"/>
  <c r="G21" s="1"/>
  <c r="J21" s="1"/>
  <c r="M21" s="1"/>
  <c r="D22"/>
  <c r="G22" s="1"/>
  <c r="J22" s="1"/>
  <c r="K22" s="1"/>
  <c r="D23"/>
  <c r="G23" s="1"/>
  <c r="J23" s="1"/>
  <c r="D24"/>
  <c r="G24" s="1"/>
  <c r="J24" s="1"/>
  <c r="M24" s="1"/>
  <c r="D25"/>
  <c r="G25" s="1"/>
  <c r="J25" s="1"/>
  <c r="D26"/>
  <c r="G26" s="1"/>
  <c r="J26" s="1"/>
  <c r="K26" s="1"/>
  <c r="D27"/>
  <c r="G27" s="1"/>
  <c r="J27" s="1"/>
  <c r="L27" s="1"/>
  <c r="D28"/>
  <c r="D29"/>
  <c r="G29" s="1"/>
  <c r="J29" s="1"/>
  <c r="K29" s="1"/>
  <c r="D30"/>
  <c r="G30" s="1"/>
  <c r="J30" s="1"/>
  <c r="D31"/>
  <c r="G31"/>
  <c r="J31" s="1"/>
  <c r="M31" s="1"/>
  <c r="D32"/>
  <c r="G32" s="1"/>
  <c r="J32" s="1"/>
  <c r="N32" s="1"/>
  <c r="D33"/>
  <c r="G33" s="1"/>
  <c r="J33" s="1"/>
  <c r="D34"/>
  <c r="G34" s="1"/>
  <c r="J34" s="1"/>
  <c r="K34" s="1"/>
  <c r="D35"/>
  <c r="G35" s="1"/>
  <c r="J35" s="1"/>
  <c r="L35" s="1"/>
  <c r="D36"/>
  <c r="G36" s="1"/>
  <c r="J36" s="1"/>
  <c r="K36" s="1"/>
  <c r="D37"/>
  <c r="G37" s="1"/>
  <c r="J37" s="1"/>
  <c r="L37" s="1"/>
  <c r="D38"/>
  <c r="G38" s="1"/>
  <c r="J38" s="1"/>
  <c r="L38" s="1"/>
  <c r="D39"/>
  <c r="G39" s="1"/>
  <c r="J39" s="1"/>
  <c r="D40"/>
  <c r="G40" s="1"/>
  <c r="D41"/>
  <c r="G41" s="1"/>
  <c r="J41" s="1"/>
  <c r="D42"/>
  <c r="G42" s="1"/>
  <c r="J42" s="1"/>
  <c r="N42" s="1"/>
  <c r="D43"/>
  <c r="G43" s="1"/>
  <c r="J43" s="1"/>
  <c r="K43" s="1"/>
  <c r="D44"/>
  <c r="G44"/>
  <c r="J44" s="1"/>
  <c r="M44" s="1"/>
  <c r="D45"/>
  <c r="G45" s="1"/>
  <c r="J45" s="1"/>
  <c r="M45" s="1"/>
  <c r="D46"/>
  <c r="G46" s="1"/>
  <c r="J46" s="1"/>
  <c r="K46" s="1"/>
  <c r="D47"/>
  <c r="G47" s="1"/>
  <c r="J47" s="1"/>
  <c r="D48"/>
  <c r="G48" s="1"/>
  <c r="J48" s="1"/>
  <c r="N48" s="1"/>
  <c r="D49"/>
  <c r="G49" s="1"/>
  <c r="J49" s="1"/>
  <c r="D50"/>
  <c r="G50" s="1"/>
  <c r="J50" s="1"/>
  <c r="K50" s="1"/>
  <c r="D51"/>
  <c r="G51" s="1"/>
  <c r="J51" s="1"/>
  <c r="D52"/>
  <c r="G52" s="1"/>
  <c r="D53"/>
  <c r="G53" s="1"/>
  <c r="J53" s="1"/>
  <c r="M53" s="1"/>
  <c r="D54"/>
  <c r="G54" s="1"/>
  <c r="J54" s="1"/>
  <c r="D55"/>
  <c r="G55" s="1"/>
  <c r="J55" s="1"/>
  <c r="K55" s="1"/>
  <c r="D56"/>
  <c r="G56" s="1"/>
  <c r="J56" s="1"/>
  <c r="L56" s="1"/>
  <c r="D57"/>
  <c r="G57" s="1"/>
  <c r="J57"/>
  <c r="N57" s="1"/>
  <c r="D58"/>
  <c r="G58" s="1"/>
  <c r="J58" s="1"/>
  <c r="D59"/>
  <c r="G59" s="1"/>
  <c r="J59" s="1"/>
  <c r="D60"/>
  <c r="G60" s="1"/>
  <c r="J60" s="1"/>
  <c r="D61"/>
  <c r="G61" s="1"/>
  <c r="J61" s="1"/>
  <c r="D62"/>
  <c r="G62" s="1"/>
  <c r="J62" s="1"/>
  <c r="M62" s="1"/>
  <c r="D63"/>
  <c r="G63" s="1"/>
  <c r="J63" s="1"/>
  <c r="M63" s="1"/>
  <c r="D64"/>
  <c r="G64" s="1"/>
  <c r="J64" s="1"/>
  <c r="D65"/>
  <c r="D66"/>
  <c r="G66" s="1"/>
  <c r="J66" s="1"/>
  <c r="D67"/>
  <c r="G67" s="1"/>
  <c r="J67" s="1"/>
  <c r="N67" s="1"/>
  <c r="D68"/>
  <c r="G68" s="1"/>
  <c r="J68" s="1"/>
  <c r="D69"/>
  <c r="G69" s="1"/>
  <c r="J69" s="1"/>
  <c r="D70"/>
  <c r="G70" s="1"/>
  <c r="J70" s="1"/>
  <c r="D71"/>
  <c r="G71" s="1"/>
  <c r="J71" s="1"/>
  <c r="D72"/>
  <c r="G72" s="1"/>
  <c r="J72" s="1"/>
  <c r="L72" s="1"/>
  <c r="D73"/>
  <c r="G73" s="1"/>
  <c r="J73" s="1"/>
  <c r="M73" s="1"/>
  <c r="D74"/>
  <c r="G74" s="1"/>
  <c r="J74" s="1"/>
  <c r="M74" s="1"/>
  <c r="D75"/>
  <c r="G75" s="1"/>
  <c r="J75" s="1"/>
  <c r="D76"/>
  <c r="G76" s="1"/>
  <c r="D77"/>
  <c r="G77" s="1"/>
  <c r="J77" s="1"/>
  <c r="N77" s="1"/>
  <c r="D78"/>
  <c r="D79"/>
  <c r="G79" s="1"/>
  <c r="J79" s="1"/>
  <c r="M79" s="1"/>
  <c r="D80"/>
  <c r="G80" s="1"/>
  <c r="J80" s="1"/>
  <c r="K80" s="1"/>
  <c r="D81"/>
  <c r="G81" s="1"/>
  <c r="J81" s="1"/>
  <c r="M81" s="1"/>
  <c r="D82"/>
  <c r="G82" s="1"/>
  <c r="J82" s="1"/>
  <c r="L82" s="1"/>
  <c r="D83"/>
  <c r="G83" s="1"/>
  <c r="J83" s="1"/>
  <c r="D84"/>
  <c r="G84" s="1"/>
  <c r="J84" s="1"/>
  <c r="M84" s="1"/>
  <c r="D85"/>
  <c r="G85" s="1"/>
  <c r="J85" s="1"/>
  <c r="D86"/>
  <c r="G86" s="1"/>
  <c r="J86" s="1"/>
  <c r="K86" s="1"/>
  <c r="D87"/>
  <c r="G87" s="1"/>
  <c r="J87" s="1"/>
  <c r="N87" s="1"/>
  <c r="B137"/>
  <c r="C137"/>
  <c r="E137"/>
  <c r="F137"/>
  <c r="H137"/>
  <c r="I137"/>
  <c r="B138"/>
  <c r="C138"/>
  <c r="E138"/>
  <c r="F138"/>
  <c r="H138"/>
  <c r="I138"/>
  <c r="B139"/>
  <c r="C139"/>
  <c r="E139"/>
  <c r="F139"/>
  <c r="H139"/>
  <c r="I139"/>
  <c r="B140"/>
  <c r="C140"/>
  <c r="E140"/>
  <c r="F140"/>
  <c r="H140"/>
  <c r="I140"/>
  <c r="B141"/>
  <c r="B31" i="53" s="1"/>
  <c r="D31" s="1"/>
  <c r="C141" i="49"/>
  <c r="E141"/>
  <c r="F141"/>
  <c r="H141"/>
  <c r="I141"/>
  <c r="B142"/>
  <c r="B32" i="53" s="1"/>
  <c r="E32" s="1"/>
  <c r="C142" i="49"/>
  <c r="C32" i="53" s="1"/>
  <c r="F32" s="1"/>
  <c r="J32" s="1"/>
  <c r="E142" i="49"/>
  <c r="F142"/>
  <c r="H142"/>
  <c r="I142"/>
  <c r="B143"/>
  <c r="B33" i="53" s="1"/>
  <c r="E33" s="1"/>
  <c r="C143" i="49"/>
  <c r="C33" i="53" s="1"/>
  <c r="F33" s="1"/>
  <c r="E143" i="49"/>
  <c r="F143"/>
  <c r="H143"/>
  <c r="I143"/>
  <c r="C53" i="31"/>
  <c r="D109" i="28" s="1"/>
  <c r="C109" s="1"/>
  <c r="D53" i="31"/>
  <c r="D110" i="28" s="1"/>
  <c r="C110" s="1"/>
  <c r="E53" i="31"/>
  <c r="D111" i="28" s="1"/>
  <c r="C111" s="1"/>
  <c r="F53" i="31"/>
  <c r="D112" i="28" s="1"/>
  <c r="C112" s="1"/>
  <c r="G53" i="31"/>
  <c r="D113" i="28" s="1"/>
  <c r="C113" s="1"/>
  <c r="D52"/>
  <c r="D53"/>
  <c r="D54"/>
  <c r="D55"/>
  <c r="D56"/>
  <c r="D57"/>
  <c r="D58"/>
  <c r="D59"/>
  <c r="D60"/>
  <c r="D61"/>
  <c r="D62"/>
  <c r="D63"/>
  <c r="D64"/>
  <c r="D89"/>
  <c r="D90"/>
  <c r="D91"/>
  <c r="D92"/>
  <c r="D93"/>
  <c r="D94"/>
  <c r="D95"/>
  <c r="D96"/>
  <c r="D97"/>
  <c r="D98"/>
  <c r="D99"/>
  <c r="D100"/>
  <c r="D101"/>
  <c r="D102"/>
  <c r="D103"/>
  <c r="D104"/>
  <c r="A105"/>
  <c r="A106" s="1"/>
  <c r="A107" s="1"/>
  <c r="A108" s="1"/>
  <c r="A109" s="1"/>
  <c r="A110" s="1"/>
  <c r="D105"/>
  <c r="D106"/>
  <c r="D107"/>
  <c r="D108"/>
  <c r="A112"/>
  <c r="A113" s="1"/>
  <c r="AY31" i="7"/>
  <c r="BA31" s="1"/>
  <c r="C144" i="32"/>
  <c r="D144" s="1"/>
  <c r="F144" s="1"/>
  <c r="J213" i="5"/>
  <c r="J221"/>
  <c r="J214"/>
  <c r="J218"/>
  <c r="I37"/>
  <c r="J37" s="1"/>
  <c r="J212"/>
  <c r="C224"/>
  <c r="G224"/>
  <c r="AB44" i="15"/>
  <c r="N37" i="49"/>
  <c r="Y12" i="15"/>
  <c r="W12"/>
  <c r="W42" s="1"/>
  <c r="Y8"/>
  <c r="W4"/>
  <c r="W34" s="1"/>
  <c r="BR28"/>
  <c r="R17" i="35"/>
  <c r="BU30" i="15"/>
  <c r="BU28"/>
  <c r="BU24"/>
  <c r="Q56" i="10"/>
  <c r="C184" i="32"/>
  <c r="D184" s="1"/>
  <c r="K41" i="49"/>
  <c r="N55"/>
  <c r="K14"/>
  <c r="L84"/>
  <c r="J76"/>
  <c r="F218" i="16"/>
  <c r="B246"/>
  <c r="D246"/>
  <c r="F223"/>
  <c r="F221"/>
  <c r="F219"/>
  <c r="C166"/>
  <c r="E166"/>
  <c r="G166"/>
  <c r="C246"/>
  <c r="L97" i="49"/>
  <c r="M97"/>
  <c r="K97"/>
  <c r="K90"/>
  <c r="L89"/>
  <c r="M89"/>
  <c r="K89"/>
  <c r="I29" i="53"/>
  <c r="H29" s="1"/>
  <c r="G30"/>
  <c r="G11"/>
  <c r="G7"/>
  <c r="I7" s="1"/>
  <c r="H7" s="1"/>
  <c r="G28"/>
  <c r="I25"/>
  <c r="H25" s="1"/>
  <c r="G24"/>
  <c r="I24" s="1"/>
  <c r="H24" s="1"/>
  <c r="I23"/>
  <c r="H23" s="1"/>
  <c r="G22"/>
  <c r="L22" s="1"/>
  <c r="I21"/>
  <c r="H21" s="1"/>
  <c r="G20"/>
  <c r="I17"/>
  <c r="H17" s="1"/>
  <c r="G16"/>
  <c r="I16" s="1"/>
  <c r="H16" s="1"/>
  <c r="I14"/>
  <c r="H14" s="1"/>
  <c r="I10"/>
  <c r="H10" s="1"/>
  <c r="G8"/>
  <c r="G6"/>
  <c r="L6" s="1"/>
  <c r="I8"/>
  <c r="H8" s="1"/>
  <c r="L8"/>
  <c r="L29"/>
  <c r="I22"/>
  <c r="H22" s="1"/>
  <c r="L7"/>
  <c r="L21"/>
  <c r="N68" i="25" l="1"/>
  <c r="O24"/>
  <c r="O54" s="1"/>
  <c r="N83"/>
  <c r="N29" i="49"/>
  <c r="J35" i="53"/>
  <c r="J34"/>
  <c r="E34"/>
  <c r="D34"/>
  <c r="M56" i="49"/>
  <c r="L77"/>
  <c r="L8"/>
  <c r="K15"/>
  <c r="L105"/>
  <c r="K21"/>
  <c r="M104"/>
  <c r="N21"/>
  <c r="L104"/>
  <c r="K81"/>
  <c r="N104"/>
  <c r="M80"/>
  <c r="N105"/>
  <c r="M77"/>
  <c r="N69"/>
  <c r="L69"/>
  <c r="N66"/>
  <c r="K66"/>
  <c r="M105"/>
  <c r="L36"/>
  <c r="N8"/>
  <c r="M90"/>
  <c r="N81"/>
  <c r="L90"/>
  <c r="M7"/>
  <c r="M8"/>
  <c r="D145"/>
  <c r="C151" i="32"/>
  <c r="D151" s="1"/>
  <c r="F151" s="1"/>
  <c r="N79" i="25"/>
  <c r="BI25" i="15"/>
  <c r="BS28"/>
  <c r="BI22"/>
  <c r="N71" i="25"/>
  <c r="H83"/>
  <c r="N53"/>
  <c r="N82"/>
  <c r="H76"/>
  <c r="H55"/>
  <c r="H85"/>
  <c r="H78"/>
  <c r="H36"/>
  <c r="H69"/>
  <c r="H75"/>
  <c r="N67"/>
  <c r="H81"/>
  <c r="H67"/>
  <c r="N52"/>
  <c r="H51"/>
  <c r="AY32" i="7"/>
  <c r="BA32" s="1"/>
  <c r="Q56" i="8"/>
  <c r="AY35" i="7"/>
  <c r="BA35" s="1"/>
  <c r="G101" i="49"/>
  <c r="J101" s="1"/>
  <c r="N101" s="1"/>
  <c r="G109"/>
  <c r="J109" s="1"/>
  <c r="K109" s="1"/>
  <c r="G102"/>
  <c r="J102" s="1"/>
  <c r="M102" s="1"/>
  <c r="G110"/>
  <c r="J110" s="1"/>
  <c r="L110" s="1"/>
  <c r="G111"/>
  <c r="J111" s="1"/>
  <c r="L111" s="1"/>
  <c r="G108"/>
  <c r="J108" s="1"/>
  <c r="L108" s="1"/>
  <c r="G103"/>
  <c r="J103" s="1"/>
  <c r="L103" s="1"/>
  <c r="G106"/>
  <c r="J106" s="1"/>
  <c r="M106" s="1"/>
  <c r="G107"/>
  <c r="J107" s="1"/>
  <c r="K107" s="1"/>
  <c r="X42" i="15"/>
  <c r="Y42"/>
  <c r="BD16"/>
  <c r="BD25" s="1"/>
  <c r="BA42"/>
  <c r="I42"/>
  <c r="H40"/>
  <c r="E39"/>
  <c r="F35"/>
  <c r="AB42"/>
  <c r="AB36"/>
  <c r="AP38"/>
  <c r="BS24"/>
  <c r="Y40"/>
  <c r="E40"/>
  <c r="I39"/>
  <c r="F36"/>
  <c r="AB39"/>
  <c r="AB34"/>
  <c r="C42"/>
  <c r="C39"/>
  <c r="AT39"/>
  <c r="AA36"/>
  <c r="Q30" i="35"/>
  <c r="P30"/>
  <c r="N30"/>
  <c r="F199"/>
  <c r="AC9"/>
  <c r="AD9"/>
  <c r="C199"/>
  <c r="Z22"/>
  <c r="O32"/>
  <c r="AD13"/>
  <c r="S11"/>
  <c r="AD11" s="1"/>
  <c r="D199"/>
  <c r="AC16"/>
  <c r="Z24"/>
  <c r="H199"/>
  <c r="I199"/>
  <c r="Z13"/>
  <c r="AY33" i="7"/>
  <c r="BA33" s="1"/>
  <c r="AY26"/>
  <c r="BA26" s="1"/>
  <c r="J28" i="2"/>
  <c r="I28"/>
  <c r="H32"/>
  <c r="I32" s="1"/>
  <c r="Z29" i="35"/>
  <c r="Z23"/>
  <c r="Z26"/>
  <c r="Z25"/>
  <c r="Z28"/>
  <c r="Q17"/>
  <c r="AB24" s="1"/>
  <c r="AC15"/>
  <c r="G199"/>
  <c r="E199"/>
  <c r="K30" i="2"/>
  <c r="F145" i="30"/>
  <c r="E145"/>
  <c r="L145"/>
  <c r="K145"/>
  <c r="Q145"/>
  <c r="I145"/>
  <c r="P145"/>
  <c r="C145"/>
  <c r="R145"/>
  <c r="I104" i="16"/>
  <c r="I102"/>
  <c r="I100"/>
  <c r="I157"/>
  <c r="I159"/>
  <c r="I161"/>
  <c r="I163"/>
  <c r="I165"/>
  <c r="I155"/>
  <c r="I119"/>
  <c r="I117"/>
  <c r="I115"/>
  <c r="I113"/>
  <c r="I111"/>
  <c r="I109"/>
  <c r="I135"/>
  <c r="I131"/>
  <c r="I129"/>
  <c r="I127"/>
  <c r="I125"/>
  <c r="I149"/>
  <c r="I147"/>
  <c r="I145"/>
  <c r="I143"/>
  <c r="I141"/>
  <c r="H136"/>
  <c r="F206" s="1"/>
  <c r="I150"/>
  <c r="I146"/>
  <c r="I144"/>
  <c r="I164"/>
  <c r="I105"/>
  <c r="I103"/>
  <c r="I101"/>
  <c r="I99"/>
  <c r="I158"/>
  <c r="I160"/>
  <c r="I162"/>
  <c r="I156"/>
  <c r="L28" i="2"/>
  <c r="K63" i="33"/>
  <c r="L31"/>
  <c r="M42" i="25"/>
  <c r="N42" s="1"/>
  <c r="O42" s="1"/>
  <c r="M46"/>
  <c r="N46" s="1"/>
  <c r="O46" s="1"/>
  <c r="M48"/>
  <c r="N48" s="1"/>
  <c r="O48" s="1"/>
  <c r="M40"/>
  <c r="N40" s="1"/>
  <c r="M44"/>
  <c r="N44" s="1"/>
  <c r="N81"/>
  <c r="H74"/>
  <c r="H71"/>
  <c r="M41"/>
  <c r="N41" s="1"/>
  <c r="O41" s="1"/>
  <c r="H68"/>
  <c r="H39"/>
  <c r="N70"/>
  <c r="H37"/>
  <c r="M38"/>
  <c r="N38" s="1"/>
  <c r="O38" s="1"/>
  <c r="H77"/>
  <c r="M47"/>
  <c r="N47" s="1"/>
  <c r="O47" s="1"/>
  <c r="N72"/>
  <c r="O9"/>
  <c r="O69" s="1"/>
  <c r="I241" i="5"/>
  <c r="J258" s="1"/>
  <c r="G241"/>
  <c r="J241"/>
  <c r="J232"/>
  <c r="J249"/>
  <c r="J236"/>
  <c r="J253"/>
  <c r="J240"/>
  <c r="J257"/>
  <c r="J229"/>
  <c r="J231"/>
  <c r="J233"/>
  <c r="J235"/>
  <c r="C241"/>
  <c r="C258"/>
  <c r="R56" i="8"/>
  <c r="J30" i="2"/>
  <c r="K28"/>
  <c r="L30"/>
  <c r="M30"/>
  <c r="D179" i="32"/>
  <c r="D177"/>
  <c r="M37" i="25"/>
  <c r="N37" s="1"/>
  <c r="M36"/>
  <c r="N36" s="1"/>
  <c r="M35"/>
  <c r="N35" s="1"/>
  <c r="O35" s="1"/>
  <c r="M39"/>
  <c r="N39" s="1"/>
  <c r="J96" i="49"/>
  <c r="N96" s="1"/>
  <c r="K84"/>
  <c r="J94"/>
  <c r="L94" s="1"/>
  <c r="J93"/>
  <c r="N93" s="1"/>
  <c r="N84"/>
  <c r="J91"/>
  <c r="K91" s="1"/>
  <c r="J92"/>
  <c r="M92" s="1"/>
  <c r="J98"/>
  <c r="L88"/>
  <c r="K88"/>
  <c r="M88"/>
  <c r="M91"/>
  <c r="N23"/>
  <c r="K23"/>
  <c r="M23"/>
  <c r="M27"/>
  <c r="D144"/>
  <c r="M66"/>
  <c r="K79"/>
  <c r="K20"/>
  <c r="N80"/>
  <c r="N27"/>
  <c r="E31" i="53"/>
  <c r="G31" s="1"/>
  <c r="I31" s="1"/>
  <c r="H31" s="1"/>
  <c r="L80" i="49"/>
  <c r="L34"/>
  <c r="L68"/>
  <c r="K68"/>
  <c r="K99"/>
  <c r="M99"/>
  <c r="N99"/>
  <c r="L99"/>
  <c r="M69"/>
  <c r="L79"/>
  <c r="L17"/>
  <c r="L29"/>
  <c r="K102"/>
  <c r="N79"/>
  <c r="L23"/>
  <c r="J33" i="53"/>
  <c r="L87" i="49"/>
  <c r="N35"/>
  <c r="K35"/>
  <c r="G144"/>
  <c r="N74"/>
  <c r="L74"/>
  <c r="M35"/>
  <c r="L48"/>
  <c r="K69"/>
  <c r="L21"/>
  <c r="M29"/>
  <c r="L182" i="29"/>
  <c r="P182"/>
  <c r="H182"/>
  <c r="W182"/>
  <c r="W187" s="1"/>
  <c r="O182"/>
  <c r="O187" s="1"/>
  <c r="G182"/>
  <c r="S182"/>
  <c r="E182"/>
  <c r="U182"/>
  <c r="U187" s="1"/>
  <c r="C182"/>
  <c r="R182"/>
  <c r="J182"/>
  <c r="V182"/>
  <c r="V187" s="1"/>
  <c r="M182"/>
  <c r="M187" s="1"/>
  <c r="D182"/>
  <c r="T182"/>
  <c r="K182"/>
  <c r="Q182"/>
  <c r="Q187" s="1"/>
  <c r="I182"/>
  <c r="BS22" i="15"/>
  <c r="BS21"/>
  <c r="K16"/>
  <c r="K22" s="1"/>
  <c r="AW28"/>
  <c r="BB34"/>
  <c r="BS20"/>
  <c r="BS29"/>
  <c r="BS30"/>
  <c r="BS26"/>
  <c r="D146" i="32"/>
  <c r="F146" s="1"/>
  <c r="BQ21" i="15"/>
  <c r="H43"/>
  <c r="AW25"/>
  <c r="D44"/>
  <c r="I38"/>
  <c r="I36"/>
  <c r="E35"/>
  <c r="BI24"/>
  <c r="E42"/>
  <c r="AT34"/>
  <c r="BG30"/>
  <c r="BG24"/>
  <c r="X44"/>
  <c r="C38"/>
  <c r="G36"/>
  <c r="X35"/>
  <c r="C35"/>
  <c r="BQ29"/>
  <c r="AT38"/>
  <c r="Z40"/>
  <c r="BF34"/>
  <c r="BI28"/>
  <c r="AW22"/>
  <c r="I44"/>
  <c r="E36"/>
  <c r="I35"/>
  <c r="BO29"/>
  <c r="D40"/>
  <c r="AY26"/>
  <c r="F44"/>
  <c r="Y36"/>
  <c r="C36"/>
  <c r="G35"/>
  <c r="I34"/>
  <c r="BU22"/>
  <c r="BI42"/>
  <c r="Z44"/>
  <c r="E44"/>
  <c r="I43"/>
  <c r="AS34"/>
  <c r="F42"/>
  <c r="BU29"/>
  <c r="BU26"/>
  <c r="BP29"/>
  <c r="BE42"/>
  <c r="AY29"/>
  <c r="BU21"/>
  <c r="Y39"/>
  <c r="AW34"/>
  <c r="X40"/>
  <c r="C40"/>
  <c r="H39"/>
  <c r="AV20"/>
  <c r="BP21"/>
  <c r="BG29"/>
  <c r="BH28"/>
  <c r="BH26"/>
  <c r="BP28"/>
  <c r="J16"/>
  <c r="J22" s="1"/>
  <c r="BP24"/>
  <c r="BC34"/>
  <c r="AV30"/>
  <c r="BH22"/>
  <c r="BH25"/>
  <c r="AV22"/>
  <c r="BR21"/>
  <c r="BP22"/>
  <c r="BR30"/>
  <c r="BR26"/>
  <c r="AY30"/>
  <c r="AY24"/>
  <c r="BR29"/>
  <c r="BP25"/>
  <c r="BG28"/>
  <c r="BG25"/>
  <c r="BJ22"/>
  <c r="BG21"/>
  <c r="AC16"/>
  <c r="AC26" s="1"/>
  <c r="AY28"/>
  <c r="AY25"/>
  <c r="AY21"/>
  <c r="BP20"/>
  <c r="BI29"/>
  <c r="BJ20"/>
  <c r="BR24"/>
  <c r="BR22"/>
  <c r="BG22"/>
  <c r="BG20"/>
  <c r="BR25"/>
  <c r="BP26"/>
  <c r="BG34"/>
  <c r="BJ24"/>
  <c r="AY22"/>
  <c r="I16"/>
  <c r="I28" s="1"/>
  <c r="BN22"/>
  <c r="BN21"/>
  <c r="BQ30"/>
  <c r="BO21"/>
  <c r="BO20"/>
  <c r="BI30"/>
  <c r="BI21"/>
  <c r="BM21"/>
  <c r="BM25"/>
  <c r="BC30"/>
  <c r="BB29"/>
  <c r="BI26"/>
  <c r="BO28"/>
  <c r="BB30"/>
  <c r="BQ24"/>
  <c r="BO26"/>
  <c r="AX29"/>
  <c r="BN26"/>
  <c r="H16"/>
  <c r="H25" s="1"/>
  <c r="G4"/>
  <c r="H34" s="1"/>
  <c r="BN28"/>
  <c r="BO25"/>
  <c r="BL30"/>
  <c r="BC28"/>
  <c r="BB26"/>
  <c r="BH24"/>
  <c r="BJ21"/>
  <c r="BQ28"/>
  <c r="BN30"/>
  <c r="BO30"/>
  <c r="BN24"/>
  <c r="BJ29"/>
  <c r="BL28"/>
  <c r="BL25"/>
  <c r="BB25"/>
  <c r="BB24"/>
  <c r="BC22"/>
  <c r="BH21"/>
  <c r="F4"/>
  <c r="F34" s="1"/>
  <c r="AZ34"/>
  <c r="BB28"/>
  <c r="BH20"/>
  <c r="BQ25"/>
  <c r="BN25"/>
  <c r="BO22"/>
  <c r="BI34"/>
  <c r="BH30"/>
  <c r="BK28"/>
  <c r="BK25"/>
  <c r="BB22"/>
  <c r="BC20"/>
  <c r="X4"/>
  <c r="X34" s="1"/>
  <c r="BN20"/>
  <c r="BJ30"/>
  <c r="BQ26"/>
  <c r="BQ22"/>
  <c r="CD30"/>
  <c r="BO24"/>
  <c r="BN29"/>
  <c r="BJ28"/>
  <c r="BJ26"/>
  <c r="BB21"/>
  <c r="BE16"/>
  <c r="BE22" s="1"/>
  <c r="L19" i="49"/>
  <c r="N19"/>
  <c r="M19"/>
  <c r="K19"/>
  <c r="N83"/>
  <c r="L83"/>
  <c r="J134" i="5"/>
  <c r="J151"/>
  <c r="J128"/>
  <c r="I139"/>
  <c r="L28" i="53"/>
  <c r="AA9" i="35"/>
  <c r="G61" i="16"/>
  <c r="F201"/>
  <c r="G76"/>
  <c r="I56" i="8"/>
  <c r="C176" i="32"/>
  <c r="I173" i="5"/>
  <c r="J173" s="1"/>
  <c r="E173"/>
  <c r="E190"/>
  <c r="L29" i="2"/>
  <c r="I29"/>
  <c r="M29"/>
  <c r="J29"/>
  <c r="M82" i="49"/>
  <c r="J52"/>
  <c r="K52" s="1"/>
  <c r="G141"/>
  <c r="G26" i="53"/>
  <c r="K26"/>
  <c r="J31" i="2"/>
  <c r="K31"/>
  <c r="I31"/>
  <c r="L31"/>
  <c r="L30" i="53"/>
  <c r="I30"/>
  <c r="H30" s="1"/>
  <c r="N76" i="49"/>
  <c r="L76"/>
  <c r="K76"/>
  <c r="D141"/>
  <c r="L16"/>
  <c r="M16"/>
  <c r="K16"/>
  <c r="AB9" i="35"/>
  <c r="L86" i="49"/>
  <c r="N86"/>
  <c r="M86"/>
  <c r="G78"/>
  <c r="J78" s="1"/>
  <c r="D143"/>
  <c r="N61"/>
  <c r="M61"/>
  <c r="M14"/>
  <c r="N14"/>
  <c r="E106" i="16"/>
  <c r="K75" i="49"/>
  <c r="M75"/>
  <c r="N75"/>
  <c r="M25"/>
  <c r="K25"/>
  <c r="L25"/>
  <c r="N25"/>
  <c r="J130" i="5"/>
  <c r="J147"/>
  <c r="J239"/>
  <c r="J222"/>
  <c r="N95" i="49"/>
  <c r="M95"/>
  <c r="L95"/>
  <c r="L58"/>
  <c r="N58"/>
  <c r="I28" i="53"/>
  <c r="H28" s="1"/>
  <c r="F208" i="16"/>
  <c r="D208"/>
  <c r="L73" i="49"/>
  <c r="N73"/>
  <c r="B208" i="16"/>
  <c r="D137" i="49"/>
  <c r="L85"/>
  <c r="N85"/>
  <c r="M71"/>
  <c r="N71"/>
  <c r="K71"/>
  <c r="K6"/>
  <c r="N6"/>
  <c r="L6"/>
  <c r="E54" i="5"/>
  <c r="E71"/>
  <c r="I54"/>
  <c r="J71" s="1"/>
  <c r="H37" i="23"/>
  <c r="J237" i="5"/>
  <c r="J220"/>
  <c r="K82" i="49"/>
  <c r="N82"/>
  <c r="G100"/>
  <c r="G32" i="53"/>
  <c r="I11"/>
  <c r="H11" s="1"/>
  <c r="L11"/>
  <c r="D140" i="49"/>
  <c r="K29" i="2"/>
  <c r="K95" i="49"/>
  <c r="N70"/>
  <c r="M70"/>
  <c r="K70"/>
  <c r="M49"/>
  <c r="L49"/>
  <c r="K39"/>
  <c r="L39"/>
  <c r="M33"/>
  <c r="L33"/>
  <c r="N33"/>
  <c r="K33"/>
  <c r="M12"/>
  <c r="K12"/>
  <c r="N12"/>
  <c r="M5"/>
  <c r="K5"/>
  <c r="C54" i="5"/>
  <c r="C71"/>
  <c r="H53" i="25"/>
  <c r="H82"/>
  <c r="C121" i="16"/>
  <c r="C136"/>
  <c r="BM29" i="15"/>
  <c r="BM30"/>
  <c r="BM24"/>
  <c r="AU21"/>
  <c r="AU24"/>
  <c r="AU26"/>
  <c r="AU29"/>
  <c r="AU28"/>
  <c r="AU20"/>
  <c r="AU30"/>
  <c r="AU25"/>
  <c r="C34"/>
  <c r="D34"/>
  <c r="O30" i="35"/>
  <c r="Z30" s="1"/>
  <c r="Z27"/>
  <c r="S145" i="30"/>
  <c r="B38" i="54"/>
  <c r="E38" s="1"/>
  <c r="AY34" i="7"/>
  <c r="BA34" s="1"/>
  <c r="G12" i="53"/>
  <c r="L13" s="1"/>
  <c r="M28" i="2"/>
  <c r="BM22" i="15"/>
  <c r="J199" i="5"/>
  <c r="J216"/>
  <c r="J197"/>
  <c r="G54"/>
  <c r="C85" i="34"/>
  <c r="B90"/>
  <c r="B91"/>
  <c r="D84"/>
  <c r="D85"/>
  <c r="I94" i="16"/>
  <c r="D37" i="23"/>
  <c r="BL21" i="15"/>
  <c r="BL24"/>
  <c r="BL26"/>
  <c r="BL29"/>
  <c r="BL22"/>
  <c r="BD21"/>
  <c r="G40"/>
  <c r="F40"/>
  <c r="Z35"/>
  <c r="AA35"/>
  <c r="BA34"/>
  <c r="BA16"/>
  <c r="BA20" s="1"/>
  <c r="BE34"/>
  <c r="U30" i="35"/>
  <c r="AF30" s="1"/>
  <c r="N31" i="49"/>
  <c r="L31"/>
  <c r="N10"/>
  <c r="K10"/>
  <c r="M45" i="25"/>
  <c r="N45" s="1"/>
  <c r="O45" s="1"/>
  <c r="T187" i="29"/>
  <c r="H56" i="8"/>
  <c r="C175" i="32"/>
  <c r="D175" s="1"/>
  <c r="H206" i="16"/>
  <c r="I139"/>
  <c r="L10" i="49"/>
  <c r="S17" i="35"/>
  <c r="AD29" s="1"/>
  <c r="M17" i="49"/>
  <c r="K17"/>
  <c r="J153" i="5"/>
  <c r="J45"/>
  <c r="O6" i="25"/>
  <c r="O65" s="1"/>
  <c r="N65"/>
  <c r="D90" i="34"/>
  <c r="E136" i="16"/>
  <c r="R187" i="29"/>
  <c r="O56" i="12"/>
  <c r="C182" i="32"/>
  <c r="C149" s="1"/>
  <c r="D149" s="1"/>
  <c r="F149" s="1"/>
  <c r="AX20" i="15"/>
  <c r="AX22"/>
  <c r="AX25"/>
  <c r="AX28"/>
  <c r="AX30"/>
  <c r="AX21"/>
  <c r="J230" i="5"/>
  <c r="K8" i="53"/>
  <c r="K7"/>
  <c r="G15"/>
  <c r="I15" s="1"/>
  <c r="H15" s="1"/>
  <c r="K16"/>
  <c r="G19"/>
  <c r="K19"/>
  <c r="G27"/>
  <c r="K27"/>
  <c r="K28"/>
  <c r="D183" i="32"/>
  <c r="C150"/>
  <c r="D150" s="1"/>
  <c r="F150" s="1"/>
  <c r="J10" i="53"/>
  <c r="G9"/>
  <c r="G65" i="49"/>
  <c r="J65" s="1"/>
  <c r="M65" s="1"/>
  <c r="D142"/>
  <c r="G18" i="53"/>
  <c r="L18" s="1"/>
  <c r="D206" i="16"/>
  <c r="H151"/>
  <c r="E245" s="1"/>
  <c r="F245" s="1"/>
  <c r="L46" i="49"/>
  <c r="K27"/>
  <c r="P56" i="8"/>
  <c r="D32" i="53"/>
  <c r="L64" i="49"/>
  <c r="M64"/>
  <c r="J149" i="5"/>
  <c r="H72" i="25"/>
  <c r="H79"/>
  <c r="H80"/>
  <c r="H44"/>
  <c r="H73"/>
  <c r="H70"/>
  <c r="H40"/>
  <c r="B89" i="34"/>
  <c r="G121" i="16"/>
  <c r="H121"/>
  <c r="D145" i="30"/>
  <c r="AX26" i="15"/>
  <c r="K24" i="53"/>
  <c r="D180" i="32"/>
  <c r="C91" i="34"/>
  <c r="I79" i="16"/>
  <c r="H91"/>
  <c r="C61"/>
  <c r="C76"/>
  <c r="B201"/>
  <c r="K31" i="49"/>
  <c r="AC29" i="35"/>
  <c r="AC27"/>
  <c r="BM26" i="15"/>
  <c r="BM28"/>
  <c r="G190" i="5"/>
  <c r="D88" i="34"/>
  <c r="E121" i="16"/>
  <c r="BF20" i="15"/>
  <c r="BF22"/>
  <c r="BF25"/>
  <c r="BF28"/>
  <c r="BF30"/>
  <c r="BF24"/>
  <c r="BF26"/>
  <c r="BF21"/>
  <c r="AV21"/>
  <c r="AV24"/>
  <c r="AV26"/>
  <c r="AV29"/>
  <c r="AV28"/>
  <c r="S30" i="35"/>
  <c r="K23" i="53"/>
  <c r="C207" i="5"/>
  <c r="J188"/>
  <c r="J186"/>
  <c r="J166"/>
  <c r="J146"/>
  <c r="J144"/>
  <c r="J138"/>
  <c r="O23" i="25"/>
  <c r="O82" s="1"/>
  <c r="O19"/>
  <c r="O78" s="1"/>
  <c r="B92" i="34"/>
  <c r="F239" i="16"/>
  <c r="C106"/>
  <c r="E61"/>
  <c r="E76"/>
  <c r="BK30" i="15"/>
  <c r="AW21"/>
  <c r="AW24"/>
  <c r="AW26"/>
  <c r="AW29"/>
  <c r="Z9" i="35"/>
  <c r="AE22"/>
  <c r="T30"/>
  <c r="AE30" s="1"/>
  <c r="AA44" i="15"/>
  <c r="C185" i="32"/>
  <c r="C152" s="1"/>
  <c r="D152" s="1"/>
  <c r="F152" s="1"/>
  <c r="J187" i="5"/>
  <c r="J167"/>
  <c r="J165"/>
  <c r="J145"/>
  <c r="J51"/>
  <c r="H66" i="25"/>
  <c r="N80"/>
  <c r="C88" i="34"/>
  <c r="B83"/>
  <c r="F231" i="16"/>
  <c r="I120"/>
  <c r="I118"/>
  <c r="N145" i="30"/>
  <c r="C37" i="23"/>
  <c r="BK21" i="15"/>
  <c r="BK24"/>
  <c r="BK26"/>
  <c r="BK29"/>
  <c r="BC21"/>
  <c r="BC24"/>
  <c r="BC26"/>
  <c r="BC29"/>
  <c r="AX42"/>
  <c r="AT16"/>
  <c r="AT24" s="1"/>
  <c r="Z8"/>
  <c r="BI38"/>
  <c r="H36"/>
  <c r="J234" i="5"/>
  <c r="P63" i="33"/>
  <c r="K10" i="53"/>
  <c r="K11"/>
  <c r="J15"/>
  <c r="J27"/>
  <c r="J205" i="5"/>
  <c r="J183"/>
  <c r="J163"/>
  <c r="J161"/>
  <c r="G139"/>
  <c r="J135"/>
  <c r="J47"/>
  <c r="N78" i="25"/>
  <c r="N66"/>
  <c r="J31" i="33"/>
  <c r="I142" i="16"/>
  <c r="G136"/>
  <c r="Z43" i="15"/>
  <c r="AA43"/>
  <c r="E43"/>
  <c r="F43"/>
  <c r="E8"/>
  <c r="F38" s="1"/>
  <c r="AX38"/>
  <c r="AZ16"/>
  <c r="BD34"/>
  <c r="C11" i="36"/>
  <c r="E13"/>
  <c r="J11" s="1"/>
  <c r="E15"/>
  <c r="BR20" i="15"/>
  <c r="K20" i="53"/>
  <c r="K21"/>
  <c r="D178" i="32"/>
  <c r="J201" i="5"/>
  <c r="J181"/>
  <c r="J179"/>
  <c r="E139"/>
  <c r="J131"/>
  <c r="J43"/>
  <c r="O20" i="25"/>
  <c r="O50" s="1"/>
  <c r="N50"/>
  <c r="N73"/>
  <c r="N69"/>
  <c r="F235" i="16"/>
  <c r="I132"/>
  <c r="I130"/>
  <c r="I128"/>
  <c r="H106"/>
  <c r="B204" s="1"/>
  <c r="Y35" i="15"/>
  <c r="BK22"/>
  <c r="G44"/>
  <c r="Y43"/>
  <c r="D43"/>
  <c r="AW42"/>
  <c r="AS16"/>
  <c r="AS28" s="1"/>
  <c r="W8"/>
  <c r="X38" s="1"/>
  <c r="AS38"/>
  <c r="J6" i="53"/>
  <c r="I5"/>
  <c r="H5" s="1"/>
  <c r="J61" i="5"/>
  <c r="J59"/>
  <c r="J48"/>
  <c r="J46"/>
  <c r="J35"/>
  <c r="J33"/>
  <c r="O22" i="25"/>
  <c r="O52" s="1"/>
  <c r="I126" i="16"/>
  <c r="I124"/>
  <c r="I116"/>
  <c r="I114"/>
  <c r="I97"/>
  <c r="I95"/>
  <c r="M56" i="10"/>
  <c r="G12" i="15"/>
  <c r="Q56" i="12"/>
  <c r="J238" i="5"/>
  <c r="J9" i="53"/>
  <c r="M43" i="25"/>
  <c r="N43" s="1"/>
  <c r="O43" s="1"/>
  <c r="I148" i="16"/>
  <c r="G46"/>
  <c r="L56" i="8"/>
  <c r="J14" i="53"/>
  <c r="O21" i="25"/>
  <c r="O51" s="1"/>
  <c r="I133" i="16"/>
  <c r="K56" i="8"/>
  <c r="N17" i="35"/>
  <c r="Y28" s="1"/>
  <c r="O7" i="25"/>
  <c r="I140" i="16"/>
  <c r="J56" i="8"/>
  <c r="Q31" i="33"/>
  <c r="I6" i="53"/>
  <c r="H6" s="1"/>
  <c r="M49" i="25"/>
  <c r="N49" s="1"/>
  <c r="O49" s="1"/>
  <c r="N56" i="12"/>
  <c r="L56"/>
  <c r="J56"/>
  <c r="H56"/>
  <c r="AB16" i="15"/>
  <c r="C16"/>
  <c r="C29" s="1"/>
  <c r="B16"/>
  <c r="B20" s="1"/>
  <c r="D8"/>
  <c r="D38" s="1"/>
  <c r="AC34"/>
  <c r="AC36"/>
  <c r="AC39"/>
  <c r="AC42"/>
  <c r="AC44"/>
  <c r="J7" i="53"/>
  <c r="J24"/>
  <c r="J28"/>
  <c r="D147" i="32"/>
  <c r="F147" s="1"/>
  <c r="D181"/>
  <c r="O8" i="25"/>
  <c r="P187" i="29"/>
  <c r="N187"/>
  <c r="L187"/>
  <c r="M56" i="12"/>
  <c r="K56"/>
  <c r="I56"/>
  <c r="Y4" i="15"/>
  <c r="Z34" s="1"/>
  <c r="K35"/>
  <c r="K38"/>
  <c r="K40"/>
  <c r="K43"/>
  <c r="J11" i="53"/>
  <c r="K12"/>
  <c r="J16"/>
  <c r="J18"/>
  <c r="J20"/>
  <c r="J22"/>
  <c r="J26"/>
  <c r="K30"/>
  <c r="K33"/>
  <c r="G33"/>
  <c r="I20"/>
  <c r="H20" s="1"/>
  <c r="L67" i="49"/>
  <c r="M67"/>
  <c r="K62"/>
  <c r="L62"/>
  <c r="K60"/>
  <c r="L60"/>
  <c r="M60"/>
  <c r="L59"/>
  <c r="M59"/>
  <c r="N59"/>
  <c r="K57"/>
  <c r="L57"/>
  <c r="N54"/>
  <c r="M54"/>
  <c r="L54"/>
  <c r="K53"/>
  <c r="N53"/>
  <c r="L51"/>
  <c r="K51"/>
  <c r="N51"/>
  <c r="M47"/>
  <c r="K47"/>
  <c r="L47"/>
  <c r="K44"/>
  <c r="N44"/>
  <c r="M42"/>
  <c r="K42"/>
  <c r="M30"/>
  <c r="N30"/>
  <c r="K30"/>
  <c r="N26"/>
  <c r="M26"/>
  <c r="N13"/>
  <c r="M13"/>
  <c r="L9"/>
  <c r="K9"/>
  <c r="J206" i="5"/>
  <c r="J223"/>
  <c r="J198"/>
  <c r="J215"/>
  <c r="L17" i="53"/>
  <c r="L25"/>
  <c r="L23"/>
  <c r="L24"/>
  <c r="M101" i="49"/>
  <c r="E246" i="16"/>
  <c r="M76" i="49"/>
  <c r="L66"/>
  <c r="L70"/>
  <c r="K73"/>
  <c r="K74"/>
  <c r="L75"/>
  <c r="L71"/>
  <c r="K77"/>
  <c r="L81"/>
  <c r="L5"/>
  <c r="N9"/>
  <c r="L30"/>
  <c r="L42"/>
  <c r="L44"/>
  <c r="M51"/>
  <c r="L53"/>
  <c r="M57"/>
  <c r="N60"/>
  <c r="K67"/>
  <c r="L13"/>
  <c r="L26"/>
  <c r="N38"/>
  <c r="N39"/>
  <c r="N47"/>
  <c r="K48"/>
  <c r="K54"/>
  <c r="K59"/>
  <c r="Y38" i="15"/>
  <c r="N5" i="49"/>
  <c r="M39"/>
  <c r="N62"/>
  <c r="M9"/>
  <c r="M48"/>
  <c r="M87"/>
  <c r="K87"/>
  <c r="M83"/>
  <c r="K83"/>
  <c r="N36"/>
  <c r="M36"/>
  <c r="M32"/>
  <c r="L32"/>
  <c r="K32"/>
  <c r="G28"/>
  <c r="D139"/>
  <c r="K24"/>
  <c r="N24"/>
  <c r="L24"/>
  <c r="M20"/>
  <c r="L20"/>
  <c r="L15"/>
  <c r="M15"/>
  <c r="M11"/>
  <c r="K11"/>
  <c r="N11"/>
  <c r="N7"/>
  <c r="K7"/>
  <c r="AB29" i="35"/>
  <c r="AB23"/>
  <c r="AC23"/>
  <c r="AC28"/>
  <c r="AC22"/>
  <c r="AC24"/>
  <c r="R32"/>
  <c r="AC30" s="1"/>
  <c r="AC25"/>
  <c r="AC26"/>
  <c r="AC17"/>
  <c r="D33" i="53"/>
  <c r="M85" i="49"/>
  <c r="K85"/>
  <c r="K72"/>
  <c r="N72"/>
  <c r="M72"/>
  <c r="M68"/>
  <c r="N68"/>
  <c r="K64"/>
  <c r="N64"/>
  <c r="N63"/>
  <c r="L63"/>
  <c r="K63"/>
  <c r="L61"/>
  <c r="K61"/>
  <c r="M58"/>
  <c r="K58"/>
  <c r="K56"/>
  <c r="N56"/>
  <c r="M55"/>
  <c r="L55"/>
  <c r="M50"/>
  <c r="N50"/>
  <c r="L50"/>
  <c r="N49"/>
  <c r="K49"/>
  <c r="N46"/>
  <c r="M46"/>
  <c r="N45"/>
  <c r="L45"/>
  <c r="K45"/>
  <c r="L43"/>
  <c r="N43"/>
  <c r="M43"/>
  <c r="L41"/>
  <c r="M41"/>
  <c r="N41"/>
  <c r="J40"/>
  <c r="G140"/>
  <c r="M38"/>
  <c r="K38"/>
  <c r="N34"/>
  <c r="M34"/>
  <c r="M22"/>
  <c r="L22"/>
  <c r="N22"/>
  <c r="G18"/>
  <c r="D138"/>
  <c r="E207" i="5"/>
  <c r="E224"/>
  <c r="I207"/>
  <c r="J202"/>
  <c r="J219"/>
  <c r="Z38" i="15"/>
  <c r="AA38"/>
  <c r="M37" i="49"/>
  <c r="K37"/>
  <c r="J4"/>
  <c r="G137"/>
  <c r="J200" i="5"/>
  <c r="J217"/>
  <c r="Z42" i="15"/>
  <c r="AA42"/>
  <c r="O56" i="8"/>
  <c r="M56"/>
  <c r="O56" i="10"/>
  <c r="N56"/>
  <c r="L56"/>
  <c r="G8" i="15"/>
  <c r="F57" i="27"/>
  <c r="F56" s="1"/>
  <c r="F55" s="1"/>
  <c r="F54" s="1"/>
  <c r="F53" s="1"/>
  <c r="F52" s="1"/>
  <c r="F51" s="1"/>
  <c r="F50" s="1"/>
  <c r="F49" s="1"/>
  <c r="F48" s="1"/>
  <c r="F47" s="1"/>
  <c r="F46" s="1"/>
  <c r="F45" s="1"/>
  <c r="F44" s="1"/>
  <c r="F43" s="1"/>
  <c r="F42" s="1"/>
  <c r="F41" s="1"/>
  <c r="F40" s="1"/>
  <c r="F39" s="1"/>
  <c r="F38" s="1"/>
  <c r="F37" s="1"/>
  <c r="F36" s="1"/>
  <c r="F35" s="1"/>
  <c r="F34" s="1"/>
  <c r="F33" s="1"/>
  <c r="F32" s="1"/>
  <c r="F31" s="1"/>
  <c r="F30" s="1"/>
  <c r="F29" s="1"/>
  <c r="F28" s="1"/>
  <c r="F27" s="1"/>
  <c r="F26" s="1"/>
  <c r="F25" s="1"/>
  <c r="F24" s="1"/>
  <c r="F23" s="1"/>
  <c r="F22" s="1"/>
  <c r="F21" s="1"/>
  <c r="F20" s="1"/>
  <c r="F19" s="1"/>
  <c r="F18" s="1"/>
  <c r="F17" s="1"/>
  <c r="F16" s="1"/>
  <c r="F15" s="1"/>
  <c r="F14" s="1"/>
  <c r="F13" s="1"/>
  <c r="F12" s="1"/>
  <c r="F11" s="1"/>
  <c r="F10" s="1"/>
  <c r="F9" s="1"/>
  <c r="F8" s="1"/>
  <c r="F7" s="1"/>
  <c r="F6" s="1"/>
  <c r="F5" s="1"/>
  <c r="J35" i="15"/>
  <c r="J38"/>
  <c r="J40"/>
  <c r="O31" i="33"/>
  <c r="K20" i="15"/>
  <c r="K25"/>
  <c r="K28"/>
  <c r="K30"/>
  <c r="P56" i="10"/>
  <c r="P56" i="12"/>
  <c r="AA16" i="15"/>
  <c r="C92" i="34"/>
  <c r="J36" i="15"/>
  <c r="J39"/>
  <c r="J42"/>
  <c r="J44"/>
  <c r="O63" i="33"/>
  <c r="H11" i="36"/>
  <c r="F11"/>
  <c r="B11"/>
  <c r="E7"/>
  <c r="BT21" i="15"/>
  <c r="BT24"/>
  <c r="BT26"/>
  <c r="BT29"/>
  <c r="AC35"/>
  <c r="AC38"/>
  <c r="AC40"/>
  <c r="AC43"/>
  <c r="BU25"/>
  <c r="K21"/>
  <c r="K24"/>
  <c r="K26"/>
  <c r="K29"/>
  <c r="K34"/>
  <c r="K36"/>
  <c r="K39"/>
  <c r="K42"/>
  <c r="K44"/>
  <c r="C93" i="34"/>
  <c r="I170" i="16"/>
  <c r="I172"/>
  <c r="I174"/>
  <c r="I176"/>
  <c r="I178"/>
  <c r="I180"/>
  <c r="S187" i="29"/>
  <c r="G11" i="36"/>
  <c r="BT20" i="15"/>
  <c r="BT22"/>
  <c r="BT25"/>
  <c r="BT28"/>
  <c r="N84" i="25"/>
  <c r="B93" i="34"/>
  <c r="D93"/>
  <c r="I169" i="16"/>
  <c r="I171"/>
  <c r="I173"/>
  <c r="I175"/>
  <c r="I177"/>
  <c r="I179"/>
  <c r="J8" i="53"/>
  <c r="J12"/>
  <c r="N55" i="25"/>
  <c r="H84"/>
  <c r="O25"/>
  <c r="O85" s="1"/>
  <c r="H181" i="16"/>
  <c r="K32" i="53" l="1"/>
  <c r="M94" i="49"/>
  <c r="G34" i="53"/>
  <c r="K35"/>
  <c r="K103" i="49"/>
  <c r="K34" i="53"/>
  <c r="K96" i="49"/>
  <c r="M103"/>
  <c r="L101"/>
  <c r="L93"/>
  <c r="L106"/>
  <c r="M110"/>
  <c r="L102"/>
  <c r="K94"/>
  <c r="N106"/>
  <c r="K110"/>
  <c r="N110"/>
  <c r="N94"/>
  <c r="K106"/>
  <c r="L91"/>
  <c r="N109"/>
  <c r="M96"/>
  <c r="N103"/>
  <c r="N102"/>
  <c r="M108"/>
  <c r="L34" i="53"/>
  <c r="O39" i="25"/>
  <c r="D182" i="32"/>
  <c r="G16" i="15"/>
  <c r="BD26"/>
  <c r="BD24"/>
  <c r="BD30"/>
  <c r="BD22"/>
  <c r="BD20"/>
  <c r="BD28"/>
  <c r="BD29"/>
  <c r="O67" i="25"/>
  <c r="O36"/>
  <c r="K101" i="49"/>
  <c r="M109"/>
  <c r="N107"/>
  <c r="L107"/>
  <c r="M107"/>
  <c r="N111"/>
  <c r="J100"/>
  <c r="J145" s="1"/>
  <c r="G145"/>
  <c r="M111"/>
  <c r="K111"/>
  <c r="K108"/>
  <c r="L109"/>
  <c r="N108"/>
  <c r="Q32" i="35"/>
  <c r="AB30" s="1"/>
  <c r="AB26"/>
  <c r="AD23"/>
  <c r="S32"/>
  <c r="AD30" s="1"/>
  <c r="AB22"/>
  <c r="AB27"/>
  <c r="AB28"/>
  <c r="AB25"/>
  <c r="L32" i="2"/>
  <c r="J32"/>
  <c r="K32"/>
  <c r="M32"/>
  <c r="AD25" i="35"/>
  <c r="AD17"/>
  <c r="AD24"/>
  <c r="AD22"/>
  <c r="F209" i="16"/>
  <c r="I196"/>
  <c r="B206"/>
  <c r="F246"/>
  <c r="O40" i="25"/>
  <c r="O68"/>
  <c r="O66"/>
  <c r="O81"/>
  <c r="O37"/>
  <c r="K98" i="49"/>
  <c r="N98"/>
  <c r="M98"/>
  <c r="K93"/>
  <c r="L31" i="53"/>
  <c r="L92" i="49"/>
  <c r="L98"/>
  <c r="K31" i="53"/>
  <c r="N92" i="49"/>
  <c r="K92"/>
  <c r="J144"/>
  <c r="M144" s="1"/>
  <c r="M93"/>
  <c r="L32" i="53"/>
  <c r="N91" i="49"/>
  <c r="L96"/>
  <c r="I32" i="53"/>
  <c r="H32" s="1"/>
  <c r="L65" i="49"/>
  <c r="G142"/>
  <c r="J24" i="15"/>
  <c r="J21"/>
  <c r="J20"/>
  <c r="J28"/>
  <c r="J25"/>
  <c r="J30"/>
  <c r="C142" i="32"/>
  <c r="D142" s="1"/>
  <c r="F142" s="1"/>
  <c r="AC30" i="15"/>
  <c r="W16"/>
  <c r="W26" s="1"/>
  <c r="I25"/>
  <c r="AC24"/>
  <c r="W24"/>
  <c r="W38"/>
  <c r="AC22"/>
  <c r="I20"/>
  <c r="AC20"/>
  <c r="I26"/>
  <c r="AC21"/>
  <c r="I24"/>
  <c r="CD22"/>
  <c r="CD29"/>
  <c r="AC28"/>
  <c r="CD24"/>
  <c r="AC25"/>
  <c r="I29"/>
  <c r="J26"/>
  <c r="J29"/>
  <c r="H29"/>
  <c r="AC29"/>
  <c r="H30"/>
  <c r="I22"/>
  <c r="H20"/>
  <c r="B29"/>
  <c r="B24"/>
  <c r="B30"/>
  <c r="BE24"/>
  <c r="G34"/>
  <c r="C24"/>
  <c r="H22"/>
  <c r="BE28"/>
  <c r="BE30"/>
  <c r="H21"/>
  <c r="BE20"/>
  <c r="B25"/>
  <c r="BE25"/>
  <c r="BE29"/>
  <c r="I30"/>
  <c r="I21"/>
  <c r="C28"/>
  <c r="E16"/>
  <c r="E26" s="1"/>
  <c r="C22"/>
  <c r="Y16"/>
  <c r="Y28" s="1"/>
  <c r="BE26"/>
  <c r="Z16"/>
  <c r="Z24" s="1"/>
  <c r="BE21"/>
  <c r="CD28"/>
  <c r="CD25"/>
  <c r="CD21"/>
  <c r="CD26"/>
  <c r="CD20"/>
  <c r="H28"/>
  <c r="H24"/>
  <c r="H26"/>
  <c r="AZ22"/>
  <c r="AZ25"/>
  <c r="AZ28"/>
  <c r="AZ30"/>
  <c r="AZ29"/>
  <c r="AZ26"/>
  <c r="AZ21"/>
  <c r="AZ24"/>
  <c r="N78" i="49"/>
  <c r="L78"/>
  <c r="K78"/>
  <c r="M78"/>
  <c r="J143"/>
  <c r="L16" i="53"/>
  <c r="D185" i="32"/>
  <c r="B207" i="16"/>
  <c r="F207"/>
  <c r="H207"/>
  <c r="L10" i="53"/>
  <c r="I9"/>
  <c r="H9" s="1"/>
  <c r="L9"/>
  <c r="L26"/>
  <c r="I26"/>
  <c r="H26" s="1"/>
  <c r="X16" i="15"/>
  <c r="X26" s="1"/>
  <c r="AZ20"/>
  <c r="AT21"/>
  <c r="AT26"/>
  <c r="AT29"/>
  <c r="AT20"/>
  <c r="AT30"/>
  <c r="AT28"/>
  <c r="AT25"/>
  <c r="AT22"/>
  <c r="I19" i="53"/>
  <c r="H19" s="1"/>
  <c r="L19"/>
  <c r="AD27" i="35"/>
  <c r="AD28"/>
  <c r="AD26"/>
  <c r="BA22" i="15"/>
  <c r="BA25"/>
  <c r="BA28"/>
  <c r="BA30"/>
  <c r="BA26"/>
  <c r="BA29"/>
  <c r="BA24"/>
  <c r="BA21"/>
  <c r="Y26" i="35"/>
  <c r="N32"/>
  <c r="Y30" s="1"/>
  <c r="Y27"/>
  <c r="Z17"/>
  <c r="Y25"/>
  <c r="Y24"/>
  <c r="Y22"/>
  <c r="Y23"/>
  <c r="N52" i="49"/>
  <c r="J141"/>
  <c r="J190" i="5"/>
  <c r="D176" i="32"/>
  <c r="C143"/>
  <c r="D143" s="1"/>
  <c r="F143" s="1"/>
  <c r="I121" i="16"/>
  <c r="H205"/>
  <c r="B205"/>
  <c r="N65" i="49"/>
  <c r="K65"/>
  <c r="H42" i="15"/>
  <c r="G42"/>
  <c r="F205" i="16"/>
  <c r="I136"/>
  <c r="J156" i="5"/>
  <c r="J139"/>
  <c r="I106" i="16"/>
  <c r="F204"/>
  <c r="H204"/>
  <c r="AS20" i="15"/>
  <c r="AS22"/>
  <c r="AS25"/>
  <c r="AS30"/>
  <c r="AS21"/>
  <c r="AS24"/>
  <c r="AS29"/>
  <c r="AS26"/>
  <c r="I166" i="16"/>
  <c r="F16" i="15"/>
  <c r="F22" s="1"/>
  <c r="O79" i="25"/>
  <c r="J54" i="5"/>
  <c r="M52" i="49"/>
  <c r="J142"/>
  <c r="K142" s="1"/>
  <c r="D207" i="16"/>
  <c r="O53" i="25"/>
  <c r="O83"/>
  <c r="D205" i="16"/>
  <c r="O44" i="25"/>
  <c r="L20" i="53"/>
  <c r="Y29" i="35"/>
  <c r="O80" i="25"/>
  <c r="E38" i="15"/>
  <c r="I91" i="16"/>
  <c r="F203"/>
  <c r="H203"/>
  <c r="B203"/>
  <c r="D203"/>
  <c r="I12" i="53"/>
  <c r="H12" s="1"/>
  <c r="L12"/>
  <c r="D204" i="16"/>
  <c r="L15" i="53"/>
  <c r="L52" i="49"/>
  <c r="G143"/>
  <c r="I151" i="16"/>
  <c r="D16" i="15"/>
  <c r="D26" s="1"/>
  <c r="I18" i="53"/>
  <c r="H18" s="1"/>
  <c r="I27"/>
  <c r="H27" s="1"/>
  <c r="L27"/>
  <c r="C26" i="15"/>
  <c r="C25"/>
  <c r="C21"/>
  <c r="C20"/>
  <c r="C30"/>
  <c r="AB25"/>
  <c r="AB28"/>
  <c r="AB30"/>
  <c r="AB26"/>
  <c r="AB21"/>
  <c r="AB29"/>
  <c r="AB24"/>
  <c r="AB20"/>
  <c r="AB22"/>
  <c r="C19" i="36"/>
  <c r="E19"/>
  <c r="G19"/>
  <c r="I19"/>
  <c r="K19"/>
  <c r="D19"/>
  <c r="F19"/>
  <c r="H19"/>
  <c r="J19"/>
  <c r="Y34" i="15"/>
  <c r="B22"/>
  <c r="B21"/>
  <c r="B28"/>
  <c r="B26"/>
  <c r="Z25"/>
  <c r="O55" i="25"/>
  <c r="O84"/>
  <c r="AA20" i="15"/>
  <c r="AA25"/>
  <c r="AA30"/>
  <c r="AA24"/>
  <c r="AA29"/>
  <c r="AA28"/>
  <c r="AA26"/>
  <c r="AA21"/>
  <c r="AA22"/>
  <c r="G38"/>
  <c r="H38"/>
  <c r="G24"/>
  <c r="J207" i="5"/>
  <c r="J224"/>
  <c r="J18" i="49"/>
  <c r="G138"/>
  <c r="J28"/>
  <c r="G139"/>
  <c r="E247" i="16"/>
  <c r="F247" s="1"/>
  <c r="H209"/>
  <c r="I181"/>
  <c r="D209"/>
  <c r="G28" i="15"/>
  <c r="G26"/>
  <c r="G22"/>
  <c r="G30"/>
  <c r="G20"/>
  <c r="G21"/>
  <c r="G25"/>
  <c r="G29"/>
  <c r="N4" i="49"/>
  <c r="J137"/>
  <c r="L4"/>
  <c r="K4"/>
  <c r="M4"/>
  <c r="W21" i="15"/>
  <c r="W20"/>
  <c r="J140" i="49"/>
  <c r="M40"/>
  <c r="K40"/>
  <c r="L40"/>
  <c r="N40"/>
  <c r="I33" i="53"/>
  <c r="H33" s="1"/>
  <c r="L33"/>
  <c r="L35" l="1"/>
  <c r="I34"/>
  <c r="H34" s="1"/>
  <c r="N144" i="49"/>
  <c r="K144"/>
  <c r="M145"/>
  <c r="K145"/>
  <c r="L145"/>
  <c r="N145"/>
  <c r="D24" i="15"/>
  <c r="W30"/>
  <c r="W22"/>
  <c r="D20"/>
  <c r="W28"/>
  <c r="N142" i="49"/>
  <c r="M142"/>
  <c r="L144"/>
  <c r="E22" i="15"/>
  <c r="E30"/>
  <c r="W29"/>
  <c r="W25"/>
  <c r="Z26"/>
  <c r="Z20"/>
  <c r="Z22"/>
  <c r="Z29"/>
  <c r="F28"/>
  <c r="D28"/>
  <c r="D30"/>
  <c r="Y20"/>
  <c r="Y29"/>
  <c r="E20"/>
  <c r="E28"/>
  <c r="E21"/>
  <c r="E25"/>
  <c r="F21"/>
  <c r="E24"/>
  <c r="E29"/>
  <c r="F25"/>
  <c r="Z21"/>
  <c r="Y30"/>
  <c r="Y25"/>
  <c r="Z30"/>
  <c r="Y24"/>
  <c r="Y21"/>
  <c r="F26"/>
  <c r="Y26"/>
  <c r="Z28"/>
  <c r="Y22"/>
  <c r="X29"/>
  <c r="X25"/>
  <c r="X30"/>
  <c r="X20"/>
  <c r="X24"/>
  <c r="F24"/>
  <c r="F29"/>
  <c r="X22"/>
  <c r="L142" i="49"/>
  <c r="F30" i="15"/>
  <c r="X21"/>
  <c r="F20"/>
  <c r="X28"/>
  <c r="L141" i="49"/>
  <c r="N141"/>
  <c r="M141"/>
  <c r="K141"/>
  <c r="N143"/>
  <c r="L143"/>
  <c r="M143"/>
  <c r="K143"/>
  <c r="L100"/>
  <c r="K100"/>
  <c r="N100"/>
  <c r="M100"/>
  <c r="D25" i="15"/>
  <c r="D21"/>
  <c r="D22"/>
  <c r="D29"/>
  <c r="M28" i="49"/>
  <c r="N28"/>
  <c r="J139"/>
  <c r="K28"/>
  <c r="L28"/>
  <c r="M18"/>
  <c r="N18"/>
  <c r="L18"/>
  <c r="J138"/>
  <c r="K18"/>
  <c r="L140"/>
  <c r="M140"/>
  <c r="K140"/>
  <c r="N140"/>
  <c r="K137"/>
  <c r="M137"/>
  <c r="N137"/>
  <c r="L137"/>
  <c r="L138" l="1"/>
  <c r="K138"/>
  <c r="M138"/>
  <c r="N138"/>
  <c r="L139"/>
  <c r="K139"/>
  <c r="M139"/>
  <c r="N139"/>
  <c r="H38" i="17" l="1"/>
  <c r="D61"/>
  <c r="B61"/>
  <c r="D39"/>
  <c r="H39"/>
  <c r="D55"/>
  <c r="D57"/>
  <c r="B55"/>
  <c r="I55" s="1"/>
  <c r="B57"/>
  <c r="B39"/>
  <c r="AB11" i="35"/>
  <c r="AA11"/>
  <c r="P13"/>
  <c r="P17" s="1"/>
  <c r="H61" i="17" l="1"/>
  <c r="I61"/>
  <c r="I39"/>
  <c r="I13"/>
  <c r="I18"/>
  <c r="I51"/>
  <c r="I35"/>
  <c r="I11"/>
  <c r="I33"/>
  <c r="I32"/>
  <c r="I21"/>
  <c r="I4"/>
  <c r="I50"/>
  <c r="I29"/>
  <c r="I22"/>
  <c r="I56"/>
  <c r="I44"/>
  <c r="I23"/>
  <c r="I54"/>
  <c r="I36"/>
  <c r="I30"/>
  <c r="I40"/>
  <c r="I34"/>
  <c r="I12"/>
  <c r="I37"/>
  <c r="I26"/>
  <c r="I9"/>
  <c r="I48"/>
  <c r="I31"/>
  <c r="I19"/>
  <c r="I41"/>
  <c r="I42"/>
  <c r="I52"/>
  <c r="I45"/>
  <c r="I60"/>
  <c r="I58"/>
  <c r="I8"/>
  <c r="I49"/>
  <c r="I6"/>
  <c r="I38"/>
  <c r="I7"/>
  <c r="I5"/>
  <c r="I28"/>
  <c r="I16"/>
  <c r="I53"/>
  <c r="I10"/>
  <c r="I43"/>
  <c r="I15"/>
  <c r="I25"/>
  <c r="I59"/>
  <c r="I20"/>
  <c r="I14"/>
  <c r="I47"/>
  <c r="I27"/>
  <c r="I46"/>
  <c r="I17"/>
  <c r="I24"/>
  <c r="H57"/>
  <c r="I57"/>
  <c r="AA13" i="35"/>
  <c r="AA26"/>
  <c r="AA29"/>
  <c r="AA24"/>
  <c r="AA28"/>
  <c r="AA22"/>
  <c r="AA27"/>
  <c r="P32"/>
  <c r="AA30" s="1"/>
  <c r="AA17"/>
  <c r="AA23"/>
  <c r="AB17"/>
  <c r="AA25"/>
  <c r="AB13"/>
  <c r="D59" i="27"/>
  <c r="D58" s="1"/>
  <c r="D57" s="1"/>
  <c r="D56" s="1"/>
  <c r="D55" s="1"/>
  <c r="D54" s="1"/>
  <c r="D53" s="1"/>
  <c r="D52" s="1"/>
  <c r="D51" s="1"/>
  <c r="D50" s="1"/>
  <c r="D49" s="1"/>
  <c r="D48" s="1"/>
  <c r="D47" s="1"/>
  <c r="D46" s="1"/>
  <c r="D45" s="1"/>
  <c r="D44" s="1"/>
  <c r="D43" s="1"/>
  <c r="D42" s="1"/>
  <c r="D41" s="1"/>
  <c r="D40" s="1"/>
  <c r="D39" s="1"/>
  <c r="D38" s="1"/>
  <c r="D37" s="1"/>
  <c r="D36" s="1"/>
  <c r="D35" s="1"/>
  <c r="D34" s="1"/>
  <c r="D33" s="1"/>
  <c r="D32" s="1"/>
  <c r="D31" s="1"/>
  <c r="D30" s="1"/>
  <c r="D29" s="1"/>
  <c r="D28" s="1"/>
  <c r="D27" s="1"/>
  <c r="D26" s="1"/>
  <c r="D25" s="1"/>
  <c r="D24" s="1"/>
  <c r="D23" s="1"/>
  <c r="D22" s="1"/>
  <c r="D21" s="1"/>
  <c r="D20" s="1"/>
  <c r="D19" s="1"/>
  <c r="D18" s="1"/>
  <c r="D17" s="1"/>
  <c r="D16" s="1"/>
  <c r="D15" s="1"/>
  <c r="D14" s="1"/>
  <c r="D13" s="1"/>
  <c r="D12" s="1"/>
  <c r="D11" s="1"/>
  <c r="D10" s="1"/>
  <c r="D9" s="1"/>
  <c r="D8" s="1"/>
  <c r="D7" s="1"/>
  <c r="D6" s="1"/>
  <c r="D5" s="1"/>
  <c r="E59"/>
  <c r="E58"/>
  <c r="E57" s="1"/>
  <c r="E56" s="1"/>
  <c r="E55" s="1"/>
  <c r="E54" s="1"/>
  <c r="E53" s="1"/>
  <c r="E52" s="1"/>
  <c r="E51" s="1"/>
  <c r="E50" s="1"/>
  <c r="E49" s="1"/>
  <c r="E48" s="1"/>
  <c r="E47" s="1"/>
  <c r="E46" s="1"/>
  <c r="E45" s="1"/>
  <c r="E44" s="1"/>
  <c r="E43" s="1"/>
  <c r="E42" s="1"/>
  <c r="E41" s="1"/>
  <c r="E40" s="1"/>
  <c r="E39" s="1"/>
  <c r="E38" s="1"/>
  <c r="E37" s="1"/>
  <c r="E36" s="1"/>
  <c r="E35" s="1"/>
  <c r="E34" s="1"/>
  <c r="E33" s="1"/>
  <c r="E32" s="1"/>
  <c r="E31" s="1"/>
  <c r="E30" s="1"/>
  <c r="E29" s="1"/>
  <c r="E28" s="1"/>
  <c r="E27" s="1"/>
  <c r="E26" s="1"/>
  <c r="E25" s="1"/>
  <c r="E24" s="1"/>
  <c r="E23" s="1"/>
  <c r="E22" s="1"/>
  <c r="E21" s="1"/>
  <c r="E20" s="1"/>
  <c r="E19" s="1"/>
  <c r="E18" s="1"/>
  <c r="E17" s="1"/>
  <c r="E16" s="1"/>
  <c r="E15" s="1"/>
  <c r="E14" s="1"/>
  <c r="E13" s="1"/>
  <c r="E12" s="1"/>
  <c r="E11" s="1"/>
  <c r="E10" s="1"/>
  <c r="E9" s="1"/>
  <c r="E8" s="1"/>
  <c r="E7" s="1"/>
  <c r="E6" s="1"/>
  <c r="E5" s="1"/>
</calcChain>
</file>

<file path=xl/sharedStrings.xml><?xml version="1.0" encoding="utf-8"?>
<sst xmlns="http://schemas.openxmlformats.org/spreadsheetml/2006/main" count="7261" uniqueCount="2206">
  <si>
    <t>NORFOLK ISLAND</t>
  </si>
  <si>
    <t>6024</t>
  </si>
  <si>
    <t>CHRISTMAS ISLAND</t>
  </si>
  <si>
    <t>6855</t>
  </si>
  <si>
    <t>TOKELAU</t>
  </si>
  <si>
    <t>7450</t>
  </si>
  <si>
    <t>MALI</t>
  </si>
  <si>
    <t>7490</t>
  </si>
  <si>
    <t>GHANA</t>
  </si>
  <si>
    <t>7890</t>
  </si>
  <si>
    <r>
      <t>KY</t>
    </r>
    <r>
      <rPr>
        <sz val="10"/>
        <rFont val="Arial"/>
        <family val="2"/>
      </rPr>
      <t>--11% wholesale sales tax;  6% on premise sales tax. Change from 9% in July 2005.</t>
    </r>
  </si>
  <si>
    <t>July 1, 2005 11% wholesale tax raised from 9%</t>
  </si>
  <si>
    <t>COMOROS ISLANDS</t>
  </si>
  <si>
    <t>TAX WITHDRAWS  OF MALT BEVERAGES BY STATE, 1999-2006</t>
  </si>
  <si>
    <t>7920</t>
  </si>
  <si>
    <t>NAMIBIA</t>
  </si>
  <si>
    <t>7961</t>
  </si>
  <si>
    <t>Eritrea</t>
  </si>
  <si>
    <t>7962</t>
  </si>
  <si>
    <t>SERBIA-MONTANEGRO</t>
  </si>
  <si>
    <t>CARRABEAN</t>
  </si>
  <si>
    <t>Page 28</t>
  </si>
  <si>
    <t>NORTH DAKOTA OVER 4%</t>
  </si>
  <si>
    <t>DRAUGHT         TAX PER BARREL  (IN KEGS)</t>
  </si>
  <si>
    <t xml:space="preserve">TAX PER CASE    PACKAGED   (CASE OF 24/12)  </t>
  </si>
  <si>
    <t>KANSAS 3.2 BEER *</t>
  </si>
  <si>
    <t>ARKANSAS UNDER 5% *</t>
  </si>
  <si>
    <t>KANSAS OVER 3.2 *</t>
  </si>
  <si>
    <t>NORTH DAKOTA  DRAFT</t>
  </si>
  <si>
    <r>
      <t>CA</t>
    </r>
    <r>
      <rPr>
        <sz val="10"/>
        <rFont val="Arial"/>
        <family val="2"/>
      </rPr>
      <t>--provisional rate of $0.00266 per 12 ounce glass container and zero for aluminum metal containers for recycling processing fee, effective 1/1/2002 (court case will decide final rate);</t>
    </r>
  </si>
  <si>
    <r>
      <t>GA</t>
    </r>
    <r>
      <rPr>
        <sz val="10"/>
        <rFont val="Arial"/>
        <family val="2"/>
      </rPr>
      <t>--All municipalities and counties assess a draft beer tax of $6.00 per 15.5 gallons and a packaged beer tax of 5 cents per 12 ounces;</t>
    </r>
  </si>
  <si>
    <t>TOTAL 2006</t>
  </si>
  <si>
    <t>2006</t>
  </si>
  <si>
    <r>
      <t>LA</t>
    </r>
    <r>
      <rPr>
        <sz val="10"/>
        <rFont val="Arial"/>
        <family val="2"/>
      </rPr>
      <t xml:space="preserve">--Municipalities and counties may assess a tax ofup to $1.50 per barrel; </t>
    </r>
  </si>
  <si>
    <t>January</t>
  </si>
  <si>
    <t>April</t>
  </si>
  <si>
    <t>July</t>
  </si>
  <si>
    <t>August</t>
  </si>
  <si>
    <t>October</t>
  </si>
  <si>
    <t>December</t>
  </si>
  <si>
    <t>May</t>
  </si>
  <si>
    <t xml:space="preserve">Total </t>
  </si>
  <si>
    <t>Month</t>
  </si>
  <si>
    <t>PRODUCTION OF BEER BOTTLES (Thousand Gross)</t>
  </si>
  <si>
    <t>Aluminum Cans - Alcoholic Beverages</t>
  </si>
  <si>
    <t>Aluminum Cans - Non-Alcoholic Beverages</t>
  </si>
  <si>
    <t>Total Aluminum Beverage Cans</t>
  </si>
  <si>
    <t>1Q 2002</t>
  </si>
  <si>
    <t>2Q 2002</t>
  </si>
  <si>
    <t>3Q 2002</t>
  </si>
  <si>
    <t>4Q 2002</t>
  </si>
  <si>
    <t>1Q 2003</t>
  </si>
  <si>
    <t>2Q 2003</t>
  </si>
  <si>
    <t>3Q 2003</t>
  </si>
  <si>
    <t>4Q 2003</t>
  </si>
  <si>
    <t>1Q 2004</t>
  </si>
  <si>
    <t>2Q 2004</t>
  </si>
  <si>
    <t>3Q 2004</t>
  </si>
  <si>
    <t>BEVERAGE CAN SHIPMENTS REPORT (In Millions)</t>
  </si>
  <si>
    <t>4Q 2004</t>
  </si>
  <si>
    <r>
      <t>ME</t>
    </r>
    <r>
      <rPr>
        <sz val="10"/>
        <rFont val="Arial"/>
        <family val="2"/>
      </rPr>
      <t>--Additional 5% on-premise tax;</t>
    </r>
  </si>
  <si>
    <t>6 Pack</t>
  </si>
  <si>
    <t>One 6 Pack</t>
  </si>
  <si>
    <t>Beer Sold  in Grocery Stores</t>
  </si>
  <si>
    <t>Wine Sold  in Grocery Stores</t>
  </si>
  <si>
    <t>Spirits Sold in Grocery Stores</t>
  </si>
  <si>
    <t>Beer Sold in Gas or Convenience</t>
  </si>
  <si>
    <t>Wine Sold in Gas or Convenience</t>
  </si>
  <si>
    <t>Spirits Sold in Gas or Convenience</t>
  </si>
  <si>
    <t>Sunday Sales of Beer</t>
  </si>
  <si>
    <t>Sunday Sales of Wine</t>
  </si>
  <si>
    <t>Sunday Sales of Liquor</t>
  </si>
  <si>
    <t>Sunday Sales Notes</t>
  </si>
  <si>
    <t>Recent Change</t>
  </si>
  <si>
    <t>Yes</t>
  </si>
  <si>
    <t>No</t>
  </si>
  <si>
    <t>3.2 Beer only</t>
  </si>
  <si>
    <r>
      <t>NY</t>
    </r>
    <r>
      <rPr>
        <sz val="10"/>
        <rFont val="Arial"/>
        <family val="2"/>
      </rPr>
      <t>--New York City assesses a tax of $3.72 per barrel;</t>
    </r>
  </si>
  <si>
    <r>
      <t>OH--</t>
    </r>
    <r>
      <rPr>
        <sz val="10"/>
        <rFont val="Arial"/>
        <family val="2"/>
      </rPr>
      <t>$0.16/gallon in Cuyahoga County;</t>
    </r>
  </si>
  <si>
    <t>Page 17</t>
  </si>
  <si>
    <t>Page 44</t>
  </si>
  <si>
    <r>
      <t>TN</t>
    </r>
    <r>
      <rPr>
        <sz val="10"/>
        <rFont val="Arial"/>
        <family val="2"/>
      </rPr>
      <t>--17% wholesale tax for use of the counties and municipalities;</t>
    </r>
  </si>
  <si>
    <r>
      <t>VT</t>
    </r>
    <r>
      <rPr>
        <sz val="10"/>
        <rFont val="Arial"/>
        <family val="2"/>
      </rPr>
      <t xml:space="preserve">--10% on-premise tax instead of typical 4% rate; beer with alcohol content between 6-8% abv taxed at $0.55/gallon; </t>
    </r>
  </si>
  <si>
    <t>*PLUS OTHER TAXES AS FOLLOWS:</t>
  </si>
  <si>
    <t>YEAR</t>
  </si>
  <si>
    <t>PRODUCTION</t>
  </si>
  <si>
    <t>PACKAGED</t>
  </si>
  <si>
    <t>TOTAL</t>
  </si>
  <si>
    <t>DRAUGHT</t>
  </si>
  <si>
    <t>REMOVALS</t>
  </si>
  <si>
    <t>CANS</t>
  </si>
  <si>
    <t>BOTTLES</t>
  </si>
  <si>
    <t>JANUARY</t>
  </si>
  <si>
    <t>FEBRUARY</t>
  </si>
  <si>
    <t>MARCH</t>
  </si>
  <si>
    <t>APRIL</t>
  </si>
  <si>
    <t>MAY</t>
  </si>
  <si>
    <t>JUNE</t>
  </si>
  <si>
    <t>JULY</t>
  </si>
  <si>
    <t>AUGUST</t>
  </si>
  <si>
    <t>SEPTEMBER</t>
  </si>
  <si>
    <t>OCTOBER</t>
  </si>
  <si>
    <t>NOVEMBER</t>
  </si>
  <si>
    <t>DECEMBER</t>
  </si>
  <si>
    <t>% CHANGE</t>
  </si>
  <si>
    <t xml:space="preserve">FROM </t>
  </si>
  <si>
    <t>WITH PERCENTAGE CHANGE FROM SAME MONTH OF PREVIOUS YEAR</t>
  </si>
  <si>
    <t>ALL FIGURES (EXCEPT PERCENT CHANGES) IN BARRELS</t>
  </si>
  <si>
    <t>STATE</t>
  </si>
  <si>
    <t>SOURCE:  BEER INSTITUTE ESTIMATES BASED ON CONFIDENTIAL INFORMATION FROM MAJOR BREWERS;</t>
  </si>
  <si>
    <t>U.S. DEPARTMENT OF COMMERCE, CAN MANUFACTURERS INSTITUTE, GLASS PACKAGING INSTITUTE.</t>
  </si>
  <si>
    <t>NON-RETURNABLE BOTTLES</t>
  </si>
  <si>
    <t>6 PACK</t>
  </si>
  <si>
    <t>12 PACK</t>
  </si>
  <si>
    <t>15 PACK</t>
  </si>
  <si>
    <t>20 PACK</t>
  </si>
  <si>
    <t>18 PACK</t>
  </si>
  <si>
    <t>24 PACK</t>
  </si>
  <si>
    <t>OTHERS</t>
  </si>
  <si>
    <t>30 PACK</t>
  </si>
  <si>
    <t>PERCENTAGE OF TAXPAID PACKAGED MALT BEVERAGES BY PACKAGE TYPE</t>
  </si>
  <si>
    <t>DUE TO CHANGES IN REPORTING BY BREWERS, SERIES ARE NOT ALWAYS DIRECTLY COMPARABLE.</t>
  </si>
  <si>
    <t>SOURCE:  U.S. DEPARTMENT OF TREASURY, BUREAU OF ALCOHOL, TOBACCO AND FIREARMS.</t>
  </si>
  <si>
    <t>INFORMATION BASED UPON CONFIDENTIAL STATISTICS OBTAINED FROM MAJOR BREWERS.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</si>
  <si>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</si>
  <si>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</si>
  <si>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</si>
  <si>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</si>
  <si>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</si>
  <si>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</si>
  <si>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</si>
  <si>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</si>
  <si>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</si>
  <si>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</si>
  <si>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</si>
  <si>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</si>
  <si>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</si>
  <si>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</si>
  <si>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</si>
  <si>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</si>
  <si>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</si>
  <si>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</si>
  <si>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Maine</t>
  </si>
  <si>
    <t>Maryland</t>
  </si>
  <si>
    <t>Massachusetts</t>
  </si>
  <si>
    <t>Michigan</t>
  </si>
  <si>
    <t>Minnesota</t>
  </si>
  <si>
    <t>Mississippi</t>
  </si>
  <si>
    <t>Missouri</t>
  </si>
  <si>
    <t>Montana</t>
  </si>
  <si>
    <t>Nebraska</t>
  </si>
  <si>
    <t>Nevada</t>
  </si>
  <si>
    <t>New Hampshire</t>
  </si>
  <si>
    <t>New Jersey</t>
  </si>
  <si>
    <t>New York</t>
  </si>
  <si>
    <t>North Carolina</t>
  </si>
  <si>
    <t>North Dakota</t>
  </si>
  <si>
    <t>South Dakota</t>
  </si>
  <si>
    <t>Ohio</t>
  </si>
  <si>
    <t>Oklahoma</t>
  </si>
  <si>
    <t>Oregon</t>
  </si>
  <si>
    <t>Pennsylvania</t>
  </si>
  <si>
    <t>Rhode Island</t>
  </si>
  <si>
    <t>South Carolina</t>
  </si>
  <si>
    <t>Tennessee</t>
  </si>
  <si>
    <t>Texas</t>
  </si>
  <si>
    <t>Utah</t>
  </si>
  <si>
    <t>Vermont</t>
  </si>
  <si>
    <t>Q2 2006</t>
  </si>
  <si>
    <t>Virginia</t>
  </si>
  <si>
    <t>Washington</t>
  </si>
  <si>
    <t>West Virginia</t>
  </si>
  <si>
    <t>Wisconsin</t>
  </si>
  <si>
    <t>Wyoming</t>
  </si>
  <si>
    <t>New Mexico</t>
  </si>
  <si>
    <t>Total</t>
  </si>
  <si>
    <t>TOTAL US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</si>
  <si>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</si>
  <si>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</si>
  <si>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</si>
  <si>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</si>
  <si>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</si>
  <si>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</si>
  <si>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</si>
  <si>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</si>
  <si>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</si>
  <si>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</si>
  <si>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</si>
  <si>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</si>
  <si>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</si>
  <si>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</si>
  <si>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</si>
  <si>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</si>
  <si>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</si>
  <si>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</si>
  <si>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MAINE</t>
  </si>
  <si>
    <t>MARYLAND</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</si>
  <si>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</si>
  <si>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</si>
  <si>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</si>
  <si>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</si>
  <si>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</si>
  <si>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</si>
  <si>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</si>
  <si>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</si>
  <si>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</si>
  <si>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</si>
  <si>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</si>
  <si>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</si>
  <si>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</si>
  <si>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</si>
  <si>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</si>
  <si>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</si>
  <si>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</si>
  <si>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</si>
  <si>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</si>
  <si>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</si>
  <si>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</si>
  <si>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</si>
  <si>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</si>
  <si>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</si>
  <si>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</si>
  <si>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</si>
  <si>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</si>
  <si>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</si>
  <si>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</si>
  <si>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</si>
  <si>
    <t>Year</t>
  </si>
  <si>
    <t>% METAL CANS</t>
  </si>
  <si>
    <t>% GLASS BOTTLES</t>
  </si>
  <si>
    <t>% REFILL BOTTLES</t>
  </si>
  <si>
    <t>Q3:2004</t>
  </si>
  <si>
    <t>Q4:2004</t>
  </si>
  <si>
    <t>FY2004</t>
  </si>
  <si>
    <t>% DRAUGHT</t>
  </si>
  <si>
    <t>NA</t>
  </si>
  <si>
    <t>TOTAL 1997</t>
  </si>
  <si>
    <t>TOTAL 1999</t>
  </si>
  <si>
    <t>TOTAL 1998</t>
  </si>
  <si>
    <t>TOTAL 2000</t>
  </si>
  <si>
    <t>TOTAL 2001</t>
  </si>
  <si>
    <t>TOTAL 2002</t>
  </si>
  <si>
    <t>TOTAL 2003</t>
  </si>
  <si>
    <t>SHIPMENTS OF WINE(1)</t>
  </si>
  <si>
    <t xml:space="preserve">        STATE</t>
  </si>
  <si>
    <t xml:space="preserve">   1996®</t>
  </si>
  <si>
    <t>1997 ®</t>
  </si>
  <si>
    <t xml:space="preserve">Alabama </t>
  </si>
  <si>
    <t xml:space="preserve">Alaska </t>
  </si>
  <si>
    <t xml:space="preserve">Arkansas </t>
  </si>
  <si>
    <t xml:space="preserve">California </t>
  </si>
  <si>
    <t xml:space="preserve">Illinois </t>
  </si>
  <si>
    <t xml:space="preserve">Kansas </t>
  </si>
  <si>
    <t xml:space="preserve">Kentucky </t>
  </si>
  <si>
    <t>Louisiana</t>
  </si>
  <si>
    <t>Percent  Tax Det</t>
  </si>
  <si>
    <t>Package Removals</t>
  </si>
  <si>
    <t>Calendar Year</t>
  </si>
  <si>
    <t>Total Tax Paid</t>
  </si>
  <si>
    <t>Total Production</t>
  </si>
  <si>
    <t>Percent Package</t>
  </si>
  <si>
    <t>Tax Determined</t>
  </si>
  <si>
    <t>Porduction Hecoliters</t>
  </si>
  <si>
    <t>Note</t>
  </si>
  <si>
    <t xml:space="preserve">Year </t>
  </si>
  <si>
    <t>Volume (31 Gallon Barrels)</t>
  </si>
  <si>
    <t>Source:  U.S. Department of Treasury, Alcohol and Tobacco Tax and Trade Bureau, End of Year, YTD Report and Beer Institute</t>
  </si>
  <si>
    <t>Percent Change</t>
  </si>
  <si>
    <t xml:space="preserve">Nebraska </t>
  </si>
  <si>
    <t xml:space="preserve">New York </t>
  </si>
  <si>
    <t xml:space="preserve">South Dakota </t>
  </si>
  <si>
    <t xml:space="preserve">Wisconsin </t>
  </si>
  <si>
    <t>Note:  Due to rounding, components do not always add to totals.</t>
  </si>
  <si>
    <t>SHIPMENTS OF DISTILLED SPIRITS</t>
  </si>
  <si>
    <t>LOUISIANA</t>
  </si>
  <si>
    <t>NOTE:  DUE TO ROUNDING, COMPONENTS DO NOT ALWAYS ADD UP TO TOTALS.</t>
  </si>
  <si>
    <t>FIGURES ABOVE INCLUDE "LOW PROOF" SPIRITS AND ARE NOT DIRECTLY COMPARABLE TO HISTORICAL INFORMATION.</t>
  </si>
  <si>
    <t xml:space="preserve">MASSACHUSETTS </t>
  </si>
  <si>
    <t>2000 ®</t>
  </si>
  <si>
    <t>July 2005 Wholesale Tax Increase</t>
  </si>
  <si>
    <t>FIGURES ARE SUBJECT TO REVISION.</t>
  </si>
  <si>
    <t>SHIPMENTS OF MALT BEVERAGES BY STATE</t>
  </si>
  <si>
    <t>2001 ®</t>
  </si>
  <si>
    <t>CALIFORNIA ®</t>
  </si>
  <si>
    <t>COLORADO ®</t>
  </si>
  <si>
    <t xml:space="preserve">FLORIDA </t>
  </si>
  <si>
    <t>HAWAII ®</t>
  </si>
  <si>
    <t>IDAHO ®</t>
  </si>
  <si>
    <t xml:space="preserve">ILLINOIS </t>
  </si>
  <si>
    <t>IOWA ®</t>
  </si>
  <si>
    <t>LOUISIANA ®</t>
  </si>
  <si>
    <t xml:space="preserve">MAINE </t>
  </si>
  <si>
    <t xml:space="preserve">MARYLAND </t>
  </si>
  <si>
    <t>MASSACHUSETTS ®</t>
  </si>
  <si>
    <t xml:space="preserve">MINNESOTA </t>
  </si>
  <si>
    <t>NEW HAMPSHIRE ®</t>
  </si>
  <si>
    <t>NEW JERSEY ®</t>
  </si>
  <si>
    <t>NORTH DAKOTA ®</t>
  </si>
  <si>
    <t xml:space="preserve">VERMONT </t>
  </si>
  <si>
    <t xml:space="preserve">WYOMING </t>
  </si>
  <si>
    <t>SOURCE:  COMPILED BY THE BEER INSTITUTE BASED ON REPORTS SUPPLIED BY INDIVIDUAL STATES.</t>
  </si>
  <si>
    <t xml:space="preserve"> </t>
  </si>
  <si>
    <t>Packaged alcoholic beverages at home</t>
  </si>
  <si>
    <t>Alcoholic drinks away from home</t>
  </si>
  <si>
    <t>Liquor stores</t>
  </si>
  <si>
    <t>Food stores</t>
  </si>
  <si>
    <t>All other</t>
  </si>
  <si>
    <r>
      <t>Total</t>
    </r>
    <r>
      <rPr>
        <vertAlign val="superscript"/>
        <sz val="10"/>
        <rFont val="Arial"/>
        <family val="2"/>
      </rPr>
      <t>2</t>
    </r>
  </si>
  <si>
    <r>
      <t>Eating and drinking places</t>
    </r>
    <r>
      <rPr>
        <vertAlign val="superscript"/>
        <sz val="10"/>
        <rFont val="Arial"/>
        <family val="2"/>
      </rPr>
      <t>3</t>
    </r>
  </si>
  <si>
    <r>
      <t>Hotels and motels</t>
    </r>
    <r>
      <rPr>
        <vertAlign val="superscript"/>
        <sz val="10"/>
        <rFont val="Arial"/>
        <family val="2"/>
      </rPr>
      <t>3</t>
    </r>
  </si>
  <si>
    <t>Off Premise</t>
  </si>
  <si>
    <t>On Premise</t>
  </si>
  <si>
    <t>Million dollars</t>
  </si>
  <si>
    <t>3Q 2007</t>
  </si>
  <si>
    <t>4Q 2007</t>
  </si>
  <si>
    <t>Classification (SIC) based sales are used in earlier years.</t>
  </si>
  <si>
    <r>
      <t>2</t>
    </r>
    <r>
      <rPr>
        <sz val="10"/>
        <rFont val="Arial"/>
        <family val="2"/>
      </rPr>
      <t>Computed from unrounded data.</t>
    </r>
  </si>
  <si>
    <r>
      <t>3</t>
    </r>
    <r>
      <rPr>
        <sz val="10"/>
        <rFont val="Arial"/>
        <family val="2"/>
      </rPr>
      <t>Includes tips.</t>
    </r>
  </si>
  <si>
    <t>Food at home</t>
  </si>
  <si>
    <t>Food away from home</t>
  </si>
  <si>
    <t>Alcoholic beverages</t>
  </si>
  <si>
    <t>Sales</t>
  </si>
  <si>
    <t>Home production &amp; donations</t>
  </si>
  <si>
    <t>Q3 2007</t>
  </si>
  <si>
    <r>
      <t>Supplied &amp; donated</t>
    </r>
    <r>
      <rPr>
        <vertAlign val="superscript"/>
        <sz val="10"/>
        <rFont val="Arial"/>
        <family val="2"/>
      </rPr>
      <t>3</t>
    </r>
  </si>
  <si>
    <t>Serbia</t>
  </si>
  <si>
    <t>Montenegro</t>
  </si>
  <si>
    <t>Colombia *</t>
  </si>
  <si>
    <t>Reponsibility for draft line cleaning</t>
  </si>
  <si>
    <t>retailer</t>
  </si>
  <si>
    <t>distributor</t>
  </si>
  <si>
    <r>
      <t>All food</t>
    </r>
    <r>
      <rPr>
        <vertAlign val="superscript"/>
        <sz val="10"/>
        <rFont val="Arial"/>
        <family val="2"/>
      </rPr>
      <t>2</t>
    </r>
  </si>
  <si>
    <t>Packaged</t>
  </si>
  <si>
    <t>Drinks</t>
  </si>
  <si>
    <t>--</t>
  </si>
  <si>
    <t>-- = Not available.</t>
  </si>
  <si>
    <t>http://www.ers.usda.gov</t>
  </si>
  <si>
    <t>Page 36</t>
  </si>
  <si>
    <t>04 Share</t>
  </si>
  <si>
    <t>Region</t>
  </si>
  <si>
    <t>Page 37</t>
  </si>
  <si>
    <t>THE FIGURES REPRESENT APPARENT CONSUMPTION AS THEY REFLECT SHIPMENTS OR SALES AT</t>
  </si>
  <si>
    <t>THE WHOLESALE LEVEL AS DETERMINED BY TAX PAYMENTS OR REPORTS OF GALLONAGE SHIPMENTS.</t>
  </si>
  <si>
    <t xml:space="preserve">THESE TOTALS DIFFER FROM NATIONWIDE TAXPAID WITHDRAWALS PLUS IMPORTS DUE TO </t>
  </si>
  <si>
    <t>REPORTING PROCEDURES AND INVENTORY.</t>
  </si>
  <si>
    <t>* = Estimate</t>
  </si>
  <si>
    <t>POPULATION USED TO CALCULATE PER CAPITA FOR EACH YEAR IS AS OF THE DATE SHOWN</t>
  </si>
  <si>
    <t xml:space="preserve">    Alabama</t>
  </si>
  <si>
    <t xml:space="preserve">    Alaska</t>
  </si>
  <si>
    <t xml:space="preserve">    Arizona</t>
  </si>
  <si>
    <t xml:space="preserve">    Arkansas</t>
  </si>
  <si>
    <t xml:space="preserve">    California</t>
  </si>
  <si>
    <t xml:space="preserve">    Colorado</t>
  </si>
  <si>
    <t xml:space="preserve">    Connecticut</t>
  </si>
  <si>
    <t xml:space="preserve">    Delaware</t>
  </si>
  <si>
    <t xml:space="preserve">    District of Columbia</t>
  </si>
  <si>
    <t xml:space="preserve">    Florida</t>
  </si>
  <si>
    <t xml:space="preserve">    Georgia</t>
  </si>
  <si>
    <t xml:space="preserve">    Hawaii</t>
  </si>
  <si>
    <t xml:space="preserve">    Idaho</t>
  </si>
  <si>
    <t xml:space="preserve">    Illinois</t>
  </si>
  <si>
    <t xml:space="preserve">    Indiana</t>
  </si>
  <si>
    <t xml:space="preserve">    Iowa</t>
  </si>
  <si>
    <t xml:space="preserve">    Kansas</t>
  </si>
  <si>
    <t xml:space="preserve">    Kentucky</t>
  </si>
  <si>
    <t xml:space="preserve">    Louisiana</t>
  </si>
  <si>
    <t xml:space="preserve">    Maine</t>
  </si>
  <si>
    <t xml:space="preserve">    Maryland</t>
  </si>
  <si>
    <t xml:space="preserve">    Massachusetts</t>
  </si>
  <si>
    <t xml:space="preserve">    Michigan</t>
  </si>
  <si>
    <t xml:space="preserve">    Minnesota</t>
  </si>
  <si>
    <t xml:space="preserve">    Mississippi</t>
  </si>
  <si>
    <t xml:space="preserve">    Missouri</t>
  </si>
  <si>
    <t xml:space="preserve">    Montana</t>
  </si>
  <si>
    <t xml:space="preserve">    Nebraska</t>
  </si>
  <si>
    <t xml:space="preserve">    Nevada</t>
  </si>
  <si>
    <t xml:space="preserve">    New Hampshire</t>
  </si>
  <si>
    <t xml:space="preserve">    New Jersey</t>
  </si>
  <si>
    <t xml:space="preserve">    New Mexico</t>
  </si>
  <si>
    <t xml:space="preserve">    New York</t>
  </si>
  <si>
    <t xml:space="preserve">    North Carolina</t>
  </si>
  <si>
    <t xml:space="preserve">    North Dakota</t>
  </si>
  <si>
    <t xml:space="preserve">    Ohio</t>
  </si>
  <si>
    <t xml:space="preserve">    Oklahoma</t>
  </si>
  <si>
    <t xml:space="preserve">    Oregon</t>
  </si>
  <si>
    <t xml:space="preserve">    Pennsylvania</t>
  </si>
  <si>
    <t xml:space="preserve">    Rhode Island</t>
  </si>
  <si>
    <t xml:space="preserve">    South Carolina</t>
  </si>
  <si>
    <t xml:space="preserve">    South Dakota</t>
  </si>
  <si>
    <t xml:space="preserve">    Tennessee</t>
  </si>
  <si>
    <t xml:space="preserve">    Texas</t>
  </si>
  <si>
    <t xml:space="preserve">    Utah</t>
  </si>
  <si>
    <t xml:space="preserve">    Vermont</t>
  </si>
  <si>
    <t xml:space="preserve">    Virginia</t>
  </si>
  <si>
    <t xml:space="preserve">    Washington</t>
  </si>
  <si>
    <t xml:space="preserve">    West Virginia</t>
  </si>
  <si>
    <t xml:space="preserve">    Wisconsin</t>
  </si>
  <si>
    <t xml:space="preserve">    Wyoming</t>
  </si>
  <si>
    <t>Per Capita Based on Total Population, All Figures in Gallons</t>
  </si>
  <si>
    <t>District of Columbia</t>
  </si>
  <si>
    <t>PER CAPITA CONSUMPTION OF WINE</t>
  </si>
  <si>
    <t>PER CAPITA CONSUMPTION OF DISTILLED SPIRITS</t>
  </si>
  <si>
    <t>Fiscal Year</t>
  </si>
  <si>
    <t>Amount</t>
  </si>
  <si>
    <t>(1) United States totals shown comprise taxable withdrawals of U.S. produced wine and imports for consumption. They do not include wine used in producing rectified beverages other than wine, sacramental wines, wines sold on military posts, and wine used i</t>
  </si>
  <si>
    <t>Quarter</t>
  </si>
  <si>
    <t>Annual</t>
  </si>
  <si>
    <t>Source: Beer Institute - Revised 5/28/2008</t>
  </si>
  <si>
    <t>March 22, 1937 -- 1/2 cents per 12 ounce</t>
  </si>
  <si>
    <t>October 1, 1945 -- 1 cent per 12 ounce</t>
  </si>
  <si>
    <t>June 1, 1955 -- 2 cents per 12 ounce</t>
  </si>
  <si>
    <t>June 1, 1963 -- 4 cents per 12 ounce</t>
  </si>
  <si>
    <t>November 1, 1969 -- 5 cents per 12 ounce</t>
  </si>
  <si>
    <t>Jan-Mar</t>
  </si>
  <si>
    <t>Q1 2007</t>
  </si>
  <si>
    <t>January 3, 1969 -- 25 cents per gallon</t>
  </si>
  <si>
    <t>August 1, 1983 -- 35 cents per gallon</t>
  </si>
  <si>
    <t>June 16, 1933 -- 5 cents per gallon</t>
  </si>
  <si>
    <t>October 1, 1946 -- 7.5 cents per gallon</t>
  </si>
  <si>
    <t>Q1:2003</t>
  </si>
  <si>
    <t>Q2:2004</t>
  </si>
  <si>
    <t>Federal Excise Tax Rates</t>
  </si>
  <si>
    <t>March 28, 1962 -- 8 cents per gallon</t>
  </si>
  <si>
    <t>July 1, 1984 -- 16 cents per gallon</t>
  </si>
  <si>
    <t>March 11, 1937 -- $1.50 per barrel</t>
  </si>
  <si>
    <t>June 8, 1939 -- $5.00 per barrel</t>
  </si>
  <si>
    <t>August 24, 1933 -- $1.00 per barrel (3.2 beer -- 5.0 beer)</t>
  </si>
  <si>
    <t>March 16, 1935 -- 3 cents per gallon (5.0+ beer)</t>
  </si>
  <si>
    <t>May 1, 1983 -- $9.00 per barrel</t>
  </si>
  <si>
    <t>July 1, 1969 -- $2.50 per barrel</t>
  </si>
  <si>
    <t>March 20, 1969 -- 25 cents per barrel</t>
  </si>
  <si>
    <t>July 1, 1987 -- $7.75 per barrel</t>
  </si>
  <si>
    <t>April 7, 1933 -- 62 cents per barrel</t>
  </si>
  <si>
    <t>July 1, 1959 -- $1.24 per barrel</t>
  </si>
  <si>
    <t>July 15, 1991 -- $6.20 per barrel</t>
  </si>
  <si>
    <t>April 12, 1935 -- 3 cents per gallon</t>
  </si>
  <si>
    <t>July 1, 1959 -- 6 cents per gallon</t>
  </si>
  <si>
    <t>July 1, 1976 -- 8 cents per gallon</t>
  </si>
  <si>
    <t>April 20, 1933 -- $1.00 per barrel</t>
  </si>
  <si>
    <t>January 1, 1956 -- $1.20 per barrel</t>
  </si>
  <si>
    <t>July 1, 1961 -- $2.00 per barrel</t>
  </si>
  <si>
    <t>August 1, 1983 -- $3.00 per barrel</t>
  </si>
  <si>
    <t>April 1, 1989 -- $6.00 per barrel</t>
  </si>
  <si>
    <t>May 15, 1933 -- $1.00 per barrel</t>
  </si>
  <si>
    <t>September 3, 1990 -- $4.85 per barrel</t>
  </si>
  <si>
    <t>July 14, 1953 -- $2.00 per barrel</t>
  </si>
  <si>
    <t>DC</t>
  </si>
  <si>
    <t>May 4, 1933 -- 3 cents per gallon</t>
  </si>
  <si>
    <t>2002 (1)</t>
  </si>
  <si>
    <t>2003 (1)</t>
  </si>
  <si>
    <t xml:space="preserve">(1) Beer Institute estimates of industry do not match TTB values for 2002 and 2003. </t>
  </si>
  <si>
    <t>(1) DO NOT MATCH BEER INSTITUTE ESTIMTES OF TOTAL INDUSTRY</t>
  </si>
  <si>
    <t>TOP PRODUCING COUNTRIES</t>
  </si>
  <si>
    <t>Current State Excise Tax on Malt Beverages</t>
  </si>
  <si>
    <t>122 C Street Suite 350</t>
  </si>
  <si>
    <t>May 16, 1938 -- 50 cents per gallon</t>
  </si>
  <si>
    <t>August 1, 1949 -- $1.00 per barrel</t>
  </si>
  <si>
    <t>May 19, 1954 -- $1.25 per barrel</t>
  </si>
  <si>
    <t>May 1, 1956 -- $1.50 per barrel</t>
  </si>
  <si>
    <t>November 1, 1966 -- $2.00 per barrel</t>
  </si>
  <si>
    <t>December 1, 1969 -- $2.25 per barrel</t>
  </si>
  <si>
    <t>July 1, 1989 -- $2.79 per barrel</t>
  </si>
  <si>
    <t>May 8, 1933 -- 6 cents per gallon</t>
  </si>
  <si>
    <t>June 7, 1937 -- 7 cents per gallon</t>
  </si>
  <si>
    <t>July 1, 1945 -- 24 cents per gallon</t>
  </si>
  <si>
    <t>August 1, 1963 -- 28 cents per gallon</t>
  </si>
  <si>
    <t>Jul-Sep</t>
  </si>
  <si>
    <t>Q4 2007</t>
  </si>
  <si>
    <t>April 1, 1968 -- 32 cents per gallon</t>
  </si>
  <si>
    <t>July 1, 1977 -- 40 cents per gallon</t>
  </si>
  <si>
    <t>May 23, 1935 -- $1.25 per barrel</t>
  </si>
  <si>
    <t>March 30, 1937 -- $2.50 per barrel</t>
  </si>
  <si>
    <t>December 13, 1937 -- $4.50 per barrel</t>
  </si>
  <si>
    <t>July 30, 1949 -- $9.00 per barrel</t>
  </si>
  <si>
    <t>July 1, 1981 -- 26.5 cents per gallon less than 6%</t>
  </si>
  <si>
    <t>July 1, 1981 -- 55 cents per gallon between 6% and 8%</t>
  </si>
  <si>
    <t>VERMONT 6%*</t>
  </si>
  <si>
    <t>VERMONT OVER 6%*</t>
  </si>
  <si>
    <t>July 1, 2003 12.80 per barrel</t>
  </si>
  <si>
    <t>VIRGINIA *</t>
  </si>
  <si>
    <t>March 1, 1964 -- $6.00 additional municipality/county tax</t>
  </si>
  <si>
    <t>August 21, 1959 -- 16% of wholesale price</t>
  </si>
  <si>
    <t>July 1, 1965 -- 20% of wholesale price</t>
  </si>
  <si>
    <t>June 30, 1986 -- 81 cents per gallon</t>
  </si>
  <si>
    <t>July 1, 1988 -- 86 cents per gallon</t>
  </si>
  <si>
    <t>Apr-Jun</t>
  </si>
  <si>
    <t>March 20, 1935 -- $1.55 per barrel</t>
  </si>
  <si>
    <t>http://www.ttb.gov/</t>
  </si>
  <si>
    <t>March 8, 1943 -- additional 1/2 cent enforcement tax</t>
  </si>
  <si>
    <t>July 1, 1947 -- $3.10 per barrel</t>
  </si>
  <si>
    <t>July 1, 1961 -- $4.65 per barrel</t>
  </si>
  <si>
    <t>April 26, 1933 -- 2 cents per gallon</t>
  </si>
  <si>
    <t>July 1, 1941 -- 4 cents per gallon</t>
  </si>
  <si>
    <t>August 1, 1959 -- 6 cents per gallon</t>
  </si>
  <si>
    <t>Beer Volume Measurements</t>
  </si>
  <si>
    <t>August 1, 1969 -- 7 cents per gallon</t>
  </si>
  <si>
    <t>April 7, 1933 -- 5 cents per gallon</t>
  </si>
  <si>
    <t>May 1, 1945 -- 8 cents per gallon</t>
  </si>
  <si>
    <t>October 1, 1973 -- 9.5 cents per gallon</t>
  </si>
  <si>
    <t>October 1, 1973 -- .75 cent enforcement tax</t>
  </si>
  <si>
    <t>May 1, 1945 -- .75 enforcement tax</t>
  </si>
  <si>
    <t>September 1, 1981 -- 11.5 cents per gallon</t>
  </si>
  <si>
    <t>April 15, 1933 -- 4 cents per gallon</t>
  </si>
  <si>
    <t>April 29, 1947 -- 8 cents per gallon</t>
  </si>
  <si>
    <t>August 1, 1967 -- $3.72 per barrel</t>
  </si>
  <si>
    <t>July 1, 1971 -- $4.34 per barrel</t>
  </si>
  <si>
    <t>July 1, 1986 -- $5.89 per barrel</t>
  </si>
  <si>
    <t>May 1, 1937 -- $1.55 per barrel (3.2 beer)</t>
  </si>
  <si>
    <t>June 6, 1949 -- 10 cents per gallon (3.2+ beer)</t>
  </si>
  <si>
    <t>June 1, 1961 -- 12 cents per gallon</t>
  </si>
  <si>
    <t>July 1, 1971 -- 15 cents per gallon</t>
  </si>
  <si>
    <t>July 1, 1977 -- 18 cents per gallon</t>
  </si>
  <si>
    <t xml:space="preserve">July 1, 1947 -- $3.10 per barrel </t>
  </si>
  <si>
    <t xml:space="preserve">July 1, 1970 -- $4.65 per barrel </t>
  </si>
  <si>
    <t xml:space="preserve">July 1, 1977 -- $5.58 per barrel </t>
  </si>
  <si>
    <t>September 26, 1933 -- $1.25 per barrel</t>
  </si>
  <si>
    <t>April 30, 1936 -- $1.50 per barrel</t>
  </si>
  <si>
    <t>July 1, 1954 -- $2.50 per barrel</t>
  </si>
  <si>
    <t>April 13, 1933 -- $1.50 per barrel</t>
  </si>
  <si>
    <t>June 7, 1948 -- $10.00 per barrel</t>
  </si>
  <si>
    <t>June 7, 1948 -- $1.50 local authority tax (optional)</t>
  </si>
  <si>
    <t>2005</t>
  </si>
  <si>
    <t>June 30, 1933 -- 4 cents per gallon</t>
  </si>
  <si>
    <t>February 25, 1937 -- 16 cents per gallon</t>
  </si>
  <si>
    <t>July 1, 1961 -- 25 cents per gallon</t>
  </si>
  <si>
    <t>September 18, 1981 -- 30 cents per gallon</t>
  </si>
  <si>
    <t>Dates, Amounts of State Tax Rates</t>
  </si>
  <si>
    <t>July 16, 1986 -- 35 cents per gallon</t>
  </si>
  <si>
    <t>April 7, 1933 -- $1.00 per barrel</t>
  </si>
  <si>
    <t>April 4, 1936 -- 2.4375 cents per gallon</t>
  </si>
  <si>
    <t>October 1, 1939 -- 3 cents per gallon</t>
  </si>
  <si>
    <t>July 1, 1972 -- 9 cents per gallon</t>
  </si>
  <si>
    <t>July 1, 1947 -- $2.00 per barrel</t>
  </si>
  <si>
    <t>Small Brewer Exemption</t>
  </si>
  <si>
    <t>Y</t>
  </si>
  <si>
    <t>N</t>
  </si>
  <si>
    <t>$0.35 on first 60,000 barrels for brewery with less than 2,000,000 barrels</t>
  </si>
  <si>
    <t>Tax rebate for small brewers that sell to Iowa retailers.</t>
  </si>
  <si>
    <t>1Q 2008</t>
  </si>
  <si>
    <t>2Q 2008</t>
  </si>
  <si>
    <t>300,000 barrel tax credit of 50% for small in-state brewers for beer sold in state</t>
  </si>
  <si>
    <t xml:space="preserve"> $2.00 rebate on 50,00 barrel per year.</t>
  </si>
  <si>
    <t>$4.60 credit on first 25,000 barrels for 100,000 barrel brewery</t>
  </si>
  <si>
    <t>Progressive tax up to 20,000 barrels, $1.30(5K), 2.30(10K) and 3.30(20K)</t>
  </si>
  <si>
    <t>Microbrewery tax of $0.08 per gallon</t>
  </si>
  <si>
    <t>September 1, 1983 -- 48 cents per gallon bulk and .64 cents packaged</t>
  </si>
  <si>
    <t>FLORIDA - BULK</t>
  </si>
  <si>
    <t>FLORIDA - PACKAGED</t>
  </si>
  <si>
    <t>March 3, 1966 -- $2.40 per barrel</t>
  </si>
  <si>
    <t>August 1, 1969 -- 2.736 per barrel</t>
  </si>
  <si>
    <t>July 1, 1975 -- $3.30 per barrel</t>
  </si>
  <si>
    <t>April 27, 1933 -- $1.25 per barrel</t>
  </si>
  <si>
    <t>January 1, 1960 -- $2.50 per barrel</t>
  </si>
  <si>
    <t>July 1, 1962 -- 2 cents per 12 ounces</t>
  </si>
  <si>
    <t>April 7, 1933 -- $1.00 per barrel (3.2 beer)</t>
  </si>
  <si>
    <t>January 5, 1934 -- $2.00 per barrel (3.2+ beer)</t>
  </si>
  <si>
    <t>July 1, 1949 -- $1.10 per barrel</t>
  </si>
  <si>
    <t>July 1, 1949 -- $2.20 per barrel</t>
  </si>
  <si>
    <t>Q1 2005</t>
  </si>
  <si>
    <t>Q2 2005</t>
  </si>
  <si>
    <t>July 1, 1959 -- $1.60 per barrel</t>
  </si>
  <si>
    <t>July 1, 1959 -- $3.20 per barrel</t>
  </si>
  <si>
    <t>October 30, 1971 -- $2.00 per barrel</t>
  </si>
  <si>
    <t>Exports</t>
  </si>
  <si>
    <t>Domestic NA</t>
  </si>
  <si>
    <t>Import NA</t>
  </si>
  <si>
    <t>Export NA</t>
  </si>
  <si>
    <t xml:space="preserve"> Taxable US Consumption</t>
  </si>
  <si>
    <t xml:space="preserve"> Total US Consumption</t>
  </si>
  <si>
    <t>Import Share</t>
  </si>
  <si>
    <t xml:space="preserve">Domestic Tax Paid </t>
  </si>
  <si>
    <t>Domestic Share</t>
  </si>
  <si>
    <t>NA Share</t>
  </si>
  <si>
    <t>Export Share</t>
  </si>
  <si>
    <t>October 30, 1971 -- $4.00 per barrel</t>
  </si>
  <si>
    <t>June 1, 1987 -- $2.40 per barrel</t>
  </si>
  <si>
    <t>February 26, 1934 -- 5 cents per gallon</t>
  </si>
  <si>
    <t>August 27, 1938 -- 21.34 cents per gallon</t>
  </si>
  <si>
    <t>July 1, 1950 -- 42.86 cents per gallon</t>
  </si>
  <si>
    <t>05 Share</t>
  </si>
  <si>
    <t>April 7, 1933 -- 1 cent per gallon (3.2 beer)</t>
  </si>
  <si>
    <t>May 6, 1935 -- 62 cents per gallon</t>
  </si>
  <si>
    <t>Breweries</t>
  </si>
  <si>
    <t>January 13, 1934 -- $1.00 per barrel (3.2+ beer)</t>
  </si>
  <si>
    <t>April 28, 1961 -- 93 cents per barrel</t>
  </si>
  <si>
    <t>January 1, 1971 -- $1.86 per barrel</t>
  </si>
  <si>
    <t>May 1, 1958 -- $1.50 per barrel</t>
  </si>
  <si>
    <t>July 1, 1969 -- $3.00 per barrel</t>
  </si>
  <si>
    <t>July 1, 1974 -- $3.25 per barrel</t>
  </si>
  <si>
    <t>July 1, 1977 -- $4.00 per barrel</t>
  </si>
  <si>
    <t>July 1, 1985 -- $4.30 per barrel</t>
  </si>
  <si>
    <t>May 8, 1933 -- 3 cents per gallon</t>
  </si>
  <si>
    <t>April 2, 1937 -- 3.333 cents per gallon</t>
  </si>
  <si>
    <t>May 31, 1947 -- 4 cents per gallon</t>
  </si>
  <si>
    <t>April 1, 1965 -- 8 cents per gallon</t>
  </si>
  <si>
    <t>July 6, 1972 -- 10 cents per gallon</t>
  </si>
  <si>
    <t>May 30, 1977 -- 11 cents per gallon</t>
  </si>
  <si>
    <t>Singapore</t>
  </si>
  <si>
    <t>Sri Lanka</t>
  </si>
  <si>
    <t>Rwanda</t>
  </si>
  <si>
    <t>Germany*</t>
  </si>
  <si>
    <t>Spain*</t>
  </si>
  <si>
    <t>Papua-New Guinea*</t>
  </si>
  <si>
    <t>Tahiti*</t>
  </si>
  <si>
    <t>Fiji Islands*</t>
  </si>
  <si>
    <t>New Caledonia*</t>
  </si>
  <si>
    <t>Samoa*</t>
  </si>
  <si>
    <t>Tonga*</t>
  </si>
  <si>
    <t>Vanuatu*</t>
  </si>
  <si>
    <t>Venezuela*</t>
  </si>
  <si>
    <t>Argentina *</t>
  </si>
  <si>
    <t>Peru *</t>
  </si>
  <si>
    <t>Ecuador *</t>
  </si>
  <si>
    <t>Bolivia *</t>
  </si>
  <si>
    <t>Paraguay *</t>
  </si>
  <si>
    <t>Panama *</t>
  </si>
  <si>
    <t>Guatemala *</t>
  </si>
  <si>
    <t>Costa Rica *</t>
  </si>
  <si>
    <t>Honduras*</t>
  </si>
  <si>
    <t>Dominica*</t>
  </si>
  <si>
    <t>St Kitts*</t>
  </si>
  <si>
    <t>Cayman Islands*</t>
  </si>
  <si>
    <t>Indonesia*</t>
  </si>
  <si>
    <t>Cambodia*</t>
  </si>
  <si>
    <t>Jordan*</t>
  </si>
  <si>
    <t>Iraq*</t>
  </si>
  <si>
    <t>Dem.Rep Kongo (Zaire)*</t>
  </si>
  <si>
    <t>Lesotho*</t>
  </si>
  <si>
    <t>Malawi*</t>
  </si>
  <si>
    <t>Guinea*</t>
  </si>
  <si>
    <t>Central African Republic*</t>
  </si>
  <si>
    <t>Cape Verde*</t>
  </si>
  <si>
    <t>September 1, 1979 -- 12 cents per gallon</t>
  </si>
  <si>
    <t>August 30, 1981 -- 14 cents per gallon</t>
  </si>
  <si>
    <t>October 1, 1985 -- 20 cents per gallon</t>
  </si>
  <si>
    <t>DETERMINED</t>
  </si>
  <si>
    <t>TAX</t>
  </si>
  <si>
    <t>TAXABLE</t>
  </si>
  <si>
    <t>October 1, 1987 -- 23 cents per gallon</t>
  </si>
  <si>
    <t>May 1, 1935 -- 2 cents per gallon</t>
  </si>
  <si>
    <t>July 1, 1945 -- 3 cents per gallon</t>
  </si>
  <si>
    <t>May 1, 1961 -- 6 cents per gallon</t>
  </si>
  <si>
    <t>June 1, 1983 -- 9 cents per gallon</t>
  </si>
  <si>
    <t>May 2, 1933 -- $1.00 per barrel</t>
  </si>
  <si>
    <t>July 1, 1935 -- $3.00 per barrel</t>
  </si>
  <si>
    <t>July 1, 1965 -- 12 cents per gallon</t>
  </si>
  <si>
    <t>July 1, 1975 -- 15 cents per gallon</t>
  </si>
  <si>
    <t>July 1, 1981 -- 18 cents per gallon</t>
  </si>
  <si>
    <r>
      <t>IL</t>
    </r>
    <r>
      <rPr>
        <sz val="10"/>
        <rFont val="Arial"/>
        <family val="2"/>
      </rPr>
      <t>--$0.16/gallon in Chicago and $0.06/gallon in Cook County;</t>
    </r>
  </si>
  <si>
    <t>September 1, 1983 -- 30 cents per gallon</t>
  </si>
  <si>
    <t>July 1, 1943 -- $1.00 per barrel</t>
  </si>
  <si>
    <t>April 7, 1933 -- 3 cents per gallon</t>
  </si>
  <si>
    <t>December 5, 1933 -- 3.333 cents per gallon</t>
  </si>
  <si>
    <t>July 1, 1990 -- 10 cents per gallon</t>
  </si>
  <si>
    <t>July 1, 1992 -- 12 cents per gallon</t>
  </si>
  <si>
    <t>June 9, 1933 -- 5% of gross receipts</t>
  </si>
  <si>
    <t>May 27, 1935 -- $1.50 per barrel</t>
  </si>
  <si>
    <t>June 9, 1951 -- 1 cent per case additional tax</t>
  </si>
  <si>
    <t>June 9, 1961 -- 5.5 cents per gallon</t>
  </si>
  <si>
    <t>June 7, 1963 -- 8 cents per gallon</t>
  </si>
  <si>
    <t>2Q 2006</t>
  </si>
  <si>
    <t>July 1, 1981 -- 9 cents per gallon</t>
  </si>
  <si>
    <t>July 1, 1983 -- 18 cents per gallon</t>
  </si>
  <si>
    <t>July 1, 1993 -- 35 cents per gallon</t>
  </si>
  <si>
    <t>July 1, 1994 -- 41 cents per gallon</t>
  </si>
  <si>
    <t>April 7, 1933 -- 3.333 cents per gallon</t>
  </si>
  <si>
    <t>May 1, 1983 -- 5.5 cents per gallon</t>
  </si>
  <si>
    <t xml:space="preserve">April 1, 1963 -- 4.444 cents per gallon </t>
  </si>
  <si>
    <t>Shares</t>
  </si>
  <si>
    <t>MISSOURI (est rank)</t>
  </si>
  <si>
    <t>*See Table 15</t>
  </si>
  <si>
    <t>1Q 2006</t>
  </si>
  <si>
    <t>NEW HAMPSHIRE (est rank)</t>
  </si>
  <si>
    <t>TAX PER 31 GALLON BARREL      (CASE OF 24/12)</t>
  </si>
  <si>
    <t>GEORGIA (est rank)</t>
  </si>
  <si>
    <t>NEW JERSEY (est rank)</t>
  </si>
  <si>
    <t>NORTH CAROLINA (est rank)</t>
  </si>
  <si>
    <t>Data Not Disclosed by TTB, Estimated by Beer Institute</t>
  </si>
  <si>
    <t>May 1, 1989 -- 11 cents per gallon</t>
  </si>
  <si>
    <t>June 1, 1990 -- 21 cents per gallon</t>
  </si>
  <si>
    <t>April 28, 1933 -- $3.00 per barrel</t>
  </si>
  <si>
    <t>May 1, 1939 -- $3.75 per barrel</t>
  </si>
  <si>
    <t>July 1, 1947 -- $7.50 per barrel</t>
  </si>
  <si>
    <t>July 1, 1955 -- $10.50 per barrel</t>
  </si>
  <si>
    <t>July 1, 1957 -- 3 cents per ounce (for sizes over 6 ounces)</t>
  </si>
  <si>
    <t>July 1, 1933 -- 4 cents per gallon</t>
  </si>
  <si>
    <t>March 13, 1935 -- 8 cents per gallon</t>
  </si>
  <si>
    <t>March 19, 1949 -- 12 cents per gallon (4+ beer)</t>
  </si>
  <si>
    <t>March 19, 1949 -- 1 cent per pint (4- beer)</t>
  </si>
  <si>
    <t>July 1, 1963 -- 16 cents per gallon</t>
  </si>
  <si>
    <t>July 10, 1933 -- 2 cents per bottle</t>
  </si>
  <si>
    <t>September 1, 1933 -- $1.50 per barrel</t>
  </si>
  <si>
    <t>December 23, 1933 -- 10% of retail selling price (3.2+beer)</t>
  </si>
  <si>
    <t>June 5, 1935 -- $2.50 per barrel</t>
  </si>
  <si>
    <t>June 4, 1959 -- $2.50 per barrel</t>
  </si>
  <si>
    <t>January 1, 1981 -- $3.00 per barrel</t>
  </si>
  <si>
    <t>July 1, 1989 -- $3.50 per barrel</t>
  </si>
  <si>
    <t>January 1, 1993 -- $5.58 per barrel</t>
  </si>
  <si>
    <t>July 15, 1933 -- $2.50 per barrel (3.2 beer)</t>
  </si>
  <si>
    <t>March 19, 1945 -- $7.00 per barrel</t>
  </si>
  <si>
    <t>July 1, 1951 -- $10.00 per barrel</t>
  </si>
  <si>
    <t>June 1, 1987 -- $11.25 per barrel</t>
  </si>
  <si>
    <t>September 1, 1959 -- $10 per barrel (3.2+)</t>
  </si>
  <si>
    <t>April 12, 1984 -- $12.50 per barrel</t>
  </si>
  <si>
    <t>December 15, 1933 -- 62 cents per barrel (3.2 beer)</t>
  </si>
  <si>
    <t>December 15, 1933 -- $1.00 per barrel (3.2+ beer)</t>
  </si>
  <si>
    <t>June 13, 1935 -- $1.30 per barrel</t>
  </si>
  <si>
    <t>October 4, 1975 -- $1.95 per barrel</t>
  </si>
  <si>
    <t>October 4, 1977 -- $2.60 per barrel</t>
  </si>
  <si>
    <t>May 5, 1933 -- $1.00 per barrel</t>
  </si>
  <si>
    <t>BARRELS</t>
  </si>
  <si>
    <t>Per Capita</t>
  </si>
  <si>
    <t>POPULATION</t>
  </si>
  <si>
    <t>December 5, 1933 $1.24 per barrel</t>
  </si>
  <si>
    <t>May 14, 1948 -- $2.48 per barrel</t>
  </si>
  <si>
    <t>June 1, 1958 -- $1.50 per barrel</t>
  </si>
  <si>
    <t>July 1, 1969 -- $2.00 per barrel</t>
  </si>
  <si>
    <t xml:space="preserve">July 1, 1969 -- reciprocal tax on beer from other states </t>
  </si>
  <si>
    <t>July 1, 1989 -- $3.00 per barrel</t>
  </si>
  <si>
    <t>April 14, 1933 -- 15 cents per gallon</t>
  </si>
  <si>
    <t>May 2, 1947 -- 30 cents per gallon</t>
  </si>
  <si>
    <t>July 1, 1950 -- 45 cents per gallon</t>
  </si>
  <si>
    <t>July 1, 1955 -- 7.5 cents per gallon surtax</t>
  </si>
  <si>
    <t>July 1, 1969 -- 6/10 per ounce</t>
  </si>
  <si>
    <t>August 5, 1933 -- $1.25 per barrel</t>
  </si>
  <si>
    <t>1987 - $7.50 per 32 gallon barrel</t>
  </si>
  <si>
    <t>1966 -- $6.30 per barrel</t>
  </si>
  <si>
    <t>July 1, 1937 -- $2.00 per barrel</t>
  </si>
  <si>
    <t>July 1, 1937 -- 10% manufacturer/importer tax on gross 3.2+ sales</t>
  </si>
  <si>
    <t>June 30, 1963 -- $4.00 per barrel (3.2 beer)</t>
  </si>
  <si>
    <t>3Q 2006</t>
  </si>
  <si>
    <t>July 1, 1981 -- $5.00 per barrel</t>
  </si>
  <si>
    <t>July 1, 1987 -- $5.18 per barrel</t>
  </si>
  <si>
    <t>July 1, 1987 -- $$8.50 per barrel</t>
  </si>
  <si>
    <t>May 1, 1933 -- $1.20 per barrel</t>
  </si>
  <si>
    <t>March 4, 1937 -- $1.70 per barrel</t>
  </si>
  <si>
    <t>March 7, 1947 -- $3.40 per barrel</t>
  </si>
  <si>
    <t>April 1, 1951 -- county/municipality tax (optional)</t>
  </si>
  <si>
    <t>July 1, 1981 -- $3.90 per barrel</t>
  </si>
  <si>
    <t>September 15, 1933 -- $1.50 per barrel</t>
  </si>
  <si>
    <t>November 15, 1935 -- $1.24 per barrel (4- beer)</t>
  </si>
  <si>
    <t>March 1, 1950 -- $1.364 per barrel</t>
  </si>
  <si>
    <t>March 1, 1950 -- $5.115 per barrel (4+ beer)</t>
  </si>
  <si>
    <t>September 1, 1954 -- $2.00 per barrel</t>
  </si>
  <si>
    <t>September 6, 1955 -- $4.30 per barrel</t>
  </si>
  <si>
    <t>July 1, 1971 -- $5.00 per barrel</t>
  </si>
  <si>
    <t>October 1, 1984 -- $6.00 per barrel</t>
  </si>
  <si>
    <t>January 1, 1934 -- $1.20 per barrel (3.2 beer)</t>
  </si>
  <si>
    <t>Q2 2007</t>
  </si>
  <si>
    <t>May 25, 1935 -- $1.60 per barrel (3.2+ beer)</t>
  </si>
  <si>
    <t>May 8, 1945 -- $4.00 per barrel</t>
  </si>
  <si>
    <t>July 1, 1981 -- $4.12 per barrel</t>
  </si>
  <si>
    <t>July 1, 1983 -- $11.00 per barrel</t>
  </si>
  <si>
    <t>April 7, 1933 -- 3 cents per barrel</t>
  </si>
  <si>
    <t>April 18, 1934 -- 3.25 cents per barrel</t>
  </si>
  <si>
    <t>January 1, 1956 -- 5 cents per gallon</t>
  </si>
  <si>
    <t>April 30, 1937 -- 10 cents per gallon</t>
  </si>
  <si>
    <t>June 1, 1949 -- 15 cents per gallon</t>
  </si>
  <si>
    <t>August 1, 1957 -- 25 cents per gallon</t>
  </si>
  <si>
    <t>July 1, 1976 -- $7.80 per barrel</t>
  </si>
  <si>
    <t>September 3, 1933 -- $2.75 per barrel</t>
  </si>
  <si>
    <t>July 1, 1948 -- $3.10 per barrel</t>
  </si>
  <si>
    <t>Standard Beer Volume Measurements</t>
  </si>
  <si>
    <t>Gallons</t>
  </si>
  <si>
    <t>24/12 Cases</t>
  </si>
  <si>
    <t>Ounces</t>
  </si>
  <si>
    <t xml:space="preserve">One Barrel of Beer = </t>
  </si>
  <si>
    <t xml:space="preserve">One 24/12 Case = </t>
  </si>
  <si>
    <t>One hectoliter =</t>
  </si>
  <si>
    <t>12 Ounce Servings</t>
  </si>
  <si>
    <t>16 Ounce Servings</t>
  </si>
  <si>
    <t>8 Ounce Servings</t>
  </si>
  <si>
    <t>Liters</t>
  </si>
  <si>
    <t>Barrels</t>
  </si>
  <si>
    <t>Hectoliter</t>
  </si>
  <si>
    <t>330 ml</t>
  </si>
  <si>
    <t>341 ml</t>
  </si>
  <si>
    <t>355 ml</t>
  </si>
  <si>
    <t>One US Gallon =</t>
  </si>
  <si>
    <t>Page 34</t>
  </si>
  <si>
    <t>This document will be revised frequently as new data become available.  Please contact the Beer Institute for a revised version.</t>
  </si>
  <si>
    <t>One Liter =</t>
  </si>
  <si>
    <t>July 1, 1960 -- $4.00 per barrel</t>
  </si>
  <si>
    <t>July 1, 1964 -- $6.00 per barrel</t>
  </si>
  <si>
    <t>July 1, 1977 -- $7.95 per barrel</t>
  </si>
  <si>
    <t>November</t>
  </si>
  <si>
    <t>February</t>
  </si>
  <si>
    <t>June 1, 1965 -- $1.50 per barrel</t>
  </si>
  <si>
    <t>July 1, 1981 -- $2.60 per barrel</t>
  </si>
  <si>
    <t>August 1, 1982 -- $2.782 per barrel</t>
  </si>
  <si>
    <t>June 1, 1989 -- $4.782 per barrel</t>
  </si>
  <si>
    <t>January 1, 1993 -- $5.74 per barrel</t>
  </si>
  <si>
    <t>July 1, 1995 -- $7.17 per barrel</t>
  </si>
  <si>
    <t>July 1, 1997 -- $8.082 per barrel</t>
  </si>
  <si>
    <t>April 12, 1933 -- $1.00 per barrel</t>
  </si>
  <si>
    <t>July 1, 1945 -- $2.75 per barrel</t>
  </si>
  <si>
    <t>July 1, 1955 -- $5.50 per barrel</t>
  </si>
  <si>
    <t>November 1, 1969 -- $2.00 per barrel</t>
  </si>
  <si>
    <t>May 19, 1933 -- 3 cents per gallon</t>
  </si>
  <si>
    <t>October 1, 1984 -- $6.13 per barrel</t>
  </si>
  <si>
    <t>Date Beer
Available</t>
  </si>
  <si>
    <t>Total
Increases</t>
  </si>
  <si>
    <t>August 1, 2003 -- 16 cents per gallon</t>
  </si>
  <si>
    <t>July 15, 2002--$4.29 per barrel</t>
  </si>
  <si>
    <t>1Q 1998</t>
  </si>
  <si>
    <t>2Q 1998</t>
  </si>
  <si>
    <t>3Q 1998</t>
  </si>
  <si>
    <t>4Q 1998</t>
  </si>
  <si>
    <t>CY2006</t>
  </si>
  <si>
    <t xml:space="preserve">1Q 1999 </t>
  </si>
  <si>
    <t xml:space="preserve">2Q 1999 </t>
  </si>
  <si>
    <t xml:space="preserve">3Q 1999 </t>
  </si>
  <si>
    <t xml:space="preserve">4Q 1999 </t>
  </si>
  <si>
    <t>1Q 2000</t>
  </si>
  <si>
    <t>2Q 2000</t>
  </si>
  <si>
    <t>3Q 2000</t>
  </si>
  <si>
    <t>4Q 2000</t>
  </si>
  <si>
    <t>1Q 2001</t>
  </si>
  <si>
    <t>2Q 2001</t>
  </si>
  <si>
    <t>3Q 2001</t>
  </si>
  <si>
    <t>4Q 2001</t>
  </si>
  <si>
    <t>3Q 1997</t>
  </si>
  <si>
    <t>4Q 1997</t>
  </si>
  <si>
    <t>Source: Can Manufactures Institute.</t>
  </si>
  <si>
    <t>June 7, 1998 -- 93 cents per gallon</t>
  </si>
  <si>
    <t>September 1, 1999 -- 13.5 cents per gallon</t>
  </si>
  <si>
    <t>In 1995 - reduced from $0.21 to $0.16 Effective 1996</t>
  </si>
  <si>
    <t>When was effective date?</t>
  </si>
  <si>
    <t>Prior to 2002 "Alcholic Beverages" only included malt beverages.  After 2002, "Alcholic Beverages" inlcudes all possible alcholic beverages.</t>
  </si>
  <si>
    <t>October 1, 2002--$1.07 per gallon</t>
  </si>
  <si>
    <t>July 1, 2003 -- 31 cents per gallon</t>
  </si>
  <si>
    <t>*DOES NOT INCLUDE SALES TAXES, LOCAL TAXES OR GROSS RECEIPTS TAXES.</t>
  </si>
  <si>
    <t>Distilled spirits:</t>
  </si>
  <si>
    <t>$13.50 per proof gallon</t>
  </si>
  <si>
    <t>Wine:</t>
  </si>
  <si>
    <t>$1.07 to $13.50 per gallon</t>
  </si>
  <si>
    <t>$1.07 to $3.40 per proof gallon</t>
  </si>
  <si>
    <t>Beer:</t>
  </si>
  <si>
    <t>$7 or $18 per barrel</t>
  </si>
  <si>
    <t>$18 per barrel</t>
  </si>
  <si>
    <t>March</t>
  </si>
  <si>
    <t>June</t>
  </si>
  <si>
    <t>September</t>
  </si>
  <si>
    <t>Domestic</t>
  </si>
  <si>
    <t>Imported</t>
  </si>
  <si>
    <t>Tax Collected</t>
  </si>
  <si>
    <t>Share</t>
  </si>
  <si>
    <t>Total:</t>
  </si>
  <si>
    <t>Growth</t>
  </si>
  <si>
    <t>FY 1996</t>
  </si>
  <si>
    <t>FY 1997</t>
  </si>
  <si>
    <t>FY 1998</t>
  </si>
  <si>
    <t>FY 1999</t>
  </si>
  <si>
    <t>FY 2000</t>
  </si>
  <si>
    <t>BELARUS</t>
  </si>
  <si>
    <t>ERITREA</t>
  </si>
  <si>
    <t>MONTENEGRO</t>
  </si>
  <si>
    <t>Source: Beer Institute - Revised 5/21/2008</t>
  </si>
  <si>
    <t>*Preliminary 2007 Per Capita Consumption Figures based off 2007 population estimates</t>
  </si>
  <si>
    <t>06 Share</t>
  </si>
  <si>
    <t>FY 2001</t>
  </si>
  <si>
    <t>FY 2002</t>
  </si>
  <si>
    <t>FY 2003</t>
  </si>
  <si>
    <t>2003/04</t>
  </si>
  <si>
    <t>1955 - 2004</t>
  </si>
  <si>
    <t>http://usda.mannlib.cornell.edu/data-sets/crops/89001/2005/</t>
  </si>
  <si>
    <t>U.S. Milled Rice Distribution Patterns (Rice Yearbook)</t>
  </si>
  <si>
    <t>Beer Share</t>
  </si>
  <si>
    <t>Page 14</t>
  </si>
  <si>
    <t>Page 38</t>
  </si>
  <si>
    <t>Page 39</t>
  </si>
  <si>
    <t>Page 40</t>
  </si>
  <si>
    <t>Page 41</t>
  </si>
  <si>
    <t>1Q 2005</t>
  </si>
  <si>
    <t>2Q 2005</t>
  </si>
  <si>
    <t>3Q 2005</t>
  </si>
  <si>
    <t>4Q 2005</t>
  </si>
  <si>
    <t>www.census.gov/cir/www/327/m327g.html</t>
  </si>
  <si>
    <t>Q3 2005</t>
  </si>
  <si>
    <t>Q4 2006</t>
  </si>
  <si>
    <t>Oct - Dec</t>
  </si>
  <si>
    <t>Jan - Mar</t>
  </si>
  <si>
    <t>Apr - Jun</t>
  </si>
  <si>
    <t>Jul;- Sep</t>
  </si>
  <si>
    <t>FY2005</t>
  </si>
  <si>
    <t>CY2004</t>
  </si>
  <si>
    <t>CY2005</t>
  </si>
  <si>
    <t>Jul - Sep</t>
  </si>
  <si>
    <t>Q1 2006</t>
  </si>
  <si>
    <t>Q1:2001</t>
  </si>
  <si>
    <t>Q4:2002</t>
  </si>
  <si>
    <t>Q3:2002</t>
  </si>
  <si>
    <t>Q2:2002</t>
  </si>
  <si>
    <t>Q4:2001</t>
  </si>
  <si>
    <t>Q3:2001</t>
  </si>
  <si>
    <t>Q2:2001</t>
  </si>
  <si>
    <t>CY2002</t>
  </si>
  <si>
    <t>CY2001</t>
  </si>
  <si>
    <t>CY2003</t>
  </si>
  <si>
    <t xml:space="preserve">REGIONAL SUMMARY </t>
  </si>
  <si>
    <t xml:space="preserve">Top 8 Total </t>
  </si>
  <si>
    <t>Q1:2002</t>
  </si>
  <si>
    <t>Q2:2003</t>
  </si>
  <si>
    <t>Q3:2003</t>
  </si>
  <si>
    <t>Q4:2003</t>
  </si>
  <si>
    <t>Source: US Department of Commerce</t>
  </si>
  <si>
    <t>DRAFT</t>
  </si>
  <si>
    <t>ARKANSAS  UNDER 5% *</t>
  </si>
  <si>
    <t>TOTAL 2004</t>
  </si>
  <si>
    <t>% PLASTIC SHARE</t>
  </si>
  <si>
    <t>ARKANSAS OVER 5% *</t>
  </si>
  <si>
    <t>CALIFORNIA *</t>
  </si>
  <si>
    <t>FLORIDA *</t>
  </si>
  <si>
    <t>GEORGIA *</t>
  </si>
  <si>
    <t>ILLINOIS *</t>
  </si>
  <si>
    <t>KANSAS OVER 3.2</t>
  </si>
  <si>
    <t>KENTUCKY *</t>
  </si>
  <si>
    <t>LOUISIANA *</t>
  </si>
  <si>
    <t>MAINE *</t>
  </si>
  <si>
    <t>MARYLAND *</t>
  </si>
  <si>
    <t>MASSACHUSETTS *</t>
  </si>
  <si>
    <t>MINNESOTA  3.2 BEER</t>
  </si>
  <si>
    <t>NEW YORK *</t>
  </si>
  <si>
    <t>NORTH DAKOTA  4%</t>
  </si>
  <si>
    <t>OHIO *</t>
  </si>
  <si>
    <t>OKLAHOMA  3.2 BEER</t>
  </si>
  <si>
    <t>RHODE ISLAND *</t>
  </si>
  <si>
    <t>TENNESSEE *</t>
  </si>
  <si>
    <t>TEXAS  4% OR LESS</t>
  </si>
  <si>
    <t>UTAH  3.2 BEER</t>
  </si>
  <si>
    <t>VERMONT *</t>
  </si>
  <si>
    <t>Sales Restrictions</t>
  </si>
  <si>
    <t>WASHINGTON *</t>
  </si>
  <si>
    <t>MASSACHUSETTS</t>
  </si>
  <si>
    <t>`</t>
  </si>
  <si>
    <t>AK</t>
  </si>
  <si>
    <t>AL</t>
  </si>
  <si>
    <t>AR</t>
  </si>
  <si>
    <t>AZ</t>
  </si>
  <si>
    <t>CA</t>
  </si>
  <si>
    <t>CO</t>
  </si>
  <si>
    <t>CT</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</si>
  <si>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</si>
  <si>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</si>
  <si>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</si>
  <si>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</si>
  <si>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</si>
  <si>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</si>
  <si>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</si>
  <si>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</si>
  <si>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</si>
  <si>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</si>
  <si>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</si>
  <si>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</si>
  <si>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</si>
  <si>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</si>
  <si>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</si>
  <si>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</si>
  <si>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</si>
  <si>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</si>
  <si>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</si>
  <si>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</si>
  <si>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</si>
  <si>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</si>
  <si>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</si>
  <si>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</si>
  <si>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</si>
  <si>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</si>
  <si>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</si>
  <si>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</si>
  <si>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</si>
  <si>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</si>
  <si>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</si>
  <si>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</si>
  <si>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</si>
  <si>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</si>
  <si>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</si>
  <si>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</si>
  <si>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</si>
  <si>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</si>
  <si>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</si>
  <si>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</si>
  <si>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</si>
  <si>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</si>
  <si>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</si>
  <si>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April 1, 2001 -- 12.5 cents per gallon</t>
  </si>
  <si>
    <t>RATES ARE FOR PACKAGED BEER, PER GALLON;</t>
  </si>
  <si>
    <t>RATE CHANGES ARE AS OF JULY 1 OF EACH YEAR EXCEPT FOR 2002 AND 2003, WHERE RATE CHANGES ARE AS OF OCTOBER 1</t>
  </si>
  <si>
    <t>ADDITIONAL TAXES (INCLUDING WHOLESALER GROSS RECEIPTS AND LOCALITY TAXES, WHERE KNOWN) APPEAR IN FOOTNOTES</t>
  </si>
  <si>
    <t>Recent Rate Change</t>
  </si>
  <si>
    <t xml:space="preserve">ALASKA </t>
  </si>
  <si>
    <t>July, 1 2003</t>
  </si>
  <si>
    <t>August, 1 2003</t>
  </si>
  <si>
    <t>July, 15 2002</t>
  </si>
  <si>
    <t>ALABAMA RATE REPRESENTS $0.533/GALLON OF STATE EXCISE TAXES AND $0.52/GALLON OF LOCAL EXCISE TAXES (LOCAL TAXES ARE APPLIED STATEWIDE)</t>
  </si>
  <si>
    <t>CALIFORNIA PROCESSING FEE CHANGES ANNUALLY; THE 2002 RATE IS SHOWN ABOVE.</t>
  </si>
  <si>
    <t>EXCEPT FOR ARKANSAS AND CALIFORNIA, ALL OF THE ABOVE FOOTNOTES HAVE BEEN IN EFFECT SINCE 1997.</t>
  </si>
  <si>
    <t>Q3 2006</t>
  </si>
  <si>
    <t>Q4 2005</t>
  </si>
  <si>
    <t>PUERTO RICO EXCISE TAX RATE SHOWN IN 2002 IS FOR ALL BREWERS WITH OVER 1 MILLION BARRELS OF TOTAL PRODUCTION.</t>
  </si>
  <si>
    <t>HISTORY OF BEER EXCISE TAX RATE CHANGES BY STATE</t>
  </si>
  <si>
    <t>July 1, 1987 -- $4.60 per barrel strong</t>
  </si>
  <si>
    <t>July 1, 1987 -- $2.40 per barrel 3.2 beer</t>
  </si>
  <si>
    <t>One gross = 144,000</t>
  </si>
  <si>
    <t>June 1, 1985 -- 42.86 cents per gallon</t>
  </si>
  <si>
    <t>September 1, 1992 -- $4.30 per barrel</t>
  </si>
  <si>
    <t>April 1, 1990 -- 30 cents per gallon</t>
  </si>
  <si>
    <t>July 1, 1969 -- $16.55 per barrel</t>
  </si>
  <si>
    <t>NORTH DAKOTA - PACKAGED</t>
  </si>
  <si>
    <t>1,000,000 barrel or less tax credit</t>
  </si>
  <si>
    <t>September 1, 2003 -- 11 cents per gallon</t>
  </si>
  <si>
    <t>MONTHLY ESTIMATES MAY NOT MATCH ANNUAL NUMBERS BECAUSE REVISIONS AND CORRECTIONS ARE APPLIED RETROACTIVE TO THE MONTH THEY OCCURED.</t>
  </si>
  <si>
    <t>Table of Contents</t>
  </si>
  <si>
    <t>Beer Excise Tax Changes by State</t>
  </si>
  <si>
    <t>Local</t>
  </si>
  <si>
    <t>Crop</t>
  </si>
  <si>
    <t>Direct</t>
  </si>
  <si>
    <t>Direct food use</t>
  </si>
  <si>
    <t>Processed</t>
  </si>
  <si>
    <t>year</t>
  </si>
  <si>
    <t>food use 2/</t>
  </si>
  <si>
    <t>Imports</t>
  </si>
  <si>
    <t>plus imports</t>
  </si>
  <si>
    <t xml:space="preserve">foods </t>
  </si>
  <si>
    <t>Pet food  3/</t>
  </si>
  <si>
    <t>food use 4/</t>
  </si>
  <si>
    <t>Beer</t>
  </si>
  <si>
    <t xml:space="preserve">domestic use 5/ </t>
  </si>
  <si>
    <t>Million cwt (milled)</t>
  </si>
  <si>
    <t>1955/56</t>
  </si>
  <si>
    <t>3/</t>
  </si>
  <si>
    <t>1956/57</t>
  </si>
  <si>
    <t>1960/61</t>
  </si>
  <si>
    <t>1961/62</t>
  </si>
  <si>
    <t>1966/67</t>
  </si>
  <si>
    <t>1969/70</t>
  </si>
  <si>
    <t>1971/72</t>
  </si>
  <si>
    <t>1973/74</t>
  </si>
  <si>
    <t>1974/75</t>
  </si>
  <si>
    <t>1975/76</t>
  </si>
  <si>
    <t>1978/79</t>
  </si>
  <si>
    <t>1980/81</t>
  </si>
  <si>
    <t>1982/83</t>
  </si>
  <si>
    <t>1984/85</t>
  </si>
  <si>
    <t>1986/87</t>
  </si>
  <si>
    <t>1988/89</t>
  </si>
  <si>
    <t>1990/91</t>
  </si>
  <si>
    <t>1994/95</t>
  </si>
  <si>
    <t>1995/96</t>
  </si>
  <si>
    <t>1996/97</t>
  </si>
  <si>
    <t>1997/98</t>
  </si>
  <si>
    <t>1998/99</t>
  </si>
  <si>
    <t>1999/2000</t>
  </si>
  <si>
    <t>2000/01</t>
  </si>
  <si>
    <t>2001/02</t>
  </si>
  <si>
    <t>2002/03</t>
  </si>
  <si>
    <t xml:space="preserve">1/ Does not include shipments to U.S. territories or seed use.  Survey was typically conducted every other year from 1955/56-1990/91.  Survey has been conducted </t>
  </si>
  <si>
    <t>January 1, 1988 -- 89 cents per gallon</t>
  </si>
  <si>
    <t>January 1, 1998 -- 92 cents per gallon</t>
  </si>
  <si>
    <t>annually since 1994/95.  2/ Does not include imports.  3/ Not reported separately until 1986/87.    Survey has been conducted annually</t>
  </si>
  <si>
    <t>Pet food was included in processed food category until 1986/87.  4/  Includes direct food use and processed foods.  5/  All food uses, pet food, and beer.</t>
  </si>
  <si>
    <t xml:space="preserve">  Sources:  Direct food use and processed food use data are from milled rice distribution surveys reported by domestic rice mills and repackagers.</t>
  </si>
  <si>
    <t xml:space="preserve">Survey data from 1955/56 to 1990/91, Economic Research Service, USDA.  Survey data 1994/95 to 2002/03 compiled by the Food Research Associates for the </t>
  </si>
  <si>
    <t xml:space="preserve">USA Rice Federation.  Import data are from the U.S. Department of Commerce.  Data on rice use in beer are from the U.S. Treasury Department.  </t>
  </si>
  <si>
    <r>
      <t xml:space="preserve">All data were updated November 2004  and are reported in the </t>
    </r>
    <r>
      <rPr>
        <i/>
        <sz val="7"/>
        <rFont val="Helvetica"/>
        <family val="2"/>
      </rPr>
      <t>U.S. Rice Distribution Patterns 2002/2003 Report</t>
    </r>
    <r>
      <rPr>
        <sz val="7"/>
        <rFont val="Helvetica"/>
        <family val="2"/>
      </rPr>
      <t xml:space="preserve">.   </t>
    </r>
  </si>
  <si>
    <t xml:space="preserve">Local: Local Options exist to either allow or deny Sunday Sales. </t>
  </si>
  <si>
    <t>Beer Institute</t>
  </si>
  <si>
    <t>202-737-2337</t>
  </si>
  <si>
    <t>Contact:</t>
  </si>
  <si>
    <t>Page 1</t>
  </si>
  <si>
    <t>Page 2</t>
  </si>
  <si>
    <t>Page 3</t>
  </si>
  <si>
    <t>Page 4</t>
  </si>
  <si>
    <t>Page 5</t>
  </si>
  <si>
    <t>Page 8</t>
  </si>
  <si>
    <t>Page 9</t>
  </si>
  <si>
    <t>Page 11</t>
  </si>
  <si>
    <t>Page 12</t>
  </si>
  <si>
    <t>Page 13</t>
  </si>
  <si>
    <t>Page 15</t>
  </si>
  <si>
    <t>Page 16</t>
  </si>
  <si>
    <t>Page 18</t>
  </si>
  <si>
    <t>Page 19</t>
  </si>
  <si>
    <t>Page 20</t>
  </si>
  <si>
    <t>Page 21</t>
  </si>
  <si>
    <t>MONTH</t>
  </si>
  <si>
    <t xml:space="preserve">'000's of Current </t>
  </si>
  <si>
    <t>'000's of 1987 Dollars</t>
  </si>
  <si>
    <t/>
  </si>
  <si>
    <t>Dollars</t>
  </si>
  <si>
    <t>(Media Cost Basis)</t>
  </si>
  <si>
    <t>(Prospect Cost Basis)</t>
  </si>
  <si>
    <t>Page 22</t>
  </si>
  <si>
    <t>Table of contents</t>
  </si>
  <si>
    <t>Washington, DC 20001</t>
  </si>
  <si>
    <t>FEDERAL EXCISE TAX COLLECTIONS (1,000s)</t>
  </si>
  <si>
    <t>United States</t>
  </si>
  <si>
    <t>July - Sept</t>
  </si>
  <si>
    <t>Page 35</t>
  </si>
  <si>
    <t xml:space="preserve">Europe Standard Bottle = </t>
  </si>
  <si>
    <t xml:space="preserve">Canadian Standard Bottle = </t>
  </si>
  <si>
    <t xml:space="preserve">US Standard 12 Ounce Bottle = </t>
  </si>
  <si>
    <t>Source:</t>
  </si>
  <si>
    <t>MINNESOTA OVER 3.2</t>
  </si>
  <si>
    <t>OKLAHOMA OVER 3.2</t>
  </si>
  <si>
    <t>TEXAS OVER 4%</t>
  </si>
  <si>
    <t>UTAH OVER 3.2</t>
  </si>
  <si>
    <t>Malt and Malt Products</t>
  </si>
  <si>
    <t>Corn and Corn Products</t>
  </si>
  <si>
    <t>Rice and Rice Products</t>
  </si>
  <si>
    <t>Barley and Barley Products</t>
  </si>
  <si>
    <t>Wheat and Wheat Products</t>
  </si>
  <si>
    <t>Sugar and Syrups</t>
  </si>
  <si>
    <t>Hops (Dry)</t>
  </si>
  <si>
    <t>Hops (Extracts)</t>
  </si>
  <si>
    <t>Total Grain Products</t>
  </si>
  <si>
    <t>Other</t>
  </si>
  <si>
    <t>Total Non-Grain Products</t>
  </si>
  <si>
    <t>Total Materials Used</t>
  </si>
  <si>
    <t>Sorghum Grain and Products</t>
  </si>
  <si>
    <t>na</t>
  </si>
  <si>
    <t>MATERIALS USED IN PRODUCTION OF MALT BEVERGES (Pounds)</t>
  </si>
  <si>
    <t>Page 6</t>
  </si>
  <si>
    <t>Page 23</t>
  </si>
  <si>
    <t>Guinea Bissua *</t>
  </si>
  <si>
    <t>Rank 2006</t>
  </si>
  <si>
    <t>Source: Beer Institute, 2007</t>
  </si>
  <si>
    <t>1998-2006; ALL FIGURES ARE PERCENTAGES AND ESTIMATES</t>
  </si>
  <si>
    <t>AVERAGE STATE EXCISE TAX PER BARREL*</t>
  </si>
  <si>
    <t>Growth Rate</t>
  </si>
  <si>
    <t>Tax</t>
  </si>
  <si>
    <t>©  Copyright 2006, 4he Office of R.S. Weinberg</t>
  </si>
  <si>
    <t>Nigeria *</t>
  </si>
  <si>
    <t>Nepal *</t>
  </si>
  <si>
    <t>Coupons</t>
  </si>
  <si>
    <t>No (M)</t>
  </si>
  <si>
    <t>No (Mail)</t>
  </si>
  <si>
    <t>Iran *</t>
  </si>
  <si>
    <t>Myanmar (Burma) *</t>
  </si>
  <si>
    <t>Chile *</t>
  </si>
  <si>
    <t>Dominican Republic *</t>
  </si>
  <si>
    <t>Jamaica *</t>
  </si>
  <si>
    <t>Uruguay *</t>
  </si>
  <si>
    <t>Nicaragua *</t>
  </si>
  <si>
    <t>Puerto Rico*</t>
  </si>
  <si>
    <t>Guyana*</t>
  </si>
  <si>
    <t>Trinidad*</t>
  </si>
  <si>
    <t>Bahamas *</t>
  </si>
  <si>
    <t>Dutch Antilles *</t>
  </si>
  <si>
    <t>Belize *</t>
  </si>
  <si>
    <t>Haiti *</t>
  </si>
  <si>
    <t>Surinam *</t>
  </si>
  <si>
    <t>Barbados *</t>
  </si>
  <si>
    <t>Martinique *</t>
  </si>
  <si>
    <t>St.Lucia *</t>
  </si>
  <si>
    <t>Grenada *</t>
  </si>
  <si>
    <t>Aruba *</t>
  </si>
  <si>
    <t>03 Share</t>
  </si>
  <si>
    <t>Page 30</t>
  </si>
  <si>
    <t>Page 31</t>
  </si>
  <si>
    <t>Page 32</t>
  </si>
  <si>
    <t>Page 10</t>
  </si>
  <si>
    <t>Page 33</t>
  </si>
  <si>
    <t>MATERIALS USED IN PRODUCTION OF MALT BEVERGES (Pounds/Barrel)</t>
  </si>
  <si>
    <t>Page 7</t>
  </si>
  <si>
    <t>US City Average</t>
  </si>
  <si>
    <t>All Alcoholic Beverages</t>
  </si>
  <si>
    <t>Beer at Home</t>
  </si>
  <si>
    <t>Spirits at Home</t>
  </si>
  <si>
    <t>Wine at Home</t>
  </si>
  <si>
    <t>Estimated Domestic 6 Pack Price</t>
  </si>
  <si>
    <t>Estimated Import 6 Pack Price</t>
  </si>
  <si>
    <t>Estimated All Beer 6 Pack Price</t>
  </si>
  <si>
    <t>Annual at Home Beer Index</t>
  </si>
  <si>
    <t>Annual Inflation Beer at Home</t>
  </si>
  <si>
    <t xml:space="preserve">From </t>
  </si>
  <si>
    <t>To</t>
  </si>
  <si>
    <t>Tax Per Barrel</t>
  </si>
  <si>
    <t>History of Federal Excise Tax On Beer</t>
  </si>
  <si>
    <t>June 13, 1898</t>
  </si>
  <si>
    <t>March 31, 1864</t>
  </si>
  <si>
    <t>March 3, 1863</t>
  </si>
  <si>
    <t>June 14, 1898</t>
  </si>
  <si>
    <t>April 1, 1864</t>
  </si>
  <si>
    <t>March 4, 1863</t>
  </si>
  <si>
    <t>August 1862</t>
  </si>
  <si>
    <t>Present</t>
  </si>
  <si>
    <t>Source: The Beer Institute, 2005</t>
  </si>
  <si>
    <t>History of Federal Excise Tax on Beer</t>
  </si>
  <si>
    <t>* For beer containing not more than 3.2% alcohol by wieght</t>
  </si>
  <si>
    <t>*</t>
  </si>
  <si>
    <t>**</t>
  </si>
  <si>
    <t>TOTAL 2005</t>
  </si>
  <si>
    <t>** Effective February 1977 and January 1991, a brewer who produces not more than 2,000,000 barrels of beer in a year has a $7.00 per barrel tax rate on the first 60,000 barrels which are removed in such year for consumption or sale.</t>
  </si>
  <si>
    <t>Source: http://www.bls.gov/cpi/</t>
  </si>
  <si>
    <t>Page 24</t>
  </si>
  <si>
    <t>Page 25</t>
  </si>
  <si>
    <t xml:space="preserve">BREWING INDUSTRY ADVERTISING EXPENDITURES </t>
  </si>
  <si>
    <t>BREWING INDUSTRY RESEARCH PROGRAM, THE OFFICE OF R.S. WEINBERG</t>
  </si>
  <si>
    <t>PERCENT CHANGE IN MATERIALS USED IN PRODUCTION OF MALT BEVERGES</t>
  </si>
  <si>
    <t>SPECIALTY BREWERIES</t>
  </si>
  <si>
    <t>TOTAL BREWERIES</t>
  </si>
  <si>
    <t>TRADITIONAL BREWERIES</t>
  </si>
  <si>
    <t>Page 26</t>
  </si>
  <si>
    <t>ctrycode</t>
  </si>
  <si>
    <t>Country</t>
  </si>
  <si>
    <t>1990</t>
  </si>
  <si>
    <t>1991</t>
  </si>
  <si>
    <t>1992</t>
  </si>
  <si>
    <t>1993</t>
  </si>
  <si>
    <t>1994</t>
  </si>
  <si>
    <t>1995</t>
  </si>
  <si>
    <t>1996</t>
  </si>
  <si>
    <t>1997</t>
  </si>
  <si>
    <t>1998</t>
  </si>
  <si>
    <t>1999</t>
  </si>
  <si>
    <t>2000</t>
  </si>
  <si>
    <t>2001</t>
  </si>
  <si>
    <t>2002</t>
  </si>
  <si>
    <t>2003</t>
  </si>
  <si>
    <t>2004</t>
  </si>
  <si>
    <t>1220</t>
  </si>
  <si>
    <t>CANADA</t>
  </si>
  <si>
    <t>2010</t>
  </si>
  <si>
    <t>MEXICO</t>
  </si>
  <si>
    <t>2050</t>
  </si>
  <si>
    <t>GUATEMALA</t>
  </si>
  <si>
    <t>2080</t>
  </si>
  <si>
    <t>BELIZE</t>
  </si>
  <si>
    <t>2110</t>
  </si>
  <si>
    <t>EL SALVADOR</t>
  </si>
  <si>
    <t>2150</t>
  </si>
  <si>
    <t>HONDURAS</t>
  </si>
  <si>
    <t>2190</t>
  </si>
  <si>
    <t>NICARAGUA</t>
  </si>
  <si>
    <t>2230</t>
  </si>
  <si>
    <t>COSTA RICA</t>
  </si>
  <si>
    <t>2250</t>
  </si>
  <si>
    <t>PANAMA</t>
  </si>
  <si>
    <t>2320</t>
  </si>
  <si>
    <t>BERMUDA</t>
  </si>
  <si>
    <t>2360</t>
  </si>
  <si>
    <t>BAHAMAS</t>
  </si>
  <si>
    <t>2410</t>
  </si>
  <si>
    <t>JAMAICA</t>
  </si>
  <si>
    <t>2430</t>
  </si>
  <si>
    <t>TURKS ISLANDS</t>
  </si>
  <si>
    <t>2440</t>
  </si>
  <si>
    <t>CAYMAN ISLANDS</t>
  </si>
  <si>
    <t>2450</t>
  </si>
  <si>
    <t>HAITI</t>
  </si>
  <si>
    <t>2470</t>
  </si>
  <si>
    <t>DOMINICAN REPUBLIC</t>
  </si>
  <si>
    <t>2481</t>
  </si>
  <si>
    <t>ANGUILLA</t>
  </si>
  <si>
    <t>2482</t>
  </si>
  <si>
    <t>BRITISH VIRGIN IS.</t>
  </si>
  <si>
    <t>2483</t>
  </si>
  <si>
    <t>ST. KITTS &amp; NEVIS</t>
  </si>
  <si>
    <t>2484</t>
  </si>
  <si>
    <t>ANTIGUA</t>
  </si>
  <si>
    <t>2485</t>
  </si>
  <si>
    <t>MONTSERRAT ISLAND</t>
  </si>
  <si>
    <t>2486</t>
  </si>
  <si>
    <t>DOMINICA</t>
  </si>
  <si>
    <t>2487</t>
  </si>
  <si>
    <t>ST. LUCIA</t>
  </si>
  <si>
    <t>2488</t>
  </si>
  <si>
    <t>ST. VINCENT/GRENADINE</t>
  </si>
  <si>
    <t>2720</t>
  </si>
  <si>
    <t>BARBADOS</t>
  </si>
  <si>
    <t>2740</t>
  </si>
  <si>
    <t>TRINIDAD</t>
  </si>
  <si>
    <t>2770</t>
  </si>
  <si>
    <t>NETHERLANDS ANTILLES</t>
  </si>
  <si>
    <t>2771</t>
  </si>
  <si>
    <t>ARUBA</t>
  </si>
  <si>
    <t>2830</t>
  </si>
  <si>
    <t>GUADELOUPE (FR W INDI)</t>
  </si>
  <si>
    <t>2839</t>
  </si>
  <si>
    <t>MARTINIQUE</t>
  </si>
  <si>
    <t>3010</t>
  </si>
  <si>
    <t>COLOMBIA</t>
  </si>
  <si>
    <t>3070</t>
  </si>
  <si>
    <t>VENEZUELA</t>
  </si>
  <si>
    <t>3120</t>
  </si>
  <si>
    <t>GUYANA</t>
  </si>
  <si>
    <t>3150</t>
  </si>
  <si>
    <t>SURINAME</t>
  </si>
  <si>
    <t>3310</t>
  </si>
  <si>
    <t>ECUADOR</t>
  </si>
  <si>
    <t>3330</t>
  </si>
  <si>
    <t>PERU</t>
  </si>
  <si>
    <t>3350</t>
  </si>
  <si>
    <t>BOLIVIA</t>
  </si>
  <si>
    <t>3370</t>
  </si>
  <si>
    <t>CHILE</t>
  </si>
  <si>
    <t>3510</t>
  </si>
  <si>
    <t>BRAZIL</t>
  </si>
  <si>
    <t>3530</t>
  </si>
  <si>
    <t>PARAGUAY</t>
  </si>
  <si>
    <t>3550</t>
  </si>
  <si>
    <t>URUGUAY</t>
  </si>
  <si>
    <t>3570</t>
  </si>
  <si>
    <t>ARGENTINA</t>
  </si>
  <si>
    <r>
      <t>RI</t>
    </r>
    <r>
      <rPr>
        <sz val="10"/>
        <rFont val="Arial"/>
        <family val="2"/>
      </rPr>
      <t>--4 cents per case tax on packaged beer and soft drinks (earmarked litter/recycling tax)</t>
    </r>
  </si>
  <si>
    <t>4000</t>
  </si>
  <si>
    <t>ICELAND</t>
  </si>
  <si>
    <t>4010</t>
  </si>
  <si>
    <t>SWEDEN</t>
  </si>
  <si>
    <t>4030</t>
  </si>
  <si>
    <t>NORWAY</t>
  </si>
  <si>
    <t>4050</t>
  </si>
  <si>
    <t>FINLAND</t>
  </si>
  <si>
    <t>4090</t>
  </si>
  <si>
    <t>DENMARK</t>
  </si>
  <si>
    <t>4120</t>
  </si>
  <si>
    <t>UNITED KINGDOM</t>
  </si>
  <si>
    <t>4190</t>
  </si>
  <si>
    <t>IRELAND</t>
  </si>
  <si>
    <t>4210</t>
  </si>
  <si>
    <t>NETHERLANDS</t>
  </si>
  <si>
    <t>4230</t>
  </si>
  <si>
    <t>BELGIUM</t>
  </si>
  <si>
    <t>4240</t>
  </si>
  <si>
    <t>LUXEMBURG</t>
  </si>
  <si>
    <t>4270</t>
  </si>
  <si>
    <t>FRANCE</t>
  </si>
  <si>
    <t>4275</t>
  </si>
  <si>
    <t>MONACO</t>
  </si>
  <si>
    <t>4280</t>
  </si>
  <si>
    <t>F.R. GERMANY</t>
  </si>
  <si>
    <t>4330</t>
  </si>
  <si>
    <t>AUSTRIA</t>
  </si>
  <si>
    <t>4351</t>
  </si>
  <si>
    <t>CZECHOSLOVAKIA</t>
  </si>
  <si>
    <t>4370</t>
  </si>
  <si>
    <t>HUNGARY</t>
  </si>
  <si>
    <t>4410</t>
  </si>
  <si>
    <t>SWITZERLAND</t>
  </si>
  <si>
    <t>4470</t>
  </si>
  <si>
    <t>ESTONIA</t>
  </si>
  <si>
    <t>4490</t>
  </si>
  <si>
    <t>LATVIA</t>
  </si>
  <si>
    <t>4510</t>
  </si>
  <si>
    <t>LITHUANIA</t>
  </si>
  <si>
    <t>4550</t>
  </si>
  <si>
    <t>POLAND</t>
  </si>
  <si>
    <t>4610</t>
  </si>
  <si>
    <t>USSR</t>
  </si>
  <si>
    <t>4621</t>
  </si>
  <si>
    <t>RUSSIA</t>
  </si>
  <si>
    <t>4622</t>
  </si>
  <si>
    <t>FY2006</t>
  </si>
  <si>
    <t>Source: US Treasury Department, Internal Revenue Service, Alcohol Tax Unit</t>
  </si>
  <si>
    <t xml:space="preserve">Federal Excise Tax Collections - All </t>
  </si>
  <si>
    <t>BYELARUS</t>
  </si>
  <si>
    <t>4623</t>
  </si>
  <si>
    <t>UKRAINE</t>
  </si>
  <si>
    <t>4625</t>
  </si>
  <si>
    <t>ARMENIA</t>
  </si>
  <si>
    <t>4632</t>
  </si>
  <si>
    <t>AZERBAIJAN</t>
  </si>
  <si>
    <t>4633</t>
  </si>
  <si>
    <t>4634</t>
  </si>
  <si>
    <t>KAZAKHSTAN</t>
  </si>
  <si>
    <t>4641</t>
  </si>
  <si>
    <t>MOLDOVA</t>
  </si>
  <si>
    <t>4644</t>
  </si>
  <si>
    <t>UZBEKISTAN</t>
  </si>
  <si>
    <t>4646</t>
  </si>
  <si>
    <t>TURKMENISTAN</t>
  </si>
  <si>
    <t>4700</t>
  </si>
  <si>
    <t>SPAIN</t>
  </si>
  <si>
    <t>4710</t>
  </si>
  <si>
    <t>PORTUGAL</t>
  </si>
  <si>
    <t>4720</t>
  </si>
  <si>
    <t>GIBRALTAR</t>
  </si>
  <si>
    <t>SAN MARINO</t>
  </si>
  <si>
    <t>4730</t>
  </si>
  <si>
    <t>MALTA</t>
  </si>
  <si>
    <t>4750</t>
  </si>
  <si>
    <t>ITALY</t>
  </si>
  <si>
    <t>4790</t>
  </si>
  <si>
    <t>YUGOSLAVIA</t>
  </si>
  <si>
    <t>4791</t>
  </si>
  <si>
    <t>CROATIA</t>
  </si>
  <si>
    <t>4792</t>
  </si>
  <si>
    <t>SLOVENIA</t>
  </si>
  <si>
    <t>4793</t>
  </si>
  <si>
    <t>BOSNIA</t>
  </si>
  <si>
    <t>4794</t>
  </si>
  <si>
    <t>MACEDONIA</t>
  </si>
  <si>
    <t>4840</t>
  </si>
  <si>
    <t>GREECE</t>
  </si>
  <si>
    <t>4850</t>
  </si>
  <si>
    <t>ROMANIA</t>
  </si>
  <si>
    <t>4870</t>
  </si>
  <si>
    <t>BULGARIA</t>
  </si>
  <si>
    <t>4890</t>
  </si>
  <si>
    <t>TURKEY</t>
  </si>
  <si>
    <t>4910</t>
  </si>
  <si>
    <t>CYPRUS</t>
  </si>
  <si>
    <t>5020</t>
  </si>
  <si>
    <t>SYRIA</t>
  </si>
  <si>
    <t>5040</t>
  </si>
  <si>
    <t>LEBANON</t>
  </si>
  <si>
    <t>5080</t>
  </si>
  <si>
    <t>ISRAEL</t>
  </si>
  <si>
    <t>5110</t>
  </si>
  <si>
    <t>JORDAN</t>
  </si>
  <si>
    <t>5130</t>
  </si>
  <si>
    <t>KUWAIT</t>
  </si>
  <si>
    <t>5170</t>
  </si>
  <si>
    <t>SAUDI ARABIA</t>
  </si>
  <si>
    <t>4Q 2006</t>
  </si>
  <si>
    <t>1Q 2007</t>
  </si>
  <si>
    <t>2Q 2007</t>
  </si>
  <si>
    <t>5180</t>
  </si>
  <si>
    <t>QATAR</t>
  </si>
  <si>
    <t>5200</t>
  </si>
  <si>
    <t>ARAB EMIRATES</t>
  </si>
  <si>
    <t>5210</t>
  </si>
  <si>
    <t>YEMEN (SANA)</t>
  </si>
  <si>
    <t>5230</t>
  </si>
  <si>
    <t>OMAN</t>
  </si>
  <si>
    <t>5250</t>
  </si>
  <si>
    <t>BAHRAIN</t>
  </si>
  <si>
    <t>5330</t>
  </si>
  <si>
    <t>INDIA</t>
  </si>
  <si>
    <t>5350</t>
  </si>
  <si>
    <t>PAKISTAN</t>
  </si>
  <si>
    <t>5380</t>
  </si>
  <si>
    <t>BANGLADESH</t>
  </si>
  <si>
    <t>5420</t>
  </si>
  <si>
    <t>SRI LANKA</t>
  </si>
  <si>
    <t>5460</t>
  </si>
  <si>
    <t>BURMA</t>
  </si>
  <si>
    <t>5490</t>
  </si>
  <si>
    <t>THAILAND</t>
  </si>
  <si>
    <t>5520</t>
  </si>
  <si>
    <t>VIETNAM</t>
  </si>
  <si>
    <t>5550</t>
  </si>
  <si>
    <t>CAMBODIA</t>
  </si>
  <si>
    <t>5570</t>
  </si>
  <si>
    <t>MALAYSIA</t>
  </si>
  <si>
    <t>5590</t>
  </si>
  <si>
    <t>SINGAPORE</t>
  </si>
  <si>
    <t>5600</t>
  </si>
  <si>
    <t>INDONESIA</t>
  </si>
  <si>
    <t>5650</t>
  </si>
  <si>
    <t>TOTAL SHIPMENTS</t>
  </si>
  <si>
    <t>CAN VOLUME</t>
  </si>
  <si>
    <t>BOTTLES VOLUME</t>
  </si>
  <si>
    <t>REFILL VOLUME</t>
  </si>
  <si>
    <t>DRAUGHT VOLUME</t>
  </si>
  <si>
    <t>DISTRICT COLUMBIA</t>
  </si>
  <si>
    <t>PHILIPPINES</t>
  </si>
  <si>
    <t>5660</t>
  </si>
  <si>
    <t>MACAO</t>
  </si>
  <si>
    <t>5700</t>
  </si>
  <si>
    <t>MAINLAND CHINA</t>
  </si>
  <si>
    <t>5740</t>
  </si>
  <si>
    <t>MONGOLIA</t>
  </si>
  <si>
    <t>5800</t>
  </si>
  <si>
    <t>KOREA</t>
  </si>
  <si>
    <t>5820</t>
  </si>
  <si>
    <t>HONG KONG</t>
  </si>
  <si>
    <t>5830</t>
  </si>
  <si>
    <t>TAIWAN</t>
  </si>
  <si>
    <t>5880</t>
  </si>
  <si>
    <t>JAPAN</t>
  </si>
  <si>
    <t>6021</t>
  </si>
  <si>
    <t>AUSTRALIA</t>
  </si>
  <si>
    <t>6040</t>
  </si>
  <si>
    <t>NEW GUINEA</t>
  </si>
  <si>
    <t>% Plastic</t>
  </si>
  <si>
    <t>PLASTIC VOLUME</t>
  </si>
  <si>
    <t>Bottels</t>
  </si>
  <si>
    <t>Cans</t>
  </si>
  <si>
    <t>Draught</t>
  </si>
  <si>
    <t>Total Barrels</t>
  </si>
  <si>
    <t>6141</t>
  </si>
  <si>
    <t>NEW ZEALAND</t>
  </si>
  <si>
    <t>6150</t>
  </si>
  <si>
    <t>WESTERN SAMOA</t>
  </si>
  <si>
    <t>6223</t>
  </si>
  <si>
    <t>SOLOMON ISLANDS</t>
  </si>
  <si>
    <t>6224</t>
  </si>
  <si>
    <t>VANUATU</t>
  </si>
  <si>
    <t>6414</t>
  </si>
  <si>
    <t>FRENCH POLYNESIA</t>
  </si>
  <si>
    <t>6821</t>
  </si>
  <si>
    <t>MICRONESIA</t>
  </si>
  <si>
    <t>6860</t>
  </si>
  <si>
    <t>OTHER PACIFIC ISLANDS</t>
  </si>
  <si>
    <t>6862</t>
  </si>
  <si>
    <t>NAURU</t>
  </si>
  <si>
    <t>6863</t>
  </si>
  <si>
    <t>FIJI</t>
  </si>
  <si>
    <t>6864</t>
  </si>
  <si>
    <t>TONGA</t>
  </si>
  <si>
    <t>6870</t>
  </si>
  <si>
    <t>MARSHALL ISLANDS</t>
  </si>
  <si>
    <t>6880</t>
  </si>
  <si>
    <t>FEDERAL MICRONESIA</t>
  </si>
  <si>
    <t>6890</t>
  </si>
  <si>
    <t>PALAU</t>
  </si>
  <si>
    <t>7140</t>
  </si>
  <si>
    <t>MOROCCO</t>
  </si>
  <si>
    <t>7230</t>
  </si>
  <si>
    <t>TUNISIA</t>
  </si>
  <si>
    <t>7290</t>
  </si>
  <si>
    <t>EGYPT</t>
  </si>
  <si>
    <t>7410</t>
  </si>
  <si>
    <t>MAURITANIA</t>
  </si>
  <si>
    <t>7420</t>
  </si>
  <si>
    <t>CAMEROON</t>
  </si>
  <si>
    <t>7440</t>
  </si>
  <si>
    <t>SENEGAL</t>
  </si>
  <si>
    <t>7460</t>
  </si>
  <si>
    <t>GUINEA</t>
  </si>
  <si>
    <t>7470</t>
  </si>
  <si>
    <t>SIERRA LEONE</t>
  </si>
  <si>
    <t>7480</t>
  </si>
  <si>
    <t>IVORY COAST</t>
  </si>
  <si>
    <t>7500</t>
  </si>
  <si>
    <t>GAMBIA</t>
  </si>
  <si>
    <t>7510</t>
  </si>
  <si>
    <t>NIGER</t>
  </si>
  <si>
    <t>7530</t>
  </si>
  <si>
    <t>NIGERIA</t>
  </si>
  <si>
    <t>7550</t>
  </si>
  <si>
    <t>GABON</t>
  </si>
  <si>
    <t>7610</t>
  </si>
  <si>
    <t>BENIN</t>
  </si>
  <si>
    <t>7620</t>
  </si>
  <si>
    <t>ANGOLA</t>
  </si>
  <si>
    <t>7630</t>
  </si>
  <si>
    <t>CONGO</t>
  </si>
  <si>
    <t>7650</t>
  </si>
  <si>
    <t>LIBERIA</t>
  </si>
  <si>
    <t>7660</t>
  </si>
  <si>
    <t>DEM. REP. OF CONGO</t>
  </si>
  <si>
    <t>7670</t>
  </si>
  <si>
    <t>BURUNDI</t>
  </si>
  <si>
    <t>7740</t>
  </si>
  <si>
    <t>ETHIOPIA</t>
  </si>
  <si>
    <t>7770</t>
  </si>
  <si>
    <t>DJIBOUTI</t>
  </si>
  <si>
    <t>7780</t>
  </si>
  <si>
    <t>UGANDA</t>
  </si>
  <si>
    <t>7790</t>
  </si>
  <si>
    <t>Australia/Oceania</t>
  </si>
  <si>
    <t>America</t>
  </si>
  <si>
    <t>Asia</t>
  </si>
  <si>
    <t>Africa</t>
  </si>
  <si>
    <t>WORLD TOTAL</t>
  </si>
  <si>
    <t>Russia</t>
  </si>
  <si>
    <t>Poland</t>
  </si>
  <si>
    <t>Netherlands</t>
  </si>
  <si>
    <t>France</t>
  </si>
  <si>
    <t>Belgium</t>
  </si>
  <si>
    <t>Italy</t>
  </si>
  <si>
    <t>Romania</t>
  </si>
  <si>
    <t>Austria</t>
  </si>
  <si>
    <t>Denmark</t>
  </si>
  <si>
    <t>Ireland</t>
  </si>
  <si>
    <t>Turkey</t>
  </si>
  <si>
    <t>Hungary</t>
  </si>
  <si>
    <t>Portugal</t>
  </si>
  <si>
    <t>Bulgaria</t>
  </si>
  <si>
    <t>Finland</t>
  </si>
  <si>
    <t>Sweden</t>
  </si>
  <si>
    <t>Croatia</t>
  </si>
  <si>
    <t>Switzerland</t>
  </si>
  <si>
    <t>Latvia</t>
  </si>
  <si>
    <t>Slovenia</t>
  </si>
  <si>
    <t>Norway</t>
  </si>
  <si>
    <t>Bosnia-Herzegovina</t>
  </si>
  <si>
    <t>Lithuania</t>
  </si>
  <si>
    <t>Estonia</t>
  </si>
  <si>
    <t>Macedonia</t>
  </si>
  <si>
    <t>Moldova</t>
  </si>
  <si>
    <t>Cyprus</t>
  </si>
  <si>
    <t>Albania</t>
  </si>
  <si>
    <t>Luxembourg</t>
  </si>
  <si>
    <t>Iceland</t>
  </si>
  <si>
    <t>Malta</t>
  </si>
  <si>
    <t>Armenia</t>
  </si>
  <si>
    <t>Australia</t>
  </si>
  <si>
    <t>USA</t>
  </si>
  <si>
    <t>Mexico</t>
  </si>
  <si>
    <t>Canada</t>
  </si>
  <si>
    <t>Cuba</t>
  </si>
  <si>
    <t>Antigua</t>
  </si>
  <si>
    <t>China</t>
  </si>
  <si>
    <t>Japan</t>
  </si>
  <si>
    <t>Thailand</t>
  </si>
  <si>
    <t>Philippines</t>
  </si>
  <si>
    <t>Vietnam</t>
  </si>
  <si>
    <t>India</t>
  </si>
  <si>
    <t>Taiwan</t>
  </si>
  <si>
    <t>Kazakhstan</t>
  </si>
  <si>
    <t>Malaysia</t>
  </si>
  <si>
    <t>Uzbekistan</t>
  </si>
  <si>
    <t>Israel</t>
  </si>
  <si>
    <t>Aserbaidschan</t>
  </si>
  <si>
    <t>Lebanon</t>
  </si>
  <si>
    <t>Syria</t>
  </si>
  <si>
    <t>Laos</t>
  </si>
  <si>
    <t>Mongolia</t>
  </si>
  <si>
    <t>Pakistan</t>
  </si>
  <si>
    <t>Cameroon</t>
  </si>
  <si>
    <t>Kenya</t>
  </si>
  <si>
    <t>Tanzania</t>
  </si>
  <si>
    <t>Egypt</t>
  </si>
  <si>
    <t>Angola</t>
  </si>
  <si>
    <t>Zimbabwe</t>
  </si>
  <si>
    <t>Namibia</t>
  </si>
  <si>
    <t>Uganda</t>
  </si>
  <si>
    <t>Ethiopia</t>
  </si>
  <si>
    <t>Tunesia</t>
  </si>
  <si>
    <t>Mozambique</t>
  </si>
  <si>
    <t>Ghana</t>
  </si>
  <si>
    <t>Morocco</t>
  </si>
  <si>
    <t>Burundi</t>
  </si>
  <si>
    <t>Algeria</t>
  </si>
  <si>
    <t>Gabon</t>
  </si>
  <si>
    <t>Madagascar</t>
  </si>
  <si>
    <t>Congo</t>
  </si>
  <si>
    <t>Keg Registration</t>
  </si>
  <si>
    <t>No*</t>
  </si>
  <si>
    <t>* Colorado has pending legislationfor keg registration; Utah does not allow off-premis sale of keg beer; Wyoming does not have a state law however several local governments have enacted keg registration.</t>
  </si>
  <si>
    <t>Benin</t>
  </si>
  <si>
    <t>Botswana</t>
  </si>
  <si>
    <t>Mauritius</t>
  </si>
  <si>
    <t>Togo</t>
  </si>
  <si>
    <t>Chad</t>
  </si>
  <si>
    <t>Réunion</t>
  </si>
  <si>
    <t>Swaziland</t>
  </si>
  <si>
    <t>Senegal</t>
  </si>
  <si>
    <t>Mali</t>
  </si>
  <si>
    <t>Seychelles</t>
  </si>
  <si>
    <t>Niger</t>
  </si>
  <si>
    <t>Gambia</t>
  </si>
  <si>
    <t>Liberia</t>
  </si>
  <si>
    <t>Great Britain</t>
  </si>
  <si>
    <t>European Union</t>
  </si>
  <si>
    <t>Rest of Europe</t>
  </si>
  <si>
    <t>Europe Total</t>
  </si>
  <si>
    <t>North America</t>
  </si>
  <si>
    <t>Central America</t>
  </si>
  <si>
    <t>South America</t>
  </si>
  <si>
    <t>America Total</t>
  </si>
  <si>
    <t>1,000 hl</t>
  </si>
  <si>
    <t>+/- %</t>
  </si>
  <si>
    <t>Bls / HL</t>
  </si>
  <si>
    <t>Volume (HL)</t>
  </si>
  <si>
    <t>Czech Republic Republic</t>
  </si>
  <si>
    <t xml:space="preserve">ARIZONA </t>
  </si>
  <si>
    <t xml:space="preserve">CALIFORNIA </t>
  </si>
  <si>
    <t xml:space="preserve">COLORADO </t>
  </si>
  <si>
    <t xml:space="preserve">CONNECTICUT </t>
  </si>
  <si>
    <t xml:space="preserve">DELAWARE </t>
  </si>
  <si>
    <t xml:space="preserve">HAWAII </t>
  </si>
  <si>
    <t xml:space="preserve">IDAHO </t>
  </si>
  <si>
    <t xml:space="preserve">INDIANA </t>
  </si>
  <si>
    <t xml:space="preserve">IOWA </t>
  </si>
  <si>
    <t xml:space="preserve">KANSAS </t>
  </si>
  <si>
    <t xml:space="preserve">KENTUCKY </t>
  </si>
  <si>
    <t xml:space="preserve">LOUISIANA </t>
  </si>
  <si>
    <t xml:space="preserve">MICHIGAN </t>
  </si>
  <si>
    <t xml:space="preserve">MONTANA </t>
  </si>
  <si>
    <r>
      <t>US Alcoholic beverages: Total expenditures</t>
    </r>
    <r>
      <rPr>
        <b/>
        <vertAlign val="superscript"/>
        <sz val="10"/>
        <rFont val="Arial"/>
        <family val="2"/>
      </rPr>
      <t>1</t>
    </r>
  </si>
  <si>
    <r>
      <t>US Food and alcoholic beverages: Total expenditures</t>
    </r>
    <r>
      <rPr>
        <b/>
        <vertAlign val="superscript"/>
        <sz val="10"/>
        <rFont val="Arial"/>
        <family val="2"/>
      </rPr>
      <t>1</t>
    </r>
  </si>
  <si>
    <r>
      <t>1</t>
    </r>
    <r>
      <rPr>
        <sz val="10"/>
        <rFont val="Arial"/>
        <family val="2"/>
      </rPr>
      <t>See Developing an Integrated Information System for the Food Sector, AER-575, U.S. Department of Agriculture, Economic Research Service, August 1987, for a description of USDA total food expenditures.</t>
    </r>
  </si>
  <si>
    <t>WASHINGTON, DC *</t>
  </si>
  <si>
    <t>Food and Beverage</t>
  </si>
  <si>
    <t>Alcohol at Home</t>
  </si>
  <si>
    <t>Alcohol Away from Home</t>
  </si>
  <si>
    <t>Beer away from Home</t>
  </si>
  <si>
    <t>Spirits Away from Home</t>
  </si>
  <si>
    <t>Wine Away From Home</t>
  </si>
  <si>
    <t>Canned Beer and Ale Case Goods</t>
  </si>
  <si>
    <t>Bottled Beer and Ale Case Goods</t>
  </si>
  <si>
    <t>Beer and Ale in Barrels and Kegs</t>
  </si>
  <si>
    <t>Source: http://www.bls.gov/ppi/</t>
  </si>
  <si>
    <t>Page 42</t>
  </si>
  <si>
    <t>Alcohol's Share of Food Budget</t>
  </si>
  <si>
    <t xml:space="preserve">NEBRASKA </t>
  </si>
  <si>
    <t xml:space="preserve">NEVADA </t>
  </si>
  <si>
    <t xml:space="preserve">NEW MEXICO </t>
  </si>
  <si>
    <t xml:space="preserve">NEW YORK </t>
  </si>
  <si>
    <t xml:space="preserve">OHIO </t>
  </si>
  <si>
    <t xml:space="preserve">OREGON </t>
  </si>
  <si>
    <t xml:space="preserve">OTHER </t>
  </si>
  <si>
    <t xml:space="preserve">PENNSYLVANIA </t>
  </si>
  <si>
    <t xml:space="preserve">RHODE ISLAND </t>
  </si>
  <si>
    <t xml:space="preserve">SOUTH CAROLINA </t>
  </si>
  <si>
    <t xml:space="preserve">SOUTH DAKOTA </t>
  </si>
  <si>
    <t xml:space="preserve">TEXAS </t>
  </si>
  <si>
    <t>Total Imports</t>
  </si>
  <si>
    <t>Total Domestic</t>
  </si>
  <si>
    <t>Total Industry</t>
  </si>
  <si>
    <t xml:space="preserve">Domestic </t>
  </si>
  <si>
    <t>Import</t>
  </si>
  <si>
    <t>Industry</t>
  </si>
  <si>
    <t>Cases</t>
  </si>
  <si>
    <t xml:space="preserve">Growth </t>
  </si>
  <si>
    <t xml:space="preserve">VIRGINIA </t>
  </si>
  <si>
    <t xml:space="preserve">WASHINGTON </t>
  </si>
  <si>
    <t xml:space="preserve">WISCONSIN </t>
  </si>
  <si>
    <t xml:space="preserve">TOTAL </t>
  </si>
  <si>
    <t>Ukraine (CIS)</t>
  </si>
  <si>
    <t>Slovak Republic</t>
  </si>
  <si>
    <t>New Zealand</t>
  </si>
  <si>
    <t>Solomon Islands</t>
  </si>
  <si>
    <t>St. Vincent</t>
  </si>
  <si>
    <t>South Korea</t>
  </si>
  <si>
    <t>Hong Kong</t>
  </si>
  <si>
    <t>South Africa</t>
  </si>
  <si>
    <t>Ivory Coast</t>
  </si>
  <si>
    <t>Burkina Faso</t>
  </si>
  <si>
    <t>Sierra Leone</t>
  </si>
  <si>
    <t>* estimate</t>
  </si>
  <si>
    <t>** Alaface</t>
  </si>
  <si>
    <t>Brazil *</t>
  </si>
  <si>
    <t>Top Countries</t>
  </si>
  <si>
    <t>02 Share</t>
  </si>
  <si>
    <t>Page 29</t>
  </si>
  <si>
    <t>KENYA</t>
  </si>
  <si>
    <t>7800</t>
  </si>
  <si>
    <t>SEYCHELLES</t>
  </si>
  <si>
    <t>7825</t>
  </si>
  <si>
    <t>SAO TOME AND PRINCIPE</t>
  </si>
  <si>
    <t>7830</t>
  </si>
  <si>
    <t>TANZANIA</t>
  </si>
  <si>
    <t>7850</t>
  </si>
  <si>
    <t>MAURITIUS</t>
  </si>
  <si>
    <t>7910</t>
  </si>
  <si>
    <t>REPUBLIC SOUTH AFRICA</t>
  </si>
  <si>
    <t>7950</t>
  </si>
  <si>
    <t>SWAZILAND</t>
  </si>
  <si>
    <t>7960</t>
  </si>
  <si>
    <t>ZIMBABWE</t>
  </si>
  <si>
    <t>NORTH AMERICA</t>
  </si>
  <si>
    <t>CENTRAL AMERICA</t>
  </si>
  <si>
    <t>CARIBBEAN</t>
  </si>
  <si>
    <t>SOUTH AMERICA</t>
  </si>
  <si>
    <t>EUROPE</t>
  </si>
  <si>
    <t>AFRICA</t>
  </si>
  <si>
    <t>MIDDLE EAST</t>
  </si>
  <si>
    <t>ASIA</t>
  </si>
  <si>
    <t>OCEANIA</t>
  </si>
  <si>
    <t>Page 27</t>
  </si>
  <si>
    <t>3170</t>
  </si>
  <si>
    <t>FRENCH GUIANA</t>
  </si>
  <si>
    <t>4350</t>
  </si>
  <si>
    <t>YTD</t>
  </si>
  <si>
    <t>CZECH REPUBLIC</t>
  </si>
  <si>
    <t>4359</t>
  </si>
  <si>
    <t>SLOVAKIA</t>
  </si>
  <si>
    <t>4810</t>
  </si>
  <si>
    <t>ALBANIA</t>
  </si>
  <si>
    <t>5070</t>
  </si>
  <si>
    <t>IRAN</t>
  </si>
  <si>
    <t>5310</t>
  </si>
  <si>
    <t>AFGHANISTAN</t>
  </si>
  <si>
    <t>5360</t>
  </si>
  <si>
    <t>NEPAL</t>
  </si>
  <si>
    <t>5530</t>
  </si>
  <si>
    <t>LAOS</t>
  </si>
  <si>
    <t>5620</t>
  </si>
  <si>
    <t>BRUNEI</t>
  </si>
  <si>
    <t>6022</t>
  </si>
  <si>
    <t>Lester Jones</t>
  </si>
  <si>
    <t>Oct-Dec</t>
  </si>
  <si>
    <t>Q1 2008</t>
  </si>
  <si>
    <t>Measured Media 1970 - 2005</t>
  </si>
  <si>
    <t>ljones@beerinstitute.org</t>
  </si>
  <si>
    <t>FY2007</t>
  </si>
  <si>
    <t>CY2007</t>
  </si>
  <si>
    <t>Q2 2008</t>
  </si>
  <si>
    <t>Q3 2008</t>
  </si>
  <si>
    <t>Q4 2008</t>
  </si>
  <si>
    <t>Q1 2009</t>
  </si>
  <si>
    <t>Q1 2010</t>
  </si>
  <si>
    <t>Q1 2011</t>
  </si>
  <si>
    <t>FY2008</t>
  </si>
  <si>
    <t>CY2008</t>
  </si>
  <si>
    <t>Tax Determined values account for On-Premise sales by brew pubs starting in 2000.(Not all brew pub sales are on premise)</t>
  </si>
  <si>
    <t>POPULATION (1,000s)</t>
  </si>
  <si>
    <t>Gallons Per Capita</t>
  </si>
  <si>
    <t>(DISCONTINUED TABLE - TTB NO LONGER REPORTS BY STATE)</t>
  </si>
  <si>
    <t>Annual Imports (Volume in 31 Gallon Barrels)</t>
  </si>
  <si>
    <t>Source: US Department of Commerce, 2009</t>
  </si>
  <si>
    <t>Collections</t>
  </si>
  <si>
    <t>Page</t>
  </si>
  <si>
    <t>Title</t>
  </si>
  <si>
    <t>3Q 2008</t>
  </si>
  <si>
    <t>4Q 2008</t>
  </si>
  <si>
    <t>Tax Withdraws by State (Discontinued)</t>
  </si>
  <si>
    <t>no change</t>
  </si>
  <si>
    <t>1998-2006 Change</t>
  </si>
  <si>
    <t>Alcohol Beverages</t>
  </si>
  <si>
    <t>Malt       Beverages</t>
  </si>
  <si>
    <t>Bottled Beer</t>
  </si>
  <si>
    <t>Can Beer</t>
  </si>
  <si>
    <t>Draft Beer</t>
  </si>
  <si>
    <t>El Salvador</t>
  </si>
  <si>
    <t>07 Share</t>
  </si>
  <si>
    <t>Page 45</t>
  </si>
  <si>
    <t>Geographic Area Name</t>
  </si>
  <si>
    <t>NAICS-based code</t>
  </si>
  <si>
    <t>Meaning of NAICS-based code</t>
  </si>
  <si>
    <t>Number of employees</t>
  </si>
  <si>
    <t>Annual payroll ($1,000)</t>
  </si>
  <si>
    <t>Total fringe benefits ($1,000)</t>
  </si>
  <si>
    <t>Cost of resales ($1,000)</t>
  </si>
  <si>
    <t>Contract work ($1,000)</t>
  </si>
  <si>
    <t>Purchased electricity ($1,000)</t>
  </si>
  <si>
    <t>Value of resales ($1,000)</t>
  </si>
  <si>
    <t>Contract receipts ($1,000)</t>
  </si>
  <si>
    <t>Total EOY inventories ($1,000)</t>
  </si>
  <si>
    <t>Total BOY inventories ($1,000)</t>
  </si>
  <si>
    <t>31-33</t>
  </si>
  <si>
    <t>Manufacturing</t>
  </si>
  <si>
    <t>D</t>
  </si>
  <si>
    <t>Wineries</t>
  </si>
  <si>
    <t>Distilleries</t>
  </si>
  <si>
    <t>Source: http://factfinder.census.gov/servlet/IBQTable?_bm=y&amp;-ds_name=AM0631GS101</t>
  </si>
  <si>
    <t>Page 46</t>
  </si>
  <si>
    <t>2Q 1997</t>
  </si>
  <si>
    <t>July 1, 1999 - $16.48 per barrel</t>
  </si>
  <si>
    <t>Last Update</t>
  </si>
  <si>
    <t>PUERTO RICO - Import</t>
  </si>
  <si>
    <t>PUERTO RICO - Local max</t>
  </si>
  <si>
    <r>
      <t>MA</t>
    </r>
    <r>
      <rPr>
        <sz val="10"/>
        <rFont val="Arial"/>
        <family val="2"/>
      </rPr>
      <t>--6.25% sales tax now applies to sale for beer stating August 1st 2009.</t>
    </r>
  </si>
  <si>
    <t>August 1, 1999 -- 18.5 cents per gallon</t>
  </si>
  <si>
    <t>May 1, 2009 -- 14 cents per gallon</t>
  </si>
  <si>
    <t>Tadschikistan</t>
  </si>
  <si>
    <t>Kirgisistan</t>
  </si>
  <si>
    <t>Turkmenistan</t>
  </si>
  <si>
    <t>Sambia</t>
  </si>
  <si>
    <t>Equatorial Guinea</t>
  </si>
  <si>
    <r>
      <t xml:space="preserve">KS -- </t>
    </r>
    <r>
      <rPr>
        <sz val="10"/>
        <rFont val="Arial"/>
        <family val="2"/>
      </rPr>
      <t>On Premise liquor drink tax 10% and Off Premise 8% liquor enforcement tax imposed as alternative to Kansa Retail Sales Tax</t>
    </r>
  </si>
  <si>
    <r>
      <t xml:space="preserve">DC -- </t>
    </r>
    <r>
      <rPr>
        <sz val="10"/>
        <rFont val="Arial"/>
        <family val="2"/>
      </rPr>
      <t>10% on-premise sales tax instead and 9% off-premise gross receipts tax</t>
    </r>
  </si>
  <si>
    <t>10 yr CAGR</t>
  </si>
  <si>
    <t>1Q 2009</t>
  </si>
  <si>
    <t>2Q 2009</t>
  </si>
  <si>
    <t>3Q 2009</t>
  </si>
  <si>
    <t>4Q 2009</t>
  </si>
  <si>
    <t xml:space="preserve">All CPI </t>
  </si>
  <si>
    <t>Q2 2009</t>
  </si>
  <si>
    <t>Q3 2009</t>
  </si>
  <si>
    <t>Q4 2009</t>
  </si>
  <si>
    <t>FY2009</t>
  </si>
  <si>
    <t>TOTAL 2007</t>
  </si>
  <si>
    <t>TOTAL 2008</t>
  </si>
  <si>
    <t>TOTAL 2009</t>
  </si>
  <si>
    <t>CY2009</t>
  </si>
  <si>
    <t>DJIBUTI</t>
  </si>
  <si>
    <t>Q2 2010</t>
  </si>
  <si>
    <t>C</t>
  </si>
  <si>
    <t>L</t>
  </si>
  <si>
    <t>Control vs. License</t>
  </si>
  <si>
    <t>Employer's cost for health insurance ($1,000)</t>
  </si>
  <si>
    <t>Employer's cost for defined benefit pension plans ($1,000)</t>
  </si>
  <si>
    <t>Employer's cost for defined contribution plans ($1,000)</t>
  </si>
  <si>
    <t>Employer's cost for other fringe benefits ($1,000)</t>
  </si>
  <si>
    <t>Production workers avg per year</t>
  </si>
  <si>
    <t>Production workers hours (1,000)</t>
  </si>
  <si>
    <t>Production workers wages ($1,000)</t>
  </si>
  <si>
    <t>Total cost of materials ($1,000)</t>
  </si>
  <si>
    <t>RSE of total cost of materials (%)</t>
  </si>
  <si>
    <t>Materials, parts, containers, packaging, etc. used ($1,000)</t>
  </si>
  <si>
    <t>Cost of purchased fuels ($1,000)</t>
  </si>
  <si>
    <t>RSE of cost of purchased fuels (%)</t>
  </si>
  <si>
    <t>Quantity of electricity purchased (1,000 kWh)</t>
  </si>
  <si>
    <t>RSE of purchased electricity (%)</t>
  </si>
  <si>
    <t>Quantity of generated electricity (1,000 kWh)</t>
  </si>
  <si>
    <t>Quantity of electricity sold or transferred (1,000 kWh)</t>
  </si>
  <si>
    <t>Total value of shipments ($1,000)</t>
  </si>
  <si>
    <t>RSE of total value of shipments (%)</t>
  </si>
  <si>
    <t>Value of products shipments ($1,000)</t>
  </si>
  <si>
    <t>Value added ($1,000)</t>
  </si>
  <si>
    <t>RSE of total EOY inventories (%)</t>
  </si>
  <si>
    <t>Finished goods inventories, EOY ($1,000)</t>
  </si>
  <si>
    <t>RSE of finished goods inventories, EOY (%)</t>
  </si>
  <si>
    <t>Work-in-process inventories, EOY ($1,000)</t>
  </si>
  <si>
    <t>RSE of work-in-process inventories, EOY (%)</t>
  </si>
  <si>
    <t>Materials and supplies inventories, EOY ($1,000)</t>
  </si>
  <si>
    <t>RSE of materials and supplies inventories, EOY (%)</t>
  </si>
  <si>
    <t>Finished goods inventories, BOY ($1,000)</t>
  </si>
  <si>
    <t>Work-in-process inventories, BOY ($1,000)</t>
  </si>
  <si>
    <t>Materials and supplies inventories, BOY ($1,000)</t>
  </si>
  <si>
    <t>Total capital expenditures (new and used) ($1,000)</t>
  </si>
  <si>
    <t>RSE of total capital expenditures (new and used) (%)</t>
  </si>
  <si>
    <t>Capital expenditures: buildings &amp; other structures (new and used) ($1,000)</t>
  </si>
  <si>
    <t>Capital expenditures: machinery and equipment (new and used) ($1,000)</t>
  </si>
  <si>
    <t>Capital expenditures: autos, trucks, etc. for highway use ($1,000)</t>
  </si>
  <si>
    <t>Capital expenditures: computer and data processing equipment ($1,000)</t>
  </si>
  <si>
    <t>Capital expenditures: all other machinery and equipment ($1,000)</t>
  </si>
  <si>
    <t>Total depreciation ($1,000)</t>
  </si>
  <si>
    <t>RSE of total depreciation (%)</t>
  </si>
  <si>
    <t>Total rental payments ($1,000)</t>
  </si>
  <si>
    <t>RSE of total rental payments (%)</t>
  </si>
  <si>
    <t>Buildings rentals ($1,000)</t>
  </si>
  <si>
    <t>Machinery rentals ($1,000)</t>
  </si>
  <si>
    <t>Total other expenses ($1,000)</t>
  </si>
  <si>
    <t>RSE of total other expenses (%)</t>
  </si>
  <si>
    <t>Temporary staff and leased employee expenses ($1,000)</t>
  </si>
  <si>
    <t>Expensed computer hardware and other equipment ($1,000)</t>
  </si>
  <si>
    <t>Expensed purchases of software ($1,000)</t>
  </si>
  <si>
    <t>Data processing and other purchased computer services ($1,000)</t>
  </si>
  <si>
    <t>Communication services ($1,000)</t>
  </si>
  <si>
    <t>Repair and maintenance services of buildings and/or machinery ($1,000)</t>
  </si>
  <si>
    <t>Refuse removal (including hazardous waste) services ($1,000)</t>
  </si>
  <si>
    <t>Advertising and promotional services ($1,000)</t>
  </si>
  <si>
    <t>Purchased professional and technical services ($1,000)</t>
  </si>
  <si>
    <t>Taxes and license fees ($1,000)</t>
  </si>
  <si>
    <t>All other expenses ($1,000)</t>
  </si>
  <si>
    <t>S</t>
  </si>
  <si>
    <t>(s)833</t>
  </si>
  <si>
    <t>$4.782 on first 60,000 barrels for brewery with less than 2,000,000 barrels</t>
  </si>
  <si>
    <t>The PPI for an industry measures the average change in prices received for an industry’s output sold to another industry. For more than 20 years the PPI used the Standard Industrial Classification (SIC) system to collect and publish data. This system received criticism for its inability to adapt to changes in the United States economy. Consequently, the BLS began in January 2004 to publish the PPI data in accordance with the North American Industry Classification System (NAICS). This system was developed in cooperation with Canada and Mexico, and categorizes producers into industries based on the activity in which they are primarily engaged.</t>
  </si>
  <si>
    <t>The PPI commodity index organizes products by similarity of end use or material composition. This system is unique to the PPI and does not match any other standard coding structure, such as the SIC or the U.N. Standard International Trade Classification (SITC). Historical continuity of index series, the needs of index users, and a variety of ad hoc factors were important in developing the PPI commodity classification.</t>
  </si>
  <si>
    <t>Commodity</t>
  </si>
  <si>
    <t>Q3 2010</t>
  </si>
  <si>
    <t>History of State Excise Tax Changes</t>
  </si>
  <si>
    <t>TAX PER GALLON  (CASE OF 24/12)</t>
  </si>
  <si>
    <t xml:space="preserve">Source through 2008: </t>
  </si>
  <si>
    <t>Source from 2008 - present: The Glass Packaging Institute</t>
  </si>
  <si>
    <t>08 Share</t>
  </si>
  <si>
    <t>09 Share</t>
  </si>
  <si>
    <t>March 1, 1964 -- $10.00 per barrel draft and $14.88 packaged</t>
  </si>
  <si>
    <t>Q4 2010</t>
  </si>
  <si>
    <t>FY2010</t>
  </si>
  <si>
    <r>
      <t>WA</t>
    </r>
    <r>
      <rPr>
        <sz val="10"/>
        <rFont val="Arial"/>
        <family val="2"/>
      </rPr>
      <t xml:space="preserve">--7% surtax (included in figures shown) added to excise tax rate plus environmental tax of $150 per $1 million value at the producer, wholesaler and retailer levels. </t>
    </r>
  </si>
  <si>
    <t>September 1, 2009 - .6171 per gallon $19.13 per barrel</t>
  </si>
  <si>
    <r>
      <t>AR</t>
    </r>
    <r>
      <rPr>
        <sz val="10"/>
        <rFont val="Arial"/>
        <family val="2"/>
      </rPr>
      <t>--1% excise tax upon all retail receipts derived from the sale of off premise beer (for child care development fund and education programs) (3% expired on 6/30/05);</t>
    </r>
  </si>
  <si>
    <t>May 18, 1963 -- .019 cents per gallon</t>
  </si>
  <si>
    <t>September 1, 2009 -- 23.1 cents per gallon</t>
  </si>
  <si>
    <t>June 1, 2010 -- $23.58 per barrel (Expires 2013)</t>
  </si>
  <si>
    <t>75% Tax Credit to brewers with less than 4.9 million gallons.</t>
  </si>
  <si>
    <t>CY2010</t>
  </si>
  <si>
    <t>June 2006 - 2.5 cent per gallon Garret County tax repealed</t>
  </si>
  <si>
    <t>Federal Excise Taxes Paid to the U.S. Government</t>
  </si>
  <si>
    <t>Domestic and Import Malt Beverage Collections</t>
  </si>
  <si>
    <t>Source: Beer Institute, TTB, and US Census.   NOTE: Monthly Tax Paid estimates are frequently revised as new data become available</t>
  </si>
  <si>
    <t>1Q 2010</t>
  </si>
  <si>
    <t>2Q 2010</t>
  </si>
  <si>
    <t>3Q 2010</t>
  </si>
  <si>
    <t>4Q 2010</t>
  </si>
  <si>
    <t>Package Type (discontinued)</t>
  </si>
  <si>
    <t>Brewing Industry Advertising Expenditures (Discontinued)</t>
  </si>
  <si>
    <t>TOTAL 2010</t>
  </si>
  <si>
    <t>Jobs</t>
  </si>
  <si>
    <t>Wages</t>
  </si>
  <si>
    <t>Output</t>
  </si>
  <si>
    <t>Brewing Jobs</t>
  </si>
  <si>
    <t>Wholesaling Jobs</t>
  </si>
  <si>
    <t>Brewing Wages</t>
  </si>
  <si>
    <t>Wholesale Wages</t>
  </si>
  <si>
    <t>Brewing Output</t>
  </si>
  <si>
    <t>Wholesale Output</t>
  </si>
  <si>
    <t>Federal</t>
  </si>
  <si>
    <t>Federal Excise Tax</t>
  </si>
  <si>
    <t>State Excise Tax</t>
  </si>
  <si>
    <t>Sales Tax</t>
  </si>
  <si>
    <t>Other Taxes</t>
  </si>
  <si>
    <t>Retailers</t>
  </si>
  <si>
    <t>Brewers</t>
  </si>
  <si>
    <t>Distributors</t>
  </si>
  <si>
    <t>US</t>
  </si>
  <si>
    <t>RSE of total number of employees (%)</t>
  </si>
  <si>
    <t>RSE of total fringe benefits (%)</t>
  </si>
  <si>
    <t>Value of interplant transfers ($1,000)</t>
  </si>
  <si>
    <t>Total miscellaneous receipts ($1,000)</t>
  </si>
  <si>
    <t>Other miscellaneous receipts ($1,000)</t>
  </si>
  <si>
    <t>RSE of value added (%)</t>
  </si>
  <si>
    <t>(s)3,003</t>
  </si>
  <si>
    <t>(s)28,691</t>
  </si>
  <si>
    <t>(s)430,834</t>
  </si>
  <si>
    <t>(s)3,397</t>
  </si>
  <si>
    <t>Active Brewer Permits by State</t>
  </si>
  <si>
    <t>Source; The Beer Institute, 2010</t>
  </si>
  <si>
    <t>Draft Removals</t>
  </si>
  <si>
    <t>Percent Draft</t>
  </si>
  <si>
    <t>SHIPMENTS OF BEER BOTTLES (Thousand Gross) DISCONTINUED BY CENSUS AND NOW REPORTED By GLASS PACKAGING INSTITUTE</t>
  </si>
  <si>
    <t>Total 3.2 Beer Shipment Volumes for 2010 by State</t>
  </si>
  <si>
    <t>3.2 Beer States</t>
  </si>
  <si>
    <t>Total State Shipments</t>
  </si>
  <si>
    <t>3.2 Beer Shipments</t>
  </si>
  <si>
    <t>Share of Total</t>
  </si>
  <si>
    <t>Total 3.2 Beer Estimate for 2009</t>
  </si>
  <si>
    <t>Page 47</t>
  </si>
  <si>
    <t>Rank</t>
  </si>
  <si>
    <t>International Standards to 12 Ounce Bottle</t>
  </si>
  <si>
    <t>Rice Yearbook (Discontiued)</t>
  </si>
  <si>
    <t>Barrel Rate</t>
  </si>
  <si>
    <r>
      <t>MD</t>
    </r>
    <r>
      <rPr>
        <sz val="10"/>
        <rFont val="Arial"/>
        <family val="2"/>
      </rPr>
      <t>--Additional 3% sales tax in addition to 6% general sales tax</t>
    </r>
  </si>
  <si>
    <r>
      <t xml:space="preserve">PA-- </t>
    </r>
    <r>
      <rPr>
        <sz val="10"/>
        <rFont val="Arial"/>
        <family val="2"/>
      </rPr>
      <t>7% sales tax on premise in Allegheny County and 10% sales tax on premise in Philadelphia</t>
    </r>
  </si>
  <si>
    <t>CONNECTICUT BULK</t>
  </si>
  <si>
    <t>CONNECTICUT PACKAGED</t>
  </si>
  <si>
    <t>July 1, 2011 -- $7.20/$7.44 per barrel</t>
  </si>
  <si>
    <t>(31 Gallon Barrels)</t>
  </si>
  <si>
    <t>Share of 3.2 Beer in State</t>
  </si>
  <si>
    <t>SOURCE:  DISTILLED SPIRITS COUNCIL OF THE UNITED STATES (DISCUS)</t>
  </si>
  <si>
    <t>The difference between TTB and Commerce Department exports is due to the Commerce Department figures not including Puerto Rico, US Territories and Military Exports.</t>
  </si>
  <si>
    <t>Source:  U.S. Department of Treasury, Alcohol and Tobacco Tax and Trade Bureau, 2011.</t>
  </si>
  <si>
    <t>Q2 2011</t>
  </si>
  <si>
    <t>Q3 2011</t>
  </si>
  <si>
    <t>Q4 2011</t>
  </si>
  <si>
    <t>Q1 2012</t>
  </si>
  <si>
    <t>CY2011</t>
  </si>
  <si>
    <t>Breweries with less than 1 million barrels, get credit in following year for 300,000 barrels</t>
  </si>
  <si>
    <t>Excise tax credit for brewers with less than 1.5 million barrels that make qualifying capital expenditures.</t>
  </si>
  <si>
    <t>Tax Exemption on first 100,000 barrels of beer</t>
  </si>
  <si>
    <t>Brewers under 300,000 barrels qualify for tax credit of 50% for or beer sold in state</t>
  </si>
  <si>
    <t>August 1, 1980 -- 12 cents per gallon (New York City)</t>
  </si>
  <si>
    <t>x</t>
  </si>
  <si>
    <t>EXPORTS TTB (OUT OF THE UNITED STATES) 1999- 2011 (Barrels)</t>
  </si>
  <si>
    <t>DECENNIAL PRODUCTION, POPULATION AND PER CAPITA PRODUCTION, 1860 to 2000 and 2000 to 2011</t>
  </si>
  <si>
    <t>FOR CALENDAR YEARS 1967-2011 (31 GALLONS BARRELS)</t>
  </si>
  <si>
    <t>Source: Beer Institute - Revised 5/15/2012</t>
  </si>
  <si>
    <t>PER CAPITA CONSUMPTION OF BEER BY STATE 1994 - 2011</t>
  </si>
  <si>
    <t>Domestic Production of Draft and Package Sales and Total Taxpaid Removals of Malt Beverages</t>
  </si>
  <si>
    <t>FOR CALENDAR YEARS 1990-2011</t>
  </si>
  <si>
    <t>1Q 2011</t>
  </si>
  <si>
    <t>2Q 2011</t>
  </si>
  <si>
    <t>3Q 2011</t>
  </si>
  <si>
    <t>4Q 2011</t>
  </si>
  <si>
    <t>TOTAL 2011</t>
  </si>
  <si>
    <t>Quarterly 1997 to 2011</t>
  </si>
  <si>
    <t>Qtrly</t>
  </si>
  <si>
    <t>IMPORTS OF MALT BEVERGES INTO THE UNITED STATES (31 gallon barrels): 1999- 2011</t>
  </si>
  <si>
    <t>Annual Imports By Country 1994 - 2011 (31 Gallon Barrels)</t>
  </si>
  <si>
    <t>Nixon</t>
  </si>
  <si>
    <t>Carter</t>
  </si>
  <si>
    <t>Regan</t>
  </si>
  <si>
    <t>Bush</t>
  </si>
  <si>
    <t>Clinton</t>
  </si>
  <si>
    <t>Obama</t>
  </si>
  <si>
    <t>R</t>
  </si>
  <si>
    <t>Pres</t>
  </si>
  <si>
    <t>Party</t>
  </si>
  <si>
    <t>Election Year Growth</t>
  </si>
  <si>
    <t>Following Year</t>
  </si>
  <si>
    <t>EXPORTS COMMERCE DEPT. (OUT OF THE UNITED STATES) 1999- 2011 (Barrels)</t>
  </si>
  <si>
    <t>STATE EXCISE TAX COLLECTIONS ON MALT BEVERAGES - 1994 through 2011</t>
  </si>
  <si>
    <t>Calendar Years 1973-2011</t>
  </si>
  <si>
    <t>Off Only</t>
  </si>
  <si>
    <t>Local - hrs</t>
  </si>
  <si>
    <t>Local - B&amp;W</t>
  </si>
  <si>
    <t>Consumer Price Index: 1994 - 2011</t>
  </si>
  <si>
    <t>Annual CPI Index                                        Beer at Home vs. General CPI</t>
  </si>
  <si>
    <t>Producer Price Index: Commodities 1994 - 2011</t>
  </si>
  <si>
    <t>Producer Price Index: Industry 1994 - 2011</t>
  </si>
  <si>
    <t>Total 3.2 Beer Shipment Volumes for 2011 by State</t>
  </si>
  <si>
    <t>Barth Hop Report - World Beer Production Tables</t>
  </si>
  <si>
    <t>10 Share</t>
  </si>
  <si>
    <t>—</t>
  </si>
  <si>
    <t>Updated: June 2011</t>
  </si>
  <si>
    <t>Average Weighted State Excise Tax 1973 to 2011</t>
  </si>
  <si>
    <t>State Excise Tax Collections 1994 to 2011</t>
  </si>
  <si>
    <t>Consumer Price Index 1994 to 2011</t>
  </si>
  <si>
    <t>Producer  Price Index 1994 to 2011</t>
  </si>
  <si>
    <t>Barth Report of World Beer Production 2002 to 2010</t>
  </si>
  <si>
    <t>Food and Alcohol Expenditures 1869 to 2010</t>
  </si>
  <si>
    <t>Alcohol Expenditures at Home and Away from Home 1935 to 2010</t>
  </si>
  <si>
    <t>3.2 Beer Shipments by State 2009 to 2011</t>
  </si>
  <si>
    <t>1994-2011; FIGURES IN GALLONS</t>
  </si>
  <si>
    <t>1994 TO 2011 Per Capita Based on Total Population, All Figures in Gallons</t>
  </si>
  <si>
    <t>Can Shipments 1997 to 2011</t>
  </si>
  <si>
    <t>Glass Bottles Shipments and Production 1996 to 2011</t>
  </si>
  <si>
    <t>Package Mix by State History 1981 to 2011</t>
  </si>
  <si>
    <t>Monthly Imports 1999 to 2011</t>
  </si>
  <si>
    <t>Page 43</t>
  </si>
  <si>
    <t>Spirits Shipments by State 1994 to 2011</t>
  </si>
  <si>
    <t>Per Capita Spirits Consumption by State 1994 to 2011</t>
  </si>
  <si>
    <t>US and State Populations 1994 to 2011</t>
  </si>
  <si>
    <t>LDA US and State Populations 2000 to 2011 (21+ Population)</t>
  </si>
  <si>
    <t>Annual Survey of Manufactures - Breweries, Wineries, and Distillers</t>
  </si>
  <si>
    <t xml:space="preserve">Annual Exports By Country 1990 - 2011 (31 Gallon Barrels) </t>
  </si>
  <si>
    <t>Annual Exports By Country 1990 to 2011</t>
  </si>
  <si>
    <t>Monthly Exports 1999 to 2011</t>
  </si>
  <si>
    <t>Annual Imports By Country 1994 to 2011</t>
  </si>
  <si>
    <t>Source: http://www.bls.gov/cpi/ and Beer Institute's internal estimate of 2011 national 6 pack cost for domestic and import six pack retail prices.</t>
  </si>
  <si>
    <t>Hypothetical Historical Average 6 Pack Cost: 1954 to 2011</t>
  </si>
  <si>
    <t>Hypothetical Historical Average 6 Pack Cost</t>
  </si>
  <si>
    <t>Annual Survey of Manufactures: General Statistics: Statistics for Industry Groups and Industries</t>
  </si>
  <si>
    <t>2011 Shipments</t>
  </si>
  <si>
    <t>Census</t>
  </si>
  <si>
    <t>BEER WHOLESALERS</t>
  </si>
  <si>
    <t>Wine Shipments by State 1994 to 2010</t>
  </si>
  <si>
    <t>Per Capita Wine Consumption by State 1994 to 2010</t>
  </si>
  <si>
    <t>Sources:  Steve L. Barsby &amp; Associates, Wine Institute and Beverage Marketing Corporation (1994-2000), Adams Beverage Book, 2008-2011)</t>
  </si>
  <si>
    <t>Brewery Source: Historical Sources, TTB, and Brewing Industry Research Program, The Office of R.S. Weinberg, and the Beer Institute</t>
  </si>
  <si>
    <t>Wholesaler Source: www.bls.gov - Quarterly Census of Employment and Wages and Historical Sources from Beer Institute</t>
  </si>
  <si>
    <t>1994 - 2011 - Thousands of Gallon</t>
  </si>
  <si>
    <t>Count of Breweries</t>
  </si>
  <si>
    <t>First 200,000 barrels are tax exempt ( ruled illegal in 2012)</t>
  </si>
  <si>
    <t>25% exemption on breweries with less than 75,000 barrels (Repelaed in 2011?)</t>
  </si>
  <si>
    <t>World Beer Production 2002 through 2011</t>
  </si>
  <si>
    <t>Belarus/White Russia</t>
  </si>
  <si>
    <t>Greece</t>
  </si>
  <si>
    <t>Aserbaidjan</t>
  </si>
  <si>
    <t>Bangladesh</t>
  </si>
  <si>
    <t>Source: Barth Report HOPS 2008/2009/2010/2011/2012</t>
  </si>
  <si>
    <t>http://www.barthhaasgroup.com/images/pdfs/Barth_Bericht_2012_Englisch.pdf</t>
  </si>
  <si>
    <t>Sudan</t>
  </si>
  <si>
    <t>11 Share</t>
  </si>
  <si>
    <t>Tax Credit of 14 cents per gallon for the first 500,000 gallons and 4.5 cents per gallon for the next 15.5 million gallons produced in the State. (July 2012)</t>
  </si>
  <si>
    <t>Rate as of 6/2012</t>
  </si>
  <si>
    <t>BY STATE AND YEAR, 1997 THROUGH 2012</t>
  </si>
  <si>
    <t>STATE TAXES ON MALT BEVERAGES -- Expressed by Rate -- June 1, 2012</t>
  </si>
  <si>
    <t>Yes **</t>
  </si>
  <si>
    <t>** 5% ABW or less only</t>
  </si>
  <si>
    <t>Q2 2012</t>
  </si>
  <si>
    <t>Q3 2012</t>
  </si>
  <si>
    <t>Q4 2012</t>
  </si>
  <si>
    <t>Germany</t>
  </si>
  <si>
    <t>Czech</t>
  </si>
  <si>
    <t xml:space="preserve"> (BBPA)</t>
  </si>
  <si>
    <t>Liter/Gls</t>
  </si>
  <si>
    <t>Consumption (liters)</t>
  </si>
  <si>
    <t>12 Ounce Serves</t>
  </si>
  <si>
    <t>Per Day</t>
  </si>
  <si>
    <t>Q1 2013</t>
  </si>
  <si>
    <t>For Calendar Years 1946-2012 (31 Gallon Barrels and Hecoliters)</t>
  </si>
  <si>
    <t>Source: US Census, 3/1/2013</t>
  </si>
  <si>
    <t>2012 (p)</t>
  </si>
  <si>
    <t>(p) Estimates subject to revisions.</t>
  </si>
  <si>
    <t>Industry Summary 2002 through 2012 by Month (Volumes in 31 Gallon Barrels)</t>
  </si>
  <si>
    <t>Domestic vs. Import Volumes and Shares 1990 to 2012 (31 gallon Barrels and 24/12 cases equivalents)</t>
  </si>
  <si>
    <t>FOR CALENDAR YEARS 1990-2012</t>
  </si>
  <si>
    <t>Source:  U.S. Tax and Trade Bureau and Beer Institute, 2013.</t>
  </si>
  <si>
    <t>CY2012</t>
  </si>
  <si>
    <t>FY2011</t>
  </si>
  <si>
    <t>FY2012</t>
  </si>
  <si>
    <t>History of Federal Excise Tax - Beer (1936 to 2012)</t>
  </si>
  <si>
    <t>Direct Jobs</t>
  </si>
  <si>
    <t>Direct Wages</t>
  </si>
  <si>
    <t>Direct Output</t>
  </si>
  <si>
    <t>Supplier Jobs</t>
  </si>
  <si>
    <t>Supplier Wages</t>
  </si>
  <si>
    <t>Supplier Output</t>
  </si>
  <si>
    <t>Induced Jobs</t>
  </si>
  <si>
    <t>Induced Wages</t>
  </si>
  <si>
    <t>Induced Output</t>
  </si>
  <si>
    <t>Total Jobs</t>
  </si>
  <si>
    <t>Total Wages</t>
  </si>
  <si>
    <t>Total Output</t>
  </si>
  <si>
    <t>Direct Brewing Jobs</t>
  </si>
  <si>
    <t>Direct Wholesaling Jobs</t>
  </si>
  <si>
    <t>Direct Retail Jobs</t>
  </si>
  <si>
    <t>Direct Brewing Wages</t>
  </si>
  <si>
    <t>Direct Wholesale Wages</t>
  </si>
  <si>
    <t>Direct Retail Wages</t>
  </si>
  <si>
    <t>Direct Brewing Output</t>
  </si>
  <si>
    <t>Direct Wholesale Output</t>
  </si>
  <si>
    <t>Direct Retail Output</t>
  </si>
  <si>
    <t>Business Federal Taxes</t>
  </si>
  <si>
    <t>Business State Taxes</t>
  </si>
  <si>
    <t>Consumption Federal Excise Tax</t>
  </si>
  <si>
    <t>Consumption State and Local Tax</t>
  </si>
  <si>
    <t>Consumption State Excise Tax</t>
  </si>
  <si>
    <t>Consumption Sales and Other Tax</t>
  </si>
  <si>
    <t>Consumption Sales Tax</t>
  </si>
  <si>
    <t>Consumption Other Taxes</t>
  </si>
  <si>
    <t>Consumption Total Tax</t>
  </si>
  <si>
    <t>Retailers Establishments</t>
  </si>
  <si>
    <t>Brewers Establishments</t>
  </si>
  <si>
    <t>Distributors Establishments</t>
  </si>
  <si>
    <t>Retail Jobs</t>
  </si>
  <si>
    <t>Retail Wages</t>
  </si>
  <si>
    <t>Retail Output</t>
  </si>
  <si>
    <t>State and Local Tax</t>
  </si>
  <si>
    <t>Sales and Other Taxes</t>
  </si>
  <si>
    <t>Fed and State</t>
  </si>
  <si>
    <t>2012 Economic Impact Study</t>
  </si>
  <si>
    <t>Annual Production of Malt Beverages by Type 1946 to 2012</t>
  </si>
  <si>
    <t>Industry Summary by Month 2002 to 2012</t>
  </si>
  <si>
    <t>Domestic vs Import Volumes and Shares 1980 to 2012</t>
  </si>
  <si>
    <t>Annual Total Domestic Production 1860 to 2012</t>
  </si>
  <si>
    <t>ANNUAL PRODUCTION AND PER CAPITA PRODUCTION, 1860 - 2012</t>
  </si>
  <si>
    <t>Breweries and Wholesalers 1887 to 2012</t>
  </si>
  <si>
    <t>PRODUCTION AND WITHDRAWALS OF MALT BEVERAGES, 1997-2012</t>
  </si>
  <si>
    <t>Production by Month 1997 to 2012</t>
  </si>
  <si>
    <t>Annual Materials Used at Breweries 1990 to 2012</t>
  </si>
  <si>
    <t>US BREWERIES AND WHOLESALERS - 1887-2012</t>
  </si>
  <si>
    <t>RESIDENT LDA POPULATION BY STATE AND YEAR, 2000-2012</t>
  </si>
  <si>
    <t>RESIDENT POPULATION BY STATE AND YEAR, 1994-2012</t>
  </si>
  <si>
    <t>Compound Annual Growth 1981 to 2012</t>
  </si>
  <si>
    <t>Compound Annual Growth 2000 to 2012</t>
  </si>
  <si>
    <t xml:space="preserve">NATIONAL DRAUGHT AND CONTAINER SHARE ESTIMATES, 1981-2012 WITH SHIPMENTS (31 Gallon Barrels) </t>
  </si>
  <si>
    <t>PACKAGE SHARE BY STATE 1981 - 2012</t>
  </si>
  <si>
    <t>National Package Mix 1981 to 2012</t>
  </si>
  <si>
    <t>Beer Shipments by State 1967 to 2012</t>
  </si>
  <si>
    <t>Per Capita Beer Consumption by State 1994 to 2012</t>
  </si>
  <si>
    <t>© Copyright, 2013 Beer Institute Washington, DC</t>
  </si>
  <si>
    <t>Brewers Almanac, 2013</t>
  </si>
  <si>
    <t>Updated 3/28/2013</t>
  </si>
  <si>
    <t>Name</t>
  </si>
</sst>
</file>

<file path=xl/styles.xml><?xml version="1.0" encoding="utf-8"?>
<styleSheet xmlns="http://schemas.openxmlformats.org/spreadsheetml/2006/main">
  <numFmts count="26">
    <numFmt numFmtId="5" formatCode="&quot;$&quot;#,##0_);\(&quot;$&quot;#,##0\)"/>
    <numFmt numFmtId="6" formatCode="&quot;$&quot;#,##0_);[Red]\(&quot;$&quot;#,##0\)"/>
    <numFmt numFmtId="7" formatCode="&quot;$&quot;#,##0.00_);\(&quot;$&quot;#,##0.00\)"/>
    <numFmt numFmtId="44" formatCode="_(&quot;$&quot;* #,##0.00_);_(&quot;$&quot;* \(#,##0.00\);_(&quot;$&quot;* &quot;-&quot;??_);_(@_)"/>
    <numFmt numFmtId="43" formatCode="_(* #,##0.00_);_(* \(#,##0.00\);_(* &quot;-&quot;??_);_(@_)"/>
    <numFmt numFmtId="164" formatCode="_(* #,##0.0_);_(* \(#,##0.0\);_(* &quot;-&quot;??_);_(@_)"/>
    <numFmt numFmtId="165" formatCode="_(* #,##0_);_(* \(#,##0\);_(* &quot;-&quot;??_);_(@_)"/>
    <numFmt numFmtId="166" formatCode="_(* #,##0.000_);_(* \(#,##0.000\);_(* &quot;-&quot;??_);_(@_)"/>
    <numFmt numFmtId="167" formatCode="_(* #,##0.0000_);_(* \(#,##0.0000\);_(* &quot;-&quot;??_);_(@_)"/>
    <numFmt numFmtId="168" formatCode="0.0%"/>
    <numFmt numFmtId="169" formatCode="&quot;$&quot;#,##0"/>
    <numFmt numFmtId="170" formatCode="0.0"/>
    <numFmt numFmtId="171" formatCode="&quot;$&quot;#,##0.00"/>
    <numFmt numFmtId="172" formatCode="_(&quot;$&quot;* #,##0_);_(&quot;$&quot;* \(#,##0\);_(&quot;$&quot;* &quot;-&quot;??_);_(@_)"/>
    <numFmt numFmtId="173" formatCode="mmm\-yy_)"/>
    <numFmt numFmtId="174" formatCode="#,##0.0"/>
    <numFmt numFmtId="175" formatCode="&quot;$&quot;#,##0.000_);\(&quot;$&quot;#,##0.000\)"/>
    <numFmt numFmtId="176" formatCode="_(&quot;$&quot;* #,##0.000_);_(&quot;$&quot;* \(#,##0.000\);_(&quot;$&quot;* &quot;-&quot;??_);_(@_)"/>
    <numFmt numFmtId="177" formatCode="[$-409]mmmm\ d\,\ yyyy;@"/>
    <numFmt numFmtId="178" formatCode="_(&quot;$&quot;* #,##0.0000_);_(&quot;$&quot;* \(#,##0.0000\);_(&quot;$&quot;* &quot;-&quot;??_);_(@_)"/>
    <numFmt numFmtId="179" formatCode="_(&quot;$&quot;* #,##0.00000_);_(&quot;$&quot;* \(#,##0.00000\);_(&quot;$&quot;* &quot;-&quot;??_);_(@_)"/>
    <numFmt numFmtId="180" formatCode="0.000"/>
    <numFmt numFmtId="181" formatCode="0_)"/>
    <numFmt numFmtId="182" formatCode="0.0_)"/>
    <numFmt numFmtId="183" formatCode="0.0000"/>
    <numFmt numFmtId="184" formatCode="0.000%"/>
  </numFmts>
  <fonts count="65">
    <font>
      <sz val="10"/>
      <name val="Arial"/>
    </font>
    <font>
      <sz val="11"/>
      <color theme="1"/>
      <name val="Calibri"/>
      <family val="2"/>
      <scheme val="minor"/>
    </font>
    <font>
      <sz val="10"/>
      <name val="Arial"/>
      <family val="2"/>
    </font>
    <font>
      <b/>
      <sz val="12"/>
      <name val="Arial"/>
      <family val="2"/>
    </font>
    <font>
      <b/>
      <u/>
      <sz val="12"/>
      <name val="Arial"/>
      <family val="2"/>
    </font>
    <font>
      <b/>
      <sz val="10"/>
      <name val="Arial"/>
      <family val="2"/>
    </font>
    <font>
      <sz val="12"/>
      <name val="Arial"/>
      <family val="2"/>
    </font>
    <font>
      <b/>
      <u/>
      <sz val="10"/>
      <name val="Arial"/>
      <family val="2"/>
    </font>
    <font>
      <u/>
      <sz val="10"/>
      <name val="Arial"/>
      <family val="2"/>
    </font>
    <font>
      <sz val="10"/>
      <name val="Arial"/>
      <family val="2"/>
    </font>
    <font>
      <b/>
      <sz val="10"/>
      <color indexed="10"/>
      <name val="Arial"/>
      <family val="2"/>
    </font>
    <font>
      <u/>
      <sz val="12"/>
      <color indexed="12"/>
      <name val="Arial"/>
      <family val="2"/>
    </font>
    <font>
      <sz val="12"/>
      <name val="Arial"/>
      <family val="2"/>
    </font>
    <font>
      <b/>
      <i/>
      <sz val="10"/>
      <name val="Arial"/>
      <family val="2"/>
    </font>
    <font>
      <i/>
      <sz val="10"/>
      <name val="Arial"/>
      <family val="2"/>
    </font>
    <font>
      <sz val="8"/>
      <name val="arial"/>
      <family val="2"/>
    </font>
    <font>
      <b/>
      <sz val="10"/>
      <name val="Times New Roman"/>
      <family val="1"/>
    </font>
    <font>
      <sz val="10"/>
      <name val="Times New Roman"/>
      <family val="1"/>
    </font>
    <font>
      <i/>
      <sz val="10"/>
      <name val="Times New Roman"/>
      <family val="1"/>
    </font>
    <font>
      <sz val="10"/>
      <color indexed="8"/>
      <name val="Arial"/>
      <family val="2"/>
    </font>
    <font>
      <sz val="10"/>
      <color indexed="8"/>
      <name val="Arial"/>
      <family val="2"/>
    </font>
    <font>
      <b/>
      <sz val="10"/>
      <color indexed="8"/>
      <name val="ARIAL"/>
      <family val="2"/>
    </font>
    <font>
      <b/>
      <sz val="10"/>
      <name val="Arial"/>
      <family val="2"/>
    </font>
    <font>
      <b/>
      <sz val="14"/>
      <name val="Arial"/>
      <family val="2"/>
    </font>
    <font>
      <b/>
      <sz val="14"/>
      <name val="Times New Roman"/>
      <family val="1"/>
    </font>
    <font>
      <sz val="12"/>
      <name val="Times New Roman"/>
      <family val="1"/>
    </font>
    <font>
      <b/>
      <sz val="12"/>
      <name val="Times New Roman"/>
      <family val="1"/>
    </font>
    <font>
      <sz val="10"/>
      <name val="MS Sans Serif"/>
      <family val="2"/>
    </font>
    <font>
      <sz val="14"/>
      <name val="Times New Roman"/>
      <family val="1"/>
    </font>
    <font>
      <i/>
      <sz val="12"/>
      <name val="Times New Roman"/>
      <family val="1"/>
    </font>
    <font>
      <i/>
      <sz val="8"/>
      <name val="Times New Roman"/>
      <family val="1"/>
    </font>
    <font>
      <u/>
      <sz val="12"/>
      <color indexed="12"/>
      <name val="Arial"/>
      <family val="2"/>
    </font>
    <font>
      <u/>
      <sz val="14"/>
      <name val="Arial"/>
      <family val="2"/>
    </font>
    <font>
      <b/>
      <sz val="10"/>
      <color indexed="8"/>
      <name val="ARIAL"/>
      <family val="2"/>
    </font>
    <font>
      <vertAlign val="superscript"/>
      <sz val="10"/>
      <name val="Arial"/>
      <family val="2"/>
    </font>
    <font>
      <b/>
      <vertAlign val="superscript"/>
      <sz val="10"/>
      <name val="Arial"/>
      <family val="2"/>
    </font>
    <font>
      <b/>
      <sz val="18"/>
      <name val="Arial"/>
      <family val="2"/>
    </font>
    <font>
      <b/>
      <sz val="12"/>
      <name val="Arial"/>
      <family val="2"/>
    </font>
    <font>
      <b/>
      <sz val="9"/>
      <name val="Arial"/>
      <family val="2"/>
    </font>
    <font>
      <sz val="9"/>
      <name val="Arial"/>
      <family val="2"/>
    </font>
    <font>
      <sz val="9"/>
      <name val="Arial"/>
      <family val="2"/>
    </font>
    <font>
      <b/>
      <i/>
      <sz val="9"/>
      <name val="Arial"/>
      <family val="2"/>
    </font>
    <font>
      <sz val="9"/>
      <name val="Times New Roman"/>
      <family val="1"/>
    </font>
    <font>
      <u/>
      <sz val="9"/>
      <color indexed="12"/>
      <name val="Arial"/>
      <family val="2"/>
    </font>
    <font>
      <sz val="8"/>
      <name val="Helvetica"/>
      <family val="2"/>
    </font>
    <font>
      <sz val="7"/>
      <name val="Helvetica"/>
      <family val="2"/>
    </font>
    <font>
      <sz val="7"/>
      <name val="Helvetica"/>
      <family val="2"/>
    </font>
    <font>
      <i/>
      <sz val="7"/>
      <name val="Helvetica"/>
      <family val="2"/>
    </font>
    <font>
      <b/>
      <sz val="8"/>
      <name val="Helvetica"/>
      <family val="2"/>
    </font>
    <font>
      <sz val="11"/>
      <name val="Arial"/>
      <family val="2"/>
    </font>
    <font>
      <sz val="12"/>
      <name val="Lucida"/>
      <family val="1"/>
    </font>
    <font>
      <sz val="10"/>
      <name val="Arial"/>
      <family val="2"/>
    </font>
    <font>
      <sz val="11"/>
      <color indexed="8"/>
      <name val="Calibri"/>
      <family val="2"/>
    </font>
    <font>
      <sz val="10"/>
      <name val="Arial"/>
      <family val="2"/>
    </font>
    <font>
      <sz val="10"/>
      <name val="Arial"/>
      <family val="2"/>
    </font>
    <font>
      <b/>
      <sz val="13.5"/>
      <name val="Arial"/>
      <family val="2"/>
    </font>
    <font>
      <u/>
      <sz val="11"/>
      <color indexed="12"/>
      <name val="Arial"/>
      <family val="2"/>
    </font>
    <font>
      <b/>
      <sz val="11"/>
      <name val="Arial"/>
      <family val="2"/>
    </font>
    <font>
      <sz val="11"/>
      <color indexed="8"/>
      <name val="Calibri"/>
      <family val="2"/>
    </font>
    <font>
      <b/>
      <sz val="10"/>
      <color rgb="FFFF0000"/>
      <name val="Arial"/>
      <family val="2"/>
    </font>
    <font>
      <b/>
      <sz val="9.1999999999999993"/>
      <name val="Tahoma"/>
      <family val="2"/>
    </font>
    <font>
      <sz val="9.1999999999999993"/>
      <name val="Tahoma"/>
      <family val="2"/>
    </font>
    <font>
      <sz val="9"/>
      <name val="Arial"/>
      <family val="2"/>
    </font>
    <font>
      <sz val="10"/>
      <name val="Arial"/>
    </font>
    <font>
      <u/>
      <sz val="12"/>
      <name val="Arial"/>
      <family val="2"/>
    </font>
  </fonts>
  <fills count="8">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rgb="FFFFFFFF"/>
        <bgColor indexed="64"/>
      </patternFill>
    </fill>
    <fill>
      <patternFill patternType="solid">
        <fgColor rgb="FFEEEEEE"/>
        <bgColor indexed="64"/>
      </patternFill>
    </fill>
    <fill>
      <patternFill patternType="solid">
        <fgColor rgb="FFDBEAFF"/>
        <bgColor indexed="64"/>
      </patternFill>
    </fill>
    <fill>
      <patternFill patternType="solid">
        <fgColor rgb="FFEEF4FF"/>
        <bgColor indexed="64"/>
      </patternFill>
    </fill>
  </fills>
  <borders count="40">
    <border>
      <left/>
      <right/>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double">
        <color indexed="8"/>
      </top>
      <bottom/>
      <diagonal/>
    </border>
    <border>
      <left/>
      <right/>
      <top/>
      <bottom style="thin">
        <color indexed="64"/>
      </bottom>
      <diagonal/>
    </border>
    <border>
      <left/>
      <right/>
      <top/>
      <bottom style="medium">
        <color indexed="64"/>
      </bottom>
      <diagonal/>
    </border>
    <border>
      <left/>
      <right/>
      <top style="thin">
        <color indexed="64"/>
      </top>
      <bottom style="double">
        <color indexed="64"/>
      </bottom>
      <diagonal/>
    </border>
    <border>
      <left style="thin">
        <color indexed="22"/>
      </left>
      <right style="thin">
        <color indexed="22"/>
      </right>
      <top style="thin">
        <color indexed="64"/>
      </top>
      <bottom style="double">
        <color indexed="64"/>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diagonal/>
    </border>
    <border>
      <left style="thin">
        <color indexed="22"/>
      </left>
      <right/>
      <top style="thin">
        <color indexed="64"/>
      </top>
      <bottom style="double">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2"/>
      </left>
      <right style="thin">
        <color indexed="22"/>
      </right>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top/>
      <bottom style="double">
        <color indexed="64"/>
      </bottom>
      <diagonal/>
    </border>
    <border>
      <left/>
      <right/>
      <top style="thin">
        <color indexed="8"/>
      </top>
      <bottom/>
      <diagonal/>
    </border>
    <border>
      <left style="thin">
        <color indexed="8"/>
      </left>
      <right/>
      <top/>
      <bottom/>
      <diagonal/>
    </border>
    <border>
      <left style="thick">
        <color indexed="64"/>
      </left>
      <right/>
      <top/>
      <bottom style="thin">
        <color indexed="64"/>
      </bottom>
      <diagonal/>
    </border>
    <border>
      <left style="thick">
        <color indexed="64"/>
      </left>
      <right/>
      <top style="thin">
        <color indexed="64"/>
      </top>
      <bottom style="double">
        <color indexed="64"/>
      </bottom>
      <diagonal/>
    </border>
    <border>
      <left style="thick">
        <color indexed="64"/>
      </left>
      <right/>
      <top/>
      <bottom/>
      <diagonal/>
    </border>
    <border>
      <left/>
      <right style="thick">
        <color indexed="64"/>
      </right>
      <top/>
      <bottom style="double">
        <color indexed="64"/>
      </bottom>
      <diagonal/>
    </border>
    <border>
      <left/>
      <right style="thick">
        <color indexed="64"/>
      </right>
      <top/>
      <bottom style="thin">
        <color indexed="64"/>
      </bottom>
      <diagonal/>
    </border>
    <border>
      <left/>
      <right style="thick">
        <color indexed="64"/>
      </right>
      <top/>
      <bottom/>
      <diagonal/>
    </border>
    <border>
      <left/>
      <right style="thick">
        <color indexed="64"/>
      </right>
      <top style="thin">
        <color indexed="64"/>
      </top>
      <bottom style="double">
        <color indexed="64"/>
      </bottom>
      <diagonal/>
    </border>
    <border>
      <left style="medium">
        <color rgb="FFAAAAAA"/>
      </left>
      <right/>
      <top/>
      <bottom style="medium">
        <color rgb="FF999999"/>
      </bottom>
      <diagonal/>
    </border>
    <border>
      <left style="medium">
        <color rgb="FF999999"/>
      </left>
      <right style="medium">
        <color rgb="FFAAAAAA"/>
      </right>
      <top/>
      <bottom style="medium">
        <color rgb="FF999999"/>
      </bottom>
      <diagonal/>
    </border>
    <border>
      <left style="medium">
        <color rgb="FFAAAAAA"/>
      </left>
      <right/>
      <top/>
      <bottom style="medium">
        <color rgb="FFAAAAAA"/>
      </bottom>
      <diagonal/>
    </border>
    <border>
      <left style="medium">
        <color rgb="FF999999"/>
      </left>
      <right style="medium">
        <color rgb="FFAAAAAA"/>
      </right>
      <top/>
      <bottom style="medium">
        <color rgb="FFAAAAAA"/>
      </bottom>
      <diagonal/>
    </border>
    <border>
      <left/>
      <right/>
      <top style="thin">
        <color indexed="64"/>
      </top>
      <bottom style="medium">
        <color indexed="64"/>
      </bottom>
      <diagonal/>
    </border>
  </borders>
  <cellStyleXfs count="34">
    <xf numFmtId="0" fontId="0" fillId="0" borderId="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3" fontId="2" fillId="0" borderId="0" applyFont="0" applyFill="0" applyBorder="0" applyAlignment="0" applyProtection="0"/>
    <xf numFmtId="3" fontId="53" fillId="0" borderId="0" applyFont="0" applyFill="0" applyBorder="0" applyAlignment="0" applyProtection="0"/>
    <xf numFmtId="44" fontId="2" fillId="0" borderId="0" applyFont="0" applyFill="0" applyBorder="0" applyAlignment="0" applyProtection="0"/>
    <xf numFmtId="44" fontId="9" fillId="0" borderId="0" applyFont="0" applyFill="0" applyBorder="0" applyAlignment="0" applyProtection="0"/>
    <xf numFmtId="5" fontId="2" fillId="0" borderId="0" applyFont="0" applyFill="0" applyBorder="0" applyAlignment="0" applyProtection="0"/>
    <xf numFmtId="5" fontId="53" fillId="0" borderId="0" applyFont="0" applyFill="0" applyBorder="0" applyAlignment="0" applyProtection="0"/>
    <xf numFmtId="0" fontId="2" fillId="0" borderId="0" applyFont="0" applyFill="0" applyBorder="0" applyAlignment="0" applyProtection="0"/>
    <xf numFmtId="0" fontId="53" fillId="0" borderId="0" applyFont="0" applyFill="0" applyBorder="0" applyAlignment="0" applyProtection="0"/>
    <xf numFmtId="2" fontId="2" fillId="0" borderId="0" applyFont="0" applyFill="0" applyBorder="0" applyAlignment="0" applyProtection="0"/>
    <xf numFmtId="2" fontId="53"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 fillId="0" borderId="0" applyNumberFormat="0" applyFill="0" applyBorder="0" applyAlignment="0" applyProtection="0"/>
    <xf numFmtId="0" fontId="11" fillId="0" borderId="0" applyNumberFormat="0" applyFill="0" applyBorder="0" applyAlignment="0" applyProtection="0">
      <alignment vertical="top"/>
      <protection locked="0"/>
    </xf>
    <xf numFmtId="0" fontId="9" fillId="0" borderId="0"/>
    <xf numFmtId="0" fontId="19" fillId="0" borderId="0"/>
    <xf numFmtId="0" fontId="9" fillId="0" borderId="0"/>
    <xf numFmtId="0" fontId="19" fillId="0" borderId="0"/>
    <xf numFmtId="0" fontId="19" fillId="0" borderId="0"/>
    <xf numFmtId="0" fontId="19" fillId="0" borderId="0"/>
    <xf numFmtId="0" fontId="12" fillId="0" borderId="0"/>
    <xf numFmtId="0" fontId="19" fillId="0" borderId="0"/>
    <xf numFmtId="0" fontId="27" fillId="0" borderId="0"/>
    <xf numFmtId="9" fontId="2" fillId="0" borderId="0" applyFont="0" applyFill="0" applyBorder="0" applyAlignment="0" applyProtection="0"/>
    <xf numFmtId="9" fontId="9" fillId="0" borderId="0" applyFont="0" applyFill="0" applyBorder="0" applyAlignment="0" applyProtection="0"/>
    <xf numFmtId="4" fontId="20" fillId="2" borderId="2" applyNumberFormat="0" applyProtection="0">
      <alignment vertical="center"/>
    </xf>
    <xf numFmtId="4" fontId="19" fillId="2" borderId="2" applyNumberFormat="0" applyProtection="0">
      <alignment vertical="center"/>
    </xf>
    <xf numFmtId="0" fontId="2" fillId="0" borderId="3" applyNumberFormat="0" applyFont="0" applyFill="0" applyAlignment="0" applyProtection="0"/>
    <xf numFmtId="0" fontId="53" fillId="0" borderId="3" applyNumberFormat="0" applyFont="0" applyFill="0" applyAlignment="0" applyProtection="0"/>
    <xf numFmtId="0" fontId="1" fillId="0" borderId="0"/>
  </cellStyleXfs>
  <cellXfs count="787">
    <xf numFmtId="0" fontId="0" fillId="0" borderId="0" xfId="0"/>
    <xf numFmtId="0" fontId="3" fillId="0" borderId="0" xfId="0" applyFont="1"/>
    <xf numFmtId="165" fontId="0" fillId="0" borderId="0" xfId="1" applyNumberFormat="1" applyFont="1"/>
    <xf numFmtId="0" fontId="0" fillId="0" borderId="0" xfId="0" applyAlignment="1">
      <alignment horizontal="left"/>
    </xf>
    <xf numFmtId="168" fontId="0" fillId="0" borderId="0" xfId="27" applyNumberFormat="1" applyFont="1"/>
    <xf numFmtId="0" fontId="0" fillId="0" borderId="0" xfId="0" applyAlignment="1">
      <alignment horizontal="center"/>
    </xf>
    <xf numFmtId="165" fontId="0" fillId="0" borderId="0" xfId="0" applyNumberFormat="1" applyAlignment="1">
      <alignment horizontal="center"/>
    </xf>
    <xf numFmtId="168" fontId="0" fillId="0" borderId="0" xfId="27" applyNumberFormat="1" applyFont="1" applyAlignment="1">
      <alignment horizontal="center"/>
    </xf>
    <xf numFmtId="0" fontId="4" fillId="0" borderId="0" xfId="0" applyFont="1"/>
    <xf numFmtId="0" fontId="5" fillId="0" borderId="0" xfId="0" applyFont="1"/>
    <xf numFmtId="0" fontId="5" fillId="0" borderId="0" xfId="0" applyFont="1" applyAlignment="1">
      <alignment horizontal="center"/>
    </xf>
    <xf numFmtId="0" fontId="5" fillId="0" borderId="4" xfId="0" applyFont="1" applyBorder="1" applyAlignment="1">
      <alignment horizontal="center"/>
    </xf>
    <xf numFmtId="0" fontId="5" fillId="0" borderId="0" xfId="0" applyFont="1" applyAlignment="1">
      <alignment horizontal="left"/>
    </xf>
    <xf numFmtId="168" fontId="5" fillId="0" borderId="0" xfId="27" applyNumberFormat="1" applyFont="1" applyAlignment="1">
      <alignment horizontal="center"/>
    </xf>
    <xf numFmtId="165" fontId="5" fillId="0" borderId="0" xfId="0" applyNumberFormat="1" applyFont="1" applyAlignment="1">
      <alignment horizontal="center"/>
    </xf>
    <xf numFmtId="0" fontId="6" fillId="0" borderId="0" xfId="0" applyFont="1"/>
    <xf numFmtId="0" fontId="7" fillId="0" borderId="0" xfId="0" applyFont="1"/>
    <xf numFmtId="0" fontId="5" fillId="0" borderId="0" xfId="0" quotePrefix="1" applyFont="1"/>
    <xf numFmtId="9" fontId="5" fillId="0" borderId="0" xfId="27" quotePrefix="1" applyFont="1"/>
    <xf numFmtId="0" fontId="3" fillId="0" borderId="0" xfId="0" applyFont="1" applyAlignment="1">
      <alignment horizontal="center"/>
    </xf>
    <xf numFmtId="165" fontId="5" fillId="0" borderId="0" xfId="1" applyNumberFormat="1" applyFont="1" applyAlignment="1">
      <alignment horizontal="center"/>
    </xf>
    <xf numFmtId="0" fontId="5" fillId="0" borderId="0" xfId="0" applyFont="1" applyBorder="1" applyAlignment="1">
      <alignment horizontal="center"/>
    </xf>
    <xf numFmtId="0" fontId="5" fillId="0" borderId="0" xfId="0" applyFont="1" applyAlignment="1">
      <alignment horizontal="center" wrapText="1"/>
    </xf>
    <xf numFmtId="165" fontId="9" fillId="0" borderId="0" xfId="1" applyNumberFormat="1" applyFont="1"/>
    <xf numFmtId="0" fontId="9" fillId="0" borderId="0" xfId="0" applyFont="1"/>
    <xf numFmtId="168" fontId="9" fillId="0" borderId="0" xfId="27" applyNumberFormat="1" applyFont="1" applyAlignment="1">
      <alignment horizontal="center"/>
    </xf>
    <xf numFmtId="165" fontId="9" fillId="0" borderId="0" xfId="1" applyNumberFormat="1" applyFont="1" applyAlignment="1">
      <alignment horizontal="center"/>
    </xf>
    <xf numFmtId="0" fontId="4" fillId="0" borderId="0" xfId="0" applyFont="1" applyAlignment="1">
      <alignment horizontal="left"/>
    </xf>
    <xf numFmtId="0" fontId="9" fillId="0" borderId="0" xfId="0" applyFont="1" applyAlignment="1">
      <alignment horizontal="center"/>
    </xf>
    <xf numFmtId="0" fontId="9" fillId="0" borderId="0" xfId="0" applyFont="1" applyAlignment="1">
      <alignment horizontal="left"/>
    </xf>
    <xf numFmtId="0" fontId="0" fillId="0" borderId="5" xfId="0" applyBorder="1"/>
    <xf numFmtId="0" fontId="5" fillId="0" borderId="4" xfId="0" applyFont="1" applyBorder="1"/>
    <xf numFmtId="0" fontId="10" fillId="0" borderId="0" xfId="0" applyFont="1" applyAlignment="1">
      <alignment horizontal="center"/>
    </xf>
    <xf numFmtId="9" fontId="2" fillId="0" borderId="0" xfId="27" applyAlignment="1">
      <alignment horizontal="center"/>
    </xf>
    <xf numFmtId="9" fontId="9" fillId="0" borderId="0" xfId="0" applyNumberFormat="1" applyFont="1" applyAlignment="1">
      <alignment horizontal="center"/>
    </xf>
    <xf numFmtId="0" fontId="10" fillId="0" borderId="0" xfId="0" applyFont="1"/>
    <xf numFmtId="9" fontId="10" fillId="0" borderId="0" xfId="27" applyFont="1" applyAlignment="1">
      <alignment horizontal="center"/>
    </xf>
    <xf numFmtId="0" fontId="4" fillId="0" borderId="0" xfId="0" applyFont="1" applyAlignment="1"/>
    <xf numFmtId="0" fontId="5" fillId="0" borderId="4" xfId="0" applyFont="1" applyBorder="1" applyAlignment="1">
      <alignment horizontal="center" wrapText="1"/>
    </xf>
    <xf numFmtId="0" fontId="5" fillId="0" borderId="0" xfId="0" applyFont="1" applyFill="1" applyBorder="1" applyAlignment="1">
      <alignment horizontal="center" wrapText="1"/>
    </xf>
    <xf numFmtId="0" fontId="3" fillId="0" borderId="0" xfId="0" applyFont="1" applyAlignment="1">
      <alignment horizontal="center" wrapText="1"/>
    </xf>
    <xf numFmtId="9" fontId="9" fillId="0" borderId="0" xfId="27" applyFont="1" applyAlignment="1">
      <alignment horizontal="center"/>
    </xf>
    <xf numFmtId="9" fontId="9" fillId="0" borderId="0" xfId="0" applyNumberFormat="1" applyFont="1" applyAlignment="1" applyProtection="1">
      <alignment horizontal="center"/>
    </xf>
    <xf numFmtId="0" fontId="5" fillId="0" borderId="5" xfId="0" applyFont="1" applyBorder="1" applyAlignment="1">
      <alignment horizontal="center"/>
    </xf>
    <xf numFmtId="9" fontId="9" fillId="0" borderId="0" xfId="27" applyFont="1" applyAlignment="1" applyProtection="1">
      <alignment horizontal="center"/>
    </xf>
    <xf numFmtId="9" fontId="5" fillId="0" borderId="0" xfId="0" applyNumberFormat="1" applyFont="1"/>
    <xf numFmtId="0" fontId="5" fillId="0" borderId="6" xfId="0" applyFont="1" applyBorder="1"/>
    <xf numFmtId="9" fontId="5" fillId="0" borderId="6" xfId="0" applyNumberFormat="1" applyFont="1" applyBorder="1" applyAlignment="1">
      <alignment horizontal="center"/>
    </xf>
    <xf numFmtId="0" fontId="0" fillId="0" borderId="5" xfId="0" applyBorder="1" applyAlignment="1">
      <alignment horizontal="center"/>
    </xf>
    <xf numFmtId="0" fontId="5" fillId="0" borderId="5" xfId="0" applyFont="1" applyBorder="1" applyAlignment="1">
      <alignment horizontal="left"/>
    </xf>
    <xf numFmtId="0" fontId="5" fillId="0" borderId="5" xfId="0" applyFont="1" applyBorder="1"/>
    <xf numFmtId="165" fontId="5" fillId="0" borderId="6" xfId="0" applyNumberFormat="1" applyFont="1" applyBorder="1" applyAlignment="1">
      <alignment horizontal="center"/>
    </xf>
    <xf numFmtId="168" fontId="5" fillId="0" borderId="6" xfId="27" applyNumberFormat="1" applyFont="1" applyBorder="1" applyAlignment="1">
      <alignment horizontal="center"/>
    </xf>
    <xf numFmtId="0" fontId="5" fillId="0" borderId="6" xfId="0" applyFont="1" applyBorder="1" applyAlignment="1">
      <alignment horizontal="center"/>
    </xf>
    <xf numFmtId="0" fontId="7" fillId="0" borderId="5" xfId="0" applyFont="1" applyBorder="1" applyAlignment="1">
      <alignment horizontal="left"/>
    </xf>
    <xf numFmtId="0" fontId="7" fillId="0" borderId="5" xfId="0" applyFont="1" applyBorder="1" applyAlignment="1">
      <alignment horizontal="center"/>
    </xf>
    <xf numFmtId="0" fontId="8" fillId="0" borderId="0" xfId="0" applyFont="1" applyAlignment="1">
      <alignment horizontal="center"/>
    </xf>
    <xf numFmtId="3" fontId="9" fillId="0" borderId="0" xfId="1" applyNumberFormat="1" applyFont="1" applyAlignment="1">
      <alignment horizontal="center"/>
    </xf>
    <xf numFmtId="3" fontId="5" fillId="0" borderId="6" xfId="1" applyNumberFormat="1" applyFont="1" applyBorder="1" applyAlignment="1">
      <alignment horizontal="center"/>
    </xf>
    <xf numFmtId="3" fontId="0" fillId="0" borderId="0" xfId="0" applyNumberFormat="1"/>
    <xf numFmtId="3" fontId="5" fillId="0" borderId="6" xfId="0" applyNumberFormat="1" applyFont="1" applyBorder="1"/>
    <xf numFmtId="37" fontId="9" fillId="0" borderId="0" xfId="0" applyNumberFormat="1" applyFont="1" applyAlignment="1" applyProtection="1">
      <alignment horizontal="center"/>
    </xf>
    <xf numFmtId="37" fontId="5" fillId="0" borderId="6" xfId="0" applyNumberFormat="1" applyFont="1" applyBorder="1" applyAlignment="1" applyProtection="1">
      <alignment horizontal="center"/>
    </xf>
    <xf numFmtId="0" fontId="5" fillId="0" borderId="0" xfId="0" applyFont="1" applyBorder="1" applyAlignment="1"/>
    <xf numFmtId="0" fontId="0" fillId="0" borderId="0" xfId="0" applyBorder="1"/>
    <xf numFmtId="0" fontId="5" fillId="0" borderId="5" xfId="0" applyFont="1" applyBorder="1" applyAlignment="1"/>
    <xf numFmtId="0" fontId="5" fillId="0" borderId="0" xfId="0" applyFont="1" applyBorder="1"/>
    <xf numFmtId="3" fontId="5" fillId="0" borderId="0" xfId="0" applyNumberFormat="1" applyFont="1" applyBorder="1"/>
    <xf numFmtId="0" fontId="5" fillId="0" borderId="0" xfId="0" applyFont="1" applyAlignment="1">
      <alignment horizontal="left" vertical="center"/>
    </xf>
    <xf numFmtId="0" fontId="5" fillId="0" borderId="0" xfId="0" applyFont="1" applyAlignment="1">
      <alignment vertical="center"/>
    </xf>
    <xf numFmtId="0" fontId="14" fillId="0" borderId="0" xfId="0" applyFont="1"/>
    <xf numFmtId="2" fontId="0" fillId="0" borderId="0" xfId="0" applyNumberFormat="1"/>
    <xf numFmtId="0" fontId="16" fillId="0" borderId="0" xfId="0" applyFont="1" applyAlignment="1">
      <alignment horizontal="center"/>
    </xf>
    <xf numFmtId="0" fontId="16" fillId="0" borderId="0" xfId="0" applyFont="1" applyAlignment="1">
      <alignment horizontal="center" wrapText="1"/>
    </xf>
    <xf numFmtId="0" fontId="16" fillId="0" borderId="0" xfId="0" applyFont="1" applyAlignment="1">
      <alignment horizontal="left"/>
    </xf>
    <xf numFmtId="0" fontId="17" fillId="0" borderId="0" xfId="0" applyFont="1" applyAlignment="1">
      <alignment horizontal="center"/>
    </xf>
    <xf numFmtId="15" fontId="17" fillId="0" borderId="0" xfId="0" applyNumberFormat="1" applyFont="1" applyAlignment="1">
      <alignment horizontal="center"/>
    </xf>
    <xf numFmtId="0" fontId="17" fillId="0" borderId="0" xfId="0" applyFont="1" applyAlignment="1">
      <alignment horizontal="left"/>
    </xf>
    <xf numFmtId="15" fontId="17" fillId="0" borderId="0" xfId="0" applyNumberFormat="1" applyFont="1" applyAlignment="1">
      <alignment horizontal="left"/>
    </xf>
    <xf numFmtId="171" fontId="5" fillId="0" borderId="0" xfId="0" applyNumberFormat="1" applyFont="1" applyAlignment="1">
      <alignment horizontal="center"/>
    </xf>
    <xf numFmtId="172" fontId="2" fillId="0" borderId="0" xfId="6" applyNumberFormat="1"/>
    <xf numFmtId="0" fontId="0" fillId="0" borderId="0" xfId="0" applyAlignment="1">
      <alignment horizontal="left" indent="1"/>
    </xf>
    <xf numFmtId="168" fontId="2" fillId="0" borderId="0" xfId="27" applyNumberFormat="1"/>
    <xf numFmtId="0" fontId="5" fillId="0" borderId="6" xfId="0" applyFont="1" applyBorder="1" applyAlignment="1">
      <alignment horizontal="left" indent="1"/>
    </xf>
    <xf numFmtId="172" fontId="2" fillId="0" borderId="6" xfId="6" applyNumberFormat="1" applyBorder="1"/>
    <xf numFmtId="0" fontId="5" fillId="0" borderId="0" xfId="0" applyFont="1" applyBorder="1" applyAlignment="1">
      <alignment horizontal="left" indent="1"/>
    </xf>
    <xf numFmtId="172" fontId="2" fillId="0" borderId="0" xfId="6" applyNumberFormat="1" applyBorder="1"/>
    <xf numFmtId="0" fontId="5" fillId="0" borderId="4" xfId="0" applyFont="1" applyBorder="1" applyAlignment="1">
      <alignment horizontal="left" indent="1"/>
    </xf>
    <xf numFmtId="168" fontId="2" fillId="0" borderId="0" xfId="27" applyNumberFormat="1" applyAlignment="1">
      <alignment horizontal="center"/>
    </xf>
    <xf numFmtId="0" fontId="0" fillId="0" borderId="4" xfId="0" applyBorder="1" applyAlignment="1">
      <alignment horizontal="left" indent="1"/>
    </xf>
    <xf numFmtId="168" fontId="2" fillId="0" borderId="4" xfId="27" applyNumberFormat="1" applyBorder="1" applyAlignment="1">
      <alignment horizontal="center"/>
    </xf>
    <xf numFmtId="0" fontId="2" fillId="0" borderId="0" xfId="0" applyFont="1"/>
    <xf numFmtId="9" fontId="2" fillId="0" borderId="4" xfId="27" applyBorder="1" applyAlignment="1">
      <alignment horizontal="center"/>
    </xf>
    <xf numFmtId="0" fontId="9" fillId="0" borderId="0" xfId="24" applyFont="1"/>
    <xf numFmtId="3" fontId="5" fillId="0" borderId="5" xfId="24" applyNumberFormat="1" applyFont="1" applyBorder="1" applyAlignment="1">
      <alignment horizontal="center" wrapText="1"/>
    </xf>
    <xf numFmtId="3" fontId="20" fillId="0" borderId="1" xfId="1" applyNumberFormat="1" applyFont="1" applyFill="1" applyBorder="1" applyAlignment="1">
      <alignment horizontal="center" wrapText="1"/>
    </xf>
    <xf numFmtId="3" fontId="20" fillId="0" borderId="0" xfId="1" applyNumberFormat="1" applyFont="1" applyFill="1" applyBorder="1" applyAlignment="1">
      <alignment horizontal="center" wrapText="1"/>
    </xf>
    <xf numFmtId="3" fontId="21" fillId="0" borderId="7" xfId="1" applyNumberFormat="1" applyFont="1" applyFill="1" applyBorder="1" applyAlignment="1">
      <alignment horizontal="center" wrapText="1"/>
    </xf>
    <xf numFmtId="3" fontId="21" fillId="0" borderId="0" xfId="1" applyNumberFormat="1" applyFont="1" applyFill="1" applyBorder="1" applyAlignment="1">
      <alignment horizontal="center" wrapText="1"/>
    </xf>
    <xf numFmtId="3" fontId="20" fillId="0" borderId="1" xfId="21" applyNumberFormat="1" applyFont="1" applyFill="1" applyBorder="1" applyAlignment="1">
      <alignment horizontal="center" wrapText="1"/>
    </xf>
    <xf numFmtId="3" fontId="9" fillId="0" borderId="0" xfId="24" applyNumberFormat="1" applyFont="1" applyAlignment="1">
      <alignment horizontal="center"/>
    </xf>
    <xf numFmtId="3" fontId="20" fillId="0" borderId="8" xfId="1" applyNumberFormat="1" applyFont="1" applyFill="1" applyBorder="1" applyAlignment="1">
      <alignment horizontal="center" wrapText="1"/>
    </xf>
    <xf numFmtId="3" fontId="20" fillId="0" borderId="9" xfId="1" applyNumberFormat="1" applyFont="1" applyFill="1" applyBorder="1" applyAlignment="1">
      <alignment horizontal="center" wrapText="1"/>
    </xf>
    <xf numFmtId="3" fontId="9" fillId="0" borderId="0" xfId="0" applyNumberFormat="1" applyFont="1" applyAlignment="1">
      <alignment horizontal="center"/>
    </xf>
    <xf numFmtId="0" fontId="9" fillId="0" borderId="10" xfId="24" applyFont="1" applyBorder="1"/>
    <xf numFmtId="0" fontId="5" fillId="0" borderId="5" xfId="24" applyFont="1" applyBorder="1" applyAlignment="1">
      <alignment horizontal="left"/>
    </xf>
    <xf numFmtId="173" fontId="9" fillId="0" borderId="0" xfId="24" applyNumberFormat="1" applyFont="1" applyAlignment="1" applyProtection="1">
      <alignment horizontal="left"/>
    </xf>
    <xf numFmtId="0" fontId="5" fillId="0" borderId="6" xfId="24" applyFont="1" applyBorder="1" applyAlignment="1">
      <alignment horizontal="left"/>
    </xf>
    <xf numFmtId="0" fontId="5" fillId="0" borderId="0" xfId="24" applyFont="1" applyBorder="1" applyAlignment="1">
      <alignment horizontal="left"/>
    </xf>
    <xf numFmtId="0" fontId="9" fillId="0" borderId="0" xfId="24" applyFont="1" applyBorder="1" applyAlignment="1">
      <alignment horizontal="left"/>
    </xf>
    <xf numFmtId="0" fontId="9" fillId="0" borderId="0" xfId="24" applyFont="1" applyAlignment="1">
      <alignment horizontal="left"/>
    </xf>
    <xf numFmtId="168" fontId="20" fillId="0" borderId="7" xfId="27" applyNumberFormat="1" applyFont="1" applyFill="1" applyBorder="1" applyAlignment="1">
      <alignment horizontal="center" wrapText="1"/>
    </xf>
    <xf numFmtId="168" fontId="20" fillId="0" borderId="1" xfId="27" applyNumberFormat="1" applyFont="1" applyFill="1" applyBorder="1" applyAlignment="1">
      <alignment horizontal="center" wrapText="1"/>
    </xf>
    <xf numFmtId="168" fontId="20" fillId="0" borderId="9" xfId="27" applyNumberFormat="1" applyFont="1" applyFill="1" applyBorder="1" applyAlignment="1">
      <alignment horizontal="center" wrapText="1"/>
    </xf>
    <xf numFmtId="168" fontId="21" fillId="0" borderId="7" xfId="27" applyNumberFormat="1" applyFont="1" applyFill="1" applyBorder="1" applyAlignment="1">
      <alignment horizontal="center" wrapText="1"/>
    </xf>
    <xf numFmtId="168" fontId="9" fillId="0" borderId="0" xfId="24" applyNumberFormat="1" applyFont="1"/>
    <xf numFmtId="168" fontId="4" fillId="0" borderId="0" xfId="27" applyNumberFormat="1" applyFont="1" applyAlignment="1"/>
    <xf numFmtId="168" fontId="5" fillId="0" borderId="5" xfId="27" applyNumberFormat="1" applyFont="1" applyBorder="1" applyAlignment="1">
      <alignment horizontal="center" wrapText="1"/>
    </xf>
    <xf numFmtId="168" fontId="21" fillId="0" borderId="0" xfId="27" applyNumberFormat="1" applyFont="1" applyFill="1" applyBorder="1" applyAlignment="1">
      <alignment horizontal="center" wrapText="1"/>
    </xf>
    <xf numFmtId="168" fontId="20" fillId="0" borderId="0" xfId="27" applyNumberFormat="1" applyFont="1" applyFill="1" applyBorder="1" applyAlignment="1">
      <alignment horizontal="center" wrapText="1"/>
    </xf>
    <xf numFmtId="0" fontId="4" fillId="0" borderId="0" xfId="0" applyFont="1" applyBorder="1" applyAlignment="1">
      <alignment horizontal="left"/>
    </xf>
    <xf numFmtId="0" fontId="5" fillId="0" borderId="5" xfId="0" applyFont="1" applyBorder="1" applyAlignment="1">
      <alignment horizontal="center" wrapText="1"/>
    </xf>
    <xf numFmtId="9" fontId="0" fillId="0" borderId="0" xfId="0" applyNumberFormat="1" applyAlignment="1">
      <alignment horizontal="center"/>
    </xf>
    <xf numFmtId="0" fontId="0" fillId="0" borderId="6" xfId="0" applyBorder="1"/>
    <xf numFmtId="44" fontId="9" fillId="0" borderId="0" xfId="6" applyFont="1" applyAlignment="1">
      <alignment horizontal="center"/>
    </xf>
    <xf numFmtId="2" fontId="9" fillId="0" borderId="0" xfId="0" applyNumberFormat="1" applyFont="1" applyAlignment="1">
      <alignment horizontal="center"/>
    </xf>
    <xf numFmtId="0" fontId="9" fillId="0" borderId="0" xfId="0" applyNumberFormat="1" applyFont="1" applyAlignment="1">
      <alignment horizontal="center"/>
    </xf>
    <xf numFmtId="172" fontId="2" fillId="0" borderId="0" xfId="6" applyNumberFormat="1" applyFont="1" applyProtection="1"/>
    <xf numFmtId="172" fontId="2" fillId="0" borderId="0" xfId="6" applyNumberFormat="1" applyFont="1"/>
    <xf numFmtId="176" fontId="9" fillId="0" borderId="0" xfId="6" applyNumberFormat="1" applyFont="1" applyAlignment="1">
      <alignment horizontal="center"/>
    </xf>
    <xf numFmtId="0" fontId="9" fillId="0" borderId="0" xfId="6" applyNumberFormat="1" applyFont="1" applyAlignment="1">
      <alignment horizontal="center"/>
    </xf>
    <xf numFmtId="178" fontId="9" fillId="0" borderId="0" xfId="6" applyNumberFormat="1" applyFont="1" applyAlignment="1">
      <alignment horizontal="center"/>
    </xf>
    <xf numFmtId="179" fontId="9" fillId="0" borderId="0" xfId="6" applyNumberFormat="1" applyFont="1" applyAlignment="1">
      <alignment horizontal="center"/>
    </xf>
    <xf numFmtId="180" fontId="9" fillId="0" borderId="0" xfId="6" applyNumberFormat="1" applyFont="1" applyAlignment="1">
      <alignment horizontal="center"/>
    </xf>
    <xf numFmtId="1" fontId="9" fillId="0" borderId="0" xfId="0" applyNumberFormat="1" applyFont="1" applyAlignment="1">
      <alignment horizontal="center"/>
    </xf>
    <xf numFmtId="17" fontId="17" fillId="0" borderId="0" xfId="0" applyNumberFormat="1" applyFont="1" applyAlignment="1">
      <alignment horizontal="left"/>
    </xf>
    <xf numFmtId="9" fontId="0" fillId="0" borderId="0" xfId="27" applyFont="1"/>
    <xf numFmtId="172" fontId="0" fillId="0" borderId="0" xfId="6" applyNumberFormat="1" applyFont="1"/>
    <xf numFmtId="0" fontId="11" fillId="0" borderId="0" xfId="17" applyAlignment="1" applyProtection="1"/>
    <xf numFmtId="0" fontId="5" fillId="0" borderId="5" xfId="24" applyFont="1" applyBorder="1" applyAlignment="1">
      <alignment horizontal="center"/>
    </xf>
    <xf numFmtId="3" fontId="21" fillId="0" borderId="6" xfId="1" applyNumberFormat="1" applyFont="1" applyFill="1" applyBorder="1" applyAlignment="1">
      <alignment horizontal="center" wrapText="1"/>
    </xf>
    <xf numFmtId="0" fontId="22" fillId="0" borderId="5" xfId="0" applyFont="1" applyBorder="1" applyAlignment="1">
      <alignment horizontal="center"/>
    </xf>
    <xf numFmtId="0" fontId="11" fillId="0" borderId="0" xfId="17" applyAlignment="1" applyProtection="1">
      <alignment horizontal="left"/>
    </xf>
    <xf numFmtId="0" fontId="0" fillId="0" borderId="0" xfId="0" applyFill="1" applyBorder="1" applyAlignment="1">
      <alignment horizontal="left" indent="1"/>
    </xf>
    <xf numFmtId="0" fontId="0" fillId="0" borderId="0" xfId="0" applyFill="1" applyBorder="1" applyAlignment="1"/>
    <xf numFmtId="0" fontId="5" fillId="0" borderId="5" xfId="0" applyFont="1" applyBorder="1" applyAlignment="1">
      <alignment wrapText="1"/>
    </xf>
    <xf numFmtId="0" fontId="0" fillId="0" borderId="0" xfId="0" applyAlignment="1">
      <alignment wrapText="1"/>
    </xf>
    <xf numFmtId="7" fontId="9" fillId="0" borderId="0" xfId="0" applyNumberFormat="1" applyFont="1"/>
    <xf numFmtId="165" fontId="2" fillId="0" borderId="0" xfId="1" applyNumberFormat="1"/>
    <xf numFmtId="3" fontId="25" fillId="0" borderId="0" xfId="0" applyNumberFormat="1" applyFont="1" applyAlignment="1">
      <alignment horizontal="right" vertical="top"/>
    </xf>
    <xf numFmtId="3" fontId="26" fillId="0" borderId="0" xfId="0" applyNumberFormat="1" applyFont="1" applyAlignment="1">
      <alignment horizontal="right" vertical="top"/>
    </xf>
    <xf numFmtId="3" fontId="25" fillId="0" borderId="0" xfId="0" applyNumberFormat="1" applyFont="1" applyAlignment="1">
      <alignment horizontal="right" vertical="top" wrapText="1"/>
    </xf>
    <xf numFmtId="3" fontId="26" fillId="0" borderId="0" xfId="0" applyNumberFormat="1" applyFont="1" applyAlignment="1">
      <alignment horizontal="right" vertical="top" wrapText="1"/>
    </xf>
    <xf numFmtId="174" fontId="25" fillId="0" borderId="0" xfId="0" applyNumberFormat="1" applyFont="1" applyAlignment="1">
      <alignment horizontal="center" vertical="top"/>
    </xf>
    <xf numFmtId="174" fontId="26" fillId="0" borderId="0" xfId="0" applyNumberFormat="1" applyFont="1" applyAlignment="1">
      <alignment horizontal="center" vertical="top"/>
    </xf>
    <xf numFmtId="3" fontId="26" fillId="0" borderId="0" xfId="0" applyNumberFormat="1" applyFont="1" applyAlignment="1">
      <alignment horizontal="center" vertical="top"/>
    </xf>
    <xf numFmtId="4" fontId="25" fillId="0" borderId="0" xfId="0" applyNumberFormat="1" applyFont="1" applyAlignment="1">
      <alignment horizontal="center" vertical="top"/>
    </xf>
    <xf numFmtId="3" fontId="0" fillId="0" borderId="0" xfId="0" applyNumberFormat="1" applyBorder="1"/>
    <xf numFmtId="3" fontId="9" fillId="0" borderId="0" xfId="26" quotePrefix="1" applyNumberFormat="1" applyFont="1" applyBorder="1" applyAlignment="1" applyProtection="1">
      <alignment horizontal="right"/>
      <protection locked="0"/>
    </xf>
    <xf numFmtId="3" fontId="0" fillId="0" borderId="4" xfId="0" applyNumberFormat="1" applyBorder="1"/>
    <xf numFmtId="3" fontId="5" fillId="0" borderId="0" xfId="26" quotePrefix="1" applyNumberFormat="1" applyFont="1" applyBorder="1" applyAlignment="1" applyProtection="1">
      <alignment horizontal="right"/>
      <protection locked="0"/>
    </xf>
    <xf numFmtId="0" fontId="17" fillId="0" borderId="0" xfId="0" applyFont="1"/>
    <xf numFmtId="0" fontId="28" fillId="0" borderId="0" xfId="0" applyFont="1" applyAlignment="1" applyProtection="1">
      <alignment horizontal="center"/>
    </xf>
    <xf numFmtId="0" fontId="18" fillId="0" borderId="0" xfId="0" applyFont="1" applyAlignment="1" applyProtection="1">
      <alignment horizontal="center"/>
    </xf>
    <xf numFmtId="0" fontId="18" fillId="0" borderId="0" xfId="0" quotePrefix="1" applyFont="1" applyAlignment="1" applyProtection="1">
      <alignment horizontal="center"/>
    </xf>
    <xf numFmtId="0" fontId="18" fillId="0" borderId="5" xfId="0" applyFont="1" applyBorder="1" applyAlignment="1" applyProtection="1">
      <alignment horizontal="center"/>
    </xf>
    <xf numFmtId="0" fontId="18" fillId="0" borderId="5" xfId="0" quotePrefix="1" applyFont="1" applyBorder="1" applyAlignment="1" applyProtection="1">
      <alignment horizontal="center"/>
    </xf>
    <xf numFmtId="181" fontId="17" fillId="0" borderId="0" xfId="0" applyNumberFormat="1" applyFont="1" applyAlignment="1" applyProtection="1">
      <alignment horizontal="center"/>
    </xf>
    <xf numFmtId="0" fontId="17" fillId="0" borderId="0" xfId="0" applyFont="1" applyProtection="1"/>
    <xf numFmtId="37" fontId="25" fillId="0" borderId="0" xfId="0" applyNumberFormat="1" applyFont="1" applyProtection="1"/>
    <xf numFmtId="37" fontId="17" fillId="0" borderId="0" xfId="0" applyNumberFormat="1" applyFont="1" applyProtection="1"/>
    <xf numFmtId="39" fontId="17" fillId="0" borderId="0" xfId="0" applyNumberFormat="1" applyFont="1" applyProtection="1"/>
    <xf numFmtId="181" fontId="17" fillId="0" borderId="5" xfId="0" applyNumberFormat="1" applyFont="1" applyBorder="1" applyAlignment="1" applyProtection="1">
      <alignment horizontal="center"/>
    </xf>
    <xf numFmtId="15" fontId="29" fillId="0" borderId="0" xfId="0" applyNumberFormat="1" applyFont="1" applyAlignment="1" applyProtection="1">
      <alignment horizontal="left"/>
    </xf>
    <xf numFmtId="0" fontId="26" fillId="0" borderId="0" xfId="0" applyFont="1"/>
    <xf numFmtId="169" fontId="17" fillId="0" borderId="0" xfId="6" applyNumberFormat="1" applyFont="1" applyAlignment="1" applyProtection="1">
      <alignment horizontal="center"/>
    </xf>
    <xf numFmtId="169" fontId="17" fillId="0" borderId="5" xfId="0" applyNumberFormat="1" applyFont="1" applyBorder="1" applyAlignment="1" applyProtection="1">
      <alignment horizontal="center"/>
    </xf>
    <xf numFmtId="170" fontId="0" fillId="0" borderId="0" xfId="0" applyNumberFormat="1" applyAlignment="1">
      <alignment horizontal="center"/>
    </xf>
    <xf numFmtId="7" fontId="9" fillId="0" borderId="0" xfId="6" applyNumberFormat="1" applyFont="1" applyAlignment="1">
      <alignment horizontal="center"/>
    </xf>
    <xf numFmtId="168" fontId="25" fillId="0" borderId="0" xfId="27" applyNumberFormat="1" applyFont="1" applyAlignment="1">
      <alignment horizontal="center" vertical="top"/>
    </xf>
    <xf numFmtId="0" fontId="3" fillId="0" borderId="0" xfId="0" applyFont="1" applyAlignment="1">
      <alignment horizontal="left"/>
    </xf>
    <xf numFmtId="0" fontId="5" fillId="0" borderId="0" xfId="0" applyFont="1" applyAlignment="1"/>
    <xf numFmtId="3" fontId="9" fillId="0" borderId="0" xfId="1" applyNumberFormat="1" applyFont="1" applyBorder="1" applyAlignment="1">
      <alignment horizontal="center"/>
    </xf>
    <xf numFmtId="3" fontId="8" fillId="0" borderId="0" xfId="1" applyNumberFormat="1" applyFont="1" applyBorder="1" applyAlignment="1">
      <alignment horizontal="center"/>
    </xf>
    <xf numFmtId="0" fontId="32" fillId="0" borderId="0" xfId="0" applyFont="1" applyAlignment="1">
      <alignment horizontal="left"/>
    </xf>
    <xf numFmtId="0" fontId="5" fillId="0" borderId="0" xfId="0" applyFont="1" applyFill="1" applyBorder="1"/>
    <xf numFmtId="3" fontId="0" fillId="0" borderId="0" xfId="0" applyNumberFormat="1" applyAlignment="1">
      <alignment horizontal="center"/>
    </xf>
    <xf numFmtId="0" fontId="9" fillId="0" borderId="0" xfId="0" applyFont="1" applyBorder="1" applyAlignment="1">
      <alignment horizontal="center"/>
    </xf>
    <xf numFmtId="3" fontId="9" fillId="0" borderId="0" xfId="0" applyNumberFormat="1" applyFont="1" applyBorder="1" applyAlignment="1">
      <alignment horizontal="center" wrapText="1"/>
    </xf>
    <xf numFmtId="0" fontId="21" fillId="0" borderId="5" xfId="23" applyFont="1" applyFill="1" applyBorder="1" applyAlignment="1">
      <alignment horizontal="center" vertical="center"/>
    </xf>
    <xf numFmtId="0" fontId="0" fillId="0" borderId="0" xfId="0" applyBorder="1" applyAlignment="1">
      <alignment horizontal="center" vertical="center"/>
    </xf>
    <xf numFmtId="0" fontId="19" fillId="0" borderId="0" xfId="23" applyFont="1" applyFill="1" applyBorder="1" applyAlignment="1">
      <alignment horizontal="center" vertical="center" wrapText="1"/>
    </xf>
    <xf numFmtId="165" fontId="19" fillId="0" borderId="0" xfId="1" applyNumberFormat="1" applyFont="1" applyFill="1" applyBorder="1" applyAlignment="1">
      <alignment horizontal="center" vertical="center" wrapText="1"/>
    </xf>
    <xf numFmtId="165" fontId="19" fillId="0" borderId="0" xfId="1" applyNumberFormat="1" applyFont="1" applyFill="1" applyBorder="1" applyAlignment="1">
      <alignment horizontal="center" vertical="center"/>
    </xf>
    <xf numFmtId="0" fontId="21" fillId="0" borderId="5" xfId="23" applyFont="1" applyFill="1" applyBorder="1" applyAlignment="1">
      <alignment horizontal="left" vertical="center"/>
    </xf>
    <xf numFmtId="0" fontId="19" fillId="0" borderId="0" xfId="23" applyFont="1" applyFill="1" applyBorder="1" applyAlignment="1">
      <alignment horizontal="left" vertical="center" wrapText="1"/>
    </xf>
    <xf numFmtId="0" fontId="0" fillId="0" borderId="0" xfId="0" applyBorder="1" applyAlignment="1">
      <alignment horizontal="left" vertical="center"/>
    </xf>
    <xf numFmtId="0" fontId="21" fillId="0" borderId="6" xfId="23" applyFont="1" applyFill="1" applyBorder="1" applyAlignment="1">
      <alignment horizontal="left" vertical="center" wrapText="1"/>
    </xf>
    <xf numFmtId="165" fontId="21" fillId="0" borderId="6" xfId="1" applyNumberFormat="1" applyFont="1" applyFill="1" applyBorder="1" applyAlignment="1">
      <alignment horizontal="center" vertical="center" wrapText="1"/>
    </xf>
    <xf numFmtId="165" fontId="21" fillId="0" borderId="6" xfId="1" applyNumberFormat="1" applyFont="1" applyFill="1" applyBorder="1" applyAlignment="1">
      <alignment horizontal="center" vertical="center"/>
    </xf>
    <xf numFmtId="0" fontId="5" fillId="0" borderId="6" xfId="0" applyFont="1" applyBorder="1" applyAlignment="1">
      <alignment horizontal="left" vertical="center"/>
    </xf>
    <xf numFmtId="165" fontId="5" fillId="0" borderId="6" xfId="0" applyNumberFormat="1" applyFont="1" applyBorder="1" applyAlignment="1">
      <alignment horizontal="center" vertical="center"/>
    </xf>
    <xf numFmtId="0" fontId="19" fillId="0" borderId="0" xfId="25" applyFont="1" applyFill="1" applyBorder="1" applyAlignment="1">
      <alignment wrapText="1"/>
    </xf>
    <xf numFmtId="0" fontId="21" fillId="0" borderId="5" xfId="25" applyFont="1" applyFill="1" applyBorder="1" applyAlignment="1">
      <alignment horizontal="center"/>
    </xf>
    <xf numFmtId="165" fontId="19" fillId="0" borderId="0" xfId="1" applyNumberFormat="1" applyFont="1" applyFill="1" applyBorder="1" applyAlignment="1">
      <alignment horizontal="right" wrapText="1"/>
    </xf>
    <xf numFmtId="165" fontId="19" fillId="0" borderId="0" xfId="1" applyNumberFormat="1" applyFont="1" applyBorder="1"/>
    <xf numFmtId="0" fontId="21" fillId="0" borderId="6" xfId="25" applyFont="1" applyFill="1" applyBorder="1" applyAlignment="1">
      <alignment wrapText="1"/>
    </xf>
    <xf numFmtId="165" fontId="21" fillId="0" borderId="6" xfId="1" applyNumberFormat="1" applyFont="1" applyBorder="1"/>
    <xf numFmtId="165" fontId="21" fillId="0" borderId="6" xfId="1" applyNumberFormat="1" applyFont="1" applyFill="1" applyBorder="1" applyAlignment="1">
      <alignment horizontal="right" wrapText="1"/>
    </xf>
    <xf numFmtId="165" fontId="21" fillId="0" borderId="6" xfId="1" applyNumberFormat="1" applyFont="1" applyFill="1" applyBorder="1" applyAlignment="1">
      <alignment wrapText="1"/>
    </xf>
    <xf numFmtId="0" fontId="17" fillId="0" borderId="0" xfId="0" applyFont="1" applyAlignment="1" applyProtection="1">
      <alignment horizontal="left"/>
    </xf>
    <xf numFmtId="165" fontId="0" fillId="0" borderId="0" xfId="1" applyNumberFormat="1" applyFont="1" applyBorder="1"/>
    <xf numFmtId="0" fontId="0" fillId="0" borderId="0" xfId="0" applyBorder="1" applyAlignment="1">
      <alignment horizontal="center"/>
    </xf>
    <xf numFmtId="0" fontId="0" fillId="0" borderId="0" xfId="0" applyAlignment="1"/>
    <xf numFmtId="170" fontId="0" fillId="0" borderId="0" xfId="1" applyNumberFormat="1" applyFont="1" applyBorder="1" applyAlignment="1">
      <alignment horizontal="center"/>
    </xf>
    <xf numFmtId="165" fontId="0" fillId="0" borderId="0" xfId="1" applyNumberFormat="1" applyFont="1" applyBorder="1" applyAlignment="1"/>
    <xf numFmtId="165" fontId="5" fillId="0" borderId="5" xfId="1" applyNumberFormat="1" applyFont="1" applyBorder="1" applyAlignment="1"/>
    <xf numFmtId="0" fontId="3" fillId="0" borderId="0" xfId="0" applyFont="1" applyAlignment="1"/>
    <xf numFmtId="165" fontId="0" fillId="0" borderId="0" xfId="1" applyNumberFormat="1" applyFont="1" applyAlignment="1">
      <alignment horizontal="center"/>
    </xf>
    <xf numFmtId="0" fontId="9" fillId="0" borderId="0" xfId="0" applyFont="1" applyAlignment="1" applyProtection="1">
      <alignment horizontal="left"/>
    </xf>
    <xf numFmtId="168" fontId="0" fillId="0" borderId="4" xfId="27" applyNumberFormat="1" applyFont="1" applyBorder="1" applyAlignment="1">
      <alignment horizontal="center"/>
    </xf>
    <xf numFmtId="0" fontId="5" fillId="0" borderId="0" xfId="0" applyFont="1" applyFill="1" applyBorder="1" applyAlignment="1">
      <alignment horizontal="center"/>
    </xf>
    <xf numFmtId="37" fontId="0" fillId="0" borderId="0" xfId="0" applyNumberFormat="1" applyAlignment="1" applyProtection="1">
      <alignment horizontal="center"/>
    </xf>
    <xf numFmtId="0" fontId="9" fillId="0" borderId="0" xfId="0" applyFont="1" applyBorder="1"/>
    <xf numFmtId="0" fontId="5" fillId="0" borderId="0" xfId="0" applyFont="1" applyAlignment="1">
      <alignment horizontal="centerContinuous"/>
    </xf>
    <xf numFmtId="37" fontId="5" fillId="0" borderId="6" xfId="0" applyNumberFormat="1" applyFont="1" applyBorder="1" applyAlignment="1">
      <alignment horizontal="center"/>
    </xf>
    <xf numFmtId="0" fontId="23" fillId="0" borderId="0" xfId="0" applyFont="1" applyAlignment="1">
      <alignment horizontal="left"/>
    </xf>
    <xf numFmtId="3" fontId="5" fillId="0" borderId="5" xfId="0" quotePrefix="1" applyNumberFormat="1" applyFont="1" applyBorder="1" applyAlignment="1">
      <alignment horizontal="center"/>
    </xf>
    <xf numFmtId="0" fontId="23" fillId="0" borderId="0" xfId="0" applyFont="1"/>
    <xf numFmtId="0" fontId="5" fillId="0" borderId="5" xfId="0" applyNumberFormat="1" applyFont="1" applyBorder="1" applyAlignment="1">
      <alignment horizontal="center"/>
    </xf>
    <xf numFmtId="168" fontId="9" fillId="0" borderId="0" xfId="0" applyNumberFormat="1" applyFont="1"/>
    <xf numFmtId="0" fontId="5" fillId="0" borderId="5" xfId="0" applyFont="1" applyFill="1" applyBorder="1" applyAlignment="1">
      <alignment horizontal="center" wrapText="1"/>
    </xf>
    <xf numFmtId="168" fontId="5" fillId="0" borderId="5" xfId="0" applyNumberFormat="1" applyFont="1" applyFill="1" applyBorder="1" applyAlignment="1">
      <alignment horizontal="center" wrapText="1"/>
    </xf>
    <xf numFmtId="0" fontId="5" fillId="0" borderId="0" xfId="0" applyFont="1" applyFill="1" applyBorder="1" applyAlignment="1">
      <alignment horizontal="center" vertical="center" wrapText="1"/>
    </xf>
    <xf numFmtId="168" fontId="9" fillId="0" borderId="0" xfId="27" applyNumberFormat="1" applyFont="1" applyFill="1" applyBorder="1" applyAlignment="1">
      <alignment horizontal="center" wrapText="1"/>
    </xf>
    <xf numFmtId="0" fontId="9" fillId="0" borderId="0" xfId="0" applyFont="1" applyFill="1" applyBorder="1" applyAlignment="1">
      <alignment horizontal="center"/>
    </xf>
    <xf numFmtId="44" fontId="9" fillId="0" borderId="0" xfId="6" applyFont="1" applyFill="1" applyBorder="1" applyAlignment="1">
      <alignment horizontal="center"/>
    </xf>
    <xf numFmtId="44" fontId="9" fillId="2" borderId="0" xfId="6" applyFont="1" applyFill="1" applyBorder="1" applyAlignment="1">
      <alignment horizontal="center"/>
    </xf>
    <xf numFmtId="0" fontId="23" fillId="0" borderId="0" xfId="0" applyFont="1" applyAlignment="1">
      <alignment horizontal="center"/>
    </xf>
    <xf numFmtId="0" fontId="0" fillId="0" borderId="0" xfId="0" applyAlignment="1">
      <alignment horizontal="center" wrapText="1"/>
    </xf>
    <xf numFmtId="2" fontId="5" fillId="0" borderId="0" xfId="0" applyNumberFormat="1" applyFont="1" applyAlignment="1">
      <alignment horizontal="center" wrapText="1"/>
    </xf>
    <xf numFmtId="0" fontId="0" fillId="0" borderId="5" xfId="0" applyBorder="1" applyAlignment="1">
      <alignment wrapText="1"/>
    </xf>
    <xf numFmtId="37" fontId="5" fillId="0" borderId="0" xfId="0" applyNumberFormat="1" applyFont="1" applyAlignment="1">
      <alignment horizontal="center"/>
    </xf>
    <xf numFmtId="171" fontId="0" fillId="0" borderId="0" xfId="1" applyNumberFormat="1" applyFont="1" applyAlignment="1">
      <alignment horizontal="center"/>
    </xf>
    <xf numFmtId="171" fontId="0" fillId="0" borderId="0" xfId="0" applyNumberFormat="1" applyAlignment="1">
      <alignment horizontal="center"/>
    </xf>
    <xf numFmtId="9" fontId="0" fillId="0" borderId="0" xfId="27" applyFont="1" applyAlignment="1">
      <alignment horizontal="center"/>
    </xf>
    <xf numFmtId="165" fontId="0" fillId="0" borderId="6" xfId="1" applyNumberFormat="1" applyFont="1" applyBorder="1"/>
    <xf numFmtId="172" fontId="0" fillId="0" borderId="0" xfId="6" applyNumberFormat="1" applyFont="1" applyAlignment="1"/>
    <xf numFmtId="0" fontId="5" fillId="0" borderId="0" xfId="0" applyFont="1" applyBorder="1" applyAlignment="1">
      <alignment horizontal="left"/>
    </xf>
    <xf numFmtId="3" fontId="9" fillId="0" borderId="0" xfId="0" applyNumberFormat="1" applyFont="1" applyBorder="1" applyAlignment="1">
      <alignment horizontal="center"/>
    </xf>
    <xf numFmtId="168" fontId="9" fillId="0" borderId="0" xfId="27" applyNumberFormat="1" applyFont="1" applyBorder="1" applyAlignment="1">
      <alignment horizontal="center"/>
    </xf>
    <xf numFmtId="0" fontId="9" fillId="0" borderId="0" xfId="0" applyFont="1" applyBorder="1" applyAlignment="1">
      <alignment horizontal="left"/>
    </xf>
    <xf numFmtId="0" fontId="5" fillId="0" borderId="0" xfId="0" applyFont="1" applyBorder="1" applyAlignment="1">
      <alignment horizontal="left" wrapText="1"/>
    </xf>
    <xf numFmtId="0" fontId="5" fillId="0" borderId="4" xfId="0" applyFont="1" applyBorder="1" applyAlignment="1">
      <alignment horizontal="left"/>
    </xf>
    <xf numFmtId="3" fontId="9" fillId="0" borderId="4" xfId="0" applyNumberFormat="1" applyFont="1" applyBorder="1" applyAlignment="1">
      <alignment horizontal="right"/>
    </xf>
    <xf numFmtId="3" fontId="9" fillId="0" borderId="4" xfId="0" applyNumberFormat="1" applyFont="1" applyBorder="1" applyAlignment="1">
      <alignment horizontal="center"/>
    </xf>
    <xf numFmtId="0" fontId="21" fillId="0" borderId="4" xfId="0" applyFont="1" applyBorder="1" applyAlignment="1">
      <alignment horizontal="center" wrapText="1"/>
    </xf>
    <xf numFmtId="0" fontId="11" fillId="0" borderId="0" xfId="17" applyFont="1" applyAlignment="1" applyProtection="1">
      <alignment horizontal="left"/>
    </xf>
    <xf numFmtId="170" fontId="0" fillId="0" borderId="0" xfId="0" applyNumberFormat="1"/>
    <xf numFmtId="164" fontId="0" fillId="0" borderId="0" xfId="1" applyNumberFormat="1" applyFont="1" applyAlignment="1">
      <alignment horizontal="center"/>
    </xf>
    <xf numFmtId="164" fontId="0" fillId="0" borderId="5" xfId="1" applyNumberFormat="1" applyFont="1" applyBorder="1" applyAlignment="1">
      <alignment horizontal="center"/>
    </xf>
    <xf numFmtId="43" fontId="0" fillId="0" borderId="0" xfId="1" applyNumberFormat="1" applyFont="1" applyAlignment="1">
      <alignment horizontal="center"/>
    </xf>
    <xf numFmtId="43" fontId="0" fillId="0" borderId="5" xfId="1" applyNumberFormat="1" applyFont="1" applyBorder="1" applyAlignment="1">
      <alignment horizontal="center"/>
    </xf>
    <xf numFmtId="166" fontId="0" fillId="0" borderId="0" xfId="1" applyNumberFormat="1" applyFont="1" applyAlignment="1">
      <alignment horizontal="center"/>
    </xf>
    <xf numFmtId="165" fontId="0" fillId="0" borderId="5" xfId="1" applyNumberFormat="1" applyFont="1" applyBorder="1" applyAlignment="1">
      <alignment horizontal="center"/>
    </xf>
    <xf numFmtId="44" fontId="0" fillId="0" borderId="0" xfId="6" applyFont="1" applyAlignment="1">
      <alignment horizontal="center"/>
    </xf>
    <xf numFmtId="44" fontId="0" fillId="0" borderId="0" xfId="6" applyNumberFormat="1" applyFont="1" applyAlignment="1">
      <alignment horizontal="center"/>
    </xf>
    <xf numFmtId="165" fontId="0" fillId="0" borderId="6" xfId="0" applyNumberFormat="1" applyBorder="1" applyAlignment="1">
      <alignment horizontal="center"/>
    </xf>
    <xf numFmtId="0" fontId="0" fillId="0" borderId="11" xfId="0" applyFill="1" applyBorder="1" applyAlignment="1">
      <alignment horizontal="center" wrapText="1"/>
    </xf>
    <xf numFmtId="0" fontId="0" fillId="0" borderId="0" xfId="0" applyFill="1" applyBorder="1"/>
    <xf numFmtId="0" fontId="0" fillId="0" borderId="0" xfId="0" applyFill="1" applyBorder="1" applyAlignment="1">
      <alignment horizontal="center" wrapText="1"/>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4" xfId="0" applyFill="1" applyBorder="1" applyAlignment="1">
      <alignment horizontal="center" wrapText="1"/>
    </xf>
    <xf numFmtId="0" fontId="0" fillId="0" borderId="14" xfId="0" applyFill="1" applyBorder="1" applyAlignment="1">
      <alignment horizontal="center" wrapText="1"/>
    </xf>
    <xf numFmtId="3" fontId="0" fillId="0" borderId="0" xfId="0" applyNumberFormat="1" applyFill="1" applyBorder="1" applyAlignment="1">
      <alignment horizontal="center" wrapText="1"/>
    </xf>
    <xf numFmtId="0" fontId="0" fillId="0" borderId="15" xfId="0" applyFill="1" applyBorder="1" applyAlignment="1">
      <alignment horizontal="center" wrapText="1"/>
    </xf>
    <xf numFmtId="0" fontId="0" fillId="0" borderId="16" xfId="0" applyFill="1" applyBorder="1" applyAlignment="1">
      <alignment horizontal="center" wrapText="1"/>
    </xf>
    <xf numFmtId="0" fontId="0" fillId="0" borderId="17" xfId="0" applyFill="1" applyBorder="1" applyAlignment="1">
      <alignment horizontal="center" wrapText="1"/>
    </xf>
    <xf numFmtId="0" fontId="0" fillId="0" borderId="18" xfId="0" applyFill="1" applyBorder="1" applyAlignment="1">
      <alignment horizontal="center" wrapText="1"/>
    </xf>
    <xf numFmtId="0" fontId="9" fillId="0" borderId="0" xfId="0" applyFont="1" applyAlignment="1"/>
    <xf numFmtId="165" fontId="5" fillId="0" borderId="5" xfId="1" applyNumberFormat="1" applyFont="1" applyBorder="1" applyAlignment="1">
      <alignment horizontal="center"/>
    </xf>
    <xf numFmtId="3" fontId="0" fillId="0" borderId="0" xfId="1" applyNumberFormat="1" applyFont="1" applyAlignment="1">
      <alignment horizontal="center"/>
    </xf>
    <xf numFmtId="168" fontId="5" fillId="0" borderId="0" xfId="27" applyNumberFormat="1" applyFont="1" applyBorder="1" applyAlignment="1">
      <alignment horizontal="center"/>
    </xf>
    <xf numFmtId="3" fontId="9" fillId="0" borderId="0" xfId="1" applyNumberFormat="1" applyFont="1" applyAlignment="1" applyProtection="1">
      <alignment horizontal="center"/>
    </xf>
    <xf numFmtId="0" fontId="5" fillId="0" borderId="5" xfId="0" applyFont="1" applyFill="1" applyBorder="1" applyAlignment="1">
      <alignment horizontal="center"/>
    </xf>
    <xf numFmtId="3" fontId="9" fillId="0" borderId="0" xfId="0" applyNumberFormat="1" applyFont="1" applyFill="1" applyAlignment="1">
      <alignment horizontal="center"/>
    </xf>
    <xf numFmtId="3" fontId="5" fillId="0" borderId="6" xfId="0" applyNumberFormat="1" applyFont="1" applyBorder="1" applyAlignment="1">
      <alignment horizontal="center"/>
    </xf>
    <xf numFmtId="3" fontId="5" fillId="0" borderId="0" xfId="0" applyNumberFormat="1" applyFont="1" applyBorder="1" applyAlignment="1">
      <alignment horizontal="center"/>
    </xf>
    <xf numFmtId="165" fontId="5" fillId="0" borderId="0" xfId="1" applyNumberFormat="1" applyFont="1" applyBorder="1" applyAlignment="1">
      <alignment horizontal="center"/>
    </xf>
    <xf numFmtId="0" fontId="5" fillId="0" borderId="0" xfId="0" applyFont="1" applyAlignment="1">
      <alignment horizontal="center" vertical="center"/>
    </xf>
    <xf numFmtId="3" fontId="9" fillId="0" borderId="0" xfId="1" applyNumberFormat="1" applyFont="1" applyFill="1" applyAlignment="1">
      <alignment horizontal="center"/>
    </xf>
    <xf numFmtId="3" fontId="2" fillId="0" borderId="0" xfId="1" applyNumberFormat="1" applyFont="1" applyBorder="1" applyAlignment="1">
      <alignment horizontal="center"/>
    </xf>
    <xf numFmtId="0" fontId="3" fillId="0" borderId="0" xfId="0" applyFont="1" applyBorder="1" applyAlignment="1"/>
    <xf numFmtId="0" fontId="4" fillId="0" borderId="0" xfId="0" applyFont="1" applyBorder="1" applyAlignment="1"/>
    <xf numFmtId="0" fontId="38" fillId="0" borderId="5" xfId="0" applyFont="1" applyBorder="1" applyAlignment="1">
      <alignment horizontal="left" wrapText="1"/>
    </xf>
    <xf numFmtId="0" fontId="38" fillId="0" borderId="5" xfId="0" applyFont="1" applyBorder="1" applyAlignment="1">
      <alignment horizontal="center" wrapText="1"/>
    </xf>
    <xf numFmtId="0" fontId="38" fillId="0" borderId="5" xfId="0" applyFont="1" applyFill="1" applyBorder="1" applyAlignment="1">
      <alignment horizontal="center" wrapText="1"/>
    </xf>
    <xf numFmtId="0" fontId="39" fillId="0" borderId="0" xfId="0" applyFont="1"/>
    <xf numFmtId="0" fontId="39" fillId="0" borderId="0" xfId="0" applyFont="1" applyAlignment="1">
      <alignment horizontal="center"/>
    </xf>
    <xf numFmtId="0" fontId="40" fillId="0" borderId="0" xfId="0" applyFont="1"/>
    <xf numFmtId="0" fontId="40" fillId="0" borderId="0" xfId="0" applyFont="1" applyAlignment="1">
      <alignment horizontal="center"/>
    </xf>
    <xf numFmtId="0" fontId="41" fillId="0" borderId="6" xfId="0" applyFont="1" applyBorder="1"/>
    <xf numFmtId="0" fontId="38" fillId="0" borderId="6" xfId="0" applyFont="1" applyBorder="1" applyAlignment="1">
      <alignment horizontal="center"/>
    </xf>
    <xf numFmtId="0" fontId="41" fillId="0" borderId="0" xfId="0" applyFont="1" applyBorder="1"/>
    <xf numFmtId="0" fontId="38" fillId="0" borderId="0" xfId="0" applyFont="1" applyBorder="1" applyAlignment="1">
      <alignment horizontal="center"/>
    </xf>
    <xf numFmtId="0" fontId="42" fillId="0" borderId="0" xfId="0" applyFont="1" applyFill="1" applyBorder="1"/>
    <xf numFmtId="0" fontId="42" fillId="0" borderId="0" xfId="0" applyFont="1" applyFill="1" applyBorder="1" applyAlignment="1">
      <alignment horizontal="center"/>
    </xf>
    <xf numFmtId="0" fontId="42" fillId="0" borderId="0" xfId="0" applyFont="1" applyBorder="1" applyAlignment="1">
      <alignment horizontal="center"/>
    </xf>
    <xf numFmtId="0" fontId="0" fillId="0" borderId="0" xfId="0" applyAlignment="1">
      <alignment horizontal="left" wrapText="1" shrinkToFit="1"/>
    </xf>
    <xf numFmtId="177" fontId="0" fillId="0" borderId="0" xfId="0" applyNumberFormat="1" applyAlignment="1">
      <alignment horizontal="left"/>
    </xf>
    <xf numFmtId="0" fontId="0" fillId="0" borderId="0" xfId="0" applyAlignment="1">
      <alignment wrapText="1" shrinkToFit="1"/>
    </xf>
    <xf numFmtId="171" fontId="0" fillId="0" borderId="0" xfId="6" applyNumberFormat="1" applyFont="1" applyAlignment="1">
      <alignment horizontal="center"/>
    </xf>
    <xf numFmtId="168" fontId="0" fillId="0" borderId="0" xfId="0" applyNumberFormat="1"/>
    <xf numFmtId="0" fontId="44" fillId="0" borderId="0" xfId="0" applyFont="1"/>
    <xf numFmtId="0" fontId="44" fillId="0" borderId="0" xfId="0" applyFont="1" applyAlignment="1" applyProtection="1">
      <alignment horizontal="left"/>
    </xf>
    <xf numFmtId="0" fontId="44" fillId="0" borderId="0" xfId="0" applyFont="1" applyAlignment="1" applyProtection="1">
      <alignment horizontal="center"/>
    </xf>
    <xf numFmtId="0" fontId="44" fillId="0" borderId="0" xfId="0" applyFont="1" applyAlignment="1">
      <alignment horizontal="center"/>
    </xf>
    <xf numFmtId="2" fontId="44" fillId="0" borderId="0" xfId="0" quotePrefix="1" applyNumberFormat="1" applyFont="1" applyAlignment="1" applyProtection="1">
      <alignment horizontal="center"/>
    </xf>
    <xf numFmtId="182" fontId="44" fillId="0" borderId="0" xfId="0" applyNumberFormat="1" applyFont="1" applyProtection="1"/>
    <xf numFmtId="0" fontId="44" fillId="0" borderId="0" xfId="0" quotePrefix="1" applyFont="1" applyBorder="1" applyAlignment="1" applyProtection="1">
      <alignment horizontal="left"/>
    </xf>
    <xf numFmtId="2" fontId="44" fillId="0" borderId="0" xfId="0" applyNumberFormat="1" applyFont="1" applyBorder="1" applyProtection="1"/>
    <xf numFmtId="0" fontId="45" fillId="0" borderId="0" xfId="0" quotePrefix="1" applyFont="1" applyBorder="1" applyAlignment="1" applyProtection="1">
      <alignment horizontal="left"/>
    </xf>
    <xf numFmtId="180" fontId="44" fillId="0" borderId="0" xfId="0" applyNumberFormat="1" applyFont="1" applyProtection="1"/>
    <xf numFmtId="0" fontId="45" fillId="0" borderId="0" xfId="0" applyFont="1" applyBorder="1" applyAlignment="1" applyProtection="1">
      <alignment horizontal="left"/>
    </xf>
    <xf numFmtId="0" fontId="45" fillId="0" borderId="0" xfId="0" quotePrefix="1" applyFont="1" applyBorder="1" applyAlignment="1">
      <alignment horizontal="left"/>
    </xf>
    <xf numFmtId="0" fontId="46" fillId="0" borderId="0" xfId="0" quotePrefix="1" applyFont="1" applyBorder="1" applyAlignment="1">
      <alignment horizontal="left"/>
    </xf>
    <xf numFmtId="0" fontId="5" fillId="0" borderId="6" xfId="0" applyFont="1" applyBorder="1" applyAlignment="1"/>
    <xf numFmtId="0" fontId="19" fillId="0" borderId="0" xfId="23" applyFont="1" applyFill="1" applyBorder="1" applyAlignment="1">
      <alignment horizontal="center" wrapText="1"/>
    </xf>
    <xf numFmtId="0" fontId="19" fillId="0" borderId="0" xfId="23" applyFont="1" applyFill="1" applyBorder="1" applyAlignment="1">
      <alignment wrapText="1"/>
    </xf>
    <xf numFmtId="0" fontId="33" fillId="0" borderId="4" xfId="23" applyFont="1" applyFill="1" applyBorder="1" applyAlignment="1">
      <alignment horizontal="center" wrapText="1"/>
    </xf>
    <xf numFmtId="0" fontId="33" fillId="0" borderId="4" xfId="23" applyFont="1" applyFill="1" applyBorder="1" applyAlignment="1">
      <alignment wrapText="1"/>
    </xf>
    <xf numFmtId="0" fontId="9" fillId="0" borderId="0" xfId="20" applyBorder="1" applyAlignment="1">
      <alignment horizontal="center"/>
    </xf>
    <xf numFmtId="3" fontId="9" fillId="0" borderId="0" xfId="0" applyNumberFormat="1" applyFont="1"/>
    <xf numFmtId="3" fontId="5" fillId="0" borderId="5" xfId="0" applyNumberFormat="1" applyFont="1" applyBorder="1"/>
    <xf numFmtId="168" fontId="5" fillId="0" borderId="6" xfId="0" applyNumberFormat="1" applyFont="1" applyBorder="1"/>
    <xf numFmtId="0" fontId="9" fillId="0" borderId="0" xfId="0" applyFont="1" applyAlignment="1">
      <alignment horizontal="left" wrapText="1"/>
    </xf>
    <xf numFmtId="0" fontId="49" fillId="0" borderId="0" xfId="0" applyFont="1"/>
    <xf numFmtId="0" fontId="48" fillId="0" borderId="0" xfId="0" applyFont="1" applyAlignment="1" applyProtection="1">
      <alignment horizontal="left"/>
    </xf>
    <xf numFmtId="0" fontId="48" fillId="0" borderId="0" xfId="0" applyFont="1" applyAlignment="1" applyProtection="1">
      <alignment horizontal="center"/>
    </xf>
    <xf numFmtId="0" fontId="48" fillId="0" borderId="0" xfId="0" applyFont="1" applyAlignment="1">
      <alignment horizontal="center"/>
    </xf>
    <xf numFmtId="180" fontId="48" fillId="0" borderId="0" xfId="0" applyNumberFormat="1" applyFont="1" applyAlignment="1" applyProtection="1">
      <alignment horizontal="center"/>
    </xf>
    <xf numFmtId="0" fontId="48" fillId="0" borderId="4" xfId="0" applyFont="1" applyBorder="1" applyAlignment="1" applyProtection="1">
      <alignment horizontal="left"/>
    </xf>
    <xf numFmtId="0" fontId="48" fillId="0" borderId="4" xfId="0" applyFont="1" applyBorder="1" applyAlignment="1" applyProtection="1">
      <alignment horizontal="center"/>
    </xf>
    <xf numFmtId="180" fontId="48" fillId="0" borderId="4" xfId="0" applyNumberFormat="1" applyFont="1" applyBorder="1" applyAlignment="1" applyProtection="1">
      <alignment horizontal="center"/>
    </xf>
    <xf numFmtId="0" fontId="9" fillId="0" borderId="0" xfId="0" applyFont="1" applyFill="1" applyBorder="1" applyAlignment="1">
      <alignment horizontal="left"/>
    </xf>
    <xf numFmtId="182" fontId="44" fillId="0" borderId="0" xfId="0" applyNumberFormat="1" applyFont="1" applyAlignment="1" applyProtection="1">
      <alignment horizontal="center"/>
    </xf>
    <xf numFmtId="182" fontId="44" fillId="0" borderId="0" xfId="0" applyNumberFormat="1" applyFont="1" applyBorder="1" applyAlignment="1" applyProtection="1">
      <alignment horizontal="center"/>
    </xf>
    <xf numFmtId="9" fontId="44" fillId="0" borderId="0" xfId="27" applyFont="1" applyAlignment="1">
      <alignment horizontal="center"/>
    </xf>
    <xf numFmtId="0" fontId="48" fillId="0" borderId="4" xfId="0" applyFont="1" applyBorder="1" applyAlignment="1">
      <alignment horizontal="center"/>
    </xf>
    <xf numFmtId="2" fontId="44" fillId="0" borderId="0" xfId="0" applyNumberFormat="1" applyFont="1" applyAlignment="1" applyProtection="1">
      <alignment horizontal="center"/>
    </xf>
    <xf numFmtId="2" fontId="44" fillId="0" borderId="0" xfId="0" applyNumberFormat="1" applyFont="1" applyBorder="1" applyAlignment="1" applyProtection="1">
      <alignment horizontal="center"/>
    </xf>
    <xf numFmtId="172" fontId="9" fillId="0" borderId="0" xfId="0" applyNumberFormat="1" applyFont="1"/>
    <xf numFmtId="0" fontId="5" fillId="0" borderId="4" xfId="0" applyFont="1" applyBorder="1" applyAlignment="1"/>
    <xf numFmtId="181" fontId="17" fillId="0" borderId="0" xfId="0" applyNumberFormat="1" applyFont="1" applyBorder="1" applyAlignment="1" applyProtection="1">
      <alignment horizontal="center"/>
    </xf>
    <xf numFmtId="169" fontId="17" fillId="0" borderId="0" xfId="0" applyNumberFormat="1" applyFont="1" applyBorder="1" applyAlignment="1" applyProtection="1">
      <alignment horizontal="center"/>
    </xf>
    <xf numFmtId="165" fontId="5" fillId="0" borderId="6" xfId="0" applyNumberFormat="1" applyFont="1" applyBorder="1"/>
    <xf numFmtId="9" fontId="5" fillId="0" borderId="6" xfId="27" applyFont="1" applyBorder="1"/>
    <xf numFmtId="3" fontId="50" fillId="0" borderId="0" xfId="0" applyNumberFormat="1" applyFont="1"/>
    <xf numFmtId="170" fontId="5" fillId="0" borderId="6" xfId="0" applyNumberFormat="1" applyFont="1" applyBorder="1" applyAlignment="1">
      <alignment horizontal="center"/>
    </xf>
    <xf numFmtId="165" fontId="14" fillId="0" borderId="0" xfId="1" applyNumberFormat="1" applyFont="1" applyAlignment="1">
      <alignment horizontal="center"/>
    </xf>
    <xf numFmtId="9" fontId="9" fillId="0" borderId="0" xfId="27" applyFont="1"/>
    <xf numFmtId="3" fontId="5" fillId="0" borderId="5" xfId="0" applyNumberFormat="1" applyFont="1" applyBorder="1" applyAlignment="1">
      <alignment horizontal="center"/>
    </xf>
    <xf numFmtId="168" fontId="9" fillId="0" borderId="5" xfId="27" applyNumberFormat="1" applyFont="1" applyBorder="1" applyAlignment="1">
      <alignment horizontal="center"/>
    </xf>
    <xf numFmtId="165" fontId="9" fillId="0" borderId="0" xfId="1" applyNumberFormat="1" applyFont="1" applyAlignment="1">
      <alignment horizontal="right"/>
    </xf>
    <xf numFmtId="0" fontId="9" fillId="0" borderId="0" xfId="0" applyFont="1" applyBorder="1" applyAlignment="1">
      <alignment horizontal="right"/>
    </xf>
    <xf numFmtId="165" fontId="0" fillId="0" borderId="0" xfId="1" applyNumberFormat="1" applyFont="1" applyAlignment="1">
      <alignment horizontal="right"/>
    </xf>
    <xf numFmtId="165" fontId="2" fillId="0" borderId="0" xfId="1" applyNumberFormat="1" applyAlignment="1">
      <alignment horizontal="center"/>
    </xf>
    <xf numFmtId="168" fontId="5" fillId="0" borderId="5" xfId="1" applyNumberFormat="1" applyFont="1" applyBorder="1" applyAlignment="1">
      <alignment horizontal="center" wrapText="1"/>
    </xf>
    <xf numFmtId="43" fontId="5" fillId="0" borderId="5" xfId="1" applyFont="1" applyBorder="1" applyAlignment="1">
      <alignment horizontal="center" wrapText="1"/>
    </xf>
    <xf numFmtId="168" fontId="2" fillId="0" borderId="0" xfId="27" applyNumberFormat="1" applyAlignment="1"/>
    <xf numFmtId="168" fontId="0" fillId="0" borderId="0" xfId="27" applyNumberFormat="1" applyFont="1" applyAlignment="1"/>
    <xf numFmtId="0" fontId="25" fillId="0" borderId="0" xfId="0" applyNumberFormat="1" applyFont="1" applyAlignment="1">
      <alignment horizontal="center" vertical="top"/>
    </xf>
    <xf numFmtId="165" fontId="9" fillId="0" borderId="0" xfId="0" applyNumberFormat="1" applyFont="1"/>
    <xf numFmtId="165" fontId="5" fillId="0" borderId="0" xfId="0" applyNumberFormat="1" applyFont="1" applyBorder="1" applyAlignment="1">
      <alignment horizontal="center"/>
    </xf>
    <xf numFmtId="3" fontId="5" fillId="0" borderId="0" xfId="1" applyNumberFormat="1" applyFont="1" applyBorder="1" applyAlignment="1">
      <alignment horizontal="center"/>
    </xf>
    <xf numFmtId="168" fontId="9" fillId="0" borderId="4" xfId="27" applyNumberFormat="1" applyFont="1" applyBorder="1" applyAlignment="1">
      <alignment horizontal="center"/>
    </xf>
    <xf numFmtId="3" fontId="0" fillId="0" borderId="4" xfId="0" applyNumberFormat="1" applyBorder="1" applyAlignment="1">
      <alignment horizontal="center"/>
    </xf>
    <xf numFmtId="3" fontId="9" fillId="0" borderId="4" xfId="1" applyNumberFormat="1" applyFont="1" applyBorder="1" applyAlignment="1">
      <alignment horizontal="center"/>
    </xf>
    <xf numFmtId="0" fontId="10" fillId="0" borderId="0" xfId="0" applyFont="1" applyBorder="1"/>
    <xf numFmtId="0" fontId="2" fillId="0" borderId="0" xfId="0" applyFont="1" applyBorder="1" applyAlignment="1">
      <alignment wrapText="1"/>
    </xf>
    <xf numFmtId="9" fontId="44" fillId="0" borderId="0" xfId="27" applyFont="1" applyBorder="1" applyAlignment="1">
      <alignment horizontal="center"/>
    </xf>
    <xf numFmtId="0" fontId="44" fillId="0" borderId="0" xfId="0" applyFont="1" applyFill="1" applyBorder="1" applyAlignment="1" applyProtection="1">
      <alignment horizontal="left"/>
    </xf>
    <xf numFmtId="165" fontId="0" fillId="0" borderId="0" xfId="0" applyNumberFormat="1"/>
    <xf numFmtId="3" fontId="0" fillId="0" borderId="0" xfId="1" applyNumberFormat="1" applyFont="1" applyBorder="1" applyAlignment="1">
      <alignment horizontal="center"/>
    </xf>
    <xf numFmtId="0" fontId="41" fillId="0" borderId="0" xfId="0" applyFont="1" applyBorder="1" applyAlignment="1">
      <alignment horizontal="center"/>
    </xf>
    <xf numFmtId="168" fontId="0" fillId="0" borderId="0" xfId="27" applyNumberFormat="1" applyFont="1" applyFill="1" applyBorder="1"/>
    <xf numFmtId="165" fontId="21" fillId="0" borderId="5" xfId="1" applyNumberFormat="1" applyFont="1" applyFill="1" applyBorder="1" applyAlignment="1">
      <alignment horizontal="center"/>
    </xf>
    <xf numFmtId="165" fontId="21" fillId="0" borderId="0" xfId="1" applyNumberFormat="1" applyFont="1" applyFill="1" applyBorder="1" applyAlignment="1">
      <alignment horizontal="center" vertical="center" wrapText="1"/>
    </xf>
    <xf numFmtId="0" fontId="0" fillId="0" borderId="0" xfId="0" applyAlignment="1">
      <alignment horizontal="right"/>
    </xf>
    <xf numFmtId="3" fontId="0" fillId="0" borderId="0" xfId="0" applyNumberFormat="1" applyAlignment="1">
      <alignment horizontal="right"/>
    </xf>
    <xf numFmtId="2" fontId="0" fillId="0" borderId="0" xfId="0" applyNumberFormat="1" applyAlignment="1">
      <alignment horizontal="center"/>
    </xf>
    <xf numFmtId="2" fontId="5" fillId="0" borderId="6" xfId="0" applyNumberFormat="1" applyFont="1" applyBorder="1" applyAlignment="1">
      <alignment horizontal="center"/>
    </xf>
    <xf numFmtId="183" fontId="9" fillId="0" borderId="0" xfId="0" applyNumberFormat="1" applyFont="1" applyAlignment="1">
      <alignment horizontal="center"/>
    </xf>
    <xf numFmtId="177" fontId="9" fillId="0" borderId="0" xfId="0" applyNumberFormat="1" applyFont="1" applyAlignment="1">
      <alignment horizontal="left"/>
    </xf>
    <xf numFmtId="0" fontId="9" fillId="0" borderId="0" xfId="6" applyNumberFormat="1" applyFont="1" applyAlignment="1">
      <alignment horizontal="left"/>
    </xf>
    <xf numFmtId="0" fontId="5" fillId="0" borderId="5" xfId="0" applyFont="1" applyBorder="1" applyAlignment="1">
      <alignment horizontal="left" wrapText="1"/>
    </xf>
    <xf numFmtId="175" fontId="9" fillId="0" borderId="0" xfId="0" applyNumberFormat="1" applyFont="1" applyAlignment="1">
      <alignment horizontal="center"/>
    </xf>
    <xf numFmtId="0" fontId="5" fillId="0" borderId="0" xfId="0" applyNumberFormat="1" applyFont="1" applyAlignment="1">
      <alignment horizontal="center"/>
    </xf>
    <xf numFmtId="3" fontId="14" fillId="0" borderId="0" xfId="0" applyNumberFormat="1" applyFont="1"/>
    <xf numFmtId="168" fontId="14" fillId="0" borderId="0" xfId="0" applyNumberFormat="1" applyFont="1"/>
    <xf numFmtId="168" fontId="5" fillId="0" borderId="6" xfId="27" applyNumberFormat="1" applyFont="1" applyBorder="1" applyAlignment="1" applyProtection="1">
      <alignment horizontal="center"/>
    </xf>
    <xf numFmtId="0" fontId="23" fillId="0" borderId="0" xfId="0" applyFont="1" applyBorder="1"/>
    <xf numFmtId="3" fontId="13" fillId="0" borderId="0" xfId="0" applyNumberFormat="1" applyFont="1" applyAlignment="1">
      <alignment horizontal="center"/>
    </xf>
    <xf numFmtId="168" fontId="10" fillId="0" borderId="0" xfId="27" applyNumberFormat="1" applyFont="1" applyAlignment="1">
      <alignment horizontal="center"/>
    </xf>
    <xf numFmtId="167" fontId="0" fillId="0" borderId="0" xfId="1" applyNumberFormat="1" applyFont="1"/>
    <xf numFmtId="43" fontId="5" fillId="0" borderId="0" xfId="0" applyNumberFormat="1" applyFont="1" applyBorder="1" applyAlignment="1">
      <alignment horizontal="left" indent="1"/>
    </xf>
    <xf numFmtId="165" fontId="5" fillId="0" borderId="0" xfId="1" applyNumberFormat="1" applyFont="1" applyBorder="1" applyAlignment="1">
      <alignment horizontal="left" indent="1"/>
    </xf>
    <xf numFmtId="168" fontId="5" fillId="0" borderId="0" xfId="27" applyNumberFormat="1" applyFont="1" applyBorder="1" applyAlignment="1" applyProtection="1">
      <alignment horizontal="center"/>
    </xf>
    <xf numFmtId="3" fontId="20" fillId="0" borderId="19" xfId="1" applyNumberFormat="1" applyFont="1" applyFill="1" applyBorder="1" applyAlignment="1">
      <alignment horizontal="center" wrapText="1"/>
    </xf>
    <xf numFmtId="165" fontId="19" fillId="0" borderId="1" xfId="1" applyNumberFormat="1" applyFont="1" applyFill="1" applyBorder="1" applyAlignment="1">
      <alignment horizontal="right" wrapText="1"/>
    </xf>
    <xf numFmtId="172" fontId="0" fillId="0" borderId="0" xfId="0" applyNumberFormat="1"/>
    <xf numFmtId="170" fontId="5" fillId="0" borderId="0" xfId="0" applyNumberFormat="1" applyFont="1" applyBorder="1" applyAlignment="1">
      <alignment horizontal="center"/>
    </xf>
    <xf numFmtId="3" fontId="9" fillId="0" borderId="6" xfId="0" applyNumberFormat="1" applyFont="1" applyBorder="1" applyAlignment="1">
      <alignment horizontal="center"/>
    </xf>
    <xf numFmtId="0" fontId="6" fillId="0" borderId="0" xfId="0" applyFont="1" applyBorder="1" applyAlignment="1">
      <alignment horizontal="center"/>
    </xf>
    <xf numFmtId="0" fontId="0" fillId="0" borderId="20" xfId="0" applyFill="1" applyBorder="1"/>
    <xf numFmtId="4" fontId="39" fillId="0" borderId="0" xfId="0" applyNumberFormat="1" applyFont="1" applyAlignment="1">
      <alignment horizontal="center"/>
    </xf>
    <xf numFmtId="0" fontId="0" fillId="0" borderId="21" xfId="0" applyFill="1" applyBorder="1"/>
    <xf numFmtId="0" fontId="11" fillId="0" borderId="0" xfId="17" applyBorder="1" applyAlignment="1" applyProtection="1"/>
    <xf numFmtId="3" fontId="0" fillId="0" borderId="4" xfId="0" applyNumberFormat="1" applyFill="1" applyBorder="1" applyAlignment="1">
      <alignment horizontal="center" wrapText="1"/>
    </xf>
    <xf numFmtId="3" fontId="0" fillId="0" borderId="21" xfId="0" applyNumberFormat="1" applyFill="1" applyBorder="1" applyAlignment="1">
      <alignment horizontal="center" wrapText="1"/>
    </xf>
    <xf numFmtId="3" fontId="0" fillId="0" borderId="14" xfId="0" applyNumberFormat="1" applyFill="1" applyBorder="1" applyAlignment="1">
      <alignment horizontal="center" wrapText="1"/>
    </xf>
    <xf numFmtId="0" fontId="0" fillId="0" borderId="15" xfId="0" applyFill="1" applyBorder="1"/>
    <xf numFmtId="0" fontId="0" fillId="0" borderId="22" xfId="0" applyFill="1" applyBorder="1"/>
    <xf numFmtId="168" fontId="0" fillId="0" borderId="4" xfId="27" applyNumberFormat="1" applyFont="1" applyBorder="1"/>
    <xf numFmtId="168" fontId="0" fillId="0" borderId="0" xfId="27" applyNumberFormat="1" applyFont="1" applyBorder="1" applyAlignment="1">
      <alignment horizontal="center"/>
    </xf>
    <xf numFmtId="0" fontId="3" fillId="0" borderId="0" xfId="0" applyFont="1" applyBorder="1" applyAlignment="1">
      <alignment horizontal="left"/>
    </xf>
    <xf numFmtId="3" fontId="9" fillId="0" borderId="0" xfId="0" applyNumberFormat="1" applyFont="1" applyBorder="1" applyAlignment="1">
      <alignment horizontal="right"/>
    </xf>
    <xf numFmtId="168" fontId="0" fillId="0" borderId="0" xfId="0" applyNumberFormat="1" applyAlignment="1">
      <alignment horizontal="center"/>
    </xf>
    <xf numFmtId="3" fontId="0" fillId="0" borderId="23" xfId="0" applyNumberFormat="1" applyBorder="1" applyAlignment="1">
      <alignment horizontal="center"/>
    </xf>
    <xf numFmtId="168" fontId="0" fillId="0" borderId="23" xfId="27" applyNumberFormat="1" applyFont="1" applyBorder="1" applyAlignment="1">
      <alignment horizontal="center"/>
    </xf>
    <xf numFmtId="168" fontId="0" fillId="0" borderId="23" xfId="0" applyNumberFormat="1" applyBorder="1" applyAlignment="1">
      <alignment horizontal="center"/>
    </xf>
    <xf numFmtId="168" fontId="0" fillId="0" borderId="23" xfId="27" applyNumberFormat="1" applyFont="1" applyBorder="1"/>
    <xf numFmtId="3" fontId="0" fillId="0" borderId="0" xfId="0" applyNumberFormat="1" applyBorder="1" applyAlignment="1">
      <alignment horizontal="center"/>
    </xf>
    <xf numFmtId="168" fontId="0" fillId="0" borderId="0" xfId="0" applyNumberFormat="1" applyBorder="1" applyAlignment="1">
      <alignment horizontal="center"/>
    </xf>
    <xf numFmtId="168" fontId="0" fillId="0" borderId="0" xfId="27" applyNumberFormat="1" applyFont="1" applyBorder="1"/>
    <xf numFmtId="14" fontId="0" fillId="0" borderId="0" xfId="0" applyNumberFormat="1" applyAlignment="1">
      <alignment horizontal="left"/>
    </xf>
    <xf numFmtId="0" fontId="51" fillId="0" borderId="0" xfId="0" applyFont="1" applyAlignment="1">
      <alignment horizontal="center"/>
    </xf>
    <xf numFmtId="0" fontId="2" fillId="0" borderId="6" xfId="0" applyFont="1" applyBorder="1"/>
    <xf numFmtId="172" fontId="0" fillId="0" borderId="6" xfId="6" applyNumberFormat="1" applyFont="1" applyBorder="1"/>
    <xf numFmtId="6" fontId="0" fillId="0" borderId="0" xfId="0" applyNumberFormat="1"/>
    <xf numFmtId="165" fontId="19" fillId="0" borderId="8" xfId="1" applyNumberFormat="1" applyFont="1" applyFill="1" applyBorder="1" applyAlignment="1">
      <alignment horizontal="right" wrapText="1"/>
    </xf>
    <xf numFmtId="0" fontId="19" fillId="0" borderId="5" xfId="22" applyFont="1" applyFill="1" applyBorder="1" applyAlignment="1">
      <alignment horizontal="center"/>
    </xf>
    <xf numFmtId="0" fontId="19" fillId="0" borderId="5" xfId="22" applyFont="1" applyFill="1" applyBorder="1" applyAlignment="1">
      <alignment horizontal="left"/>
    </xf>
    <xf numFmtId="0" fontId="5" fillId="0" borderId="4" xfId="0" applyFont="1" applyBorder="1" applyAlignment="1">
      <alignment horizontal="left" wrapText="1"/>
    </xf>
    <xf numFmtId="0" fontId="5" fillId="0" borderId="4" xfId="0" applyFont="1" applyFill="1" applyBorder="1" applyAlignment="1">
      <alignment horizontal="center" wrapText="1"/>
    </xf>
    <xf numFmtId="0" fontId="20" fillId="0" borderId="0" xfId="23" applyFont="1" applyFill="1" applyBorder="1" applyAlignment="1">
      <alignment horizontal="center" wrapText="1"/>
    </xf>
    <xf numFmtId="0" fontId="9" fillId="0" borderId="0" xfId="20" applyFont="1" applyBorder="1" applyAlignment="1">
      <alignment horizontal="center"/>
    </xf>
    <xf numFmtId="165" fontId="0" fillId="0" borderId="4" xfId="1" applyNumberFormat="1" applyFont="1" applyBorder="1"/>
    <xf numFmtId="0" fontId="21" fillId="0" borderId="5" xfId="1" applyNumberFormat="1" applyFont="1" applyFill="1" applyBorder="1" applyAlignment="1">
      <alignment horizontal="center"/>
    </xf>
    <xf numFmtId="3" fontId="0" fillId="0" borderId="0" xfId="1" applyNumberFormat="1" applyFont="1" applyBorder="1"/>
    <xf numFmtId="3" fontId="21" fillId="0" borderId="6" xfId="1" applyNumberFormat="1" applyFont="1" applyFill="1" applyBorder="1" applyAlignment="1">
      <alignment horizontal="center" vertical="center" wrapText="1"/>
    </xf>
    <xf numFmtId="3" fontId="21" fillId="0" borderId="6" xfId="1" applyNumberFormat="1" applyFont="1" applyBorder="1"/>
    <xf numFmtId="3" fontId="21" fillId="0" borderId="6" xfId="1" applyNumberFormat="1" applyFont="1" applyFill="1" applyBorder="1" applyAlignment="1">
      <alignment wrapText="1"/>
    </xf>
    <xf numFmtId="0" fontId="21" fillId="0" borderId="0" xfId="25" applyFont="1" applyFill="1" applyBorder="1" applyAlignment="1">
      <alignment wrapText="1"/>
    </xf>
    <xf numFmtId="165" fontId="21" fillId="0" borderId="0" xfId="1" applyNumberFormat="1" applyFont="1" applyFill="1" applyBorder="1" applyAlignment="1">
      <alignment horizontal="center"/>
    </xf>
    <xf numFmtId="165" fontId="19" fillId="0" borderId="0" xfId="1" applyNumberFormat="1" applyFont="1" applyFill="1" applyBorder="1" applyAlignment="1">
      <alignment horizontal="center"/>
    </xf>
    <xf numFmtId="3" fontId="0" fillId="0" borderId="0" xfId="1" applyNumberFormat="1" applyFont="1" applyFill="1" applyBorder="1" applyAlignment="1">
      <alignment horizontal="center"/>
    </xf>
    <xf numFmtId="168" fontId="10" fillId="0" borderId="0" xfId="27" applyNumberFormat="1" applyFont="1" applyBorder="1" applyAlignment="1">
      <alignment horizontal="center"/>
    </xf>
    <xf numFmtId="0" fontId="0" fillId="0" borderId="24" xfId="0" applyFill="1" applyBorder="1" applyAlignment="1">
      <alignment horizontal="center" wrapText="1"/>
    </xf>
    <xf numFmtId="164" fontId="9" fillId="0" borderId="0" xfId="1" applyNumberFormat="1" applyFont="1"/>
    <xf numFmtId="164" fontId="5" fillId="0" borderId="5" xfId="1" applyNumberFormat="1" applyFont="1" applyFill="1" applyBorder="1" applyAlignment="1">
      <alignment horizontal="center" wrapText="1"/>
    </xf>
    <xf numFmtId="164" fontId="9" fillId="0" borderId="0" xfId="1" applyNumberFormat="1" applyFont="1" applyFill="1" applyBorder="1" applyAlignment="1">
      <alignment horizontal="center" wrapText="1"/>
    </xf>
    <xf numFmtId="1" fontId="0" fillId="0" borderId="24" xfId="0" applyNumberFormat="1" applyFill="1" applyBorder="1" applyAlignment="1">
      <alignment horizontal="center" wrapText="1"/>
    </xf>
    <xf numFmtId="0" fontId="9" fillId="0" borderId="0" xfId="0" applyFont="1" applyFill="1" applyBorder="1" applyAlignment="1">
      <alignment horizontal="right"/>
    </xf>
    <xf numFmtId="44" fontId="0" fillId="0" borderId="0" xfId="6" applyFont="1"/>
    <xf numFmtId="0" fontId="5" fillId="3" borderId="5" xfId="0" applyFont="1" applyFill="1" applyBorder="1" applyAlignment="1">
      <alignment horizontal="center"/>
    </xf>
    <xf numFmtId="168" fontId="0" fillId="0" borderId="4" xfId="0" applyNumberFormat="1" applyBorder="1" applyAlignment="1">
      <alignment horizontal="center"/>
    </xf>
    <xf numFmtId="165" fontId="52" fillId="0" borderId="1" xfId="1" applyNumberFormat="1" applyFont="1" applyFill="1" applyBorder="1" applyAlignment="1">
      <alignment horizontal="right" wrapText="1"/>
    </xf>
    <xf numFmtId="165" fontId="21" fillId="0" borderId="0" xfId="1" applyNumberFormat="1" applyFont="1" applyFill="1" applyBorder="1" applyAlignment="1">
      <alignment wrapText="1"/>
    </xf>
    <xf numFmtId="3" fontId="21" fillId="0" borderId="0" xfId="1" applyNumberFormat="1" applyFont="1" applyFill="1" applyBorder="1" applyAlignment="1">
      <alignment wrapText="1"/>
    </xf>
    <xf numFmtId="0" fontId="9" fillId="0" borderId="5" xfId="0" applyFont="1" applyBorder="1"/>
    <xf numFmtId="168" fontId="5" fillId="0" borderId="25" xfId="27" applyNumberFormat="1" applyFont="1" applyBorder="1" applyAlignment="1">
      <alignment horizontal="center"/>
    </xf>
    <xf numFmtId="10" fontId="0" fillId="0" borderId="0" xfId="27" applyNumberFormat="1" applyFont="1" applyAlignment="1">
      <alignment horizontal="center"/>
    </xf>
    <xf numFmtId="0" fontId="9" fillId="0" borderId="5" xfId="0" applyFont="1" applyBorder="1" applyAlignment="1">
      <alignment horizontal="right"/>
    </xf>
    <xf numFmtId="14" fontId="0" fillId="0" borderId="0" xfId="0" applyNumberFormat="1" applyAlignment="1">
      <alignment horizontal="right"/>
    </xf>
    <xf numFmtId="0" fontId="9" fillId="0" borderId="0" xfId="0" applyFont="1" applyAlignment="1">
      <alignment horizontal="right"/>
    </xf>
    <xf numFmtId="10" fontId="0" fillId="0" borderId="0" xfId="27" applyNumberFormat="1" applyFont="1"/>
    <xf numFmtId="167" fontId="9" fillId="0" borderId="0" xfId="6" applyNumberFormat="1" applyFont="1" applyAlignment="1">
      <alignment horizontal="center"/>
    </xf>
    <xf numFmtId="172" fontId="54" fillId="0" borderId="0" xfId="6" applyNumberFormat="1" applyFont="1"/>
    <xf numFmtId="172" fontId="54" fillId="0" borderId="6" xfId="6" applyNumberFormat="1" applyFont="1" applyBorder="1"/>
    <xf numFmtId="172" fontId="54" fillId="0" borderId="0" xfId="6" applyNumberFormat="1" applyFont="1" applyBorder="1"/>
    <xf numFmtId="168" fontId="54" fillId="0" borderId="0" xfId="27" applyNumberFormat="1" applyFont="1" applyAlignment="1">
      <alignment horizontal="center"/>
    </xf>
    <xf numFmtId="168" fontId="54" fillId="0" borderId="4" xfId="27" applyNumberFormat="1" applyFont="1" applyBorder="1" applyAlignment="1">
      <alignment horizontal="center"/>
    </xf>
    <xf numFmtId="168" fontId="54" fillId="0" borderId="0" xfId="27" applyNumberFormat="1" applyFont="1"/>
    <xf numFmtId="165" fontId="0" fillId="0" borderId="26" xfId="0" applyNumberFormat="1" applyBorder="1"/>
    <xf numFmtId="3" fontId="0" fillId="0" borderId="0" xfId="1" applyNumberFormat="1" applyFont="1" applyFill="1" applyBorder="1"/>
    <xf numFmtId="0" fontId="59" fillId="0" borderId="0" xfId="0" applyFont="1" applyAlignment="1">
      <alignment horizontal="center"/>
    </xf>
    <xf numFmtId="0" fontId="19" fillId="0" borderId="1" xfId="22" applyNumberFormat="1" applyFont="1" applyFill="1" applyBorder="1" applyAlignment="1">
      <alignment wrapText="1"/>
    </xf>
    <xf numFmtId="0" fontId="19" fillId="0" borderId="8" xfId="22" applyNumberFormat="1" applyFont="1" applyFill="1" applyBorder="1" applyAlignment="1">
      <alignment wrapText="1"/>
    </xf>
    <xf numFmtId="0" fontId="0" fillId="0" borderId="27" xfId="0" applyBorder="1"/>
    <xf numFmtId="168" fontId="9" fillId="0" borderId="0" xfId="27" applyNumberFormat="1" applyFont="1"/>
    <xf numFmtId="0" fontId="19" fillId="0" borderId="0" xfId="22" applyFont="1" applyFill="1" applyBorder="1" applyAlignment="1">
      <alignment horizontal="center"/>
    </xf>
    <xf numFmtId="0" fontId="59" fillId="0" borderId="0" xfId="0" applyFont="1" applyAlignment="1">
      <alignment horizontal="left"/>
    </xf>
    <xf numFmtId="3" fontId="59" fillId="0" borderId="0" xfId="0" applyNumberFormat="1" applyFont="1" applyAlignment="1">
      <alignment horizontal="center"/>
    </xf>
    <xf numFmtId="168" fontId="59" fillId="0" borderId="0" xfId="27" applyNumberFormat="1" applyFont="1"/>
    <xf numFmtId="0" fontId="59" fillId="0" borderId="0" xfId="0" applyFont="1" applyBorder="1" applyAlignment="1">
      <alignment horizontal="left"/>
    </xf>
    <xf numFmtId="9" fontId="9" fillId="0" borderId="0" xfId="0" applyNumberFormat="1" applyFont="1" applyBorder="1" applyAlignment="1">
      <alignment horizontal="center"/>
    </xf>
    <xf numFmtId="9" fontId="59" fillId="0" borderId="0" xfId="0" applyNumberFormat="1" applyFont="1" applyBorder="1" applyAlignment="1">
      <alignment horizontal="center"/>
    </xf>
    <xf numFmtId="9" fontId="59" fillId="0" borderId="0" xfId="0" applyNumberFormat="1" applyFont="1" applyAlignment="1">
      <alignment horizontal="center"/>
    </xf>
    <xf numFmtId="0" fontId="41" fillId="0" borderId="6" xfId="0" applyFont="1" applyBorder="1" applyAlignment="1">
      <alignment horizontal="center"/>
    </xf>
    <xf numFmtId="0" fontId="0" fillId="0" borderId="0" xfId="0" applyAlignment="1">
      <alignment horizontal="left" wrapText="1"/>
    </xf>
    <xf numFmtId="0" fontId="55" fillId="0" borderId="0" xfId="0" applyFont="1"/>
    <xf numFmtId="7" fontId="5" fillId="0" borderId="0" xfId="6" applyNumberFormat="1" applyFont="1" applyAlignment="1">
      <alignment horizontal="center"/>
    </xf>
    <xf numFmtId="184" fontId="0" fillId="0" borderId="0" xfId="27" applyNumberFormat="1" applyFont="1"/>
    <xf numFmtId="0" fontId="34" fillId="0" borderId="0" xfId="0" applyFont="1" applyFill="1" applyBorder="1" applyAlignment="1">
      <alignment wrapText="1"/>
    </xf>
    <xf numFmtId="0" fontId="5" fillId="0" borderId="28" xfId="0" applyFont="1" applyBorder="1" applyAlignment="1">
      <alignment horizontal="center"/>
    </xf>
    <xf numFmtId="3" fontId="5" fillId="0" borderId="29" xfId="0" applyNumberFormat="1" applyFont="1" applyBorder="1" applyAlignment="1">
      <alignment horizontal="center"/>
    </xf>
    <xf numFmtId="3" fontId="0" fillId="0" borderId="30" xfId="0" applyNumberFormat="1" applyBorder="1" applyAlignment="1">
      <alignment horizontal="center"/>
    </xf>
    <xf numFmtId="3" fontId="9" fillId="0" borderId="30" xfId="0" applyNumberFormat="1" applyFont="1" applyBorder="1" applyAlignment="1">
      <alignment horizontal="center"/>
    </xf>
    <xf numFmtId="168" fontId="9" fillId="0" borderId="30" xfId="27" applyNumberFormat="1" applyFont="1" applyBorder="1" applyAlignment="1">
      <alignment horizontal="center"/>
    </xf>
    <xf numFmtId="168" fontId="5" fillId="0" borderId="29" xfId="27" applyNumberFormat="1" applyFont="1" applyBorder="1" applyAlignment="1">
      <alignment horizontal="center"/>
    </xf>
    <xf numFmtId="1" fontId="0" fillId="0" borderId="11" xfId="0" applyNumberFormat="1" applyFill="1" applyBorder="1" applyAlignment="1">
      <alignment horizontal="center" wrapText="1"/>
    </xf>
    <xf numFmtId="3" fontId="0" fillId="0" borderId="23" xfId="0" applyNumberFormat="1" applyFill="1" applyBorder="1" applyAlignment="1">
      <alignment horizontal="center" wrapText="1"/>
    </xf>
    <xf numFmtId="3" fontId="0" fillId="0" borderId="20" xfId="0" applyNumberFormat="1" applyFill="1" applyBorder="1" applyAlignment="1">
      <alignment horizontal="center" wrapText="1"/>
    </xf>
    <xf numFmtId="3" fontId="0" fillId="0" borderId="11" xfId="0" applyNumberFormat="1" applyFill="1" applyBorder="1" applyAlignment="1">
      <alignment horizontal="center" wrapText="1"/>
    </xf>
    <xf numFmtId="3" fontId="0" fillId="0" borderId="24" xfId="0" applyNumberFormat="1" applyFill="1" applyBorder="1" applyAlignment="1">
      <alignment horizontal="center" wrapText="1"/>
    </xf>
    <xf numFmtId="3" fontId="0" fillId="0" borderId="15" xfId="0" applyNumberFormat="1" applyFill="1" applyBorder="1" applyAlignment="1">
      <alignment horizontal="center" wrapText="1"/>
    </xf>
    <xf numFmtId="3" fontId="0" fillId="0" borderId="22" xfId="0" applyNumberFormat="1" applyFill="1" applyBorder="1" applyAlignment="1">
      <alignment horizontal="center" wrapText="1"/>
    </xf>
    <xf numFmtId="3" fontId="0" fillId="0" borderId="16" xfId="0" applyNumberFormat="1" applyFill="1" applyBorder="1" applyAlignment="1">
      <alignment horizontal="center" wrapText="1"/>
    </xf>
    <xf numFmtId="3" fontId="0" fillId="0" borderId="13" xfId="0" applyNumberFormat="1" applyFill="1" applyBorder="1" applyAlignment="1">
      <alignment horizontal="center" wrapText="1"/>
    </xf>
    <xf numFmtId="0" fontId="0" fillId="0" borderId="0" xfId="0" applyBorder="1" applyAlignment="1">
      <alignment horizontal="left"/>
    </xf>
    <xf numFmtId="0" fontId="0" fillId="0" borderId="23" xfId="0" applyBorder="1" applyAlignment="1">
      <alignment horizontal="left"/>
    </xf>
    <xf numFmtId="0" fontId="56" fillId="0" borderId="0" xfId="17" applyFont="1" applyAlignment="1" applyProtection="1">
      <alignment horizontal="left"/>
    </xf>
    <xf numFmtId="0" fontId="57" fillId="0" borderId="0" xfId="0" applyFont="1"/>
    <xf numFmtId="0" fontId="57" fillId="0" borderId="0" xfId="0" applyFont="1" applyAlignment="1">
      <alignment horizontal="center"/>
    </xf>
    <xf numFmtId="170" fontId="9" fillId="0" borderId="0" xfId="0" applyNumberFormat="1" applyFont="1" applyAlignment="1">
      <alignment horizontal="center"/>
    </xf>
    <xf numFmtId="170" fontId="9" fillId="0" borderId="0" xfId="0" applyNumberFormat="1" applyFont="1" applyBorder="1" applyAlignment="1">
      <alignment horizontal="center"/>
    </xf>
    <xf numFmtId="170" fontId="0" fillId="0" borderId="0" xfId="0" applyNumberFormat="1" applyBorder="1" applyAlignment="1">
      <alignment horizontal="center"/>
    </xf>
    <xf numFmtId="170" fontId="9" fillId="0" borderId="0" xfId="27" applyNumberFormat="1" applyFont="1" applyBorder="1" applyAlignment="1">
      <alignment horizontal="center"/>
    </xf>
    <xf numFmtId="0" fontId="19" fillId="0" borderId="0" xfId="22" applyNumberFormat="1" applyFont="1" applyFill="1" applyBorder="1" applyAlignment="1">
      <alignment wrapText="1"/>
    </xf>
    <xf numFmtId="0" fontId="9" fillId="0" borderId="0" xfId="0" applyFont="1" applyBorder="1" applyAlignment="1">
      <alignment horizontal="center" vertical="center"/>
    </xf>
    <xf numFmtId="0" fontId="19" fillId="0" borderId="1" xfId="19" applyFont="1" applyFill="1" applyBorder="1" applyAlignment="1">
      <alignment horizontal="right" wrapText="1"/>
    </xf>
    <xf numFmtId="165" fontId="58" fillId="0" borderId="1" xfId="1" applyNumberFormat="1" applyFont="1" applyFill="1" applyBorder="1" applyAlignment="1">
      <alignment horizontal="right" wrapText="1"/>
    </xf>
    <xf numFmtId="165" fontId="58" fillId="0" borderId="0" xfId="1" applyNumberFormat="1" applyFont="1" applyFill="1" applyBorder="1" applyAlignment="1">
      <alignment horizontal="right" wrapText="1"/>
    </xf>
    <xf numFmtId="165" fontId="19" fillId="0" borderId="1" xfId="1" applyNumberFormat="1" applyFont="1" applyFill="1" applyBorder="1" applyAlignment="1">
      <alignment wrapText="1"/>
    </xf>
    <xf numFmtId="165" fontId="9" fillId="0" borderId="0" xfId="1" applyNumberFormat="1" applyFont="1" applyBorder="1" applyAlignment="1">
      <alignment horizontal="center" vertical="center"/>
    </xf>
    <xf numFmtId="165" fontId="0" fillId="0" borderId="0" xfId="1" applyNumberFormat="1" applyFont="1" applyBorder="1" applyAlignment="1">
      <alignment horizontal="center" vertical="center"/>
    </xf>
    <xf numFmtId="165" fontId="5" fillId="0" borderId="6" xfId="1" applyNumberFormat="1" applyFont="1" applyBorder="1" applyAlignment="1">
      <alignment horizontal="center" vertical="center"/>
    </xf>
    <xf numFmtId="0" fontId="23" fillId="0" borderId="0" xfId="0" applyFont="1" applyBorder="1" applyAlignment="1">
      <alignment horizontal="left"/>
    </xf>
    <xf numFmtId="0" fontId="9" fillId="0" borderId="0" xfId="0" applyFont="1" applyBorder="1" applyAlignment="1">
      <alignment horizontal="left" vertical="center"/>
    </xf>
    <xf numFmtId="165" fontId="0" fillId="0" borderId="0" xfId="0" applyNumberFormat="1" applyBorder="1" applyAlignment="1">
      <alignment horizontal="center" vertical="center"/>
    </xf>
    <xf numFmtId="3" fontId="0" fillId="0" borderId="0" xfId="0" applyNumberFormat="1" applyBorder="1" applyAlignment="1">
      <alignment horizontal="center" vertical="center"/>
    </xf>
    <xf numFmtId="165" fontId="0" fillId="0" borderId="0" xfId="2" applyNumberFormat="1" applyFont="1" applyAlignment="1">
      <alignment horizontal="right"/>
    </xf>
    <xf numFmtId="168" fontId="0" fillId="0" borderId="0" xfId="28" applyNumberFormat="1" applyFont="1" applyAlignment="1">
      <alignment horizontal="center"/>
    </xf>
    <xf numFmtId="165" fontId="0" fillId="0" borderId="0" xfId="0" applyNumberFormat="1" applyAlignment="1">
      <alignment horizontal="right"/>
    </xf>
    <xf numFmtId="9" fontId="0" fillId="0" borderId="0" xfId="28" applyFont="1" applyAlignment="1">
      <alignment horizontal="center"/>
    </xf>
    <xf numFmtId="165" fontId="9" fillId="0" borderId="6" xfId="0" applyNumberFormat="1" applyFont="1" applyBorder="1" applyAlignment="1"/>
    <xf numFmtId="165" fontId="0" fillId="0" borderId="6" xfId="0" applyNumberFormat="1" applyBorder="1" applyAlignment="1">
      <alignment horizontal="right"/>
    </xf>
    <xf numFmtId="165" fontId="0" fillId="0" borderId="0" xfId="0" applyNumberFormat="1" applyBorder="1" applyAlignment="1">
      <alignment horizontal="right"/>
    </xf>
    <xf numFmtId="9" fontId="0" fillId="0" borderId="0" xfId="28" applyFont="1" applyBorder="1" applyAlignment="1">
      <alignment horizontal="center"/>
    </xf>
    <xf numFmtId="0" fontId="5" fillId="0" borderId="6" xfId="0" applyFont="1" applyBorder="1" applyAlignment="1">
      <alignment horizontal="left"/>
    </xf>
    <xf numFmtId="165" fontId="9" fillId="0" borderId="6" xfId="3" applyNumberFormat="1" applyFont="1" applyBorder="1" applyAlignment="1">
      <alignment horizontal="center"/>
    </xf>
    <xf numFmtId="168" fontId="0" fillId="0" borderId="6" xfId="28" applyNumberFormat="1" applyFont="1" applyBorder="1" applyAlignment="1">
      <alignment horizontal="center"/>
    </xf>
    <xf numFmtId="9" fontId="0" fillId="0" borderId="0" xfId="28" applyFont="1"/>
    <xf numFmtId="0" fontId="9" fillId="0" borderId="0" xfId="0" applyFont="1" applyBorder="1" applyAlignment="1">
      <alignment horizontal="center" wrapText="1"/>
    </xf>
    <xf numFmtId="3" fontId="9" fillId="0" borderId="0" xfId="0" applyNumberFormat="1" applyFont="1" applyFill="1" applyBorder="1" applyAlignment="1">
      <alignment horizontal="center" wrapText="1"/>
    </xf>
    <xf numFmtId="0" fontId="9" fillId="0" borderId="0" xfId="0" applyFont="1" applyAlignment="1">
      <alignment horizontal="left"/>
    </xf>
    <xf numFmtId="0" fontId="11" fillId="0" borderId="0" xfId="17" applyAlignment="1" applyProtection="1">
      <alignment horizontal="left"/>
    </xf>
    <xf numFmtId="0" fontId="0" fillId="0" borderId="0" xfId="0" applyAlignment="1">
      <alignment horizontal="center"/>
    </xf>
    <xf numFmtId="0" fontId="5" fillId="0" borderId="0" xfId="0" applyFont="1" applyAlignment="1">
      <alignment horizontal="left"/>
    </xf>
    <xf numFmtId="0" fontId="17" fillId="0" borderId="0" xfId="0" applyFont="1" applyAlignment="1">
      <alignment horizontal="left"/>
    </xf>
    <xf numFmtId="0" fontId="23" fillId="0" borderId="0" xfId="0" applyFont="1" applyAlignment="1">
      <alignment horizontal="left"/>
    </xf>
    <xf numFmtId="44" fontId="0" fillId="0" borderId="0" xfId="0" applyNumberFormat="1"/>
    <xf numFmtId="165" fontId="21" fillId="0" borderId="1" xfId="1" applyNumberFormat="1" applyFont="1" applyFill="1" applyBorder="1" applyAlignment="1">
      <alignment horizontal="right" wrapText="1"/>
    </xf>
    <xf numFmtId="0" fontId="5" fillId="0" borderId="0" xfId="0" applyFont="1" applyBorder="1" applyAlignment="1">
      <alignment horizontal="center"/>
    </xf>
    <xf numFmtId="0" fontId="5" fillId="0" borderId="0" xfId="0" applyFont="1" applyBorder="1" applyAlignment="1">
      <alignment horizontal="center"/>
    </xf>
    <xf numFmtId="0" fontId="5" fillId="0" borderId="0" xfId="0" applyFont="1" applyBorder="1" applyAlignment="1">
      <alignment horizontal="center"/>
    </xf>
    <xf numFmtId="0" fontId="2" fillId="0" borderId="0" xfId="0" applyFont="1" applyAlignment="1">
      <alignment wrapText="1"/>
    </xf>
    <xf numFmtId="165" fontId="2" fillId="0" borderId="0" xfId="1" applyNumberFormat="1" applyFont="1" applyBorder="1" applyAlignment="1">
      <alignment horizontal="center" vertical="center"/>
    </xf>
    <xf numFmtId="0" fontId="0" fillId="0" borderId="0" xfId="0" applyAlignment="1">
      <alignment horizontal="center"/>
    </xf>
    <xf numFmtId="0" fontId="5" fillId="0" borderId="0" xfId="0" applyFont="1" applyBorder="1" applyAlignment="1">
      <alignment horizontal="left"/>
    </xf>
    <xf numFmtId="0" fontId="5" fillId="0" borderId="0" xfId="0" applyFont="1" applyAlignment="1">
      <alignment horizontal="center"/>
    </xf>
    <xf numFmtId="0" fontId="2" fillId="0" borderId="0" xfId="0" applyFont="1" applyAlignment="1">
      <alignment horizontal="center"/>
    </xf>
    <xf numFmtId="0" fontId="2" fillId="0" borderId="0" xfId="0" applyFont="1" applyBorder="1" applyAlignment="1">
      <alignment horizontal="left"/>
    </xf>
    <xf numFmtId="0" fontId="3" fillId="0" borderId="0" xfId="0" applyFont="1" applyAlignment="1">
      <alignment horizontal="left"/>
    </xf>
    <xf numFmtId="0" fontId="9" fillId="0" borderId="0" xfId="0" applyFont="1" applyAlignment="1">
      <alignment horizontal="left"/>
    </xf>
    <xf numFmtId="0" fontId="0" fillId="0" borderId="0" xfId="0" applyAlignment="1">
      <alignment horizontal="center"/>
    </xf>
    <xf numFmtId="0" fontId="5" fillId="0" borderId="0" xfId="0" applyFont="1" applyAlignment="1">
      <alignment horizontal="left"/>
    </xf>
    <xf numFmtId="0" fontId="5" fillId="0" borderId="0" xfId="0" applyFont="1" applyAlignment="1">
      <alignment horizontal="center"/>
    </xf>
    <xf numFmtId="0" fontId="5" fillId="0" borderId="32" xfId="0" applyFont="1" applyBorder="1" applyAlignment="1">
      <alignment horizontal="center"/>
    </xf>
    <xf numFmtId="3" fontId="9" fillId="0" borderId="33" xfId="0" applyNumberFormat="1" applyFont="1" applyBorder="1" applyAlignment="1">
      <alignment horizontal="center"/>
    </xf>
    <xf numFmtId="3" fontId="5" fillId="0" borderId="34" xfId="0" applyNumberFormat="1" applyFont="1" applyBorder="1" applyAlignment="1">
      <alignment horizontal="center"/>
    </xf>
    <xf numFmtId="168" fontId="9" fillId="0" borderId="33" xfId="27" applyNumberFormat="1" applyFont="1" applyBorder="1" applyAlignment="1">
      <alignment horizontal="center"/>
    </xf>
    <xf numFmtId="168" fontId="5" fillId="0" borderId="34" xfId="27" applyNumberFormat="1" applyFont="1" applyBorder="1" applyAlignment="1" applyProtection="1">
      <alignment horizontal="center"/>
    </xf>
    <xf numFmtId="3" fontId="0" fillId="0" borderId="33" xfId="0" applyNumberFormat="1" applyBorder="1" applyAlignment="1">
      <alignment horizontal="center"/>
    </xf>
    <xf numFmtId="168" fontId="0" fillId="0" borderId="33" xfId="27" applyNumberFormat="1" applyFont="1" applyBorder="1" applyAlignment="1">
      <alignment horizontal="center"/>
    </xf>
    <xf numFmtId="168" fontId="0" fillId="0" borderId="32" xfId="27" applyNumberFormat="1" applyFont="1" applyBorder="1" applyAlignment="1">
      <alignment horizontal="center"/>
    </xf>
    <xf numFmtId="168" fontId="5" fillId="0" borderId="31" xfId="27" applyNumberFormat="1" applyFont="1" applyBorder="1" applyAlignment="1">
      <alignment horizontal="center"/>
    </xf>
    <xf numFmtId="165" fontId="17" fillId="0" borderId="0" xfId="1" applyNumberFormat="1" applyFont="1" applyFill="1"/>
    <xf numFmtId="0" fontId="0" fillId="0" borderId="23" xfId="0" applyBorder="1"/>
    <xf numFmtId="37" fontId="19" fillId="0" borderId="0" xfId="0" applyNumberFormat="1" applyFont="1" applyAlignment="1">
      <alignment vertical="top"/>
    </xf>
    <xf numFmtId="37" fontId="2" fillId="0" borderId="0" xfId="0" applyNumberFormat="1" applyFont="1" applyFill="1" applyAlignment="1">
      <alignment vertical="top"/>
    </xf>
    <xf numFmtId="0" fontId="5" fillId="0" borderId="0" xfId="0" applyFont="1" applyAlignment="1">
      <alignment horizontal="center"/>
    </xf>
    <xf numFmtId="37" fontId="2" fillId="0" borderId="0" xfId="0" applyNumberFormat="1" applyFont="1" applyFill="1" applyBorder="1" applyAlignment="1">
      <alignment vertical="top"/>
    </xf>
    <xf numFmtId="165" fontId="0" fillId="0" borderId="0" xfId="1" applyNumberFormat="1" applyFont="1" applyAlignment="1">
      <alignment vertical="top"/>
    </xf>
    <xf numFmtId="14" fontId="2" fillId="0" borderId="0" xfId="0" applyNumberFormat="1" applyFont="1" applyAlignment="1">
      <alignment horizontal="right"/>
    </xf>
    <xf numFmtId="0" fontId="0" fillId="0" borderId="0" xfId="0" applyAlignment="1">
      <alignment horizontal="center"/>
    </xf>
    <xf numFmtId="0" fontId="5" fillId="0" borderId="0" xfId="0" applyFont="1" applyAlignment="1">
      <alignment horizontal="left"/>
    </xf>
    <xf numFmtId="0" fontId="5" fillId="0" borderId="0" xfId="0" applyFont="1" applyBorder="1" applyAlignment="1">
      <alignment horizontal="left"/>
    </xf>
    <xf numFmtId="168" fontId="2" fillId="0" borderId="0" xfId="27" applyNumberFormat="1" applyFont="1"/>
    <xf numFmtId="0" fontId="32" fillId="0" borderId="0" xfId="0" applyFont="1" applyAlignment="1"/>
    <xf numFmtId="165" fontId="2" fillId="0" borderId="0" xfId="1" applyNumberFormat="1" applyFont="1"/>
    <xf numFmtId="9" fontId="0" fillId="0" borderId="0" xfId="0" applyNumberFormat="1"/>
    <xf numFmtId="0" fontId="60" fillId="6" borderId="35" xfId="0" applyFont="1" applyFill="1" applyBorder="1" applyAlignment="1">
      <alignment horizontal="left" vertical="center" indent="1"/>
    </xf>
    <xf numFmtId="0" fontId="60" fillId="5" borderId="35" xfId="0" applyFont="1" applyFill="1" applyBorder="1" applyAlignment="1">
      <alignment horizontal="left" vertical="center" indent="1"/>
    </xf>
    <xf numFmtId="0" fontId="60" fillId="5" borderId="37" xfId="0" applyFont="1" applyFill="1" applyBorder="1" applyAlignment="1">
      <alignment horizontal="left" vertical="center" indent="1"/>
    </xf>
    <xf numFmtId="164" fontId="61" fillId="7" borderId="36" xfId="1" applyNumberFormat="1" applyFont="1" applyFill="1" applyBorder="1" applyAlignment="1">
      <alignment horizontal="right" vertical="center" indent="1"/>
    </xf>
    <xf numFmtId="164" fontId="61" fillId="4" borderId="36" xfId="1" applyNumberFormat="1" applyFont="1" applyFill="1" applyBorder="1" applyAlignment="1">
      <alignment horizontal="right" vertical="center" indent="1"/>
    </xf>
    <xf numFmtId="164" fontId="61" fillId="4" borderId="38" xfId="1" applyNumberFormat="1" applyFont="1" applyFill="1" applyBorder="1" applyAlignment="1">
      <alignment horizontal="right" vertical="center" indent="1"/>
    </xf>
    <xf numFmtId="0" fontId="5" fillId="0" borderId="4" xfId="0" applyFont="1" applyBorder="1" applyAlignment="1">
      <alignment wrapText="1"/>
    </xf>
    <xf numFmtId="165" fontId="5" fillId="0" borderId="0" xfId="0" applyNumberFormat="1" applyFont="1" applyBorder="1" applyAlignment="1">
      <alignment horizontal="left"/>
    </xf>
    <xf numFmtId="9" fontId="0" fillId="0" borderId="6" xfId="27" applyFont="1" applyBorder="1" applyAlignment="1">
      <alignment horizontal="center"/>
    </xf>
    <xf numFmtId="0" fontId="0" fillId="0" borderId="0" xfId="0" applyAlignment="1">
      <alignment horizontal="left"/>
    </xf>
    <xf numFmtId="0" fontId="5" fillId="0" borderId="0" xfId="0" applyFont="1" applyAlignment="1">
      <alignment horizontal="center"/>
    </xf>
    <xf numFmtId="0" fontId="0" fillId="0" borderId="24" xfId="0" applyFill="1" applyBorder="1" applyAlignment="1">
      <alignment horizontal="center" wrapText="1"/>
    </xf>
    <xf numFmtId="0" fontId="0" fillId="0" borderId="13" xfId="0" applyFill="1" applyBorder="1" applyAlignment="1">
      <alignment horizontal="center" wrapText="1"/>
    </xf>
    <xf numFmtId="0" fontId="2" fillId="0" borderId="0" xfId="0" applyFont="1" applyBorder="1"/>
    <xf numFmtId="0" fontId="0" fillId="0" borderId="0" xfId="0" applyFill="1"/>
    <xf numFmtId="0" fontId="39" fillId="0" borderId="0" xfId="0" applyFont="1" applyFill="1" applyAlignment="1">
      <alignment horizontal="center" wrapText="1"/>
    </xf>
    <xf numFmtId="0" fontId="11" fillId="0" borderId="0" xfId="17" applyFill="1" applyAlignment="1" applyProtection="1">
      <alignment horizontal="center" wrapText="1"/>
    </xf>
    <xf numFmtId="0" fontId="39" fillId="0" borderId="0" xfId="0" applyFont="1" applyFill="1" applyAlignment="1">
      <alignment horizontal="left" wrapText="1"/>
    </xf>
    <xf numFmtId="0" fontId="11" fillId="0" borderId="0" xfId="17" applyFont="1" applyFill="1" applyAlignment="1" applyProtection="1">
      <alignment horizontal="left" wrapText="1"/>
    </xf>
    <xf numFmtId="0" fontId="39" fillId="0" borderId="0" xfId="17" applyFont="1" applyFill="1" applyAlignment="1" applyProtection="1">
      <alignment horizontal="left" wrapText="1"/>
    </xf>
    <xf numFmtId="3" fontId="39" fillId="0" borderId="0" xfId="17" applyNumberFormat="1" applyFont="1" applyFill="1" applyAlignment="1" applyProtection="1">
      <alignment horizontal="right" wrapText="1"/>
    </xf>
    <xf numFmtId="0" fontId="39" fillId="0" borderId="0" xfId="17" applyFont="1" applyFill="1" applyAlignment="1" applyProtection="1">
      <alignment horizontal="right" wrapText="1"/>
    </xf>
    <xf numFmtId="0" fontId="11" fillId="0" borderId="0" xfId="17" applyFill="1" applyAlignment="1" applyProtection="1">
      <alignment horizontal="left" wrapText="1"/>
    </xf>
    <xf numFmtId="0" fontId="0" fillId="0" borderId="0" xfId="0" applyFill="1" applyAlignment="1">
      <alignment horizontal="left"/>
    </xf>
    <xf numFmtId="0" fontId="39" fillId="0" borderId="0" xfId="0" applyFont="1" applyFill="1" applyAlignment="1">
      <alignment horizontal="left" vertical="top" wrapText="1"/>
    </xf>
    <xf numFmtId="0" fontId="11" fillId="0" borderId="0" xfId="17" applyFill="1" applyAlignment="1" applyProtection="1">
      <alignment horizontal="left" vertical="top" wrapText="1"/>
    </xf>
    <xf numFmtId="3" fontId="39" fillId="0" borderId="0" xfId="0" applyNumberFormat="1" applyFont="1" applyFill="1" applyAlignment="1">
      <alignment horizontal="right"/>
    </xf>
    <xf numFmtId="0" fontId="39" fillId="0" borderId="0" xfId="0" applyFont="1" applyFill="1" applyAlignment="1">
      <alignment horizontal="right"/>
    </xf>
    <xf numFmtId="0" fontId="11" fillId="0" borderId="0" xfId="17" applyFont="1" applyFill="1" applyAlignment="1" applyProtection="1">
      <alignment horizontal="left" vertical="top" wrapText="1"/>
    </xf>
    <xf numFmtId="0" fontId="11" fillId="0" borderId="0" xfId="17" applyFill="1" applyAlignment="1" applyProtection="1">
      <alignment horizontal="right"/>
    </xf>
    <xf numFmtId="3" fontId="62" fillId="0" borderId="0" xfId="0" applyNumberFormat="1" applyFont="1" applyFill="1"/>
    <xf numFmtId="0" fontId="2" fillId="0" borderId="0" xfId="0" applyFont="1" applyFill="1"/>
    <xf numFmtId="0" fontId="0" fillId="0" borderId="0" xfId="0" applyFill="1" applyAlignment="1">
      <alignment horizontal="center"/>
    </xf>
    <xf numFmtId="0" fontId="39" fillId="0" borderId="0" xfId="17" applyFont="1" applyFill="1" applyAlignment="1" applyProtection="1">
      <alignment horizontal="center" wrapText="1"/>
    </xf>
    <xf numFmtId="0" fontId="39" fillId="0" borderId="0" xfId="0" applyFont="1" applyFill="1" applyAlignment="1">
      <alignment horizontal="center" vertical="top" wrapText="1"/>
    </xf>
    <xf numFmtId="0" fontId="2" fillId="0" borderId="0" xfId="0" applyFont="1" applyAlignment="1" applyProtection="1">
      <alignment horizontal="left"/>
    </xf>
    <xf numFmtId="0" fontId="5" fillId="0" borderId="0" xfId="0" applyFont="1" applyBorder="1" applyAlignment="1">
      <alignment horizontal="center" wrapText="1"/>
    </xf>
    <xf numFmtId="0" fontId="2" fillId="0" borderId="0" xfId="0" applyFont="1" applyBorder="1" applyAlignment="1">
      <alignment horizontal="center"/>
    </xf>
    <xf numFmtId="37" fontId="2" fillId="0" borderId="0" xfId="1" applyNumberFormat="1" applyFont="1" applyBorder="1" applyAlignment="1">
      <alignment horizontal="center" wrapText="1"/>
    </xf>
    <xf numFmtId="0" fontId="0" fillId="0" borderId="0" xfId="0" applyAlignment="1">
      <alignment horizontal="center"/>
    </xf>
    <xf numFmtId="0" fontId="0" fillId="0" borderId="0" xfId="0" applyAlignment="1">
      <alignment horizontal="left"/>
    </xf>
    <xf numFmtId="0" fontId="5" fillId="0" borderId="0" xfId="0" applyFont="1" applyAlignment="1">
      <alignment horizontal="center"/>
    </xf>
    <xf numFmtId="0" fontId="9" fillId="0" borderId="0" xfId="0" applyFont="1" applyAlignment="1">
      <alignment horizontal="left"/>
    </xf>
    <xf numFmtId="0" fontId="0" fillId="0" borderId="0" xfId="0" applyAlignment="1">
      <alignment horizontal="center"/>
    </xf>
    <xf numFmtId="0" fontId="5" fillId="0" borderId="0" xfId="0" applyFont="1" applyAlignment="1">
      <alignment horizontal="left"/>
    </xf>
    <xf numFmtId="0" fontId="23" fillId="0" borderId="0" xfId="0" applyFont="1" applyAlignment="1">
      <alignment horizontal="left"/>
    </xf>
    <xf numFmtId="0" fontId="2" fillId="0" borderId="0" xfId="0" applyFont="1" applyAlignment="1">
      <alignment horizontal="right"/>
    </xf>
    <xf numFmtId="168" fontId="59" fillId="0" borderId="0" xfId="27" applyNumberFormat="1" applyFont="1" applyAlignment="1">
      <alignment horizontal="center"/>
    </xf>
    <xf numFmtId="3" fontId="2" fillId="0" borderId="0" xfId="0" applyNumberFormat="1" applyFont="1"/>
    <xf numFmtId="7" fontId="0" fillId="0" borderId="0" xfId="0" applyNumberFormat="1" applyAlignment="1">
      <alignment horizontal="center"/>
    </xf>
    <xf numFmtId="0" fontId="5" fillId="0" borderId="0" xfId="0" applyFont="1" applyAlignment="1">
      <alignment horizontal="center"/>
    </xf>
    <xf numFmtId="0" fontId="5" fillId="0" borderId="0" xfId="0" applyFont="1" applyBorder="1" applyAlignment="1">
      <alignment horizontal="center"/>
    </xf>
    <xf numFmtId="0" fontId="5" fillId="0" borderId="0" xfId="0" applyFont="1" applyBorder="1" applyAlignment="1">
      <alignment horizontal="center"/>
    </xf>
    <xf numFmtId="0" fontId="5" fillId="0" borderId="0" xfId="0" applyFont="1" applyAlignment="1">
      <alignment horizontal="left"/>
    </xf>
    <xf numFmtId="0" fontId="5" fillId="0" borderId="0" xfId="0" applyFont="1" applyBorder="1" applyAlignment="1">
      <alignment horizontal="center"/>
    </xf>
    <xf numFmtId="170" fontId="0" fillId="0" borderId="0" xfId="1" applyNumberFormat="1" applyFont="1"/>
    <xf numFmtId="0" fontId="0" fillId="0" borderId="0" xfId="0" applyAlignment="1">
      <alignment horizontal="left"/>
    </xf>
    <xf numFmtId="0" fontId="0" fillId="0" borderId="0" xfId="0" applyAlignment="1">
      <alignment horizontal="center"/>
    </xf>
    <xf numFmtId="0" fontId="5" fillId="0" borderId="0" xfId="0" applyFont="1" applyAlignment="1">
      <alignment horizontal="center"/>
    </xf>
    <xf numFmtId="0" fontId="0" fillId="0" borderId="4" xfId="0" applyBorder="1" applyAlignment="1">
      <alignment horizontal="left"/>
    </xf>
    <xf numFmtId="0" fontId="5" fillId="0" borderId="0" xfId="0" applyFont="1" applyAlignment="1">
      <alignment horizontal="center"/>
    </xf>
    <xf numFmtId="0" fontId="0" fillId="0" borderId="0" xfId="0" applyAlignment="1">
      <alignment horizontal="center"/>
    </xf>
    <xf numFmtId="0" fontId="5" fillId="0" borderId="0" xfId="0" applyFont="1" applyAlignment="1">
      <alignment horizontal="center"/>
    </xf>
    <xf numFmtId="0" fontId="5" fillId="0" borderId="0" xfId="0" applyFont="1" applyBorder="1" applyAlignment="1">
      <alignment horizontal="center"/>
    </xf>
    <xf numFmtId="172" fontId="0" fillId="0" borderId="0" xfId="27" applyNumberFormat="1" applyFont="1"/>
    <xf numFmtId="0" fontId="0" fillId="0" borderId="0" xfId="0" applyAlignment="1">
      <alignment horizontal="center"/>
    </xf>
    <xf numFmtId="165" fontId="2" fillId="0" borderId="0" xfId="1" applyNumberFormat="1" applyFont="1" applyBorder="1"/>
    <xf numFmtId="172" fontId="2" fillId="0" borderId="0" xfId="6" applyNumberFormat="1" applyFont="1" applyBorder="1"/>
    <xf numFmtId="0" fontId="63" fillId="0" borderId="0" xfId="0" applyFont="1"/>
    <xf numFmtId="0" fontId="2" fillId="0" borderId="24" xfId="18" applyFont="1" applyBorder="1"/>
    <xf numFmtId="3" fontId="2" fillId="0" borderId="0" xfId="18" applyNumberFormat="1" applyFont="1" applyBorder="1"/>
    <xf numFmtId="172" fontId="2" fillId="0" borderId="24" xfId="6" applyNumberFormat="1" applyFont="1" applyBorder="1"/>
    <xf numFmtId="3" fontId="2" fillId="0" borderId="24" xfId="18" applyNumberFormat="1" applyFont="1" applyBorder="1"/>
    <xf numFmtId="3" fontId="2" fillId="0" borderId="21" xfId="18" applyNumberFormat="1" applyFont="1" applyBorder="1"/>
    <xf numFmtId="3" fontId="2" fillId="0" borderId="13" xfId="18" applyNumberFormat="1" applyFont="1" applyBorder="1"/>
    <xf numFmtId="3" fontId="2" fillId="0" borderId="4" xfId="18" applyNumberFormat="1" applyFont="1" applyBorder="1"/>
    <xf numFmtId="3" fontId="2" fillId="0" borderId="14" xfId="18" applyNumberFormat="1" applyFont="1" applyBorder="1"/>
    <xf numFmtId="0" fontId="2" fillId="0" borderId="12" xfId="18" applyFont="1" applyBorder="1"/>
    <xf numFmtId="172" fontId="2" fillId="0" borderId="39" xfId="6" applyNumberFormat="1" applyFont="1" applyBorder="1"/>
    <xf numFmtId="3" fontId="2" fillId="0" borderId="39" xfId="18" applyNumberFormat="1" applyFont="1" applyBorder="1"/>
    <xf numFmtId="172" fontId="2" fillId="0" borderId="17" xfId="6" applyNumberFormat="1" applyFont="1" applyBorder="1"/>
    <xf numFmtId="172" fontId="2" fillId="0" borderId="12" xfId="6" applyNumberFormat="1" applyFont="1" applyBorder="1"/>
    <xf numFmtId="165" fontId="2" fillId="0" borderId="12" xfId="1" applyNumberFormat="1" applyFont="1" applyBorder="1"/>
    <xf numFmtId="165" fontId="2" fillId="0" borderId="17" xfId="1" applyNumberFormat="1" applyFont="1" applyBorder="1"/>
    <xf numFmtId="165" fontId="2" fillId="0" borderId="18" xfId="1" applyNumberFormat="1" applyFont="1" applyBorder="1"/>
    <xf numFmtId="0" fontId="64" fillId="0" borderId="0" xfId="17" applyFont="1" applyAlignment="1" applyProtection="1">
      <alignment horizontal="left"/>
    </xf>
    <xf numFmtId="0" fontId="5" fillId="0" borderId="0" xfId="18" applyFont="1" applyBorder="1"/>
    <xf numFmtId="0" fontId="63" fillId="0" borderId="0" xfId="0" applyFont="1" applyBorder="1"/>
    <xf numFmtId="0" fontId="5" fillId="0" borderId="0" xfId="18" applyFont="1" applyFill="1" applyBorder="1"/>
    <xf numFmtId="0" fontId="5" fillId="0" borderId="11" xfId="18" applyFont="1" applyBorder="1"/>
    <xf numFmtId="0" fontId="5" fillId="0" borderId="23" xfId="18" applyFont="1" applyBorder="1"/>
    <xf numFmtId="0" fontId="5" fillId="0" borderId="20" xfId="18" applyFont="1" applyBorder="1"/>
    <xf numFmtId="0" fontId="5" fillId="0" borderId="24" xfId="18" applyFont="1" applyFill="1" applyBorder="1"/>
    <xf numFmtId="0" fontId="5" fillId="0" borderId="21" xfId="18" applyFont="1" applyFill="1" applyBorder="1"/>
    <xf numFmtId="172" fontId="2" fillId="0" borderId="21" xfId="6" applyNumberFormat="1" applyFont="1" applyBorder="1"/>
    <xf numFmtId="3" fontId="2" fillId="0" borderId="12" xfId="18" applyNumberFormat="1" applyFont="1" applyBorder="1"/>
    <xf numFmtId="172" fontId="2" fillId="0" borderId="18" xfId="6" applyNumberFormat="1" applyFont="1" applyBorder="1"/>
    <xf numFmtId="0" fontId="5" fillId="0" borderId="11" xfId="18" applyFont="1" applyBorder="1" applyAlignment="1">
      <alignment horizontal="center"/>
    </xf>
    <xf numFmtId="0" fontId="5" fillId="0" borderId="23" xfId="18" applyFont="1" applyBorder="1" applyAlignment="1">
      <alignment horizontal="center"/>
    </xf>
    <xf numFmtId="0" fontId="5" fillId="0" borderId="20" xfId="18" applyFont="1" applyBorder="1" applyAlignment="1">
      <alignment horizontal="center"/>
    </xf>
    <xf numFmtId="0" fontId="5" fillId="0" borderId="24" xfId="18" applyFont="1" applyFill="1" applyBorder="1" applyAlignment="1">
      <alignment horizontal="center"/>
    </xf>
    <xf numFmtId="0" fontId="5" fillId="0" borderId="0" xfId="18" applyFont="1" applyFill="1" applyBorder="1" applyAlignment="1">
      <alignment horizontal="center"/>
    </xf>
    <xf numFmtId="0" fontId="5" fillId="0" borderId="21" xfId="18" applyFont="1" applyFill="1" applyBorder="1" applyAlignment="1">
      <alignment horizontal="center"/>
    </xf>
    <xf numFmtId="172" fontId="2" fillId="0" borderId="4" xfId="6" applyNumberFormat="1" applyFont="1" applyBorder="1"/>
    <xf numFmtId="165" fontId="2" fillId="0" borderId="21" xfId="1" applyNumberFormat="1" applyFont="1" applyBorder="1"/>
    <xf numFmtId="0" fontId="5" fillId="0" borderId="0" xfId="33" applyFont="1" applyFill="1" applyBorder="1" applyAlignment="1">
      <alignment horizontal="center"/>
    </xf>
    <xf numFmtId="0" fontId="5" fillId="0" borderId="24" xfId="33" applyFont="1" applyFill="1" applyBorder="1" applyAlignment="1">
      <alignment horizontal="center"/>
    </xf>
    <xf numFmtId="0" fontId="5" fillId="0" borderId="21" xfId="33" applyFont="1" applyFill="1" applyBorder="1" applyAlignment="1">
      <alignment horizontal="center"/>
    </xf>
    <xf numFmtId="0" fontId="2" fillId="0" borderId="0" xfId="0" applyFont="1" applyFill="1" applyBorder="1" applyAlignment="1">
      <alignment horizontal="right"/>
    </xf>
    <xf numFmtId="0" fontId="3" fillId="0" borderId="0" xfId="0" applyFont="1" applyAlignment="1">
      <alignment horizontal="left"/>
    </xf>
    <xf numFmtId="0" fontId="0" fillId="0" borderId="0" xfId="0" applyAlignment="1">
      <alignment horizontal="left" wrapText="1"/>
    </xf>
    <xf numFmtId="0" fontId="3" fillId="0" borderId="0" xfId="0" applyFont="1" applyAlignment="1">
      <alignment horizontal="center"/>
    </xf>
    <xf numFmtId="0" fontId="9" fillId="0" borderId="0" xfId="0" applyFont="1" applyAlignment="1">
      <alignment horizontal="left"/>
    </xf>
    <xf numFmtId="0" fontId="0" fillId="0" borderId="0" xfId="0" applyAlignment="1">
      <alignment horizontal="left"/>
    </xf>
    <xf numFmtId="0" fontId="7" fillId="0" borderId="0" xfId="0" applyFont="1" applyAlignment="1">
      <alignment horizontal="left"/>
    </xf>
    <xf numFmtId="0" fontId="5" fillId="0" borderId="0" xfId="0" applyFont="1" applyAlignment="1">
      <alignment wrapText="1"/>
    </xf>
    <xf numFmtId="0" fontId="0" fillId="0" borderId="0" xfId="0" applyAlignment="1">
      <alignment wrapText="1"/>
    </xf>
    <xf numFmtId="165" fontId="14" fillId="0" borderId="0" xfId="1" applyNumberFormat="1" applyFont="1" applyAlignment="1">
      <alignment horizontal="center"/>
    </xf>
    <xf numFmtId="0" fontId="11" fillId="0" borderId="0" xfId="17" applyAlignment="1" applyProtection="1">
      <alignment horizontal="left"/>
    </xf>
    <xf numFmtId="0" fontId="4" fillId="0" borderId="0" xfId="0" applyFont="1" applyAlignment="1">
      <alignment horizontal="center"/>
    </xf>
    <xf numFmtId="0" fontId="4" fillId="0" borderId="0" xfId="0" applyFont="1" applyAlignment="1">
      <alignment horizontal="left"/>
    </xf>
    <xf numFmtId="0" fontId="2" fillId="0" borderId="0" xfId="0" applyFont="1" applyAlignment="1">
      <alignment horizontal="left"/>
    </xf>
    <xf numFmtId="0" fontId="0" fillId="0" borderId="0" xfId="0" applyAlignment="1">
      <alignment horizontal="center"/>
    </xf>
    <xf numFmtId="0" fontId="3" fillId="0" borderId="0" xfId="0" applyFont="1" applyBorder="1" applyAlignment="1" applyProtection="1">
      <alignment horizontal="center"/>
    </xf>
    <xf numFmtId="0" fontId="3" fillId="0" borderId="0" xfId="0" quotePrefix="1" applyFont="1" applyBorder="1" applyAlignment="1" applyProtection="1">
      <alignment horizontal="center"/>
    </xf>
    <xf numFmtId="0" fontId="44" fillId="0" borderId="0" xfId="0" applyFont="1" applyAlignment="1" applyProtection="1">
      <alignment horizontal="center"/>
    </xf>
    <xf numFmtId="0" fontId="9" fillId="0" borderId="0" xfId="0" applyFont="1" applyAlignment="1">
      <alignment horizontal="left" wrapText="1"/>
    </xf>
    <xf numFmtId="0" fontId="5" fillId="0" borderId="0" xfId="0" applyFont="1" applyAlignment="1">
      <alignment horizontal="left"/>
    </xf>
    <xf numFmtId="0" fontId="3" fillId="0" borderId="0" xfId="0" applyFont="1" applyBorder="1" applyAlignment="1">
      <alignment horizontal="left"/>
    </xf>
    <xf numFmtId="0" fontId="5" fillId="0" borderId="0" xfId="0" applyFont="1" applyBorder="1" applyAlignment="1">
      <alignment horizontal="left"/>
    </xf>
    <xf numFmtId="0" fontId="38" fillId="0" borderId="0" xfId="0" applyFont="1" applyBorder="1" applyAlignment="1">
      <alignment horizontal="center"/>
    </xf>
    <xf numFmtId="0" fontId="31" fillId="0" borderId="0" xfId="17" applyFont="1" applyBorder="1" applyAlignment="1" applyProtection="1">
      <alignment horizontal="left"/>
    </xf>
    <xf numFmtId="0" fontId="57" fillId="0" borderId="0" xfId="0" applyFont="1" applyBorder="1" applyAlignment="1">
      <alignment horizontal="center"/>
    </xf>
    <xf numFmtId="0" fontId="5" fillId="0" borderId="0" xfId="0" applyFont="1" applyAlignment="1">
      <alignment vertical="top" wrapText="1"/>
    </xf>
    <xf numFmtId="0" fontId="5" fillId="0" borderId="0" xfId="0" applyFont="1" applyAlignment="1">
      <alignment horizontal="left" vertical="center" wrapText="1"/>
    </xf>
    <xf numFmtId="0" fontId="13" fillId="0" borderId="0" xfId="0" applyFont="1" applyAlignment="1">
      <alignment horizontal="left"/>
    </xf>
    <xf numFmtId="0" fontId="0" fillId="0" borderId="0" xfId="0" applyAlignment="1">
      <alignment horizontal="left" wrapText="1" shrinkToFit="1"/>
    </xf>
    <xf numFmtId="0" fontId="5" fillId="0" borderId="0" xfId="0" applyFont="1" applyAlignment="1">
      <alignment horizontal="center"/>
    </xf>
    <xf numFmtId="0" fontId="17" fillId="0" borderId="0" xfId="0" applyFont="1" applyAlignment="1">
      <alignment horizontal="left"/>
    </xf>
    <xf numFmtId="0" fontId="4" fillId="0" borderId="0" xfId="0" applyFont="1" applyBorder="1" applyAlignment="1">
      <alignment horizontal="left"/>
    </xf>
    <xf numFmtId="0" fontId="43" fillId="0" borderId="0" xfId="17" applyFont="1" applyAlignment="1" applyProtection="1">
      <alignment horizontal="left"/>
    </xf>
    <xf numFmtId="0" fontId="42" fillId="0" borderId="0" xfId="0" applyFont="1" applyFill="1" applyBorder="1" applyAlignment="1">
      <alignment horizontal="left"/>
    </xf>
    <xf numFmtId="15" fontId="18" fillId="0" borderId="0" xfId="0" applyNumberFormat="1" applyFont="1" applyAlignment="1" applyProtection="1">
      <alignment horizontal="left"/>
    </xf>
    <xf numFmtId="0" fontId="30" fillId="0" borderId="0" xfId="0" applyFont="1" applyAlignment="1" applyProtection="1">
      <alignment horizontal="left"/>
    </xf>
    <xf numFmtId="0" fontId="31" fillId="0" borderId="0" xfId="17" applyFont="1" applyAlignment="1" applyProtection="1">
      <alignment horizontal="left"/>
    </xf>
    <xf numFmtId="0" fontId="24" fillId="0" borderId="0" xfId="0" applyFont="1" applyAlignment="1" applyProtection="1">
      <alignment horizontal="center"/>
    </xf>
    <xf numFmtId="0" fontId="18" fillId="0" borderId="0" xfId="0" applyFont="1" applyAlignment="1" applyProtection="1">
      <alignment horizontal="left"/>
    </xf>
    <xf numFmtId="0" fontId="2" fillId="0" borderId="0" xfId="0" applyFont="1" applyAlignment="1">
      <alignment horizontal="center" wrapText="1"/>
    </xf>
    <xf numFmtId="0" fontId="9" fillId="0" borderId="0" xfId="0" applyFont="1" applyAlignment="1">
      <alignment horizontal="center" wrapText="1"/>
    </xf>
    <xf numFmtId="0" fontId="2" fillId="0" borderId="0" xfId="0" applyFont="1" applyAlignment="1">
      <alignment horizontal="left" wrapText="1"/>
    </xf>
    <xf numFmtId="0" fontId="5" fillId="0" borderId="0" xfId="0" applyFont="1" applyBorder="1" applyAlignment="1">
      <alignment horizontal="center"/>
    </xf>
    <xf numFmtId="0" fontId="0" fillId="0" borderId="0" xfId="0" applyFill="1" applyBorder="1" applyAlignment="1">
      <alignment wrapText="1"/>
    </xf>
    <xf numFmtId="0" fontId="0" fillId="0" borderId="0" xfId="0" applyFill="1" applyBorder="1"/>
    <xf numFmtId="0" fontId="5" fillId="0" borderId="0" xfId="0" applyFont="1" applyFill="1" applyBorder="1" applyAlignment="1">
      <alignment wrapText="1"/>
    </xf>
    <xf numFmtId="0" fontId="5" fillId="0" borderId="0" xfId="0" applyFont="1" applyFill="1" applyBorder="1"/>
    <xf numFmtId="0" fontId="11" fillId="0" borderId="0" xfId="17" applyFill="1" applyBorder="1" applyAlignment="1" applyProtection="1">
      <alignment wrapText="1"/>
    </xf>
    <xf numFmtId="0" fontId="0" fillId="0" borderId="12" xfId="0" applyFill="1" applyBorder="1" applyAlignment="1">
      <alignment horizontal="center" wrapText="1"/>
    </xf>
    <xf numFmtId="0" fontId="0" fillId="0" borderId="17" xfId="0" applyFill="1" applyBorder="1"/>
    <xf numFmtId="0" fontId="0" fillId="0" borderId="18" xfId="0" applyFill="1" applyBorder="1"/>
    <xf numFmtId="0" fontId="0" fillId="0" borderId="23" xfId="0" applyFill="1" applyBorder="1" applyAlignment="1">
      <alignment horizontal="center" wrapText="1"/>
    </xf>
    <xf numFmtId="0" fontId="0" fillId="0" borderId="23" xfId="0" applyFill="1" applyBorder="1"/>
    <xf numFmtId="0" fontId="0" fillId="0" borderId="20" xfId="0" applyFill="1" applyBorder="1"/>
    <xf numFmtId="0" fontId="34" fillId="0" borderId="0" xfId="0" applyFont="1" applyFill="1" applyBorder="1" applyAlignment="1">
      <alignment wrapText="1"/>
    </xf>
    <xf numFmtId="0" fontId="14" fillId="0" borderId="0" xfId="0" applyFont="1" applyFill="1" applyBorder="1" applyAlignment="1">
      <alignment horizontal="center" wrapText="1"/>
    </xf>
    <xf numFmtId="0" fontId="14" fillId="0" borderId="0" xfId="0" applyFont="1" applyFill="1" applyBorder="1"/>
    <xf numFmtId="0" fontId="5" fillId="0" borderId="4" xfId="0" applyFont="1" applyFill="1" applyBorder="1" applyAlignment="1">
      <alignment wrapText="1"/>
    </xf>
    <xf numFmtId="0" fontId="5" fillId="0" borderId="4" xfId="0" applyFont="1" applyFill="1" applyBorder="1"/>
    <xf numFmtId="0" fontId="0" fillId="0" borderId="11" xfId="0" applyFill="1" applyBorder="1" applyAlignment="1">
      <alignment horizontal="center" wrapText="1"/>
    </xf>
    <xf numFmtId="0" fontId="0" fillId="0" borderId="24" xfId="0" applyFill="1" applyBorder="1" applyAlignment="1">
      <alignment horizontal="center" wrapText="1"/>
    </xf>
    <xf numFmtId="0" fontId="0" fillId="0" borderId="11" xfId="0" quotePrefix="1" applyFill="1" applyBorder="1" applyAlignment="1">
      <alignment horizontal="center" wrapText="1"/>
    </xf>
    <xf numFmtId="0" fontId="0" fillId="0" borderId="23" xfId="0" applyFill="1" applyBorder="1" applyAlignment="1"/>
    <xf numFmtId="0" fontId="0" fillId="0" borderId="20" xfId="0" applyFill="1" applyBorder="1" applyAlignment="1"/>
    <xf numFmtId="0" fontId="0" fillId="0" borderId="13" xfId="0" applyBorder="1" applyAlignment="1"/>
    <xf numFmtId="0" fontId="0" fillId="0" borderId="4" xfId="0" applyBorder="1" applyAlignment="1"/>
    <xf numFmtId="0" fontId="0" fillId="0" borderId="14" xfId="0" applyBorder="1" applyAlignment="1"/>
    <xf numFmtId="0" fontId="0" fillId="0" borderId="13" xfId="0" applyFill="1" applyBorder="1" applyAlignment="1">
      <alignment horizontal="center" wrapText="1"/>
    </xf>
    <xf numFmtId="0" fontId="0" fillId="0" borderId="4" xfId="0" applyFill="1" applyBorder="1"/>
    <xf numFmtId="0" fontId="0" fillId="0" borderId="14" xfId="0" applyFill="1" applyBorder="1"/>
    <xf numFmtId="0" fontId="0" fillId="0" borderId="20" xfId="0" applyFill="1" applyBorder="1" applyAlignment="1">
      <alignment horizontal="center" wrapText="1"/>
    </xf>
    <xf numFmtId="0" fontId="0" fillId="0" borderId="21" xfId="0" applyFill="1" applyBorder="1" applyAlignment="1">
      <alignment horizontal="center" wrapText="1"/>
    </xf>
    <xf numFmtId="0" fontId="57" fillId="0" borderId="0" xfId="0" applyFont="1" applyFill="1" applyAlignment="1">
      <alignment horizontal="left"/>
    </xf>
    <xf numFmtId="0" fontId="11" fillId="0" borderId="0" xfId="17" applyFont="1" applyFill="1" applyBorder="1" applyAlignment="1" applyProtection="1">
      <alignment horizontal="left"/>
    </xf>
    <xf numFmtId="0" fontId="23" fillId="0" borderId="0" xfId="0" applyFont="1" applyAlignment="1">
      <alignment horizontal="left"/>
    </xf>
  </cellXfs>
  <cellStyles count="34">
    <cellStyle name="Comma" xfId="1" builtinId="3"/>
    <cellStyle name="Comma 3" xfId="2"/>
    <cellStyle name="Comma 4" xfId="3"/>
    <cellStyle name="Comma0" xfId="4"/>
    <cellStyle name="Comma0 2" xfId="5"/>
    <cellStyle name="Currency" xfId="6" builtinId="4"/>
    <cellStyle name="Currency 2" xfId="7"/>
    <cellStyle name="Currency0" xfId="8"/>
    <cellStyle name="Currency0 2" xfId="9"/>
    <cellStyle name="Date" xfId="10"/>
    <cellStyle name="Date 2" xfId="11"/>
    <cellStyle name="Fixed" xfId="12"/>
    <cellStyle name="Fixed 2" xfId="13"/>
    <cellStyle name="Heading 1" xfId="14" builtinId="16" customBuiltin="1"/>
    <cellStyle name="Heading 2" xfId="15" builtinId="17" customBuiltin="1"/>
    <cellStyle name="Heading 2 2" xfId="16"/>
    <cellStyle name="Hyperlink" xfId="17" builtinId="8"/>
    <cellStyle name="Normal" xfId="0" builtinId="0"/>
    <cellStyle name="Normal 13" xfId="18"/>
    <cellStyle name="Normal 18" xfId="33"/>
    <cellStyle name="Normal_Annual Exports By Country" xfId="19"/>
    <cellStyle name="Normal_Breweries by State" xfId="20"/>
    <cellStyle name="Normal_Imports" xfId="21"/>
    <cellStyle name="Normal_Monthly Imports" xfId="22"/>
    <cellStyle name="Normal_Sheet1" xfId="23"/>
    <cellStyle name="Normal_Sheet11" xfId="24"/>
    <cellStyle name="Normal_Sheet2" xfId="25"/>
    <cellStyle name="Normal_US and State Population" xfId="26"/>
    <cellStyle name="Percent" xfId="27" builtinId="5"/>
    <cellStyle name="Percent 3" xfId="28"/>
    <cellStyle name="SAPBEXaggData" xfId="29"/>
    <cellStyle name="SAPBEXaggData 2" xfId="30"/>
    <cellStyle name="Total" xfId="31" builtinId="25" customBuiltin="1"/>
    <cellStyle name="Total 2" xfId="3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6.xml"/><Relationship Id="rId26" Type="http://schemas.openxmlformats.org/officeDocument/2006/relationships/worksheet" Target="worksheets/sheet23.xml"/><Relationship Id="rId39" Type="http://schemas.openxmlformats.org/officeDocument/2006/relationships/worksheet" Target="worksheets/sheet36.xml"/><Relationship Id="rId21" Type="http://schemas.openxmlformats.org/officeDocument/2006/relationships/worksheet" Target="worksheets/sheet19.xml"/><Relationship Id="rId34" Type="http://schemas.openxmlformats.org/officeDocument/2006/relationships/worksheet" Target="worksheets/sheet31.xml"/><Relationship Id="rId42" Type="http://schemas.openxmlformats.org/officeDocument/2006/relationships/worksheet" Target="worksheets/sheet39.xml"/><Relationship Id="rId47" Type="http://schemas.openxmlformats.org/officeDocument/2006/relationships/worksheet" Target="worksheets/sheet44.xml"/><Relationship Id="rId50" Type="http://schemas.openxmlformats.org/officeDocument/2006/relationships/chartsheet" Target="chartsheets/sheet4.xml"/><Relationship Id="rId55" Type="http://schemas.openxmlformats.org/officeDocument/2006/relationships/sharedStrings" Target="sharedStrings.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5.xml"/><Relationship Id="rId25" Type="http://schemas.openxmlformats.org/officeDocument/2006/relationships/chartsheet" Target="chartsheets/sheet3.xml"/><Relationship Id="rId33" Type="http://schemas.openxmlformats.org/officeDocument/2006/relationships/worksheet" Target="worksheets/sheet30.xml"/><Relationship Id="rId38" Type="http://schemas.openxmlformats.org/officeDocument/2006/relationships/worksheet" Target="worksheets/sheet35.xml"/><Relationship Id="rId46" Type="http://schemas.openxmlformats.org/officeDocument/2006/relationships/worksheet" Target="worksheets/sheet43.xml"/><Relationship Id="rId2" Type="http://schemas.openxmlformats.org/officeDocument/2006/relationships/worksheet" Target="worksheets/sheet2.xml"/><Relationship Id="rId16" Type="http://schemas.openxmlformats.org/officeDocument/2006/relationships/chartsheet" Target="chartsheets/sheet2.xml"/><Relationship Id="rId20" Type="http://schemas.openxmlformats.org/officeDocument/2006/relationships/worksheet" Target="worksheets/sheet18.xml"/><Relationship Id="rId29" Type="http://schemas.openxmlformats.org/officeDocument/2006/relationships/worksheet" Target="worksheets/sheet26.xml"/><Relationship Id="rId41" Type="http://schemas.openxmlformats.org/officeDocument/2006/relationships/worksheet" Target="worksheets/sheet38.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2.xml"/><Relationship Id="rId32" Type="http://schemas.openxmlformats.org/officeDocument/2006/relationships/worksheet" Target="worksheets/sheet29.xml"/><Relationship Id="rId37" Type="http://schemas.openxmlformats.org/officeDocument/2006/relationships/worksheet" Target="worksheets/sheet34.xml"/><Relationship Id="rId40" Type="http://schemas.openxmlformats.org/officeDocument/2006/relationships/worksheet" Target="worksheets/sheet37.xml"/><Relationship Id="rId45" Type="http://schemas.openxmlformats.org/officeDocument/2006/relationships/worksheet" Target="worksheets/sheet42.xml"/><Relationship Id="rId53" Type="http://schemas.openxmlformats.org/officeDocument/2006/relationships/theme" Target="theme/theme1.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1.xml"/><Relationship Id="rId28" Type="http://schemas.openxmlformats.org/officeDocument/2006/relationships/worksheet" Target="worksheets/sheet25.xml"/><Relationship Id="rId36" Type="http://schemas.openxmlformats.org/officeDocument/2006/relationships/worksheet" Target="worksheets/sheet33.xml"/><Relationship Id="rId49" Type="http://schemas.openxmlformats.org/officeDocument/2006/relationships/worksheet" Target="worksheets/sheet46.xml"/><Relationship Id="rId10" Type="http://schemas.openxmlformats.org/officeDocument/2006/relationships/worksheet" Target="worksheets/sheet9.xml"/><Relationship Id="rId19" Type="http://schemas.openxmlformats.org/officeDocument/2006/relationships/worksheet" Target="worksheets/sheet17.xml"/><Relationship Id="rId31" Type="http://schemas.openxmlformats.org/officeDocument/2006/relationships/worksheet" Target="worksheets/sheet28.xml"/><Relationship Id="rId44" Type="http://schemas.openxmlformats.org/officeDocument/2006/relationships/worksheet" Target="worksheets/sheet41.xml"/><Relationship Id="rId52" Type="http://schemas.openxmlformats.org/officeDocument/2006/relationships/worksheet" Target="worksheets/sheet48.xml"/><Relationship Id="rId4" Type="http://schemas.openxmlformats.org/officeDocument/2006/relationships/chartsheet" Target="chartsheets/sheet1.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0.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worksheet" Target="worksheets/sheet32.xml"/><Relationship Id="rId43" Type="http://schemas.openxmlformats.org/officeDocument/2006/relationships/worksheet" Target="worksheets/sheet40.xml"/><Relationship Id="rId48" Type="http://schemas.openxmlformats.org/officeDocument/2006/relationships/worksheet" Target="worksheets/sheet45.xml"/><Relationship Id="rId56" Type="http://schemas.openxmlformats.org/officeDocument/2006/relationships/calcChain" Target="calcChain.xml"/><Relationship Id="rId8" Type="http://schemas.openxmlformats.org/officeDocument/2006/relationships/worksheet" Target="worksheets/sheet7.xml"/><Relationship Id="rId51" Type="http://schemas.openxmlformats.org/officeDocument/2006/relationships/worksheet" Target="worksheets/sheet47.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Arial"/>
                <a:ea typeface="Arial"/>
                <a:cs typeface="Arial"/>
              </a:defRPr>
            </a:pPr>
            <a:r>
              <a:rPr lang="en-US"/>
              <a:t>Breweries in Operation</a:t>
            </a:r>
          </a:p>
        </c:rich>
      </c:tx>
      <c:layout>
        <c:manualLayout>
          <c:xMode val="edge"/>
          <c:yMode val="edge"/>
          <c:x val="0.39977849050777692"/>
          <c:y val="1.9639934533551555E-2"/>
        </c:manualLayout>
      </c:layout>
      <c:spPr>
        <a:noFill/>
        <a:ln w="25400">
          <a:noFill/>
        </a:ln>
      </c:spPr>
    </c:title>
    <c:plotArea>
      <c:layout>
        <c:manualLayout>
          <c:layoutTarget val="inner"/>
          <c:xMode val="edge"/>
          <c:yMode val="edge"/>
          <c:x val="5.9800664451827357E-2"/>
          <c:y val="0.12111292962356793"/>
          <c:w val="0.91694352159468462"/>
          <c:h val="0.71031096563011453"/>
        </c:manualLayout>
      </c:layout>
      <c:lineChart>
        <c:grouping val="standard"/>
        <c:ser>
          <c:idx val="3"/>
          <c:order val="0"/>
          <c:tx>
            <c:strRef>
              <c:f>'Brewers and Wholesalers'!$D$2</c:f>
              <c:strCache>
                <c:ptCount val="1"/>
                <c:pt idx="0">
                  <c:v>TOTAL BREWERIES</c:v>
                </c:pt>
              </c:strCache>
            </c:strRef>
          </c:tx>
          <c:spPr>
            <a:ln w="38100">
              <a:solidFill>
                <a:srgbClr val="000080"/>
              </a:solidFill>
              <a:prstDash val="solid"/>
            </a:ln>
          </c:spPr>
          <c:marker>
            <c:symbol val="none"/>
          </c:marker>
          <c:cat>
            <c:numRef>
              <c:f>'Brewers and Wholesalers'!$A$3:$A$116</c:f>
              <c:numCache>
                <c:formatCode>General</c:formatCode>
                <c:ptCount val="114"/>
                <c:pt idx="0">
                  <c:v>1887</c:v>
                </c:pt>
                <c:pt idx="1">
                  <c:v>1888</c:v>
                </c:pt>
                <c:pt idx="2">
                  <c:v>1889</c:v>
                </c:pt>
                <c:pt idx="3">
                  <c:v>1890</c:v>
                </c:pt>
                <c:pt idx="4">
                  <c:v>1891</c:v>
                </c:pt>
                <c:pt idx="5">
                  <c:v>1892</c:v>
                </c:pt>
                <c:pt idx="6">
                  <c:v>1893</c:v>
                </c:pt>
                <c:pt idx="7">
                  <c:v>1894</c:v>
                </c:pt>
                <c:pt idx="8">
                  <c:v>1895</c:v>
                </c:pt>
                <c:pt idx="9">
                  <c:v>1896</c:v>
                </c:pt>
                <c:pt idx="10">
                  <c:v>1897</c:v>
                </c:pt>
                <c:pt idx="11">
                  <c:v>1898</c:v>
                </c:pt>
                <c:pt idx="12">
                  <c:v>1899</c:v>
                </c:pt>
                <c:pt idx="13">
                  <c:v>1900</c:v>
                </c:pt>
                <c:pt idx="14">
                  <c:v>1901</c:v>
                </c:pt>
                <c:pt idx="15">
                  <c:v>1902</c:v>
                </c:pt>
                <c:pt idx="16">
                  <c:v>1903</c:v>
                </c:pt>
                <c:pt idx="17">
                  <c:v>1904</c:v>
                </c:pt>
                <c:pt idx="18">
                  <c:v>1905</c:v>
                </c:pt>
                <c:pt idx="19">
                  <c:v>1906</c:v>
                </c:pt>
                <c:pt idx="20">
                  <c:v>1907</c:v>
                </c:pt>
                <c:pt idx="21">
                  <c:v>1908</c:v>
                </c:pt>
                <c:pt idx="22">
                  <c:v>1909</c:v>
                </c:pt>
                <c:pt idx="23">
                  <c:v>1910</c:v>
                </c:pt>
                <c:pt idx="24">
                  <c:v>1911</c:v>
                </c:pt>
                <c:pt idx="25">
                  <c:v>1912</c:v>
                </c:pt>
                <c:pt idx="26">
                  <c:v>1913</c:v>
                </c:pt>
                <c:pt idx="27">
                  <c:v>1914</c:v>
                </c:pt>
                <c:pt idx="28">
                  <c:v>1915</c:v>
                </c:pt>
                <c:pt idx="29">
                  <c:v>1916</c:v>
                </c:pt>
                <c:pt idx="30">
                  <c:v>1917</c:v>
                </c:pt>
                <c:pt idx="31">
                  <c:v>1918</c:v>
                </c:pt>
                <c:pt idx="32">
                  <c:v>1919</c:v>
                </c:pt>
                <c:pt idx="33">
                  <c:v>1920</c:v>
                </c:pt>
                <c:pt idx="34">
                  <c:v>1932</c:v>
                </c:pt>
                <c:pt idx="35">
                  <c:v>1933</c:v>
                </c:pt>
                <c:pt idx="36">
                  <c:v>1934</c:v>
                </c:pt>
                <c:pt idx="37">
                  <c:v>1935</c:v>
                </c:pt>
                <c:pt idx="38">
                  <c:v>1936</c:v>
                </c:pt>
                <c:pt idx="39">
                  <c:v>1937</c:v>
                </c:pt>
                <c:pt idx="40">
                  <c:v>1938</c:v>
                </c:pt>
                <c:pt idx="41">
                  <c:v>1939</c:v>
                </c:pt>
                <c:pt idx="42">
                  <c:v>1940</c:v>
                </c:pt>
                <c:pt idx="43">
                  <c:v>1941</c:v>
                </c:pt>
                <c:pt idx="44">
                  <c:v>1942</c:v>
                </c:pt>
                <c:pt idx="45">
                  <c:v>1943</c:v>
                </c:pt>
                <c:pt idx="46">
                  <c:v>1944</c:v>
                </c:pt>
                <c:pt idx="47">
                  <c:v>1945</c:v>
                </c:pt>
                <c:pt idx="48">
                  <c:v>1946</c:v>
                </c:pt>
                <c:pt idx="49">
                  <c:v>1947</c:v>
                </c:pt>
                <c:pt idx="50">
                  <c:v>1948</c:v>
                </c:pt>
                <c:pt idx="51">
                  <c:v>1949</c:v>
                </c:pt>
                <c:pt idx="52">
                  <c:v>1950</c:v>
                </c:pt>
                <c:pt idx="53">
                  <c:v>1951</c:v>
                </c:pt>
                <c:pt idx="54">
                  <c:v>1952</c:v>
                </c:pt>
                <c:pt idx="55">
                  <c:v>1953</c:v>
                </c:pt>
                <c:pt idx="56">
                  <c:v>1954</c:v>
                </c:pt>
                <c:pt idx="57">
                  <c:v>1955</c:v>
                </c:pt>
                <c:pt idx="58">
                  <c:v>1956</c:v>
                </c:pt>
                <c:pt idx="59">
                  <c:v>1957</c:v>
                </c:pt>
                <c:pt idx="60">
                  <c:v>1958</c:v>
                </c:pt>
                <c:pt idx="61">
                  <c:v>1959</c:v>
                </c:pt>
                <c:pt idx="62">
                  <c:v>1960</c:v>
                </c:pt>
                <c:pt idx="63">
                  <c:v>1961</c:v>
                </c:pt>
                <c:pt idx="64">
                  <c:v>1962</c:v>
                </c:pt>
                <c:pt idx="65">
                  <c:v>1963</c:v>
                </c:pt>
                <c:pt idx="66">
                  <c:v>1964</c:v>
                </c:pt>
                <c:pt idx="67">
                  <c:v>1965</c:v>
                </c:pt>
                <c:pt idx="68">
                  <c:v>1966</c:v>
                </c:pt>
                <c:pt idx="69">
                  <c:v>1967</c:v>
                </c:pt>
                <c:pt idx="70">
                  <c:v>1968</c:v>
                </c:pt>
                <c:pt idx="71">
                  <c:v>1969</c:v>
                </c:pt>
                <c:pt idx="72">
                  <c:v>1970</c:v>
                </c:pt>
                <c:pt idx="73">
                  <c:v>1971</c:v>
                </c:pt>
                <c:pt idx="74">
                  <c:v>1972</c:v>
                </c:pt>
                <c:pt idx="75">
                  <c:v>1973</c:v>
                </c:pt>
                <c:pt idx="76">
                  <c:v>1974</c:v>
                </c:pt>
                <c:pt idx="77">
                  <c:v>1975</c:v>
                </c:pt>
                <c:pt idx="78">
                  <c:v>1976</c:v>
                </c:pt>
                <c:pt idx="79">
                  <c:v>1977</c:v>
                </c:pt>
                <c:pt idx="80">
                  <c:v>1978</c:v>
                </c:pt>
                <c:pt idx="81">
                  <c:v>1979</c:v>
                </c:pt>
                <c:pt idx="82">
                  <c:v>1980</c:v>
                </c:pt>
                <c:pt idx="83">
                  <c:v>1981</c:v>
                </c:pt>
                <c:pt idx="84">
                  <c:v>1982</c:v>
                </c:pt>
                <c:pt idx="85">
                  <c:v>1983</c:v>
                </c:pt>
                <c:pt idx="86">
                  <c:v>1984</c:v>
                </c:pt>
                <c:pt idx="87">
                  <c:v>1985</c:v>
                </c:pt>
                <c:pt idx="88">
                  <c:v>1986</c:v>
                </c:pt>
                <c:pt idx="89">
                  <c:v>1987</c:v>
                </c:pt>
                <c:pt idx="90">
                  <c:v>1988</c:v>
                </c:pt>
                <c:pt idx="91">
                  <c:v>1989</c:v>
                </c:pt>
                <c:pt idx="92">
                  <c:v>1990</c:v>
                </c:pt>
                <c:pt idx="93">
                  <c:v>1991</c:v>
                </c:pt>
                <c:pt idx="94">
                  <c:v>1992</c:v>
                </c:pt>
                <c:pt idx="95">
                  <c:v>1993</c:v>
                </c:pt>
                <c:pt idx="96">
                  <c:v>1994</c:v>
                </c:pt>
                <c:pt idx="97">
                  <c:v>1995</c:v>
                </c:pt>
                <c:pt idx="98">
                  <c:v>1996</c:v>
                </c:pt>
                <c:pt idx="99">
                  <c:v>1997</c:v>
                </c:pt>
                <c:pt idx="100">
                  <c:v>1998</c:v>
                </c:pt>
                <c:pt idx="101">
                  <c:v>1999</c:v>
                </c:pt>
                <c:pt idx="102">
                  <c:v>2000</c:v>
                </c:pt>
                <c:pt idx="103">
                  <c:v>2001</c:v>
                </c:pt>
                <c:pt idx="104">
                  <c:v>2002</c:v>
                </c:pt>
                <c:pt idx="105">
                  <c:v>2003</c:v>
                </c:pt>
                <c:pt idx="106">
                  <c:v>2004</c:v>
                </c:pt>
                <c:pt idx="107">
                  <c:v>2005</c:v>
                </c:pt>
                <c:pt idx="108">
                  <c:v>2006</c:v>
                </c:pt>
                <c:pt idx="109">
                  <c:v>2007</c:v>
                </c:pt>
                <c:pt idx="110">
                  <c:v>2008</c:v>
                </c:pt>
                <c:pt idx="111">
                  <c:v>2009</c:v>
                </c:pt>
                <c:pt idx="112">
                  <c:v>2010</c:v>
                </c:pt>
                <c:pt idx="113">
                  <c:v>2011</c:v>
                </c:pt>
              </c:numCache>
            </c:numRef>
          </c:cat>
          <c:val>
            <c:numRef>
              <c:f>'Brewers and Wholesalers'!$D$3:$D$116</c:f>
              <c:numCache>
                <c:formatCode>#,##0</c:formatCode>
                <c:ptCount val="114"/>
                <c:pt idx="0">
                  <c:v>2269</c:v>
                </c:pt>
                <c:pt idx="1">
                  <c:v>1968</c:v>
                </c:pt>
                <c:pt idx="2">
                  <c:v>2144</c:v>
                </c:pt>
                <c:pt idx="3">
                  <c:v>2156</c:v>
                </c:pt>
                <c:pt idx="4">
                  <c:v>2138</c:v>
                </c:pt>
                <c:pt idx="5">
                  <c:v>1967</c:v>
                </c:pt>
                <c:pt idx="6">
                  <c:v>1930</c:v>
                </c:pt>
                <c:pt idx="7">
                  <c:v>1805</c:v>
                </c:pt>
                <c:pt idx="8">
                  <c:v>1771</c:v>
                </c:pt>
                <c:pt idx="9">
                  <c:v>1866</c:v>
                </c:pt>
                <c:pt idx="10">
                  <c:v>1830</c:v>
                </c:pt>
                <c:pt idx="11">
                  <c:v>1845</c:v>
                </c:pt>
                <c:pt idx="12">
                  <c:v>1959</c:v>
                </c:pt>
                <c:pt idx="13">
                  <c:v>1816</c:v>
                </c:pt>
                <c:pt idx="14">
                  <c:v>1771</c:v>
                </c:pt>
                <c:pt idx="15">
                  <c:v>1807</c:v>
                </c:pt>
                <c:pt idx="16">
                  <c:v>1733</c:v>
                </c:pt>
                <c:pt idx="17">
                  <c:v>1741</c:v>
                </c:pt>
                <c:pt idx="18">
                  <c:v>1847</c:v>
                </c:pt>
                <c:pt idx="19">
                  <c:v>1747</c:v>
                </c:pt>
                <c:pt idx="20">
                  <c:v>1720</c:v>
                </c:pt>
                <c:pt idx="21">
                  <c:v>1644</c:v>
                </c:pt>
                <c:pt idx="22">
                  <c:v>1622</c:v>
                </c:pt>
                <c:pt idx="23">
                  <c:v>1568</c:v>
                </c:pt>
                <c:pt idx="24">
                  <c:v>1524</c:v>
                </c:pt>
                <c:pt idx="25">
                  <c:v>1506</c:v>
                </c:pt>
                <c:pt idx="26">
                  <c:v>1462</c:v>
                </c:pt>
                <c:pt idx="27">
                  <c:v>1392</c:v>
                </c:pt>
                <c:pt idx="28">
                  <c:v>1345</c:v>
                </c:pt>
                <c:pt idx="29">
                  <c:v>1313</c:v>
                </c:pt>
                <c:pt idx="30">
                  <c:v>1247</c:v>
                </c:pt>
                <c:pt idx="31">
                  <c:v>1092</c:v>
                </c:pt>
                <c:pt idx="32">
                  <c:v>669</c:v>
                </c:pt>
                <c:pt idx="33">
                  <c:v>0</c:v>
                </c:pt>
                <c:pt idx="34">
                  <c:v>0</c:v>
                </c:pt>
                <c:pt idx="35">
                  <c:v>331</c:v>
                </c:pt>
                <c:pt idx="36">
                  <c:v>756</c:v>
                </c:pt>
                <c:pt idx="37">
                  <c:v>766</c:v>
                </c:pt>
                <c:pt idx="38">
                  <c:v>739</c:v>
                </c:pt>
                <c:pt idx="39">
                  <c:v>757</c:v>
                </c:pt>
                <c:pt idx="40">
                  <c:v>700</c:v>
                </c:pt>
                <c:pt idx="41">
                  <c:v>672</c:v>
                </c:pt>
                <c:pt idx="42">
                  <c:v>684</c:v>
                </c:pt>
                <c:pt idx="43">
                  <c:v>857</c:v>
                </c:pt>
                <c:pt idx="44">
                  <c:v>523</c:v>
                </c:pt>
                <c:pt idx="45">
                  <c:v>491</c:v>
                </c:pt>
                <c:pt idx="46">
                  <c:v>480</c:v>
                </c:pt>
                <c:pt idx="47">
                  <c:v>476</c:v>
                </c:pt>
                <c:pt idx="48">
                  <c:v>463</c:v>
                </c:pt>
                <c:pt idx="49">
                  <c:v>421</c:v>
                </c:pt>
                <c:pt idx="50">
                  <c:v>403</c:v>
                </c:pt>
                <c:pt idx="51">
                  <c:v>364</c:v>
                </c:pt>
                <c:pt idx="52">
                  <c:v>350</c:v>
                </c:pt>
                <c:pt idx="53">
                  <c:v>297</c:v>
                </c:pt>
                <c:pt idx="54">
                  <c:v>285</c:v>
                </c:pt>
                <c:pt idx="55">
                  <c:v>272</c:v>
                </c:pt>
                <c:pt idx="56">
                  <c:v>258</c:v>
                </c:pt>
                <c:pt idx="57">
                  <c:v>239</c:v>
                </c:pt>
                <c:pt idx="58">
                  <c:v>227</c:v>
                </c:pt>
                <c:pt idx="59">
                  <c:v>210</c:v>
                </c:pt>
                <c:pt idx="60">
                  <c:v>198</c:v>
                </c:pt>
                <c:pt idx="61">
                  <c:v>184</c:v>
                </c:pt>
                <c:pt idx="62">
                  <c:v>175</c:v>
                </c:pt>
                <c:pt idx="63">
                  <c:v>167</c:v>
                </c:pt>
                <c:pt idx="64">
                  <c:v>154</c:v>
                </c:pt>
                <c:pt idx="65">
                  <c:v>145</c:v>
                </c:pt>
                <c:pt idx="66">
                  <c:v>135</c:v>
                </c:pt>
                <c:pt idx="67">
                  <c:v>126</c:v>
                </c:pt>
                <c:pt idx="68">
                  <c:v>116</c:v>
                </c:pt>
                <c:pt idx="69">
                  <c:v>103</c:v>
                </c:pt>
                <c:pt idx="70">
                  <c:v>94</c:v>
                </c:pt>
                <c:pt idx="71">
                  <c:v>84</c:v>
                </c:pt>
                <c:pt idx="72">
                  <c:v>83</c:v>
                </c:pt>
                <c:pt idx="73">
                  <c:v>78</c:v>
                </c:pt>
                <c:pt idx="74">
                  <c:v>77</c:v>
                </c:pt>
                <c:pt idx="75">
                  <c:v>71</c:v>
                </c:pt>
                <c:pt idx="76">
                  <c:v>57</c:v>
                </c:pt>
                <c:pt idx="77">
                  <c:v>53</c:v>
                </c:pt>
                <c:pt idx="78">
                  <c:v>52</c:v>
                </c:pt>
                <c:pt idx="79">
                  <c:v>49</c:v>
                </c:pt>
                <c:pt idx="80">
                  <c:v>45</c:v>
                </c:pt>
                <c:pt idx="81">
                  <c:v>44</c:v>
                </c:pt>
                <c:pt idx="82">
                  <c:v>48</c:v>
                </c:pt>
                <c:pt idx="83">
                  <c:v>48</c:v>
                </c:pt>
                <c:pt idx="84">
                  <c:v>49</c:v>
                </c:pt>
                <c:pt idx="85">
                  <c:v>49</c:v>
                </c:pt>
                <c:pt idx="86">
                  <c:v>57</c:v>
                </c:pt>
                <c:pt idx="87">
                  <c:v>71</c:v>
                </c:pt>
                <c:pt idx="88">
                  <c:v>79</c:v>
                </c:pt>
                <c:pt idx="89">
                  <c:v>123</c:v>
                </c:pt>
                <c:pt idx="90">
                  <c:v>181</c:v>
                </c:pt>
                <c:pt idx="91">
                  <c:v>244</c:v>
                </c:pt>
                <c:pt idx="92">
                  <c:v>298</c:v>
                </c:pt>
                <c:pt idx="93">
                  <c:v>350</c:v>
                </c:pt>
                <c:pt idx="94">
                  <c:v>405</c:v>
                </c:pt>
                <c:pt idx="95">
                  <c:v>490</c:v>
                </c:pt>
                <c:pt idx="96">
                  <c:v>634</c:v>
                </c:pt>
                <c:pt idx="97">
                  <c:v>1006</c:v>
                </c:pt>
                <c:pt idx="98">
                  <c:v>1305</c:v>
                </c:pt>
                <c:pt idx="99">
                  <c:v>1475</c:v>
                </c:pt>
                <c:pt idx="100">
                  <c:v>1651</c:v>
                </c:pt>
                <c:pt idx="101">
                  <c:v>1577</c:v>
                </c:pt>
                <c:pt idx="102">
                  <c:v>1493</c:v>
                </c:pt>
                <c:pt idx="103">
                  <c:v>1499</c:v>
                </c:pt>
                <c:pt idx="104">
                  <c:v>1575</c:v>
                </c:pt>
                <c:pt idx="105">
                  <c:v>1629</c:v>
                </c:pt>
                <c:pt idx="106">
                  <c:v>1635</c:v>
                </c:pt>
                <c:pt idx="107">
                  <c:v>1612</c:v>
                </c:pt>
                <c:pt idx="108">
                  <c:v>1741</c:v>
                </c:pt>
                <c:pt idx="109">
                  <c:v>1805</c:v>
                </c:pt>
                <c:pt idx="110">
                  <c:v>1896</c:v>
                </c:pt>
                <c:pt idx="111">
                  <c:v>1933</c:v>
                </c:pt>
                <c:pt idx="112">
                  <c:v>2131</c:v>
                </c:pt>
                <c:pt idx="113">
                  <c:v>2309</c:v>
                </c:pt>
              </c:numCache>
            </c:numRef>
          </c:val>
        </c:ser>
        <c:dLbls/>
        <c:marker val="1"/>
        <c:axId val="262485504"/>
        <c:axId val="262487424"/>
      </c:lineChart>
      <c:catAx>
        <c:axId val="262485504"/>
        <c:scaling>
          <c:orientation val="minMax"/>
        </c:scaling>
        <c:axPos val="b"/>
        <c:title>
          <c:tx>
            <c:rich>
              <a:bodyPr/>
              <a:lstStyle/>
              <a:p>
                <a:pPr>
                  <a:defRPr sz="1000" b="1" i="0" u="none" strike="noStrike" baseline="0">
                    <a:solidFill>
                      <a:srgbClr val="000000"/>
                    </a:solidFill>
                    <a:latin typeface="ARIAL"/>
                    <a:ea typeface="ARIAL"/>
                    <a:cs typeface="ARIAL"/>
                  </a:defRPr>
                </a:pPr>
                <a:r>
                  <a:rPr lang="en-US"/>
                  <a:t>1887 to 2012
</a:t>
                </a:r>
              </a:p>
            </c:rich>
          </c:tx>
          <c:layout>
            <c:manualLayout>
              <c:xMode val="edge"/>
              <c:yMode val="edge"/>
              <c:x val="0.43964565472601153"/>
              <c:y val="6.3829787234042562E-2"/>
            </c:manualLayout>
          </c:layout>
          <c:spPr>
            <a:noFill/>
            <a:ln w="25400">
              <a:noFill/>
            </a:ln>
          </c:spPr>
        </c:title>
        <c:numFmt formatCode="General" sourceLinked="1"/>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62487424"/>
        <c:crosses val="autoZero"/>
        <c:auto val="1"/>
        <c:lblAlgn val="ctr"/>
        <c:lblOffset val="100"/>
        <c:tickLblSkip val="2"/>
        <c:tickMarkSkip val="2"/>
      </c:catAx>
      <c:valAx>
        <c:axId val="262487424"/>
        <c:scaling>
          <c:orientation val="minMax"/>
        </c:scaling>
        <c:axPos val="l"/>
        <c:majorGridlines>
          <c:spPr>
            <a:ln w="3175">
              <a:solidFill>
                <a:srgbClr val="000000"/>
              </a:solidFill>
              <a:prstDash val="solid"/>
            </a:ln>
          </c:spPr>
        </c:majorGridlines>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62485504"/>
        <c:crosses val="autoZero"/>
        <c:crossBetween val="midCat"/>
      </c:valAx>
      <c:spPr>
        <a:solidFill>
          <a:srgbClr val="C0C0C0"/>
        </a:solidFill>
        <a:ln w="12700">
          <a:solidFill>
            <a:srgbClr val="808080"/>
          </a:solidFill>
          <a:prstDash val="solid"/>
        </a:ln>
      </c:spPr>
    </c:plotArea>
    <c:legend>
      <c:legendPos val="b"/>
      <c:layout>
        <c:manualLayout>
          <c:xMode val="edge"/>
          <c:yMode val="edge"/>
          <c:x val="0.42967889280210714"/>
          <c:y val="0.9345335515548282"/>
          <c:w val="0.17607977138262826"/>
          <c:h val="3.6006546644844491E-2"/>
        </c:manualLayout>
      </c:layout>
      <c:spPr>
        <a:no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800" b="1" i="0" u="none" strike="noStrike" baseline="0">
                <a:solidFill>
                  <a:srgbClr val="000000"/>
                </a:solidFill>
                <a:latin typeface="Arial"/>
                <a:ea typeface="Arial"/>
                <a:cs typeface="Arial"/>
              </a:defRPr>
            </a:pPr>
            <a:r>
              <a:rPr lang="en-US" sz="1800"/>
              <a:t>National Package Mix 
1981 to 2012
</a:t>
            </a:r>
          </a:p>
        </c:rich>
      </c:tx>
      <c:layout>
        <c:manualLayout>
          <c:xMode val="edge"/>
          <c:yMode val="edge"/>
          <c:x val="0.37098563567456455"/>
          <c:y val="5.2918712493180579E-2"/>
        </c:manualLayout>
      </c:layout>
      <c:spPr>
        <a:noFill/>
        <a:ln w="25400">
          <a:noFill/>
        </a:ln>
      </c:spPr>
    </c:title>
    <c:plotArea>
      <c:layout>
        <c:manualLayout>
          <c:layoutTarget val="inner"/>
          <c:xMode val="edge"/>
          <c:yMode val="edge"/>
          <c:x val="6.7552602436323439E-2"/>
          <c:y val="0.12274959083469721"/>
          <c:w val="0.90254706533776219"/>
          <c:h val="0.70049099836333883"/>
        </c:manualLayout>
      </c:layout>
      <c:areaChart>
        <c:grouping val="stacked"/>
        <c:ser>
          <c:idx val="2"/>
          <c:order val="0"/>
          <c:tx>
            <c:strRef>
              <c:f>'Package Mix - National'!$I$2</c:f>
              <c:strCache>
                <c:ptCount val="1"/>
                <c:pt idx="0">
                  <c:v>CAN VOLUME</c:v>
                </c:pt>
              </c:strCache>
            </c:strRef>
          </c:tx>
          <c:spPr>
            <a:solidFill>
              <a:srgbClr val="FFFF00"/>
            </a:solidFill>
            <a:ln w="12700">
              <a:solidFill>
                <a:srgbClr val="000000"/>
              </a:solidFill>
              <a:prstDash val="solid"/>
            </a:ln>
          </c:spPr>
          <c:cat>
            <c:numRef>
              <c:f>'Package Mix - National'!$A$3:$A$34</c:f>
              <c:numCache>
                <c:formatCode>General</c:formatCode>
                <c:ptCount val="32"/>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numCache>
            </c:numRef>
          </c:cat>
          <c:val>
            <c:numRef>
              <c:f>'Package Mix - National'!$I$3:$I$34</c:f>
              <c:numCache>
                <c:formatCode>#,##0</c:formatCode>
                <c:ptCount val="32"/>
                <c:pt idx="0">
                  <c:v>96602231.859999999</c:v>
                </c:pt>
                <c:pt idx="1">
                  <c:v>96645514.310000002</c:v>
                </c:pt>
                <c:pt idx="2">
                  <c:v>98702755.200000003</c:v>
                </c:pt>
                <c:pt idx="3">
                  <c:v>104010330.47999999</c:v>
                </c:pt>
                <c:pt idx="4">
                  <c:v>107657974.36999999</c:v>
                </c:pt>
                <c:pt idx="5">
                  <c:v>106302620.81999999</c:v>
                </c:pt>
                <c:pt idx="6">
                  <c:v>108703826.77999999</c:v>
                </c:pt>
                <c:pt idx="7">
                  <c:v>108867520.17999999</c:v>
                </c:pt>
                <c:pt idx="8">
                  <c:v>110752786.91999999</c:v>
                </c:pt>
                <c:pt idx="9">
                  <c:v>113632748.61</c:v>
                </c:pt>
                <c:pt idx="10">
                  <c:v>112960518</c:v>
                </c:pt>
                <c:pt idx="11">
                  <c:v>110733880.36999999</c:v>
                </c:pt>
                <c:pt idx="12">
                  <c:v>108844399.63999999</c:v>
                </c:pt>
                <c:pt idx="13">
                  <c:v>104049606.65000001</c:v>
                </c:pt>
                <c:pt idx="14">
                  <c:v>99068880.480000004</c:v>
                </c:pt>
                <c:pt idx="15">
                  <c:v>98157538.439999998</c:v>
                </c:pt>
                <c:pt idx="16">
                  <c:v>98702373.74769032</c:v>
                </c:pt>
                <c:pt idx="17">
                  <c:v>98365229.489999995</c:v>
                </c:pt>
                <c:pt idx="18">
                  <c:v>100084691.94</c:v>
                </c:pt>
                <c:pt idx="19">
                  <c:v>100780918.95</c:v>
                </c:pt>
                <c:pt idx="20">
                  <c:v>100073400</c:v>
                </c:pt>
                <c:pt idx="21">
                  <c:v>99276838.079999998</c:v>
                </c:pt>
                <c:pt idx="22">
                  <c:v>97241287.65205358</c:v>
                </c:pt>
                <c:pt idx="23">
                  <c:v>98075145.796558499</c:v>
                </c:pt>
                <c:pt idx="24">
                  <c:v>98604183.743000001</c:v>
                </c:pt>
                <c:pt idx="25">
                  <c:v>101222585.79544571</c:v>
                </c:pt>
                <c:pt idx="26">
                  <c:v>102734007.81012978</c:v>
                </c:pt>
                <c:pt idx="27">
                  <c:v>106276906.19075058</c:v>
                </c:pt>
                <c:pt idx="28">
                  <c:v>108561744.83980538</c:v>
                </c:pt>
                <c:pt idx="29">
                  <c:v>109678906.34947342</c:v>
                </c:pt>
                <c:pt idx="30">
                  <c:v>107959806.47635093</c:v>
                </c:pt>
                <c:pt idx="31">
                  <c:v>109657897.67033203</c:v>
                </c:pt>
              </c:numCache>
            </c:numRef>
          </c:val>
        </c:ser>
        <c:ser>
          <c:idx val="4"/>
          <c:order val="1"/>
          <c:tx>
            <c:strRef>
              <c:f>'Package Mix - National'!$J$2</c:f>
              <c:strCache>
                <c:ptCount val="1"/>
                <c:pt idx="0">
                  <c:v>BOTTLES VOLUME</c:v>
                </c:pt>
              </c:strCache>
            </c:strRef>
          </c:tx>
          <c:spPr>
            <a:solidFill>
              <a:srgbClr val="600080"/>
            </a:solidFill>
            <a:ln w="12700">
              <a:solidFill>
                <a:srgbClr val="000000"/>
              </a:solidFill>
              <a:prstDash val="solid"/>
            </a:ln>
          </c:spPr>
          <c:cat>
            <c:numRef>
              <c:f>'Package Mix - National'!$A$3:$A$34</c:f>
              <c:numCache>
                <c:formatCode>General</c:formatCode>
                <c:ptCount val="32"/>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numCache>
            </c:numRef>
          </c:cat>
          <c:val>
            <c:numRef>
              <c:f>'Package Mix - National'!$J$3:$J$34</c:f>
              <c:numCache>
                <c:formatCode>#,##0</c:formatCode>
                <c:ptCount val="32"/>
                <c:pt idx="0">
                  <c:v>41921723.260000005</c:v>
                </c:pt>
                <c:pt idx="1">
                  <c:v>47411007.020000003</c:v>
                </c:pt>
                <c:pt idx="2">
                  <c:v>45695720</c:v>
                </c:pt>
                <c:pt idx="3">
                  <c:v>41969080.719999999</c:v>
                </c:pt>
                <c:pt idx="4">
                  <c:v>40143651.460000001</c:v>
                </c:pt>
                <c:pt idx="5">
                  <c:v>46623956.5</c:v>
                </c:pt>
                <c:pt idx="6">
                  <c:v>44980893.839999996</c:v>
                </c:pt>
                <c:pt idx="7">
                  <c:v>46925655.25</c:v>
                </c:pt>
                <c:pt idx="8">
                  <c:v>46929147</c:v>
                </c:pt>
                <c:pt idx="9">
                  <c:v>48149469.75</c:v>
                </c:pt>
                <c:pt idx="10">
                  <c:v>45184207.199999996</c:v>
                </c:pt>
                <c:pt idx="11">
                  <c:v>46921135.75</c:v>
                </c:pt>
                <c:pt idx="12">
                  <c:v>48792317.079999998</c:v>
                </c:pt>
                <c:pt idx="13">
                  <c:v>56754330.899999999</c:v>
                </c:pt>
                <c:pt idx="14">
                  <c:v>61684397.280000001</c:v>
                </c:pt>
                <c:pt idx="15">
                  <c:v>64179928.980000004</c:v>
                </c:pt>
                <c:pt idx="16">
                  <c:v>66434290.022483863</c:v>
                </c:pt>
                <c:pt idx="17">
                  <c:v>69434279.640000001</c:v>
                </c:pt>
                <c:pt idx="18">
                  <c:v>72610462.780000001</c:v>
                </c:pt>
                <c:pt idx="19">
                  <c:v>75091665.099999994</c:v>
                </c:pt>
                <c:pt idx="20">
                  <c:v>78057252</c:v>
                </c:pt>
                <c:pt idx="21">
                  <c:v>81042316.800000012</c:v>
                </c:pt>
                <c:pt idx="22">
                  <c:v>83060266.536129102</c:v>
                </c:pt>
                <c:pt idx="23">
                  <c:v>85815752.571988687</c:v>
                </c:pt>
                <c:pt idx="24">
                  <c:v>85689290.653999999</c:v>
                </c:pt>
                <c:pt idx="25">
                  <c:v>87810069.25112164</c:v>
                </c:pt>
                <c:pt idx="26">
                  <c:v>88541887.143575773</c:v>
                </c:pt>
                <c:pt idx="27">
                  <c:v>86004759.191211969</c:v>
                </c:pt>
                <c:pt idx="28">
                  <c:v>79751127.940010875</c:v>
                </c:pt>
                <c:pt idx="29">
                  <c:v>75314220.87037012</c:v>
                </c:pt>
                <c:pt idx="30">
                  <c:v>74209659.818960622</c:v>
                </c:pt>
                <c:pt idx="31">
                  <c:v>75235211.747502238</c:v>
                </c:pt>
              </c:numCache>
            </c:numRef>
          </c:val>
        </c:ser>
        <c:ser>
          <c:idx val="6"/>
          <c:order val="2"/>
          <c:tx>
            <c:strRef>
              <c:f>'Package Mix - National'!$L$2</c:f>
              <c:strCache>
                <c:ptCount val="1"/>
                <c:pt idx="0">
                  <c:v>REFILL VOLUME</c:v>
                </c:pt>
              </c:strCache>
            </c:strRef>
          </c:tx>
          <c:spPr>
            <a:solidFill>
              <a:srgbClr val="0080C0"/>
            </a:solidFill>
            <a:ln w="12700">
              <a:solidFill>
                <a:srgbClr val="000000"/>
              </a:solidFill>
              <a:prstDash val="solid"/>
            </a:ln>
          </c:spPr>
          <c:cat>
            <c:numRef>
              <c:f>'Package Mix - National'!$A$3:$A$34</c:f>
              <c:numCache>
                <c:formatCode>General</c:formatCode>
                <c:ptCount val="32"/>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numCache>
            </c:numRef>
          </c:cat>
          <c:val>
            <c:numRef>
              <c:f>'Package Mix - National'!$L$3:$L$34</c:f>
              <c:numCache>
                <c:formatCode>#,##0</c:formatCode>
                <c:ptCount val="32"/>
                <c:pt idx="0">
                  <c:v>21872203.439999998</c:v>
                </c:pt>
                <c:pt idx="1">
                  <c:v>14588002.16</c:v>
                </c:pt>
                <c:pt idx="2">
                  <c:v>14622630.4</c:v>
                </c:pt>
                <c:pt idx="3">
                  <c:v>12773198.48</c:v>
                </c:pt>
                <c:pt idx="4">
                  <c:v>12772980.010000002</c:v>
                </c:pt>
                <c:pt idx="5">
                  <c:v>11189749.559999999</c:v>
                </c:pt>
                <c:pt idx="6">
                  <c:v>11245223.459999999</c:v>
                </c:pt>
                <c:pt idx="7">
                  <c:v>11262157.26</c:v>
                </c:pt>
                <c:pt idx="8">
                  <c:v>9385829.4000000004</c:v>
                </c:pt>
                <c:pt idx="9">
                  <c:v>9629893.9500000011</c:v>
                </c:pt>
                <c:pt idx="10">
                  <c:v>9413376.5</c:v>
                </c:pt>
                <c:pt idx="11">
                  <c:v>9384227.1500000004</c:v>
                </c:pt>
                <c:pt idx="12">
                  <c:v>9383137.9000000004</c:v>
                </c:pt>
                <c:pt idx="13">
                  <c:v>7567244.1200000001</c:v>
                </c:pt>
                <c:pt idx="14">
                  <c:v>5607672.4799999995</c:v>
                </c:pt>
                <c:pt idx="15">
                  <c:v>5662934.9100000001</c:v>
                </c:pt>
                <c:pt idx="16">
                  <c:v>5694367.7162129022</c:v>
                </c:pt>
                <c:pt idx="17">
                  <c:v>5786189.9699999997</c:v>
                </c:pt>
                <c:pt idx="18">
                  <c:v>5887334.8199999994</c:v>
                </c:pt>
                <c:pt idx="19">
                  <c:v>3952192.9</c:v>
                </c:pt>
                <c:pt idx="20">
                  <c:v>4002936</c:v>
                </c:pt>
                <c:pt idx="21">
                  <c:v>4052115.8400000003</c:v>
                </c:pt>
                <c:pt idx="22">
                  <c:v>4051720.3188355663</c:v>
                </c:pt>
                <c:pt idx="23">
                  <c:v>2043232.2040949687</c:v>
                </c:pt>
                <c:pt idx="24">
                  <c:v>1229989.818</c:v>
                </c:pt>
                <c:pt idx="25">
                  <c:v>628711.71301519079</c:v>
                </c:pt>
                <c:pt idx="26">
                  <c:v>0</c:v>
                </c:pt>
                <c:pt idx="27">
                  <c:v>0</c:v>
                </c:pt>
                <c:pt idx="28">
                  <c:v>0</c:v>
                </c:pt>
                <c:pt idx="29">
                  <c:v>0</c:v>
                </c:pt>
                <c:pt idx="30">
                  <c:v>0</c:v>
                </c:pt>
                <c:pt idx="31">
                  <c:v>0</c:v>
                </c:pt>
              </c:numCache>
            </c:numRef>
          </c:val>
        </c:ser>
        <c:ser>
          <c:idx val="8"/>
          <c:order val="3"/>
          <c:tx>
            <c:strRef>
              <c:f>'Package Mix - National'!$K$2</c:f>
              <c:strCache>
                <c:ptCount val="1"/>
                <c:pt idx="0">
                  <c:v>DRAUGHT VOLUME</c:v>
                </c:pt>
              </c:strCache>
            </c:strRef>
          </c:tx>
          <c:spPr>
            <a:solidFill>
              <a:srgbClr val="FFFFC0"/>
            </a:solidFill>
            <a:ln w="12700">
              <a:solidFill>
                <a:srgbClr val="000000"/>
              </a:solidFill>
              <a:prstDash val="solid"/>
            </a:ln>
          </c:spPr>
          <c:cat>
            <c:numRef>
              <c:f>'Package Mix - National'!$A$3:$A$34</c:f>
              <c:numCache>
                <c:formatCode>General</c:formatCode>
                <c:ptCount val="32"/>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numCache>
            </c:numRef>
          </c:cat>
          <c:val>
            <c:numRef>
              <c:f>'Package Mix - National'!$K$3:$K$34</c:f>
              <c:numCache>
                <c:formatCode>#,##0</c:formatCode>
                <c:ptCount val="32"/>
                <c:pt idx="0">
                  <c:v>21872203.439999998</c:v>
                </c:pt>
                <c:pt idx="1">
                  <c:v>23705503.510000002</c:v>
                </c:pt>
                <c:pt idx="2">
                  <c:v>23761774.400000002</c:v>
                </c:pt>
                <c:pt idx="3">
                  <c:v>23721654.32</c:v>
                </c:pt>
                <c:pt idx="4">
                  <c:v>21896537.16</c:v>
                </c:pt>
                <c:pt idx="5">
                  <c:v>22379499.119999997</c:v>
                </c:pt>
                <c:pt idx="6">
                  <c:v>22490446.919999998</c:v>
                </c:pt>
                <c:pt idx="7">
                  <c:v>20647288.309999999</c:v>
                </c:pt>
                <c:pt idx="8">
                  <c:v>20648824.68</c:v>
                </c:pt>
                <c:pt idx="9">
                  <c:v>21185766.690000001</c:v>
                </c:pt>
                <c:pt idx="10">
                  <c:v>20709428.300000001</c:v>
                </c:pt>
                <c:pt idx="11">
                  <c:v>20645299.73</c:v>
                </c:pt>
                <c:pt idx="12">
                  <c:v>20642903.379999999</c:v>
                </c:pt>
                <c:pt idx="13">
                  <c:v>20809921.330000002</c:v>
                </c:pt>
                <c:pt idx="14">
                  <c:v>20561465.760000002</c:v>
                </c:pt>
                <c:pt idx="15">
                  <c:v>20764094.670000002</c:v>
                </c:pt>
                <c:pt idx="16">
                  <c:v>18981225.720709678</c:v>
                </c:pt>
                <c:pt idx="17">
                  <c:v>19287299.900000002</c:v>
                </c:pt>
                <c:pt idx="18">
                  <c:v>17662004.460000001</c:v>
                </c:pt>
                <c:pt idx="19">
                  <c:v>17784868.050000001</c:v>
                </c:pt>
                <c:pt idx="20">
                  <c:v>18013212</c:v>
                </c:pt>
                <c:pt idx="21">
                  <c:v>18234521.279999997</c:v>
                </c:pt>
                <c:pt idx="22">
                  <c:v>18232741.434760045</c:v>
                </c:pt>
                <c:pt idx="23">
                  <c:v>18389089.836854719</c:v>
                </c:pt>
                <c:pt idx="24">
                  <c:v>18859843.875999998</c:v>
                </c:pt>
                <c:pt idx="25">
                  <c:v>19490063.103470918</c:v>
                </c:pt>
                <c:pt idx="26">
                  <c:v>20123156.168994494</c:v>
                </c:pt>
                <c:pt idx="27">
                  <c:v>20166526.927930418</c:v>
                </c:pt>
                <c:pt idx="28">
                  <c:v>19779972.989599537</c:v>
                </c:pt>
                <c:pt idx="29">
                  <c:v>20166102.856000744</c:v>
                </c:pt>
                <c:pt idx="30">
                  <c:v>20534727.785520609</c:v>
                </c:pt>
                <c:pt idx="31">
                  <c:v>20612386.780137599</c:v>
                </c:pt>
              </c:numCache>
            </c:numRef>
          </c:val>
        </c:ser>
        <c:dLbls/>
        <c:axId val="263200128"/>
        <c:axId val="263230592"/>
      </c:areaChart>
      <c:catAx>
        <c:axId val="263200128"/>
        <c:scaling>
          <c:orientation val="minMax"/>
        </c:scaling>
        <c:axPos val="b"/>
        <c:numFmt formatCode="General" sourceLinked="1"/>
        <c:tickLblPos val="nextTo"/>
        <c:spPr>
          <a:ln w="3175">
            <a:solidFill>
              <a:srgbClr val="000000"/>
            </a:solidFill>
            <a:prstDash val="solid"/>
          </a:ln>
        </c:spPr>
        <c:txPr>
          <a:bodyPr rot="-2700000" vert="horz"/>
          <a:lstStyle/>
          <a:p>
            <a:pPr>
              <a:defRPr sz="975" b="0" i="0" u="none" strike="noStrike" baseline="0">
                <a:solidFill>
                  <a:srgbClr val="000000"/>
                </a:solidFill>
                <a:latin typeface="Arial"/>
                <a:ea typeface="Arial"/>
                <a:cs typeface="Arial"/>
              </a:defRPr>
            </a:pPr>
            <a:endParaRPr lang="en-US"/>
          </a:p>
        </c:txPr>
        <c:crossAx val="263230592"/>
        <c:crosses val="autoZero"/>
        <c:auto val="1"/>
        <c:lblAlgn val="ctr"/>
        <c:lblOffset val="100"/>
        <c:tickLblSkip val="1"/>
        <c:tickMarkSkip val="1"/>
      </c:catAx>
      <c:valAx>
        <c:axId val="263230592"/>
        <c:scaling>
          <c:orientation val="minMax"/>
          <c:max val="250000000"/>
        </c:scaling>
        <c:axPos val="l"/>
        <c:numFmt formatCode="#,##0"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63200128"/>
        <c:crosses val="autoZero"/>
        <c:crossBetween val="midCat"/>
        <c:dispUnits>
          <c:builtInUnit val="millions"/>
          <c:dispUnitsLbl>
            <c:layout>
              <c:manualLayout>
                <c:xMode val="edge"/>
                <c:yMode val="edge"/>
                <c:x val="5.5370985603543808E-3"/>
                <c:y val="0.41898527004910013"/>
              </c:manualLayout>
            </c:layout>
            <c:tx>
              <c:rich>
                <a:bodyPr rot="-5400000" vert="horz"/>
                <a:lstStyle/>
                <a:p>
                  <a:pPr algn="ctr">
                    <a:defRPr sz="975" b="1" i="0" u="none" strike="noStrike" baseline="0">
                      <a:solidFill>
                        <a:srgbClr val="000000"/>
                      </a:solidFill>
                      <a:latin typeface="Arial"/>
                      <a:ea typeface="Arial"/>
                      <a:cs typeface="Arial"/>
                    </a:defRPr>
                  </a:pPr>
                  <a:r>
                    <a:rPr lang="en-US"/>
                    <a:t>Millions of Barrels</a:t>
                  </a:r>
                </a:p>
              </c:rich>
            </c:tx>
            <c:spPr>
              <a:noFill/>
              <a:ln w="25400">
                <a:noFill/>
              </a:ln>
            </c:spPr>
          </c:dispUnitsLbl>
        </c:dispUnits>
      </c:valAx>
      <c:spPr>
        <a:noFill/>
        <a:ln w="25400">
          <a:noFill/>
        </a:ln>
      </c:spPr>
    </c:plotArea>
    <c:legend>
      <c:legendPos val="b"/>
      <c:layout>
        <c:manualLayout>
          <c:xMode val="edge"/>
          <c:yMode val="edge"/>
          <c:x val="0.20621115417865438"/>
          <c:y val="0.917105867642665"/>
          <c:w val="0.65756252166592322"/>
          <c:h val="3.7235631961716795E-2"/>
        </c:manualLayout>
      </c:layout>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zero"/>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Arial"/>
                <a:ea typeface="Arial"/>
                <a:cs typeface="Arial"/>
              </a:defRPr>
            </a:pPr>
            <a:r>
              <a:rPr lang="en-US"/>
              <a:t>Total Shipments of Malt Beverages
1980 to 2011</a:t>
            </a:r>
          </a:p>
        </c:rich>
      </c:tx>
      <c:layout>
        <c:manualLayout>
          <c:xMode val="edge"/>
          <c:yMode val="edge"/>
          <c:x val="0.34846258474821057"/>
          <c:y val="1.9639924703010563E-2"/>
        </c:manualLayout>
      </c:layout>
      <c:spPr>
        <a:noFill/>
        <a:ln w="25400">
          <a:noFill/>
        </a:ln>
      </c:spPr>
    </c:title>
    <c:plotArea>
      <c:layout>
        <c:manualLayout>
          <c:layoutTarget val="inner"/>
          <c:xMode val="edge"/>
          <c:yMode val="edge"/>
          <c:x val="7.3089700996677762E-2"/>
          <c:y val="0.11947626841243862"/>
          <c:w val="0.91583610188261244"/>
          <c:h val="0.75941080196399369"/>
        </c:manualLayout>
      </c:layout>
      <c:lineChart>
        <c:grouping val="standard"/>
        <c:ser>
          <c:idx val="1"/>
          <c:order val="0"/>
          <c:tx>
            <c:strRef>
              <c:f>'Beer Shipments by State'!$AY$4</c:f>
              <c:strCache>
                <c:ptCount val="1"/>
                <c:pt idx="0">
                  <c:v>Volume (31 Gallon Barrels)</c:v>
                </c:pt>
              </c:strCache>
            </c:strRef>
          </c:tx>
          <c:marker>
            <c:symbol val="none"/>
          </c:marker>
          <c:cat>
            <c:numRef>
              <c:f>'Beer Shipments by State'!$AX$5:$AX$36</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cat>
          <c:val>
            <c:numRef>
              <c:f>'Beer Shipments by State'!$AY$5:$AY$36</c:f>
              <c:numCache>
                <c:formatCode>_(* #,##0_);_(* \(#,##0\);_(* "-"??_);_(@_)</c:formatCode>
                <c:ptCount val="32"/>
                <c:pt idx="0">
                  <c:v>177813496</c:v>
                </c:pt>
                <c:pt idx="1">
                  <c:v>182268362</c:v>
                </c:pt>
                <c:pt idx="2">
                  <c:v>182432304</c:v>
                </c:pt>
                <c:pt idx="3">
                  <c:v>182782880</c:v>
                </c:pt>
                <c:pt idx="4">
                  <c:v>182474264</c:v>
                </c:pt>
                <c:pt idx="5">
                  <c:v>182417143</c:v>
                </c:pt>
                <c:pt idx="6">
                  <c:v>186495826</c:v>
                </c:pt>
                <c:pt idx="7">
                  <c:v>187420391</c:v>
                </c:pt>
                <c:pt idx="8">
                  <c:v>187702621</c:v>
                </c:pt>
                <c:pt idx="9">
                  <c:v>187716588</c:v>
                </c:pt>
                <c:pt idx="10">
                  <c:v>192597879</c:v>
                </c:pt>
                <c:pt idx="11">
                  <c:v>188267530</c:v>
                </c:pt>
                <c:pt idx="12">
                  <c:v>187684543</c:v>
                </c:pt>
                <c:pt idx="13">
                  <c:v>187662758</c:v>
                </c:pt>
                <c:pt idx="14">
                  <c:v>189181103</c:v>
                </c:pt>
                <c:pt idx="15">
                  <c:v>186922416</c:v>
                </c:pt>
                <c:pt idx="16">
                  <c:v>188764497</c:v>
                </c:pt>
                <c:pt idx="17">
                  <c:v>189812257.20709676</c:v>
                </c:pt>
                <c:pt idx="18">
                  <c:v>192872999</c:v>
                </c:pt>
                <c:pt idx="19">
                  <c:v>196244494</c:v>
                </c:pt>
                <c:pt idx="20">
                  <c:v>197609645</c:v>
                </c:pt>
                <c:pt idx="21">
                  <c:v>200170500</c:v>
                </c:pt>
                <c:pt idx="22">
                  <c:v>202673038.18705001</c:v>
                </c:pt>
                <c:pt idx="23">
                  <c:v>202277024.26431915</c:v>
                </c:pt>
                <c:pt idx="24">
                  <c:v>205249289.32296556</c:v>
                </c:pt>
                <c:pt idx="25">
                  <c:v>204962370.81094292</c:v>
                </c:pt>
                <c:pt idx="26">
                  <c:v>209570571.00506359</c:v>
                </c:pt>
                <c:pt idx="27">
                  <c:v>211822696.51573151</c:v>
                </c:pt>
                <c:pt idx="28">
                  <c:v>213023472.80097857</c:v>
                </c:pt>
                <c:pt idx="29">
                  <c:v>208772586.23039496</c:v>
                </c:pt>
                <c:pt idx="30">
                  <c:v>205776559.75510964</c:v>
                </c:pt>
                <c:pt idx="31">
                  <c:v>203314136.49030307</c:v>
                </c:pt>
              </c:numCache>
            </c:numRef>
          </c:val>
        </c:ser>
        <c:dLbls/>
        <c:marker val="1"/>
        <c:axId val="65628032"/>
        <c:axId val="65629568"/>
      </c:lineChart>
      <c:catAx>
        <c:axId val="65628032"/>
        <c:scaling>
          <c:orientation val="minMax"/>
        </c:scaling>
        <c:axPos val="b"/>
        <c:numFmt formatCode="General" sourceLinked="1"/>
        <c:tickLblPos val="nextTo"/>
        <c:spPr>
          <a:ln w="3175">
            <a:solidFill>
              <a:srgbClr val="000000"/>
            </a:solidFill>
            <a:prstDash val="solid"/>
          </a:ln>
        </c:spPr>
        <c:txPr>
          <a:bodyPr rot="5400000" vert="horz"/>
          <a:lstStyle/>
          <a:p>
            <a:pPr>
              <a:defRPr sz="975" b="0" i="0" u="none" strike="noStrike" baseline="0">
                <a:solidFill>
                  <a:srgbClr val="000000"/>
                </a:solidFill>
                <a:latin typeface="Arial"/>
                <a:ea typeface="Arial"/>
                <a:cs typeface="Arial"/>
              </a:defRPr>
            </a:pPr>
            <a:endParaRPr lang="en-US"/>
          </a:p>
        </c:txPr>
        <c:crossAx val="65629568"/>
        <c:crosses val="autoZero"/>
        <c:auto val="1"/>
        <c:lblAlgn val="ctr"/>
        <c:lblOffset val="100"/>
        <c:tickLblSkip val="1"/>
        <c:tickMarkSkip val="1"/>
      </c:catAx>
      <c:valAx>
        <c:axId val="65629568"/>
        <c:scaling>
          <c:orientation val="minMax"/>
          <c:min val="160000000"/>
        </c:scaling>
        <c:axPos val="l"/>
        <c:majorGridlines>
          <c:spPr>
            <a:ln w="3175">
              <a:solidFill>
                <a:srgbClr val="000000"/>
              </a:solidFill>
              <a:prstDash val="solid"/>
            </a:ln>
          </c:spPr>
        </c:majorGridlines>
        <c:numFmt formatCode="_(* #,##0_);_(* \(#,##0\);_(* &quot;-&quot;??_);_(@_)"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65628032"/>
        <c:crosses val="autoZero"/>
        <c:crossBetween val="between"/>
        <c:dispUnits>
          <c:builtInUnit val="millions"/>
          <c:dispUnitsLbl>
            <c:layout>
              <c:manualLayout>
                <c:xMode val="edge"/>
                <c:yMode val="edge"/>
                <c:x val="3.3222591362126247E-3"/>
                <c:y val="0.3846153846153848"/>
              </c:manualLayout>
            </c:layout>
            <c:tx>
              <c:rich>
                <a:bodyPr rot="-5400000" vert="horz"/>
                <a:lstStyle/>
                <a:p>
                  <a:pPr algn="ctr">
                    <a:defRPr sz="975" b="1" i="0" u="none" strike="noStrike" baseline="0">
                      <a:solidFill>
                        <a:srgbClr val="000000"/>
                      </a:solidFill>
                      <a:latin typeface="Arial"/>
                      <a:ea typeface="Arial"/>
                      <a:cs typeface="Arial"/>
                    </a:defRPr>
                  </a:pPr>
                  <a:r>
                    <a:rPr lang="en-US"/>
                    <a:t>Millions (31 Gallon Barrels)</a:t>
                  </a:r>
                </a:p>
              </c:rich>
            </c:tx>
            <c:spPr>
              <a:noFill/>
              <a:ln w="25400">
                <a:noFill/>
              </a:ln>
            </c:spPr>
          </c:dispUnitsLbl>
        </c:dispUnits>
      </c:valAx>
      <c:spPr>
        <a:solidFill>
          <a:srgbClr val="C0C0C0"/>
        </a:solidFill>
        <a:ln w="12700">
          <a:solidFill>
            <a:srgbClr val="808080"/>
          </a:solidFill>
          <a:prstDash val="solid"/>
        </a:ln>
      </c:spPr>
    </c:plotArea>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General </a:t>
            </a:r>
            <a:r>
              <a:rPr lang="en-US" baseline="0"/>
              <a:t>CPI Vs. Beer</a:t>
            </a:r>
          </a:p>
          <a:p>
            <a:pPr>
              <a:defRPr/>
            </a:pPr>
            <a:r>
              <a:rPr lang="en-US" baseline="0"/>
              <a:t>1953 to 2011</a:t>
            </a:r>
            <a:endParaRPr lang="en-US"/>
          </a:p>
        </c:rich>
      </c:tx>
    </c:title>
    <c:plotArea>
      <c:layout/>
      <c:lineChart>
        <c:grouping val="standard"/>
        <c:ser>
          <c:idx val="0"/>
          <c:order val="0"/>
          <c:tx>
            <c:strRef>
              <c:f>'Consumer Price Index'!$B$28</c:f>
              <c:strCache>
                <c:ptCount val="1"/>
                <c:pt idx="0">
                  <c:v>Beer at Home</c:v>
                </c:pt>
              </c:strCache>
            </c:strRef>
          </c:tx>
          <c:marker>
            <c:symbol val="none"/>
          </c:marker>
          <c:cat>
            <c:numRef>
              <c:f>'Consumer Price Index'!$A$29:$A$87</c:f>
              <c:numCache>
                <c:formatCode>General</c:formatCode>
                <c:ptCount val="59"/>
                <c:pt idx="0">
                  <c:v>1953</c:v>
                </c:pt>
                <c:pt idx="1">
                  <c:v>1954</c:v>
                </c:pt>
                <c:pt idx="2">
                  <c:v>1955</c:v>
                </c:pt>
                <c:pt idx="3">
                  <c:v>1956</c:v>
                </c:pt>
                <c:pt idx="4">
                  <c:v>1957</c:v>
                </c:pt>
                <c:pt idx="5">
                  <c:v>1958</c:v>
                </c:pt>
                <c:pt idx="6">
                  <c:v>1959</c:v>
                </c:pt>
                <c:pt idx="7">
                  <c:v>1960</c:v>
                </c:pt>
                <c:pt idx="8">
                  <c:v>1961</c:v>
                </c:pt>
                <c:pt idx="9">
                  <c:v>1962</c:v>
                </c:pt>
                <c:pt idx="10">
                  <c:v>1963</c:v>
                </c:pt>
                <c:pt idx="11">
                  <c:v>1964</c:v>
                </c:pt>
                <c:pt idx="12">
                  <c:v>1965</c:v>
                </c:pt>
                <c:pt idx="13">
                  <c:v>1966</c:v>
                </c:pt>
                <c:pt idx="14">
                  <c:v>1967</c:v>
                </c:pt>
                <c:pt idx="15">
                  <c:v>1968</c:v>
                </c:pt>
                <c:pt idx="16">
                  <c:v>1969</c:v>
                </c:pt>
                <c:pt idx="17">
                  <c:v>1970</c:v>
                </c:pt>
                <c:pt idx="18">
                  <c:v>1971</c:v>
                </c:pt>
                <c:pt idx="19">
                  <c:v>1972</c:v>
                </c:pt>
                <c:pt idx="20">
                  <c:v>1973</c:v>
                </c:pt>
                <c:pt idx="21">
                  <c:v>1974</c:v>
                </c:pt>
                <c:pt idx="22">
                  <c:v>1975</c:v>
                </c:pt>
                <c:pt idx="23">
                  <c:v>1976</c:v>
                </c:pt>
                <c:pt idx="24">
                  <c:v>1977</c:v>
                </c:pt>
                <c:pt idx="25">
                  <c:v>1978</c:v>
                </c:pt>
                <c:pt idx="26">
                  <c:v>1979</c:v>
                </c:pt>
                <c:pt idx="27">
                  <c:v>1980</c:v>
                </c:pt>
                <c:pt idx="28">
                  <c:v>1981</c:v>
                </c:pt>
                <c:pt idx="29">
                  <c:v>1982</c:v>
                </c:pt>
                <c:pt idx="30">
                  <c:v>1983</c:v>
                </c:pt>
                <c:pt idx="31">
                  <c:v>1984</c:v>
                </c:pt>
                <c:pt idx="32">
                  <c:v>1985</c:v>
                </c:pt>
                <c:pt idx="33">
                  <c:v>1986</c:v>
                </c:pt>
                <c:pt idx="34">
                  <c:v>1987</c:v>
                </c:pt>
                <c:pt idx="35">
                  <c:v>1988</c:v>
                </c:pt>
                <c:pt idx="36">
                  <c:v>1989</c:v>
                </c:pt>
                <c:pt idx="37">
                  <c:v>1990</c:v>
                </c:pt>
                <c:pt idx="38">
                  <c:v>1991</c:v>
                </c:pt>
                <c:pt idx="39">
                  <c:v>1992</c:v>
                </c:pt>
                <c:pt idx="40">
                  <c:v>1993</c:v>
                </c:pt>
                <c:pt idx="41">
                  <c:v>1994</c:v>
                </c:pt>
                <c:pt idx="42">
                  <c:v>1995</c:v>
                </c:pt>
                <c:pt idx="43">
                  <c:v>1996</c:v>
                </c:pt>
                <c:pt idx="44">
                  <c:v>1997</c:v>
                </c:pt>
                <c:pt idx="45">
                  <c:v>1998</c:v>
                </c:pt>
                <c:pt idx="46">
                  <c:v>1999</c:v>
                </c:pt>
                <c:pt idx="47">
                  <c:v>2000</c:v>
                </c:pt>
                <c:pt idx="48">
                  <c:v>2001</c:v>
                </c:pt>
                <c:pt idx="49">
                  <c:v>2002</c:v>
                </c:pt>
                <c:pt idx="50">
                  <c:v>2003</c:v>
                </c:pt>
                <c:pt idx="51">
                  <c:v>2004</c:v>
                </c:pt>
                <c:pt idx="52">
                  <c:v>2005</c:v>
                </c:pt>
                <c:pt idx="53">
                  <c:v>2006</c:v>
                </c:pt>
                <c:pt idx="54">
                  <c:v>2007</c:v>
                </c:pt>
                <c:pt idx="55">
                  <c:v>2008</c:v>
                </c:pt>
                <c:pt idx="56">
                  <c:v>2009</c:v>
                </c:pt>
                <c:pt idx="57">
                  <c:v>2010</c:v>
                </c:pt>
                <c:pt idx="58">
                  <c:v>2011</c:v>
                </c:pt>
              </c:numCache>
            </c:numRef>
          </c:cat>
          <c:val>
            <c:numRef>
              <c:f>'Consumer Price Index'!$B$29:$B$87</c:f>
              <c:numCache>
                <c:formatCode>_(* #,##0.0_);_(* \(#,##0.0\);_(* "-"??_);_(@_)</c:formatCode>
                <c:ptCount val="59"/>
                <c:pt idx="0">
                  <c:v>38.9</c:v>
                </c:pt>
                <c:pt idx="1">
                  <c:v>40.4</c:v>
                </c:pt>
                <c:pt idx="2">
                  <c:v>40.1</c:v>
                </c:pt>
                <c:pt idx="3">
                  <c:v>40.700000000000003</c:v>
                </c:pt>
                <c:pt idx="4">
                  <c:v>41.5</c:v>
                </c:pt>
                <c:pt idx="5">
                  <c:v>41.4</c:v>
                </c:pt>
                <c:pt idx="6">
                  <c:v>41.7</c:v>
                </c:pt>
                <c:pt idx="7">
                  <c:v>42.3</c:v>
                </c:pt>
                <c:pt idx="8">
                  <c:v>42.4</c:v>
                </c:pt>
                <c:pt idx="9">
                  <c:v>42.6</c:v>
                </c:pt>
                <c:pt idx="10">
                  <c:v>43</c:v>
                </c:pt>
                <c:pt idx="11">
                  <c:v>43.4</c:v>
                </c:pt>
                <c:pt idx="12">
                  <c:v>43.8</c:v>
                </c:pt>
                <c:pt idx="13">
                  <c:v>44.4</c:v>
                </c:pt>
                <c:pt idx="14">
                  <c:v>45.2</c:v>
                </c:pt>
                <c:pt idx="15">
                  <c:v>46.5</c:v>
                </c:pt>
                <c:pt idx="16">
                  <c:v>47.7</c:v>
                </c:pt>
                <c:pt idx="17">
                  <c:v>49.2</c:v>
                </c:pt>
                <c:pt idx="18">
                  <c:v>51</c:v>
                </c:pt>
                <c:pt idx="19">
                  <c:v>51.5</c:v>
                </c:pt>
                <c:pt idx="20">
                  <c:v>52.3</c:v>
                </c:pt>
                <c:pt idx="21">
                  <c:v>57.3</c:v>
                </c:pt>
                <c:pt idx="22">
                  <c:v>63.4</c:v>
                </c:pt>
                <c:pt idx="23">
                  <c:v>65</c:v>
                </c:pt>
                <c:pt idx="24">
                  <c:v>66</c:v>
                </c:pt>
                <c:pt idx="25">
                  <c:v>69.599999999999994</c:v>
                </c:pt>
                <c:pt idx="26">
                  <c:v>76.900000000000006</c:v>
                </c:pt>
                <c:pt idx="27">
                  <c:v>84.8</c:v>
                </c:pt>
                <c:pt idx="28">
                  <c:v>90.9</c:v>
                </c:pt>
                <c:pt idx="29">
                  <c:v>95.2</c:v>
                </c:pt>
                <c:pt idx="30">
                  <c:v>100.7</c:v>
                </c:pt>
                <c:pt idx="31">
                  <c:v>104.2</c:v>
                </c:pt>
                <c:pt idx="32">
                  <c:v>106.7</c:v>
                </c:pt>
                <c:pt idx="33">
                  <c:v>108.7</c:v>
                </c:pt>
                <c:pt idx="34">
                  <c:v>110.9</c:v>
                </c:pt>
                <c:pt idx="35">
                  <c:v>114.4</c:v>
                </c:pt>
                <c:pt idx="36">
                  <c:v>118.2</c:v>
                </c:pt>
                <c:pt idx="37">
                  <c:v>123.6</c:v>
                </c:pt>
                <c:pt idx="38">
                  <c:v>138.4</c:v>
                </c:pt>
                <c:pt idx="39">
                  <c:v>143.5</c:v>
                </c:pt>
                <c:pt idx="40">
                  <c:v>143.19999999999999</c:v>
                </c:pt>
                <c:pt idx="41">
                  <c:v>143.4</c:v>
                </c:pt>
                <c:pt idx="42">
                  <c:v>143.9</c:v>
                </c:pt>
                <c:pt idx="43">
                  <c:v>147.4</c:v>
                </c:pt>
                <c:pt idx="44">
                  <c:v>148.19999999999999</c:v>
                </c:pt>
                <c:pt idx="45">
                  <c:v>148.5</c:v>
                </c:pt>
                <c:pt idx="46">
                  <c:v>151.9</c:v>
                </c:pt>
                <c:pt idx="47">
                  <c:v>156.80000000000001</c:v>
                </c:pt>
                <c:pt idx="48">
                  <c:v>160.69999999999999</c:v>
                </c:pt>
                <c:pt idx="49">
                  <c:v>164.7</c:v>
                </c:pt>
                <c:pt idx="50">
                  <c:v>168.5</c:v>
                </c:pt>
                <c:pt idx="51">
                  <c:v>174.6</c:v>
                </c:pt>
                <c:pt idx="52">
                  <c:v>176.4</c:v>
                </c:pt>
                <c:pt idx="53">
                  <c:v>178.1</c:v>
                </c:pt>
                <c:pt idx="54">
                  <c:v>184.125</c:v>
                </c:pt>
                <c:pt idx="55">
                  <c:v>190.32</c:v>
                </c:pt>
                <c:pt idx="56">
                  <c:v>197.44800000000001</c:v>
                </c:pt>
                <c:pt idx="57">
                  <c:v>201</c:v>
                </c:pt>
                <c:pt idx="58">
                  <c:v>203.87799999999999</c:v>
                </c:pt>
              </c:numCache>
            </c:numRef>
          </c:val>
        </c:ser>
        <c:ser>
          <c:idx val="1"/>
          <c:order val="1"/>
          <c:tx>
            <c:strRef>
              <c:f>'Consumer Price Index'!$C$28</c:f>
              <c:strCache>
                <c:ptCount val="1"/>
                <c:pt idx="0">
                  <c:v>All CPI </c:v>
                </c:pt>
              </c:strCache>
            </c:strRef>
          </c:tx>
          <c:marker>
            <c:symbol val="none"/>
          </c:marker>
          <c:cat>
            <c:numRef>
              <c:f>'Consumer Price Index'!$A$29:$A$87</c:f>
              <c:numCache>
                <c:formatCode>General</c:formatCode>
                <c:ptCount val="59"/>
                <c:pt idx="0">
                  <c:v>1953</c:v>
                </c:pt>
                <c:pt idx="1">
                  <c:v>1954</c:v>
                </c:pt>
                <c:pt idx="2">
                  <c:v>1955</c:v>
                </c:pt>
                <c:pt idx="3">
                  <c:v>1956</c:v>
                </c:pt>
                <c:pt idx="4">
                  <c:v>1957</c:v>
                </c:pt>
                <c:pt idx="5">
                  <c:v>1958</c:v>
                </c:pt>
                <c:pt idx="6">
                  <c:v>1959</c:v>
                </c:pt>
                <c:pt idx="7">
                  <c:v>1960</c:v>
                </c:pt>
                <c:pt idx="8">
                  <c:v>1961</c:v>
                </c:pt>
                <c:pt idx="9">
                  <c:v>1962</c:v>
                </c:pt>
                <c:pt idx="10">
                  <c:v>1963</c:v>
                </c:pt>
                <c:pt idx="11">
                  <c:v>1964</c:v>
                </c:pt>
                <c:pt idx="12">
                  <c:v>1965</c:v>
                </c:pt>
                <c:pt idx="13">
                  <c:v>1966</c:v>
                </c:pt>
                <c:pt idx="14">
                  <c:v>1967</c:v>
                </c:pt>
                <c:pt idx="15">
                  <c:v>1968</c:v>
                </c:pt>
                <c:pt idx="16">
                  <c:v>1969</c:v>
                </c:pt>
                <c:pt idx="17">
                  <c:v>1970</c:v>
                </c:pt>
                <c:pt idx="18">
                  <c:v>1971</c:v>
                </c:pt>
                <c:pt idx="19">
                  <c:v>1972</c:v>
                </c:pt>
                <c:pt idx="20">
                  <c:v>1973</c:v>
                </c:pt>
                <c:pt idx="21">
                  <c:v>1974</c:v>
                </c:pt>
                <c:pt idx="22">
                  <c:v>1975</c:v>
                </c:pt>
                <c:pt idx="23">
                  <c:v>1976</c:v>
                </c:pt>
                <c:pt idx="24">
                  <c:v>1977</c:v>
                </c:pt>
                <c:pt idx="25">
                  <c:v>1978</c:v>
                </c:pt>
                <c:pt idx="26">
                  <c:v>1979</c:v>
                </c:pt>
                <c:pt idx="27">
                  <c:v>1980</c:v>
                </c:pt>
                <c:pt idx="28">
                  <c:v>1981</c:v>
                </c:pt>
                <c:pt idx="29">
                  <c:v>1982</c:v>
                </c:pt>
                <c:pt idx="30">
                  <c:v>1983</c:v>
                </c:pt>
                <c:pt idx="31">
                  <c:v>1984</c:v>
                </c:pt>
                <c:pt idx="32">
                  <c:v>1985</c:v>
                </c:pt>
                <c:pt idx="33">
                  <c:v>1986</c:v>
                </c:pt>
                <c:pt idx="34">
                  <c:v>1987</c:v>
                </c:pt>
                <c:pt idx="35">
                  <c:v>1988</c:v>
                </c:pt>
                <c:pt idx="36">
                  <c:v>1989</c:v>
                </c:pt>
                <c:pt idx="37">
                  <c:v>1990</c:v>
                </c:pt>
                <c:pt idx="38">
                  <c:v>1991</c:v>
                </c:pt>
                <c:pt idx="39">
                  <c:v>1992</c:v>
                </c:pt>
                <c:pt idx="40">
                  <c:v>1993</c:v>
                </c:pt>
                <c:pt idx="41">
                  <c:v>1994</c:v>
                </c:pt>
                <c:pt idx="42">
                  <c:v>1995</c:v>
                </c:pt>
                <c:pt idx="43">
                  <c:v>1996</c:v>
                </c:pt>
                <c:pt idx="44">
                  <c:v>1997</c:v>
                </c:pt>
                <c:pt idx="45">
                  <c:v>1998</c:v>
                </c:pt>
                <c:pt idx="46">
                  <c:v>1999</c:v>
                </c:pt>
                <c:pt idx="47">
                  <c:v>2000</c:v>
                </c:pt>
                <c:pt idx="48">
                  <c:v>2001</c:v>
                </c:pt>
                <c:pt idx="49">
                  <c:v>2002</c:v>
                </c:pt>
                <c:pt idx="50">
                  <c:v>2003</c:v>
                </c:pt>
                <c:pt idx="51">
                  <c:v>2004</c:v>
                </c:pt>
                <c:pt idx="52">
                  <c:v>2005</c:v>
                </c:pt>
                <c:pt idx="53">
                  <c:v>2006</c:v>
                </c:pt>
                <c:pt idx="54">
                  <c:v>2007</c:v>
                </c:pt>
                <c:pt idx="55">
                  <c:v>2008</c:v>
                </c:pt>
                <c:pt idx="56">
                  <c:v>2009</c:v>
                </c:pt>
                <c:pt idx="57">
                  <c:v>2010</c:v>
                </c:pt>
                <c:pt idx="58">
                  <c:v>2011</c:v>
                </c:pt>
              </c:numCache>
            </c:numRef>
          </c:cat>
          <c:val>
            <c:numRef>
              <c:f>'Consumer Price Index'!$C$29:$C$87</c:f>
              <c:numCache>
                <c:formatCode>_(* #,##0.0_);_(* \(#,##0.0\);_(* "-"??_);_(@_)</c:formatCode>
                <c:ptCount val="59"/>
                <c:pt idx="0">
                  <c:v>26.7</c:v>
                </c:pt>
                <c:pt idx="1">
                  <c:v>26.9</c:v>
                </c:pt>
                <c:pt idx="2">
                  <c:v>26.8</c:v>
                </c:pt>
                <c:pt idx="3">
                  <c:v>27.2</c:v>
                </c:pt>
                <c:pt idx="4">
                  <c:v>28.1</c:v>
                </c:pt>
                <c:pt idx="5">
                  <c:v>28.9</c:v>
                </c:pt>
                <c:pt idx="6">
                  <c:v>29.1</c:v>
                </c:pt>
                <c:pt idx="7">
                  <c:v>29.6</c:v>
                </c:pt>
                <c:pt idx="8">
                  <c:v>29.9</c:v>
                </c:pt>
                <c:pt idx="9">
                  <c:v>30.2</c:v>
                </c:pt>
                <c:pt idx="10">
                  <c:v>30.6</c:v>
                </c:pt>
                <c:pt idx="11">
                  <c:v>31</c:v>
                </c:pt>
                <c:pt idx="12">
                  <c:v>31.5</c:v>
                </c:pt>
                <c:pt idx="13">
                  <c:v>32.4</c:v>
                </c:pt>
                <c:pt idx="14">
                  <c:v>33.4</c:v>
                </c:pt>
                <c:pt idx="15">
                  <c:v>34.799999999999997</c:v>
                </c:pt>
                <c:pt idx="16">
                  <c:v>36.700000000000003</c:v>
                </c:pt>
                <c:pt idx="17">
                  <c:v>38.799999999999997</c:v>
                </c:pt>
                <c:pt idx="18">
                  <c:v>40.5</c:v>
                </c:pt>
                <c:pt idx="19">
                  <c:v>41.8</c:v>
                </c:pt>
                <c:pt idx="20">
                  <c:v>44.4</c:v>
                </c:pt>
                <c:pt idx="21">
                  <c:v>49.3</c:v>
                </c:pt>
                <c:pt idx="22">
                  <c:v>53.8</c:v>
                </c:pt>
                <c:pt idx="23">
                  <c:v>56.9</c:v>
                </c:pt>
                <c:pt idx="24">
                  <c:v>60.6</c:v>
                </c:pt>
                <c:pt idx="25">
                  <c:v>65.2</c:v>
                </c:pt>
                <c:pt idx="26">
                  <c:v>72.599999999999994</c:v>
                </c:pt>
                <c:pt idx="27">
                  <c:v>82.4</c:v>
                </c:pt>
                <c:pt idx="28">
                  <c:v>90.9</c:v>
                </c:pt>
                <c:pt idx="29">
                  <c:v>96.5</c:v>
                </c:pt>
                <c:pt idx="30">
                  <c:v>99.6</c:v>
                </c:pt>
                <c:pt idx="31">
                  <c:v>103.9</c:v>
                </c:pt>
                <c:pt idx="32">
                  <c:v>107.6</c:v>
                </c:pt>
                <c:pt idx="33">
                  <c:v>109.6</c:v>
                </c:pt>
                <c:pt idx="34">
                  <c:v>113.6</c:v>
                </c:pt>
                <c:pt idx="35">
                  <c:v>118.3</c:v>
                </c:pt>
                <c:pt idx="36">
                  <c:v>124</c:v>
                </c:pt>
                <c:pt idx="37">
                  <c:v>130.69999999999999</c:v>
                </c:pt>
                <c:pt idx="38">
                  <c:v>136.19999999999999</c:v>
                </c:pt>
                <c:pt idx="39">
                  <c:v>140.30000000000001</c:v>
                </c:pt>
                <c:pt idx="40">
                  <c:v>144.5</c:v>
                </c:pt>
                <c:pt idx="41">
                  <c:v>148.19999999999999</c:v>
                </c:pt>
                <c:pt idx="42">
                  <c:v>152.4</c:v>
                </c:pt>
                <c:pt idx="43">
                  <c:v>156.9</c:v>
                </c:pt>
                <c:pt idx="44">
                  <c:v>160.5</c:v>
                </c:pt>
                <c:pt idx="45">
                  <c:v>163</c:v>
                </c:pt>
                <c:pt idx="46">
                  <c:v>166.6</c:v>
                </c:pt>
                <c:pt idx="47">
                  <c:v>172.2</c:v>
                </c:pt>
                <c:pt idx="48">
                  <c:v>177.1</c:v>
                </c:pt>
                <c:pt idx="49">
                  <c:v>179.9</c:v>
                </c:pt>
                <c:pt idx="50">
                  <c:v>184</c:v>
                </c:pt>
                <c:pt idx="51">
                  <c:v>188.9</c:v>
                </c:pt>
                <c:pt idx="52">
                  <c:v>195.3</c:v>
                </c:pt>
                <c:pt idx="53">
                  <c:v>201.6</c:v>
                </c:pt>
                <c:pt idx="54">
                  <c:v>207.34200000000001</c:v>
                </c:pt>
                <c:pt idx="55">
                  <c:v>215.303</c:v>
                </c:pt>
                <c:pt idx="56">
                  <c:v>214.53700000000001</c:v>
                </c:pt>
                <c:pt idx="57">
                  <c:v>218.05600000000001</c:v>
                </c:pt>
                <c:pt idx="58">
                  <c:v>224.93899999999999</c:v>
                </c:pt>
              </c:numCache>
            </c:numRef>
          </c:val>
        </c:ser>
        <c:dLbls/>
        <c:marker val="1"/>
        <c:axId val="65966848"/>
        <c:axId val="65968384"/>
      </c:lineChart>
      <c:catAx>
        <c:axId val="65966848"/>
        <c:scaling>
          <c:orientation val="minMax"/>
        </c:scaling>
        <c:axPos val="b"/>
        <c:numFmt formatCode="General" sourceLinked="1"/>
        <c:majorTickMark val="none"/>
        <c:tickLblPos val="nextTo"/>
        <c:crossAx val="65968384"/>
        <c:crosses val="autoZero"/>
        <c:auto val="1"/>
        <c:lblAlgn val="ctr"/>
        <c:lblOffset val="100"/>
      </c:catAx>
      <c:valAx>
        <c:axId val="65968384"/>
        <c:scaling>
          <c:orientation val="minMax"/>
        </c:scaling>
        <c:axPos val="l"/>
        <c:majorGridlines/>
        <c:numFmt formatCode="_(* #,##0.0_);_(* \(#,##0.0\);_(* &quot;-&quot;??_);_(@_)" sourceLinked="1"/>
        <c:majorTickMark val="none"/>
        <c:tickLblPos val="nextTo"/>
        <c:spPr>
          <a:ln w="9525">
            <a:noFill/>
          </a:ln>
        </c:spPr>
        <c:crossAx val="65966848"/>
        <c:crosses val="autoZero"/>
        <c:crossBetween val="between"/>
      </c:valAx>
    </c:plotArea>
    <c:legend>
      <c:legendPos val="b"/>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12</a:t>
            </a:r>
            <a:r>
              <a:rPr lang="en-US" baseline="0"/>
              <a:t> Ounce </a:t>
            </a:r>
            <a:r>
              <a:rPr lang="en-US"/>
              <a:t>Beers</a:t>
            </a:r>
            <a:r>
              <a:rPr lang="en-US" baseline="0"/>
              <a:t> Per Day</a:t>
            </a:r>
          </a:p>
          <a:p>
            <a:pPr>
              <a:defRPr/>
            </a:pPr>
            <a:r>
              <a:rPr lang="en-US" baseline="0"/>
              <a:t>2010 Country</a:t>
            </a:r>
            <a:endParaRPr lang="en-US"/>
          </a:p>
        </c:rich>
      </c:tx>
      <c:overlay val="1"/>
    </c:title>
    <c:plotArea>
      <c:layout>
        <c:manualLayout>
          <c:layoutTarget val="inner"/>
          <c:xMode val="edge"/>
          <c:yMode val="edge"/>
          <c:x val="0.11397462817147856"/>
          <c:y val="0.22455522989614629"/>
          <c:w val="0.85546981627296581"/>
          <c:h val="0.6594648976929226"/>
        </c:manualLayout>
      </c:layout>
      <c:barChart>
        <c:barDir val="col"/>
        <c:grouping val="clustered"/>
        <c:ser>
          <c:idx val="0"/>
          <c:order val="0"/>
          <c:cat>
            <c:strRef>
              <c:f>'World Beer Production'!$M$38:$M$43</c:f>
              <c:strCache>
                <c:ptCount val="6"/>
                <c:pt idx="0">
                  <c:v>Czech</c:v>
                </c:pt>
                <c:pt idx="1">
                  <c:v>Germany</c:v>
                </c:pt>
                <c:pt idx="2">
                  <c:v>Ireland</c:v>
                </c:pt>
                <c:pt idx="3">
                  <c:v>US</c:v>
                </c:pt>
                <c:pt idx="4">
                  <c:v>Russia</c:v>
                </c:pt>
                <c:pt idx="5">
                  <c:v>France</c:v>
                </c:pt>
              </c:strCache>
            </c:strRef>
          </c:cat>
          <c:val>
            <c:numRef>
              <c:f>'World Beer Production'!$S$38:$S$43</c:f>
              <c:numCache>
                <c:formatCode>0.0</c:formatCode>
                <c:ptCount val="6"/>
                <c:pt idx="0">
                  <c:v>1.1116944209695097</c:v>
                </c:pt>
                <c:pt idx="1">
                  <c:v>0.82913875563975936</c:v>
                </c:pt>
                <c:pt idx="2">
                  <c:v>0.69480901310594345</c:v>
                </c:pt>
                <c:pt idx="3">
                  <c:v>0.63227620192640865</c:v>
                </c:pt>
                <c:pt idx="4">
                  <c:v>0.56125128058668994</c:v>
                </c:pt>
                <c:pt idx="5">
                  <c:v>0.23546305444145865</c:v>
                </c:pt>
              </c:numCache>
            </c:numRef>
          </c:val>
        </c:ser>
        <c:dLbls/>
        <c:axId val="67114880"/>
        <c:axId val="67116416"/>
      </c:barChart>
      <c:catAx>
        <c:axId val="67114880"/>
        <c:scaling>
          <c:orientation val="minMax"/>
        </c:scaling>
        <c:axPos val="b"/>
        <c:tickLblPos val="nextTo"/>
        <c:crossAx val="67116416"/>
        <c:crosses val="autoZero"/>
        <c:auto val="1"/>
        <c:lblAlgn val="ctr"/>
        <c:lblOffset val="100"/>
      </c:catAx>
      <c:valAx>
        <c:axId val="67116416"/>
        <c:scaling>
          <c:orientation val="minMax"/>
        </c:scaling>
        <c:axPos val="l"/>
        <c:majorGridlines/>
        <c:numFmt formatCode="0.0" sourceLinked="1"/>
        <c:tickLblPos val="nextTo"/>
        <c:crossAx val="67114880"/>
        <c:crosses val="autoZero"/>
        <c:crossBetween val="between"/>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On</a:t>
            </a:r>
            <a:r>
              <a:rPr lang="en-US" baseline="0"/>
              <a:t> vs Off Premise Alcohol Sales</a:t>
            </a:r>
          </a:p>
          <a:p>
            <a:pPr>
              <a:defRPr/>
            </a:pPr>
            <a:r>
              <a:rPr lang="en-US" baseline="0"/>
              <a:t>Share of Expenditures 1935 to 2010</a:t>
            </a:r>
            <a:endParaRPr lang="en-US"/>
          </a:p>
        </c:rich>
      </c:tx>
      <c:layout>
        <c:manualLayout>
          <c:xMode val="edge"/>
          <c:yMode val="edge"/>
          <c:x val="0.3126026970235759"/>
          <c:y val="3.7504850388659014E-2"/>
        </c:manualLayout>
      </c:layout>
    </c:title>
    <c:plotArea>
      <c:layout/>
      <c:lineChart>
        <c:grouping val="standard"/>
        <c:ser>
          <c:idx val="0"/>
          <c:order val="0"/>
          <c:tx>
            <c:strRef>
              <c:f>'Alcohol Expenditures '!$K$4</c:f>
              <c:strCache>
                <c:ptCount val="1"/>
                <c:pt idx="0">
                  <c:v>Off Premise</c:v>
                </c:pt>
              </c:strCache>
            </c:strRef>
          </c:tx>
          <c:marker>
            <c:symbol val="none"/>
          </c:marker>
          <c:cat>
            <c:numRef>
              <c:f>'Alcohol Expenditures '!$A$6:$A$81</c:f>
              <c:numCache>
                <c:formatCode>General</c:formatCode>
                <c:ptCount val="76"/>
                <c:pt idx="0">
                  <c:v>1935</c:v>
                </c:pt>
                <c:pt idx="1">
                  <c:v>1936</c:v>
                </c:pt>
                <c:pt idx="2">
                  <c:v>1937</c:v>
                </c:pt>
                <c:pt idx="3">
                  <c:v>1938</c:v>
                </c:pt>
                <c:pt idx="4">
                  <c:v>1939</c:v>
                </c:pt>
                <c:pt idx="5">
                  <c:v>1940</c:v>
                </c:pt>
                <c:pt idx="6">
                  <c:v>1941</c:v>
                </c:pt>
                <c:pt idx="7">
                  <c:v>1942</c:v>
                </c:pt>
                <c:pt idx="8">
                  <c:v>1943</c:v>
                </c:pt>
                <c:pt idx="9">
                  <c:v>1944</c:v>
                </c:pt>
                <c:pt idx="10">
                  <c:v>1945</c:v>
                </c:pt>
                <c:pt idx="11">
                  <c:v>1946</c:v>
                </c:pt>
                <c:pt idx="12">
                  <c:v>1947</c:v>
                </c:pt>
                <c:pt idx="13">
                  <c:v>1948</c:v>
                </c:pt>
                <c:pt idx="14">
                  <c:v>1949</c:v>
                </c:pt>
                <c:pt idx="15">
                  <c:v>1950</c:v>
                </c:pt>
                <c:pt idx="16">
                  <c:v>1951</c:v>
                </c:pt>
                <c:pt idx="17">
                  <c:v>1952</c:v>
                </c:pt>
                <c:pt idx="18">
                  <c:v>1953</c:v>
                </c:pt>
                <c:pt idx="19">
                  <c:v>1954</c:v>
                </c:pt>
                <c:pt idx="20">
                  <c:v>1955</c:v>
                </c:pt>
                <c:pt idx="21">
                  <c:v>1956</c:v>
                </c:pt>
                <c:pt idx="22">
                  <c:v>1957</c:v>
                </c:pt>
                <c:pt idx="23">
                  <c:v>1958</c:v>
                </c:pt>
                <c:pt idx="24">
                  <c:v>1959</c:v>
                </c:pt>
                <c:pt idx="25">
                  <c:v>1960</c:v>
                </c:pt>
                <c:pt idx="26">
                  <c:v>1961</c:v>
                </c:pt>
                <c:pt idx="27">
                  <c:v>1962</c:v>
                </c:pt>
                <c:pt idx="28">
                  <c:v>1963</c:v>
                </c:pt>
                <c:pt idx="29">
                  <c:v>1964</c:v>
                </c:pt>
                <c:pt idx="30">
                  <c:v>1965</c:v>
                </c:pt>
                <c:pt idx="31">
                  <c:v>1966</c:v>
                </c:pt>
                <c:pt idx="32">
                  <c:v>1967</c:v>
                </c:pt>
                <c:pt idx="33">
                  <c:v>1968</c:v>
                </c:pt>
                <c:pt idx="34">
                  <c:v>1969</c:v>
                </c:pt>
                <c:pt idx="35">
                  <c:v>1970</c:v>
                </c:pt>
                <c:pt idx="36">
                  <c:v>1971</c:v>
                </c:pt>
                <c:pt idx="37">
                  <c:v>1972</c:v>
                </c:pt>
                <c:pt idx="38">
                  <c:v>1973</c:v>
                </c:pt>
                <c:pt idx="39">
                  <c:v>1974</c:v>
                </c:pt>
                <c:pt idx="40">
                  <c:v>1975</c:v>
                </c:pt>
                <c:pt idx="41">
                  <c:v>1976</c:v>
                </c:pt>
                <c:pt idx="42">
                  <c:v>1977</c:v>
                </c:pt>
                <c:pt idx="43">
                  <c:v>1978</c:v>
                </c:pt>
                <c:pt idx="44">
                  <c:v>1979</c:v>
                </c:pt>
                <c:pt idx="45">
                  <c:v>1980</c:v>
                </c:pt>
                <c:pt idx="46">
                  <c:v>1981</c:v>
                </c:pt>
                <c:pt idx="47">
                  <c:v>1982</c:v>
                </c:pt>
                <c:pt idx="48">
                  <c:v>1983</c:v>
                </c:pt>
                <c:pt idx="49">
                  <c:v>1984</c:v>
                </c:pt>
                <c:pt idx="50">
                  <c:v>1985</c:v>
                </c:pt>
                <c:pt idx="51">
                  <c:v>1986</c:v>
                </c:pt>
                <c:pt idx="52">
                  <c:v>1987</c:v>
                </c:pt>
                <c:pt idx="53">
                  <c:v>1988</c:v>
                </c:pt>
                <c:pt idx="54">
                  <c:v>1989</c:v>
                </c:pt>
                <c:pt idx="55">
                  <c:v>1990</c:v>
                </c:pt>
                <c:pt idx="56">
                  <c:v>1991</c:v>
                </c:pt>
                <c:pt idx="57">
                  <c:v>1992</c:v>
                </c:pt>
                <c:pt idx="58">
                  <c:v>1993</c:v>
                </c:pt>
                <c:pt idx="59">
                  <c:v>1994</c:v>
                </c:pt>
                <c:pt idx="60">
                  <c:v>1995</c:v>
                </c:pt>
                <c:pt idx="61">
                  <c:v>1996</c:v>
                </c:pt>
                <c:pt idx="62">
                  <c:v>1997</c:v>
                </c:pt>
                <c:pt idx="63">
                  <c:v>1998</c:v>
                </c:pt>
                <c:pt idx="64">
                  <c:v>1999</c:v>
                </c:pt>
                <c:pt idx="65">
                  <c:v>2000</c:v>
                </c:pt>
                <c:pt idx="66">
                  <c:v>2001</c:v>
                </c:pt>
                <c:pt idx="67">
                  <c:v>2002</c:v>
                </c:pt>
                <c:pt idx="68">
                  <c:v>2003</c:v>
                </c:pt>
                <c:pt idx="69">
                  <c:v>2004</c:v>
                </c:pt>
                <c:pt idx="70">
                  <c:v>2005</c:v>
                </c:pt>
                <c:pt idx="71">
                  <c:v>2006</c:v>
                </c:pt>
                <c:pt idx="72">
                  <c:v>2007</c:v>
                </c:pt>
                <c:pt idx="73">
                  <c:v>2008</c:v>
                </c:pt>
                <c:pt idx="74">
                  <c:v>2009</c:v>
                </c:pt>
                <c:pt idx="75">
                  <c:v>2010</c:v>
                </c:pt>
              </c:numCache>
            </c:numRef>
          </c:cat>
          <c:val>
            <c:numRef>
              <c:f>'Alcohol Expenditures '!$K$5:$K$81</c:f>
              <c:numCache>
                <c:formatCode>0.0%</c:formatCode>
                <c:ptCount val="77"/>
                <c:pt idx="1">
                  <c:v>0.34822521419828639</c:v>
                </c:pt>
                <c:pt idx="2">
                  <c:v>0.36302032913843174</c:v>
                </c:pt>
                <c:pt idx="3">
                  <c:v>0.3723776223776224</c:v>
                </c:pt>
                <c:pt idx="4">
                  <c:v>0.37357110196616372</c:v>
                </c:pt>
                <c:pt idx="5">
                  <c:v>0.36930860033726814</c:v>
                </c:pt>
                <c:pt idx="6">
                  <c:v>0.3788290034897247</c:v>
                </c:pt>
                <c:pt idx="7">
                  <c:v>0.38138332255979313</c:v>
                </c:pt>
                <c:pt idx="8">
                  <c:v>0.40111279716742537</c:v>
                </c:pt>
                <c:pt idx="9">
                  <c:v>0.39787105844547099</c:v>
                </c:pt>
                <c:pt idx="10">
                  <c:v>0.40939597315436244</c:v>
                </c:pt>
                <c:pt idx="11">
                  <c:v>0.41327751196172247</c:v>
                </c:pt>
                <c:pt idx="12">
                  <c:v>0.43027522935779816</c:v>
                </c:pt>
                <c:pt idx="13">
                  <c:v>0.42503160556257902</c:v>
                </c:pt>
                <c:pt idx="14">
                  <c:v>0.43128911138923653</c:v>
                </c:pt>
                <c:pt idx="15">
                  <c:v>0.43519588953114963</c:v>
                </c:pt>
                <c:pt idx="16">
                  <c:v>0.4391204880528724</c:v>
                </c:pt>
                <c:pt idx="17">
                  <c:v>0.4429506663549217</c:v>
                </c:pt>
                <c:pt idx="18">
                  <c:v>0.44942683749157114</c:v>
                </c:pt>
                <c:pt idx="19">
                  <c:v>0.45132743362831856</c:v>
                </c:pt>
                <c:pt idx="20">
                  <c:v>0.45856595511767928</c:v>
                </c:pt>
                <c:pt idx="21">
                  <c:v>0.46250927988121754</c:v>
                </c:pt>
                <c:pt idx="22">
                  <c:v>0.47420634920634919</c:v>
                </c:pt>
                <c:pt idx="23">
                  <c:v>0.48361978919380877</c:v>
                </c:pt>
                <c:pt idx="24">
                  <c:v>0.49374194735873367</c:v>
                </c:pt>
                <c:pt idx="25">
                  <c:v>0.49973479490806222</c:v>
                </c:pt>
                <c:pt idx="26">
                  <c:v>0.50255920881408866</c:v>
                </c:pt>
                <c:pt idx="27">
                  <c:v>0.50378227980175638</c:v>
                </c:pt>
                <c:pt idx="28">
                  <c:v>0.51286449399656941</c:v>
                </c:pt>
                <c:pt idx="29">
                  <c:v>0.51613157066414861</c:v>
                </c:pt>
                <c:pt idx="30">
                  <c:v>0.52339597214943478</c:v>
                </c:pt>
                <c:pt idx="31">
                  <c:v>0.5275177304964539</c:v>
                </c:pt>
                <c:pt idx="32">
                  <c:v>0.53349630021141647</c:v>
                </c:pt>
                <c:pt idx="33">
                  <c:v>0.53319868720020192</c:v>
                </c:pt>
                <c:pt idx="34">
                  <c:v>0.53905429071803856</c:v>
                </c:pt>
                <c:pt idx="35">
                  <c:v>0.54604388297872342</c:v>
                </c:pt>
                <c:pt idx="36">
                  <c:v>0.54459174450135583</c:v>
                </c:pt>
                <c:pt idx="37">
                  <c:v>0.55480473483083237</c:v>
                </c:pt>
                <c:pt idx="38">
                  <c:v>0.56866807801450381</c:v>
                </c:pt>
                <c:pt idx="39">
                  <c:v>0.56252068851373715</c:v>
                </c:pt>
                <c:pt idx="40">
                  <c:v>0.56840459208970595</c:v>
                </c:pt>
                <c:pt idx="41">
                  <c:v>0.56516003610358956</c:v>
                </c:pt>
                <c:pt idx="42">
                  <c:v>0.55712702861239649</c:v>
                </c:pt>
                <c:pt idx="43">
                  <c:v>0.54932971833107391</c:v>
                </c:pt>
                <c:pt idx="44">
                  <c:v>0.54057331863285552</c:v>
                </c:pt>
                <c:pt idx="45">
                  <c:v>0.53698166846387607</c:v>
                </c:pt>
                <c:pt idx="46">
                  <c:v>0.5454625473109761</c:v>
                </c:pt>
                <c:pt idx="47">
                  <c:v>0.54276498263924555</c:v>
                </c:pt>
                <c:pt idx="48">
                  <c:v>0.54780253698946568</c:v>
                </c:pt>
                <c:pt idx="49">
                  <c:v>0.5560444910493596</c:v>
                </c:pt>
                <c:pt idx="50">
                  <c:v>0.55006265777955354</c:v>
                </c:pt>
                <c:pt idx="51">
                  <c:v>0.54985457268753157</c:v>
                </c:pt>
                <c:pt idx="52">
                  <c:v>0.54528699315429174</c:v>
                </c:pt>
                <c:pt idx="53">
                  <c:v>0.50467241474370927</c:v>
                </c:pt>
                <c:pt idx="54">
                  <c:v>0.49469475810723068</c:v>
                </c:pt>
                <c:pt idx="55">
                  <c:v>0.4995066431495051</c:v>
                </c:pt>
                <c:pt idx="56">
                  <c:v>0.50242563905609972</c:v>
                </c:pt>
                <c:pt idx="57">
                  <c:v>0.50293351069109682</c:v>
                </c:pt>
                <c:pt idx="58">
                  <c:v>0.48235064028407265</c:v>
                </c:pt>
                <c:pt idx="59">
                  <c:v>0.48135910077226979</c:v>
                </c:pt>
                <c:pt idx="60">
                  <c:v>0.48254354908695413</c:v>
                </c:pt>
                <c:pt idx="61">
                  <c:v>0.48104778577697921</c:v>
                </c:pt>
                <c:pt idx="62">
                  <c:v>0.48647953221002277</c:v>
                </c:pt>
                <c:pt idx="63">
                  <c:v>0.48532414309926564</c:v>
                </c:pt>
                <c:pt idx="64">
                  <c:v>0.47666420603444576</c:v>
                </c:pt>
                <c:pt idx="65">
                  <c:v>0.46417893688765621</c:v>
                </c:pt>
                <c:pt idx="66">
                  <c:v>0.4508465341713177</c:v>
                </c:pt>
                <c:pt idx="67">
                  <c:v>0.43818427462438836</c:v>
                </c:pt>
                <c:pt idx="68">
                  <c:v>0.48432148427679034</c:v>
                </c:pt>
                <c:pt idx="69">
                  <c:v>0.50270380483194532</c:v>
                </c:pt>
                <c:pt idx="70">
                  <c:v>0.48732128025805488</c:v>
                </c:pt>
                <c:pt idx="71">
                  <c:v>0.49265030367825718</c:v>
                </c:pt>
                <c:pt idx="72">
                  <c:v>0.49135393147924916</c:v>
                </c:pt>
                <c:pt idx="73">
                  <c:v>0.50164662497365076</c:v>
                </c:pt>
                <c:pt idx="74">
                  <c:v>0.53232902637957014</c:v>
                </c:pt>
                <c:pt idx="75">
                  <c:v>0.53109233730858829</c:v>
                </c:pt>
                <c:pt idx="76">
                  <c:v>0.5382946319484273</c:v>
                </c:pt>
              </c:numCache>
            </c:numRef>
          </c:val>
        </c:ser>
        <c:ser>
          <c:idx val="1"/>
          <c:order val="1"/>
          <c:tx>
            <c:strRef>
              <c:f>'Alcohol Expenditures '!$L$4</c:f>
              <c:strCache>
                <c:ptCount val="1"/>
                <c:pt idx="0">
                  <c:v>On Premise</c:v>
                </c:pt>
              </c:strCache>
            </c:strRef>
          </c:tx>
          <c:marker>
            <c:symbol val="none"/>
          </c:marker>
          <c:cat>
            <c:numRef>
              <c:f>'Alcohol Expenditures '!$A$6:$A$81</c:f>
              <c:numCache>
                <c:formatCode>General</c:formatCode>
                <c:ptCount val="76"/>
                <c:pt idx="0">
                  <c:v>1935</c:v>
                </c:pt>
                <c:pt idx="1">
                  <c:v>1936</c:v>
                </c:pt>
                <c:pt idx="2">
                  <c:v>1937</c:v>
                </c:pt>
                <c:pt idx="3">
                  <c:v>1938</c:v>
                </c:pt>
                <c:pt idx="4">
                  <c:v>1939</c:v>
                </c:pt>
                <c:pt idx="5">
                  <c:v>1940</c:v>
                </c:pt>
                <c:pt idx="6">
                  <c:v>1941</c:v>
                </c:pt>
                <c:pt idx="7">
                  <c:v>1942</c:v>
                </c:pt>
                <c:pt idx="8">
                  <c:v>1943</c:v>
                </c:pt>
                <c:pt idx="9">
                  <c:v>1944</c:v>
                </c:pt>
                <c:pt idx="10">
                  <c:v>1945</c:v>
                </c:pt>
                <c:pt idx="11">
                  <c:v>1946</c:v>
                </c:pt>
                <c:pt idx="12">
                  <c:v>1947</c:v>
                </c:pt>
                <c:pt idx="13">
                  <c:v>1948</c:v>
                </c:pt>
                <c:pt idx="14">
                  <c:v>1949</c:v>
                </c:pt>
                <c:pt idx="15">
                  <c:v>1950</c:v>
                </c:pt>
                <c:pt idx="16">
                  <c:v>1951</c:v>
                </c:pt>
                <c:pt idx="17">
                  <c:v>1952</c:v>
                </c:pt>
                <c:pt idx="18">
                  <c:v>1953</c:v>
                </c:pt>
                <c:pt idx="19">
                  <c:v>1954</c:v>
                </c:pt>
                <c:pt idx="20">
                  <c:v>1955</c:v>
                </c:pt>
                <c:pt idx="21">
                  <c:v>1956</c:v>
                </c:pt>
                <c:pt idx="22">
                  <c:v>1957</c:v>
                </c:pt>
                <c:pt idx="23">
                  <c:v>1958</c:v>
                </c:pt>
                <c:pt idx="24">
                  <c:v>1959</c:v>
                </c:pt>
                <c:pt idx="25">
                  <c:v>1960</c:v>
                </c:pt>
                <c:pt idx="26">
                  <c:v>1961</c:v>
                </c:pt>
                <c:pt idx="27">
                  <c:v>1962</c:v>
                </c:pt>
                <c:pt idx="28">
                  <c:v>1963</c:v>
                </c:pt>
                <c:pt idx="29">
                  <c:v>1964</c:v>
                </c:pt>
                <c:pt idx="30">
                  <c:v>1965</c:v>
                </c:pt>
                <c:pt idx="31">
                  <c:v>1966</c:v>
                </c:pt>
                <c:pt idx="32">
                  <c:v>1967</c:v>
                </c:pt>
                <c:pt idx="33">
                  <c:v>1968</c:v>
                </c:pt>
                <c:pt idx="34">
                  <c:v>1969</c:v>
                </c:pt>
                <c:pt idx="35">
                  <c:v>1970</c:v>
                </c:pt>
                <c:pt idx="36">
                  <c:v>1971</c:v>
                </c:pt>
                <c:pt idx="37">
                  <c:v>1972</c:v>
                </c:pt>
                <c:pt idx="38">
                  <c:v>1973</c:v>
                </c:pt>
                <c:pt idx="39">
                  <c:v>1974</c:v>
                </c:pt>
                <c:pt idx="40">
                  <c:v>1975</c:v>
                </c:pt>
                <c:pt idx="41">
                  <c:v>1976</c:v>
                </c:pt>
                <c:pt idx="42">
                  <c:v>1977</c:v>
                </c:pt>
                <c:pt idx="43">
                  <c:v>1978</c:v>
                </c:pt>
                <c:pt idx="44">
                  <c:v>1979</c:v>
                </c:pt>
                <c:pt idx="45">
                  <c:v>1980</c:v>
                </c:pt>
                <c:pt idx="46">
                  <c:v>1981</c:v>
                </c:pt>
                <c:pt idx="47">
                  <c:v>1982</c:v>
                </c:pt>
                <c:pt idx="48">
                  <c:v>1983</c:v>
                </c:pt>
                <c:pt idx="49">
                  <c:v>1984</c:v>
                </c:pt>
                <c:pt idx="50">
                  <c:v>1985</c:v>
                </c:pt>
                <c:pt idx="51">
                  <c:v>1986</c:v>
                </c:pt>
                <c:pt idx="52">
                  <c:v>1987</c:v>
                </c:pt>
                <c:pt idx="53">
                  <c:v>1988</c:v>
                </c:pt>
                <c:pt idx="54">
                  <c:v>1989</c:v>
                </c:pt>
                <c:pt idx="55">
                  <c:v>1990</c:v>
                </c:pt>
                <c:pt idx="56">
                  <c:v>1991</c:v>
                </c:pt>
                <c:pt idx="57">
                  <c:v>1992</c:v>
                </c:pt>
                <c:pt idx="58">
                  <c:v>1993</c:v>
                </c:pt>
                <c:pt idx="59">
                  <c:v>1994</c:v>
                </c:pt>
                <c:pt idx="60">
                  <c:v>1995</c:v>
                </c:pt>
                <c:pt idx="61">
                  <c:v>1996</c:v>
                </c:pt>
                <c:pt idx="62">
                  <c:v>1997</c:v>
                </c:pt>
                <c:pt idx="63">
                  <c:v>1998</c:v>
                </c:pt>
                <c:pt idx="64">
                  <c:v>1999</c:v>
                </c:pt>
                <c:pt idx="65">
                  <c:v>2000</c:v>
                </c:pt>
                <c:pt idx="66">
                  <c:v>2001</c:v>
                </c:pt>
                <c:pt idx="67">
                  <c:v>2002</c:v>
                </c:pt>
                <c:pt idx="68">
                  <c:v>2003</c:v>
                </c:pt>
                <c:pt idx="69">
                  <c:v>2004</c:v>
                </c:pt>
                <c:pt idx="70">
                  <c:v>2005</c:v>
                </c:pt>
                <c:pt idx="71">
                  <c:v>2006</c:v>
                </c:pt>
                <c:pt idx="72">
                  <c:v>2007</c:v>
                </c:pt>
                <c:pt idx="73">
                  <c:v>2008</c:v>
                </c:pt>
                <c:pt idx="74">
                  <c:v>2009</c:v>
                </c:pt>
                <c:pt idx="75">
                  <c:v>2010</c:v>
                </c:pt>
              </c:numCache>
            </c:numRef>
          </c:cat>
          <c:val>
            <c:numRef>
              <c:f>'Alcohol Expenditures '!$L$5:$L$81</c:f>
              <c:numCache>
                <c:formatCode>0.0%</c:formatCode>
                <c:ptCount val="77"/>
                <c:pt idx="1">
                  <c:v>0.65177478580171355</c:v>
                </c:pt>
                <c:pt idx="2">
                  <c:v>0.63697967086156826</c:v>
                </c:pt>
                <c:pt idx="3">
                  <c:v>0.6276223776223776</c:v>
                </c:pt>
                <c:pt idx="4">
                  <c:v>0.62642889803383628</c:v>
                </c:pt>
                <c:pt idx="5">
                  <c:v>0.63069139966273191</c:v>
                </c:pt>
                <c:pt idx="6">
                  <c:v>0.6211709965102753</c:v>
                </c:pt>
                <c:pt idx="7">
                  <c:v>0.61861667744020687</c:v>
                </c:pt>
                <c:pt idx="8">
                  <c:v>0.59888720283257457</c:v>
                </c:pt>
                <c:pt idx="9">
                  <c:v>0.60212894155452901</c:v>
                </c:pt>
                <c:pt idx="10">
                  <c:v>0.59060402684563762</c:v>
                </c:pt>
                <c:pt idx="11">
                  <c:v>0.58672248803827753</c:v>
                </c:pt>
                <c:pt idx="12">
                  <c:v>0.56972477064220184</c:v>
                </c:pt>
                <c:pt idx="13">
                  <c:v>0.57496839443742098</c:v>
                </c:pt>
                <c:pt idx="14">
                  <c:v>0.56871088861076347</c:v>
                </c:pt>
                <c:pt idx="15">
                  <c:v>0.56480411046885037</c:v>
                </c:pt>
                <c:pt idx="16">
                  <c:v>0.5608795119471276</c:v>
                </c:pt>
                <c:pt idx="17">
                  <c:v>0.55704933364507836</c:v>
                </c:pt>
                <c:pt idx="18">
                  <c:v>0.55057316250842891</c:v>
                </c:pt>
                <c:pt idx="19">
                  <c:v>0.54867256637168138</c:v>
                </c:pt>
                <c:pt idx="20">
                  <c:v>0.54143404488232072</c:v>
                </c:pt>
                <c:pt idx="21">
                  <c:v>0.53749072011878252</c:v>
                </c:pt>
                <c:pt idx="22">
                  <c:v>0.52579365079365081</c:v>
                </c:pt>
                <c:pt idx="23">
                  <c:v>0.51638021080619123</c:v>
                </c:pt>
                <c:pt idx="24">
                  <c:v>0.50625805264126633</c:v>
                </c:pt>
                <c:pt idx="25">
                  <c:v>0.50026520509193773</c:v>
                </c:pt>
                <c:pt idx="26">
                  <c:v>0.49744079118591134</c:v>
                </c:pt>
                <c:pt idx="27">
                  <c:v>0.49621772019824362</c:v>
                </c:pt>
                <c:pt idx="28">
                  <c:v>0.48713550600343053</c:v>
                </c:pt>
                <c:pt idx="29">
                  <c:v>0.48386842933585145</c:v>
                </c:pt>
                <c:pt idx="30">
                  <c:v>0.47660402785056527</c:v>
                </c:pt>
                <c:pt idx="31">
                  <c:v>0.4724822695035461</c:v>
                </c:pt>
                <c:pt idx="32">
                  <c:v>0.46650369978858353</c:v>
                </c:pt>
                <c:pt idx="33">
                  <c:v>0.46680131279979803</c:v>
                </c:pt>
                <c:pt idx="34">
                  <c:v>0.46094570928196149</c:v>
                </c:pt>
                <c:pt idx="35">
                  <c:v>0.45395611702127658</c:v>
                </c:pt>
                <c:pt idx="36">
                  <c:v>0.45540825549864417</c:v>
                </c:pt>
                <c:pt idx="37">
                  <c:v>0.44519526516916769</c:v>
                </c:pt>
                <c:pt idx="38">
                  <c:v>0.43133192198549614</c:v>
                </c:pt>
                <c:pt idx="39">
                  <c:v>0.43747931148626285</c:v>
                </c:pt>
                <c:pt idx="40">
                  <c:v>0.43159540791029405</c:v>
                </c:pt>
                <c:pt idx="41">
                  <c:v>0.4348399638964105</c:v>
                </c:pt>
                <c:pt idx="42">
                  <c:v>0.44287297138760345</c:v>
                </c:pt>
                <c:pt idx="43">
                  <c:v>0.45067028166892603</c:v>
                </c:pt>
                <c:pt idx="44">
                  <c:v>0.45942668136714443</c:v>
                </c:pt>
                <c:pt idx="45">
                  <c:v>0.46301833153612393</c:v>
                </c:pt>
                <c:pt idx="46">
                  <c:v>0.45453745268902385</c:v>
                </c:pt>
                <c:pt idx="47">
                  <c:v>0.45723501736075445</c:v>
                </c:pt>
                <c:pt idx="48">
                  <c:v>0.45219746301053426</c:v>
                </c:pt>
                <c:pt idx="49">
                  <c:v>0.4439555089506404</c:v>
                </c:pt>
                <c:pt idx="50">
                  <c:v>0.4499373422204464</c:v>
                </c:pt>
                <c:pt idx="51">
                  <c:v>0.45014542731246843</c:v>
                </c:pt>
                <c:pt idx="52">
                  <c:v>0.45471300684570826</c:v>
                </c:pt>
                <c:pt idx="53">
                  <c:v>0.49532758525629078</c:v>
                </c:pt>
                <c:pt idx="54">
                  <c:v>0.50530524189276937</c:v>
                </c:pt>
                <c:pt idx="55">
                  <c:v>0.50049335685049501</c:v>
                </c:pt>
                <c:pt idx="56">
                  <c:v>0.49757436094390028</c:v>
                </c:pt>
                <c:pt idx="57">
                  <c:v>0.49706648930890307</c:v>
                </c:pt>
                <c:pt idx="58">
                  <c:v>0.51764935971592729</c:v>
                </c:pt>
                <c:pt idx="59">
                  <c:v>0.51864089922773016</c:v>
                </c:pt>
                <c:pt idx="60">
                  <c:v>0.51745645091304582</c:v>
                </c:pt>
                <c:pt idx="61">
                  <c:v>0.51895221422302085</c:v>
                </c:pt>
                <c:pt idx="62">
                  <c:v>0.51352046778997718</c:v>
                </c:pt>
                <c:pt idx="63">
                  <c:v>0.51467585690073436</c:v>
                </c:pt>
                <c:pt idx="64">
                  <c:v>0.52333579396555419</c:v>
                </c:pt>
                <c:pt idx="65">
                  <c:v>0.53582106311234379</c:v>
                </c:pt>
                <c:pt idx="66">
                  <c:v>0.5491534658286823</c:v>
                </c:pt>
                <c:pt idx="67">
                  <c:v>0.56181572537561175</c:v>
                </c:pt>
                <c:pt idx="68">
                  <c:v>0.51567851572320966</c:v>
                </c:pt>
                <c:pt idx="69">
                  <c:v>0.49729619516805462</c:v>
                </c:pt>
                <c:pt idx="70">
                  <c:v>0.51267871974194523</c:v>
                </c:pt>
                <c:pt idx="71">
                  <c:v>0.50734969632174276</c:v>
                </c:pt>
                <c:pt idx="72">
                  <c:v>0.50864606852075089</c:v>
                </c:pt>
                <c:pt idx="73">
                  <c:v>0.49835337502634935</c:v>
                </c:pt>
                <c:pt idx="74">
                  <c:v>0.46767097362042997</c:v>
                </c:pt>
                <c:pt idx="75">
                  <c:v>0.46890766269141165</c:v>
                </c:pt>
                <c:pt idx="76">
                  <c:v>0.46170536805157275</c:v>
                </c:pt>
              </c:numCache>
            </c:numRef>
          </c:val>
        </c:ser>
        <c:dLbls/>
        <c:marker val="1"/>
        <c:axId val="67474560"/>
        <c:axId val="67476096"/>
      </c:lineChart>
      <c:catAx>
        <c:axId val="67474560"/>
        <c:scaling>
          <c:orientation val="minMax"/>
        </c:scaling>
        <c:axPos val="b"/>
        <c:numFmt formatCode="General" sourceLinked="1"/>
        <c:majorTickMark val="none"/>
        <c:tickLblPos val="nextTo"/>
        <c:crossAx val="67476096"/>
        <c:crosses val="autoZero"/>
        <c:auto val="1"/>
        <c:lblAlgn val="ctr"/>
        <c:lblOffset val="100"/>
      </c:catAx>
      <c:valAx>
        <c:axId val="67476096"/>
        <c:scaling>
          <c:orientation val="minMax"/>
          <c:min val="0.3000000000000001"/>
        </c:scaling>
        <c:axPos val="l"/>
        <c:majorGridlines/>
        <c:numFmt formatCode="0%" sourceLinked="0"/>
        <c:majorTickMark val="none"/>
        <c:tickLblPos val="nextTo"/>
        <c:spPr>
          <a:ln w="9525">
            <a:noFill/>
          </a:ln>
        </c:spPr>
        <c:crossAx val="67474560"/>
        <c:crosses val="autoZero"/>
        <c:crossBetween val="between"/>
      </c:valAx>
    </c:plotArea>
    <c:legend>
      <c:legendPos val="b"/>
    </c:legend>
    <c:plotVisOnly val="1"/>
    <c:dispBlanksAs val="gap"/>
  </c:chart>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4.bin"/></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sheetPr codeName="Chart2"/>
  <sheetViews>
    <sheetView zoomScale="91" workbookViewId="0"/>
  </sheetViews>
  <pageMargins left="0.75" right="0.75" top="1" bottom="1" header="0.5" footer="0.5"/>
  <pageSetup orientation="landscape" verticalDpi="1200" r:id="rId1"/>
  <headerFooter alignWithMargins="0">
    <oddFooter>&amp;L&amp;D&amp;RBeer Institiute, Washington DC</oddFooter>
  </headerFooter>
  <drawing r:id="rId2"/>
</chartsheet>
</file>

<file path=xl/chartsheets/sheet2.xml><?xml version="1.0" encoding="utf-8"?>
<chartsheet xmlns="http://schemas.openxmlformats.org/spreadsheetml/2006/main" xmlns:r="http://schemas.openxmlformats.org/officeDocument/2006/relationships">
  <sheetPr codeName="Chart13"/>
  <sheetViews>
    <sheetView zoomScale="85" workbookViewId="0"/>
  </sheetViews>
  <pageMargins left="0.75" right="0.75" top="1" bottom="1" header="0.5" footer="0.5"/>
  <pageSetup orientation="landscape" verticalDpi="1200" r:id="rId1"/>
  <headerFooter alignWithMargins="0">
    <oddFooter>&amp;L&amp;D&amp;RBeer Institute, Wash, DC</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verticalDpi="1200" r:id="rId1"/>
  <headerFooter alignWithMargins="0">
    <oddFooter>&amp;LBeer Institute, 2006</oddFooter>
  </headerFooter>
  <drawing r:id="rId2"/>
</chartsheet>
</file>

<file path=xl/chartsheets/sheet4.xml><?xml version="1.0" encoding="utf-8"?>
<chartsheet xmlns="http://schemas.openxmlformats.org/spreadsheetml/2006/main" xmlns:r="http://schemas.openxmlformats.org/officeDocument/2006/relationships">
  <sheetPr/>
  <sheetViews>
    <sheetView zoomScale="8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0</xdr:row>
      <xdr:rowOff>0</xdr:rowOff>
    </xdr:from>
    <xdr:to>
      <xdr:col>2</xdr:col>
      <xdr:colOff>693420</xdr:colOff>
      <xdr:row>2</xdr:row>
      <xdr:rowOff>175260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4739640" y="0"/>
          <a:ext cx="617220" cy="6172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574593" cy="58280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70259" cy="582705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70259" cy="582705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3</xdr:col>
      <xdr:colOff>933450</xdr:colOff>
      <xdr:row>26</xdr:row>
      <xdr:rowOff>25400</xdr:rowOff>
    </xdr:from>
    <xdr:to>
      <xdr:col>10</xdr:col>
      <xdr:colOff>850899</xdr:colOff>
      <xdr:row>46</xdr:row>
      <xdr:rowOff>44450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0</xdr:colOff>
      <xdr:row>44</xdr:row>
      <xdr:rowOff>15240</xdr:rowOff>
    </xdr:from>
    <xdr:to>
      <xdr:col>19</xdr:col>
      <xdr:colOff>30480</xdr:colOff>
      <xdr:row>64</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absoluteAnchor>
    <xdr:pos x="0" y="0"/>
    <xdr:ext cx="8659091"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jones@beerinstitute.or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usda.mannlib.cornell.edu/data-sets/crops/89001/2005/"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www.census.gov/cir/www/327/m327g.html"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xml.rels><?xml version="1.0" encoding="UTF-8" standalone="yes"?>
<Relationships xmlns="http://schemas.openxmlformats.org/package/2006/relationships"><Relationship Id="rId3" Type="http://schemas.openxmlformats.org/officeDocument/2006/relationships/hyperlink" Target="http://www.bls.gov/home.htm" TargetMode="External"/><Relationship Id="rId2" Type="http://schemas.openxmlformats.org/officeDocument/2006/relationships/hyperlink" Target="http://www.bls.gov/" TargetMode="External"/><Relationship Id="rId1" Type="http://schemas.openxmlformats.org/officeDocument/2006/relationships/hyperlink" Target="http://www.bls.gov/home.htm" TargetMode="External"/><Relationship Id="rId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http://www.ttb.gov/"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2.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5.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www.ers.usda.gov/" TargetMode="External"/></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www.ers.usda.gov/" TargetMode="External"/></Relationships>
</file>

<file path=xl/worksheets/_rels/sheet47.xml.rels><?xml version="1.0" encoding="UTF-8" standalone="yes"?>
<Relationships xmlns="http://schemas.openxmlformats.org/package/2006/relationships"><Relationship Id="rId26" Type="http://schemas.openxmlformats.org/officeDocument/2006/relationships/hyperlink" Target="javascript:openMetadataBrowser(%22dataItem%22,%22ELECGEN%22,%22dataset=AM0931GS101&amp;dsspName=EAS_2009%22,%22_lang=en%22)" TargetMode="External"/><Relationship Id="rId117" Type="http://schemas.openxmlformats.org/officeDocument/2006/relationships/hyperlink" Target="javascript:openMetadataBrowser(%22domainValue%22,%22ELECGEN_F%22,%22dataset=AM0931GS101&amp;dsspName=EAS_2009&amp;value=S%22,%22_lang=en%22)" TargetMode="External"/><Relationship Id="rId21" Type="http://schemas.openxmlformats.org/officeDocument/2006/relationships/hyperlink" Target="javascript:openMetadataBrowser(%22dataItem%22,%22CSTFU%22,%22dataset=AM0931GS101&amp;dsspName=EAS_2009%22,%22_lang=en%22)" TargetMode="External"/><Relationship Id="rId42" Type="http://schemas.openxmlformats.org/officeDocument/2006/relationships/hyperlink" Target="javascript:openMetadataBrowser(%22dataItem%22,%22INVWIPE%22,%22dataset=AM0931GS101&amp;dsspName=EAS_2009%22,%22_lang=en%22)" TargetMode="External"/><Relationship Id="rId47" Type="http://schemas.openxmlformats.org/officeDocument/2006/relationships/hyperlink" Target="javascript:openMetadataBrowser(%22dataItem%22,%22INVFINB%22,%22dataset=AM0931GS101&amp;dsspName=EAS_2009%22,%22_lang=en%22)" TargetMode="External"/><Relationship Id="rId63" Type="http://schemas.openxmlformats.org/officeDocument/2006/relationships/hyperlink" Target="javascript:openMetadataBrowser(%22dataItem%22,%22PCHTT%22,%22dataset=AM0931GS101&amp;dsspName=EAS_2009%22,%22_lang=en%22)" TargetMode="External"/><Relationship Id="rId68" Type="http://schemas.openxmlformats.org/officeDocument/2006/relationships/hyperlink" Target="javascript:openMetadataBrowser(%22dataItem%22,%22PCHDAPR%22,%22dataset=AM0931GS101&amp;dsspName=EAS_2009%22,%22_lang=en%22)" TargetMode="External"/><Relationship Id="rId84" Type="http://schemas.openxmlformats.org/officeDocument/2006/relationships/hyperlink" Target="javascript:openMetadataBrowser(%22domainValue%22,%22MSCRSLTT_F%22,%22dataset=AM0931GS101&amp;dsspName=EAS_2009&amp;value=D%22,%22_lang=en%22)" TargetMode="External"/><Relationship Id="rId89" Type="http://schemas.openxmlformats.org/officeDocument/2006/relationships/hyperlink" Target="javascript:openMetadataBrowser(%22domainValue%22,%22ELECGEN_F%22,%22dataset=AM0931GS101&amp;dsspName=EAS_2009&amp;value=D%22,%22_lang=en%22)" TargetMode="External"/><Relationship Id="rId112" Type="http://schemas.openxmlformats.org/officeDocument/2006/relationships/hyperlink" Target="javascript:openMetadataBrowser(%22domainValue%22,%22MSCRSLTT_F%22,%22dataset=AM0931GS101&amp;dsspName=EAS_2009&amp;value=D%22,%22_lang=en%22)" TargetMode="External"/><Relationship Id="rId16" Type="http://schemas.openxmlformats.org/officeDocument/2006/relationships/hyperlink" Target="javascript:openMetadataBrowser(%22dataItem%22,%22CSTMTOT%22,%22dataset=AM0931GS101&amp;dsspName=EAS_2009%22,%22_lang=en%22)" TargetMode="External"/><Relationship Id="rId107" Type="http://schemas.openxmlformats.org/officeDocument/2006/relationships/hyperlink" Target="javascript:openMetadataBrowser(%22domainValue%22,%22ELECGEN_F%22,%22dataset=AM0931GS101&amp;dsspName=EAS_2009&amp;value=S%22,%22_lang=en%22)" TargetMode="External"/><Relationship Id="rId11" Type="http://schemas.openxmlformats.org/officeDocument/2006/relationships/hyperlink" Target="javascript:openMetadataBrowser(%22dataItem%22,%22BENPEC%22,%22dataset=AM0931GS101&amp;dsspName=EAS_2009%22,%22_lang=en%22)" TargetMode="External"/><Relationship Id="rId32" Type="http://schemas.openxmlformats.org/officeDocument/2006/relationships/hyperlink" Target="javascript:openMetadataBrowser(%22dataItem%22,%22MSCTOT%22,%22dataset=AM0931GS101&amp;dsspName=EAS_2009%22,%22_lang=en%22)" TargetMode="External"/><Relationship Id="rId37" Type="http://schemas.openxmlformats.org/officeDocument/2006/relationships/hyperlink" Target="javascript:openMetadataBrowser(%22dataItem%22,%22VALADD_S%22,%22dataset=AM0931GS101&amp;dsspName=EAS_2009%22,%22_lang=en%22)" TargetMode="External"/><Relationship Id="rId53" Type="http://schemas.openxmlformats.org/officeDocument/2006/relationships/hyperlink" Target="javascript:openMetadataBrowser(%22dataItem%22,%22CEXMCH%22,%22dataset=AM0931GS101&amp;dsspName=EAS_2009%22,%22_lang=en%22)" TargetMode="External"/><Relationship Id="rId58" Type="http://schemas.openxmlformats.org/officeDocument/2006/relationships/hyperlink" Target="javascript:openMetadataBrowser(%22dataItem%22,%22DPRTOT_S%22,%22dataset=AM0931GS101&amp;dsspName=EAS_2009%22,%22_lang=en%22)" TargetMode="External"/><Relationship Id="rId74" Type="http://schemas.openxmlformats.org/officeDocument/2006/relationships/hyperlink" Target="javascript:openMetadataBrowser(%22dataItem%22,%22PCHTAX%22,%22dataset=AM0931GS101&amp;dsspName=EAS_2009%22,%22_lang=en%22)" TargetMode="External"/><Relationship Id="rId79" Type="http://schemas.openxmlformats.org/officeDocument/2006/relationships/hyperlink" Target="javascript:openMetadataBrowser(%22domainValue%22,%22ELECGEN_F%22,%22dataset=AM0931GS101&amp;dsspName=EAS_2009&amp;value=D%22,%22_lang=en%22)" TargetMode="External"/><Relationship Id="rId102" Type="http://schemas.openxmlformats.org/officeDocument/2006/relationships/hyperlink" Target="javascript:openMetadataBrowser(%22domainValue%22,%22ELECSLD_F%22,%22dataset=AM0931GS101&amp;dsspName=EAS_2009&amp;value=S%22,%22_lang=en%22)" TargetMode="External"/><Relationship Id="rId5" Type="http://schemas.openxmlformats.org/officeDocument/2006/relationships/hyperlink" Target="javascript:openMetadataBrowser(%22dataItem%22,%22EMP_S%22,%22dataset=AM0931GS101&amp;dsspName=EAS_2009%22,%22_lang=en%22)" TargetMode="External"/><Relationship Id="rId61" Type="http://schemas.openxmlformats.org/officeDocument/2006/relationships/hyperlink" Target="javascript:openMetadataBrowser(%22dataItem%22,%22RPBLD%22,%22dataset=AM0931GS101&amp;dsspName=EAS_2009%22,%22_lang=en%22)" TargetMode="External"/><Relationship Id="rId82" Type="http://schemas.openxmlformats.org/officeDocument/2006/relationships/hyperlink" Target="javascript:openMetadataBrowser(%22domainValue%22,%22RCPTRAN_F%22,%22dataset=AM0931GS101&amp;dsspName=EAS_2009&amp;value=S%22,%22_lang=en%22)" TargetMode="External"/><Relationship Id="rId90" Type="http://schemas.openxmlformats.org/officeDocument/2006/relationships/hyperlink" Target="javascript:openMetadataBrowser(%22domainValue%22,%22ELECSLD_F%22,%22dataset=AM0931GS101&amp;dsspName=EAS_2009&amp;value=S%22,%22_lang=en%22)" TargetMode="External"/><Relationship Id="rId95" Type="http://schemas.openxmlformats.org/officeDocument/2006/relationships/hyperlink" Target="javascript:openMetadataBrowser(%22domainValue%22,%22PCHEXSO_F%22,%22dataset=AM0931GS101&amp;dsspName=EAS_2009&amp;value=s%22,%22_lang=en%22)" TargetMode="External"/><Relationship Id="rId19" Type="http://schemas.openxmlformats.org/officeDocument/2006/relationships/hyperlink" Target="javascript:openMetadataBrowser(%22dataItem%22,%22CSTRSL%22,%22dataset=AM0931GS101&amp;dsspName=EAS_2009%22,%22_lang=en%22)" TargetMode="External"/><Relationship Id="rId14" Type="http://schemas.openxmlformats.org/officeDocument/2006/relationships/hyperlink" Target="javascript:openMetadataBrowser(%22dataItem%22,%22HOURS%22,%22dataset=AM0931GS101&amp;dsspName=EAS_2009%22,%22_lang=en%22)" TargetMode="External"/><Relationship Id="rId22" Type="http://schemas.openxmlformats.org/officeDocument/2006/relationships/hyperlink" Target="javascript:openMetadataBrowser(%22dataItem%22,%22CSTFU_S%22,%22dataset=AM0931GS101&amp;dsspName=EAS_2009%22,%22_lang=en%22)" TargetMode="External"/><Relationship Id="rId27" Type="http://schemas.openxmlformats.org/officeDocument/2006/relationships/hyperlink" Target="javascript:openMetadataBrowser(%22dataItem%22,%22ELECSLD%22,%22dataset=AM0931GS101&amp;dsspName=EAS_2009%22,%22_lang=en%22)" TargetMode="External"/><Relationship Id="rId30" Type="http://schemas.openxmlformats.org/officeDocument/2006/relationships/hyperlink" Target="javascript:openMetadataBrowser(%22dataItem%22,%22RCPTPLM%22,%22dataset=AM0931GS101&amp;dsspName=EAS_2009%22,%22_lang=en%22)" TargetMode="External"/><Relationship Id="rId35" Type="http://schemas.openxmlformats.org/officeDocument/2006/relationships/hyperlink" Target="javascript:openMetadataBrowser(%22dataItem%22,%22MSCOTH%22,%22dataset=AM0931GS101&amp;dsspName=EAS_2009%22,%22_lang=en%22)" TargetMode="External"/><Relationship Id="rId43" Type="http://schemas.openxmlformats.org/officeDocument/2006/relationships/hyperlink" Target="javascript:openMetadataBrowser(%22dataItem%22,%22INVWIPE_S%22,%22dataset=AM0931GS101&amp;dsspName=EAS_2009%22,%22_lang=en%22)" TargetMode="External"/><Relationship Id="rId48" Type="http://schemas.openxmlformats.org/officeDocument/2006/relationships/hyperlink" Target="javascript:openMetadataBrowser(%22dataItem%22,%22INVWIPB%22,%22dataset=AM0931GS101&amp;dsspName=EAS_2009%22,%22_lang=en%22)" TargetMode="External"/><Relationship Id="rId56" Type="http://schemas.openxmlformats.org/officeDocument/2006/relationships/hyperlink" Target="javascript:openMetadataBrowser(%22dataItem%22,%22CEXMCHO%22,%22dataset=AM0931GS101&amp;dsspName=EAS_2009%22,%22_lang=en%22)" TargetMode="External"/><Relationship Id="rId64" Type="http://schemas.openxmlformats.org/officeDocument/2006/relationships/hyperlink" Target="javascript:openMetadataBrowser(%22dataItem%22,%22PCHTT_S%22,%22dataset=AM0931GS101&amp;dsspName=EAS_2009%22,%22_lang=en%22)" TargetMode="External"/><Relationship Id="rId69" Type="http://schemas.openxmlformats.org/officeDocument/2006/relationships/hyperlink" Target="javascript:openMetadataBrowser(%22dataItem%22,%22PCHCSVC%22,%22dataset=AM0931GS101&amp;dsspName=EAS_2009%22,%22_lang=en%22)" TargetMode="External"/><Relationship Id="rId77" Type="http://schemas.openxmlformats.org/officeDocument/2006/relationships/hyperlink" Target="javascript:openMetadataBrowser(%22codeRef%22,%2231-33%22,%22ibtype=NAICSASM&amp;dsspName=EAS_2009%22,%22_lang=en%22)" TargetMode="External"/><Relationship Id="rId100" Type="http://schemas.openxmlformats.org/officeDocument/2006/relationships/hyperlink" Target="javascript:openMetadataBrowser(%22domainValue%22,%22CEXBLD_F%22,%22dataset=AM0931GS101&amp;dsspName=EAS_2009&amp;value=s%22,%22_lang=en%22)" TargetMode="External"/><Relationship Id="rId105" Type="http://schemas.openxmlformats.org/officeDocument/2006/relationships/hyperlink" Target="javascript:openMetadataBrowser(%22domainValue%22,%22MSCOTH_F%22,%22dataset=AM0931GS101&amp;dsspName=EAS_2009&amp;value=D%22,%22_lang=en%22)" TargetMode="External"/><Relationship Id="rId113" Type="http://schemas.openxmlformats.org/officeDocument/2006/relationships/hyperlink" Target="javascript:openMetadataBrowser(%22domainValue%22,%22MSCCNTTT_F%22,%22dataset=AM0931GS101&amp;dsspName=EAS_2009&amp;value=D%22,%22_lang=en%22)" TargetMode="External"/><Relationship Id="rId118" Type="http://schemas.openxmlformats.org/officeDocument/2006/relationships/hyperlink" Target="javascript:openMetadataBrowser(%22domainValue%22,%22ELECSLD_F%22,%22dataset=AM0931GS101&amp;dsspName=EAS_2009&amp;value=S%22,%22_lang=en%22)" TargetMode="External"/><Relationship Id="rId8" Type="http://schemas.openxmlformats.org/officeDocument/2006/relationships/hyperlink" Target="javascript:openMetadataBrowser(%22dataItem%22,%22BENEFIT_S%22,%22dataset=AM0931GS101&amp;dsspName=EAS_2009%22,%22_lang=en%22)" TargetMode="External"/><Relationship Id="rId51" Type="http://schemas.openxmlformats.org/officeDocument/2006/relationships/hyperlink" Target="javascript:openMetadataBrowser(%22dataItem%22,%22CEXTOT_S%22,%22dataset=AM0931GS101&amp;dsspName=EAS_2009%22,%22_lang=en%22)" TargetMode="External"/><Relationship Id="rId72" Type="http://schemas.openxmlformats.org/officeDocument/2006/relationships/hyperlink" Target="javascript:openMetadataBrowser(%22dataItem%22,%22PCHADVT%22,%22dataset=AM0931GS101&amp;dsspName=EAS_2009%22,%22_lang=en%22)" TargetMode="External"/><Relationship Id="rId80" Type="http://schemas.openxmlformats.org/officeDocument/2006/relationships/hyperlink" Target="javascript:openMetadataBrowser(%22domainValue%22,%22ELECSLD_F%22,%22dataset=AM0931GS101&amp;dsspName=EAS_2009&amp;value=S%22,%22_lang=en%22)" TargetMode="External"/><Relationship Id="rId85" Type="http://schemas.openxmlformats.org/officeDocument/2006/relationships/hyperlink" Target="javascript:openMetadataBrowser(%22domainValue%22,%22MSCCNTTT_F%22,%22dataset=AM0931GS101&amp;dsspName=EAS_2009&amp;value=D%22,%22_lang=en%22)" TargetMode="External"/><Relationship Id="rId93" Type="http://schemas.openxmlformats.org/officeDocument/2006/relationships/hyperlink" Target="javascript:openMetadataBrowser(%22domainValue%22,%22MSCCNTTT_F%22,%22dataset=AM0931GS101&amp;dsspName=EAS_2009&amp;value=S%22,%22_lang=en%22)" TargetMode="External"/><Relationship Id="rId98" Type="http://schemas.openxmlformats.org/officeDocument/2006/relationships/hyperlink" Target="javascript:openMetadataBrowser(%22domainValue%22,%22ELECSLD_F%22,%22dataset=AM0931GS101&amp;dsspName=EAS_2009&amp;value=S%22,%22_lang=en%22)" TargetMode="External"/><Relationship Id="rId121" Type="http://schemas.openxmlformats.org/officeDocument/2006/relationships/hyperlink" Target="javascript:openMetadataBrowser(%22domainValue%22,%22MSCCNTTT_F%22,%22dataset=AM0931GS101&amp;dsspName=EAS_2009&amp;value=D%22,%22_lang=en%22)" TargetMode="External"/><Relationship Id="rId3" Type="http://schemas.openxmlformats.org/officeDocument/2006/relationships/hyperlink" Target="javascript:openMetadataBrowser(%22dataItem%22,%22YEAR%22,%22dataset=AM0931GS101&amp;dsspName=EAS_2009%22,%22_lang=en%22)" TargetMode="External"/><Relationship Id="rId12" Type="http://schemas.openxmlformats.org/officeDocument/2006/relationships/hyperlink" Target="javascript:openMetadataBrowser(%22dataItem%22,%22BENOTH%22,%22dataset=AM0931GS101&amp;dsspName=EAS_2009%22,%22_lang=en%22)" TargetMode="External"/><Relationship Id="rId17" Type="http://schemas.openxmlformats.org/officeDocument/2006/relationships/hyperlink" Target="javascript:openMetadataBrowser(%22dataItem%22,%22CSTMTOT_S%22,%22dataset=AM0931GS101&amp;dsspName=EAS_2009%22,%22_lang=en%22)" TargetMode="External"/><Relationship Id="rId25" Type="http://schemas.openxmlformats.org/officeDocument/2006/relationships/hyperlink" Target="javascript:openMetadataBrowser(%22dataItem%22,%22CSTELEC_S%22,%22dataset=AM0931GS101&amp;dsspName=EAS_2009%22,%22_lang=en%22)" TargetMode="External"/><Relationship Id="rId33" Type="http://schemas.openxmlformats.org/officeDocument/2006/relationships/hyperlink" Target="javascript:openMetadataBrowser(%22dataItem%22,%22MSCRSLTT%22,%22dataset=AM0931GS101&amp;dsspName=EAS_2009%22,%22_lang=en%22)" TargetMode="External"/><Relationship Id="rId38" Type="http://schemas.openxmlformats.org/officeDocument/2006/relationships/hyperlink" Target="javascript:openMetadataBrowser(%22dataItem%22,%22INVTOTE%22,%22dataset=AM0931GS101&amp;dsspName=EAS_2009%22,%22_lang=en%22)" TargetMode="External"/><Relationship Id="rId46" Type="http://schemas.openxmlformats.org/officeDocument/2006/relationships/hyperlink" Target="javascript:openMetadataBrowser(%22dataItem%22,%22INVTOTB%22,%22dataset=AM0931GS101&amp;dsspName=EAS_2009%22,%22_lang=en%22)" TargetMode="External"/><Relationship Id="rId59" Type="http://schemas.openxmlformats.org/officeDocument/2006/relationships/hyperlink" Target="javascript:openMetadataBrowser(%22dataItem%22,%22RPTOT%22,%22dataset=AM0931GS101&amp;dsspName=EAS_2009%22,%22_lang=en%22)" TargetMode="External"/><Relationship Id="rId67" Type="http://schemas.openxmlformats.org/officeDocument/2006/relationships/hyperlink" Target="javascript:openMetadataBrowser(%22dataItem%22,%22PCHEXSO%22,%22dataset=AM0931GS101&amp;dsspName=EAS_2009%22,%22_lang=en%22)" TargetMode="External"/><Relationship Id="rId103" Type="http://schemas.openxmlformats.org/officeDocument/2006/relationships/hyperlink" Target="javascript:openMetadataBrowser(%22domainValue%22,%22RCPTRAN_F%22,%22dataset=AM0931GS101&amp;dsspName=EAS_2009&amp;value=D%22,%22_lang=en%22)" TargetMode="External"/><Relationship Id="rId108" Type="http://schemas.openxmlformats.org/officeDocument/2006/relationships/hyperlink" Target="javascript:openMetadataBrowser(%22domainValue%22,%22ELECSLD_F%22,%22dataset=AM0931GS101&amp;dsspName=EAS_2009&amp;value=S%22,%22_lang=en%22)" TargetMode="External"/><Relationship Id="rId116" Type="http://schemas.openxmlformats.org/officeDocument/2006/relationships/hyperlink" Target="javascript:openMetadataBrowser(%22codeRef%22,%2231214%22,%22ibtype=NAICSASM&amp;dsspName=EAS_2009%22,%22_lang=en%22)" TargetMode="External"/><Relationship Id="rId20" Type="http://schemas.openxmlformats.org/officeDocument/2006/relationships/hyperlink" Target="javascript:openMetadataBrowser(%22dataItem%22,%22CSTCNT%22,%22dataset=AM0931GS101&amp;dsspName=EAS_2009%22,%22_lang=en%22)" TargetMode="External"/><Relationship Id="rId41" Type="http://schemas.openxmlformats.org/officeDocument/2006/relationships/hyperlink" Target="javascript:openMetadataBrowser(%22dataItem%22,%22INVFINE_S%22,%22dataset=AM0931GS101&amp;dsspName=EAS_2009%22,%22_lang=en%22)" TargetMode="External"/><Relationship Id="rId54" Type="http://schemas.openxmlformats.org/officeDocument/2006/relationships/hyperlink" Target="javascript:openMetadataBrowser(%22dataItem%22,%22CEXMCHA%22,%22dataset=AM0931GS101&amp;dsspName=EAS_2009%22,%22_lang=en%22)" TargetMode="External"/><Relationship Id="rId62" Type="http://schemas.openxmlformats.org/officeDocument/2006/relationships/hyperlink" Target="javascript:openMetadataBrowser(%22dataItem%22,%22RPMCH%22,%22dataset=AM0931GS101&amp;dsspName=EAS_2009%22,%22_lang=en%22)" TargetMode="External"/><Relationship Id="rId70" Type="http://schemas.openxmlformats.org/officeDocument/2006/relationships/hyperlink" Target="javascript:openMetadataBrowser(%22dataItem%22,%22PCHRPR%22,%22dataset=AM0931GS101&amp;dsspName=EAS_2009%22,%22_lang=en%22)" TargetMode="External"/><Relationship Id="rId75" Type="http://schemas.openxmlformats.org/officeDocument/2006/relationships/hyperlink" Target="javascript:openMetadataBrowser(%22dataItem%22,%22PCHOEXP%22,%22dataset=AM0931GS101&amp;dsspName=EAS_2009%22,%22_lang=en%22)" TargetMode="External"/><Relationship Id="rId83" Type="http://schemas.openxmlformats.org/officeDocument/2006/relationships/hyperlink" Target="javascript:openMetadataBrowser(%22domainValue%22,%22MSCTOT_F%22,%22dataset=AM0931GS101&amp;dsspName=EAS_2009&amp;value=D%22,%22_lang=en%22)" TargetMode="External"/><Relationship Id="rId88" Type="http://schemas.openxmlformats.org/officeDocument/2006/relationships/hyperlink" Target="javascript:openMetadataBrowser(%22codeRef%22,%2231212%22,%22ibtype=NAICSASM&amp;dsspName=EAS_2009%22,%22_lang=en%22)" TargetMode="External"/><Relationship Id="rId91" Type="http://schemas.openxmlformats.org/officeDocument/2006/relationships/hyperlink" Target="javascript:openMetadataBrowser(%22domainValue%22,%22RCPTRAN_F%22,%22dataset=AM0931GS101&amp;dsspName=EAS_2009&amp;value=S%22,%22_lang=en%22)" TargetMode="External"/><Relationship Id="rId96" Type="http://schemas.openxmlformats.org/officeDocument/2006/relationships/hyperlink" Target="javascript:openMetadataBrowser(%22codeRef%22,%2231213%22,%22ibtype=NAICSASM&amp;dsspName=EAS_2009%22,%22_lang=en%22)" TargetMode="External"/><Relationship Id="rId111" Type="http://schemas.openxmlformats.org/officeDocument/2006/relationships/hyperlink" Target="javascript:openMetadataBrowser(%22domainValue%22,%22MSCTOT_F%22,%22dataset=AM0931GS101&amp;dsspName=EAS_2009&amp;value=D%22,%22_lang=en%22)" TargetMode="External"/><Relationship Id="rId1" Type="http://schemas.openxmlformats.org/officeDocument/2006/relationships/hyperlink" Target="javascript:openMetadataBrowser(%22dataItem%22,%22NAICSASM%22,%22dataset=AM0931GS101&amp;dsspName=EAS_2009%22,%22_lang=en%22)" TargetMode="External"/><Relationship Id="rId6" Type="http://schemas.openxmlformats.org/officeDocument/2006/relationships/hyperlink" Target="javascript:openMetadataBrowser(%22dataItem%22,%22PAYANN%22,%22dataset=AM0931GS101&amp;dsspName=EAS_2009%22,%22_lang=en%22)" TargetMode="External"/><Relationship Id="rId15" Type="http://schemas.openxmlformats.org/officeDocument/2006/relationships/hyperlink" Target="javascript:openMetadataBrowser(%22dataItem%22,%22PAYANPW%22,%22dataset=AM0931GS101&amp;dsspName=EAS_2009%22,%22_lang=en%22)" TargetMode="External"/><Relationship Id="rId23" Type="http://schemas.openxmlformats.org/officeDocument/2006/relationships/hyperlink" Target="javascript:openMetadataBrowser(%22dataItem%22,%22ELECPCH%22,%22dataset=AM0931GS101&amp;dsspName=EAS_2009%22,%22_lang=en%22)" TargetMode="External"/><Relationship Id="rId28" Type="http://schemas.openxmlformats.org/officeDocument/2006/relationships/hyperlink" Target="javascript:openMetadataBrowser(%22dataItem%22,%22RCPTOT%22,%22dataset=AM0931GS101&amp;dsspName=EAS_2009%22,%22_lang=en%22)" TargetMode="External"/><Relationship Id="rId36" Type="http://schemas.openxmlformats.org/officeDocument/2006/relationships/hyperlink" Target="javascript:openMetadataBrowser(%22dataItem%22,%22VALADD%22,%22dataset=AM0931GS101&amp;dsspName=EAS_2009%22,%22_lang=en%22)" TargetMode="External"/><Relationship Id="rId49" Type="http://schemas.openxmlformats.org/officeDocument/2006/relationships/hyperlink" Target="javascript:openMetadataBrowser(%22dataItem%22,%22INVMATB%22,%22dataset=AM0931GS101&amp;dsspName=EAS_2009%22,%22_lang=en%22)" TargetMode="External"/><Relationship Id="rId57" Type="http://schemas.openxmlformats.org/officeDocument/2006/relationships/hyperlink" Target="javascript:openMetadataBrowser(%22dataItem%22,%22DPRTOT%22,%22dataset=AM0931GS101&amp;dsspName=EAS_2009%22,%22_lang=en%22)" TargetMode="External"/><Relationship Id="rId106" Type="http://schemas.openxmlformats.org/officeDocument/2006/relationships/hyperlink" Target="javascript:openMetadataBrowser(%22codeRef%22,%2231214%22,%22ibtype=NAICSASM&amp;dsspName=EAS_2009%22,%22_lang=en%22)" TargetMode="External"/><Relationship Id="rId114" Type="http://schemas.openxmlformats.org/officeDocument/2006/relationships/hyperlink" Target="javascript:openMetadataBrowser(%22domainValue%22,%22MSCOTH_F%22,%22dataset=AM0931GS101&amp;dsspName=EAS_2009&amp;value=D%22,%22_lang=en%22)" TargetMode="External"/><Relationship Id="rId119" Type="http://schemas.openxmlformats.org/officeDocument/2006/relationships/hyperlink" Target="javascript:openMetadataBrowser(%22domainValue%22,%22RCPTRAN_F%22,%22dataset=AM0931GS101&amp;dsspName=EAS_2009&amp;value=D%22,%22_lang=en%22)" TargetMode="External"/><Relationship Id="rId10" Type="http://schemas.openxmlformats.org/officeDocument/2006/relationships/hyperlink" Target="javascript:openMetadataBrowser(%22dataItem%22,%22BENPEB%22,%22dataset=AM0931GS101&amp;dsspName=EAS_2009%22,%22_lang=en%22)" TargetMode="External"/><Relationship Id="rId31" Type="http://schemas.openxmlformats.org/officeDocument/2006/relationships/hyperlink" Target="javascript:openMetadataBrowser(%22dataItem%22,%22RCPTRAN%22,%22dataset=AM0931GS101&amp;dsspName=EAS_2009%22,%22_lang=en%22)" TargetMode="External"/><Relationship Id="rId44" Type="http://schemas.openxmlformats.org/officeDocument/2006/relationships/hyperlink" Target="javascript:openMetadataBrowser(%22dataItem%22,%22INVMATE%22,%22dataset=AM0931GS101&amp;dsspName=EAS_2009%22,%22_lang=en%22)" TargetMode="External"/><Relationship Id="rId52" Type="http://schemas.openxmlformats.org/officeDocument/2006/relationships/hyperlink" Target="javascript:openMetadataBrowser(%22dataItem%22,%22CEXBLD%22,%22dataset=AM0931GS101&amp;dsspName=EAS_2009%22,%22_lang=en%22)" TargetMode="External"/><Relationship Id="rId60" Type="http://schemas.openxmlformats.org/officeDocument/2006/relationships/hyperlink" Target="javascript:openMetadataBrowser(%22dataItem%22,%22RPTOT_S%22,%22dataset=AM0931GS101&amp;dsspName=EAS_2009%22,%22_lang=en%22)" TargetMode="External"/><Relationship Id="rId65" Type="http://schemas.openxmlformats.org/officeDocument/2006/relationships/hyperlink" Target="javascript:openMetadataBrowser(%22dataItem%22,%22PCHTEMP%22,%22dataset=AM0931GS101&amp;dsspName=EAS_2009%22,%22_lang=en%22)" TargetMode="External"/><Relationship Id="rId73" Type="http://schemas.openxmlformats.org/officeDocument/2006/relationships/hyperlink" Target="javascript:openMetadataBrowser(%22dataItem%22,%22PCHPRTE%22,%22dataset=AM0931GS101&amp;dsspName=EAS_2009%22,%22_lang=en%22)" TargetMode="External"/><Relationship Id="rId78" Type="http://schemas.openxmlformats.org/officeDocument/2006/relationships/hyperlink" Target="javascript:openMetadataBrowser(%22codeRef%22,%2231212%22,%22ibtype=NAICSASM&amp;dsspName=EAS_2009%22,%22_lang=en%22)" TargetMode="External"/><Relationship Id="rId81" Type="http://schemas.openxmlformats.org/officeDocument/2006/relationships/hyperlink" Target="javascript:openMetadataBrowser(%22domainValue%22,%22RCPTPLM_F%22,%22dataset=AM0931GS101&amp;dsspName=EAS_2009&amp;value=D%22,%22_lang=en%22)" TargetMode="External"/><Relationship Id="rId86" Type="http://schemas.openxmlformats.org/officeDocument/2006/relationships/hyperlink" Target="javascript:openMetadataBrowser(%22domainValue%22,%22MSCOTH_F%22,%22dataset=AM0931GS101&amp;dsspName=EAS_2009&amp;value=D%22,%22_lang=en%22)" TargetMode="External"/><Relationship Id="rId94" Type="http://schemas.openxmlformats.org/officeDocument/2006/relationships/hyperlink" Target="javascript:openMetadataBrowser(%22domainValue%22,%22MSCOTH_F%22,%22dataset=AM0931GS101&amp;dsspName=EAS_2009&amp;value=D%22,%22_lang=en%22)" TargetMode="External"/><Relationship Id="rId99" Type="http://schemas.openxmlformats.org/officeDocument/2006/relationships/hyperlink" Target="javascript:openMetadataBrowser(%22domainValue%22,%22MSCOTH_F%22,%22dataset=AM0931GS101&amp;dsspName=EAS_2009&amp;value=S%22,%22_lang=en%22)" TargetMode="External"/><Relationship Id="rId101" Type="http://schemas.openxmlformats.org/officeDocument/2006/relationships/hyperlink" Target="javascript:openMetadataBrowser(%22codeRef%22,%2231213%22,%22ibtype=NAICSASM&amp;dsspName=EAS_2009%22,%22_lang=en%22)" TargetMode="External"/><Relationship Id="rId122" Type="http://schemas.openxmlformats.org/officeDocument/2006/relationships/printerSettings" Target="../printerSettings/printerSettings49.bin"/><Relationship Id="rId4" Type="http://schemas.openxmlformats.org/officeDocument/2006/relationships/hyperlink" Target="javascript:openMetadataBrowser(%22dataItem%22,%22EMP%22,%22dataset=AM0931GS101&amp;dsspName=EAS_2009%22,%22_lang=en%22)" TargetMode="External"/><Relationship Id="rId9" Type="http://schemas.openxmlformats.org/officeDocument/2006/relationships/hyperlink" Target="javascript:openMetadataBrowser(%22dataItem%22,%22BENHEA%22,%22dataset=AM0931GS101&amp;dsspName=EAS_2009%22,%22_lang=en%22)" TargetMode="External"/><Relationship Id="rId13" Type="http://schemas.openxmlformats.org/officeDocument/2006/relationships/hyperlink" Target="javascript:openMetadataBrowser(%22dataItem%22,%22EMPAVPW%22,%22dataset=AM0931GS101&amp;dsspName=EAS_2009%22,%22_lang=en%22)" TargetMode="External"/><Relationship Id="rId18" Type="http://schemas.openxmlformats.org/officeDocument/2006/relationships/hyperlink" Target="javascript:openMetadataBrowser(%22dataItem%22,%22CSTMPRT%22,%22dataset=AM0931GS101&amp;dsspName=EAS_2009%22,%22_lang=en%22)" TargetMode="External"/><Relationship Id="rId39" Type="http://schemas.openxmlformats.org/officeDocument/2006/relationships/hyperlink" Target="javascript:openMetadataBrowser(%22dataItem%22,%22INVTOTE_S%22,%22dataset=AM0931GS101&amp;dsspName=EAS_2009%22,%22_lang=en%22)" TargetMode="External"/><Relationship Id="rId109" Type="http://schemas.openxmlformats.org/officeDocument/2006/relationships/hyperlink" Target="javascript:openMetadataBrowser(%22domainValue%22,%22RCPTPLM_F%22,%22dataset=AM0931GS101&amp;dsspName=EAS_2009&amp;value=D%22,%22_lang=en%22)" TargetMode="External"/><Relationship Id="rId34" Type="http://schemas.openxmlformats.org/officeDocument/2006/relationships/hyperlink" Target="javascript:openMetadataBrowser(%22dataItem%22,%22MSCCNTTT%22,%22dataset=AM0931GS101&amp;dsspName=EAS_2009%22,%22_lang=en%22)" TargetMode="External"/><Relationship Id="rId50" Type="http://schemas.openxmlformats.org/officeDocument/2006/relationships/hyperlink" Target="javascript:openMetadataBrowser(%22dataItem%22,%22CEXTOT%22,%22dataset=AM0931GS101&amp;dsspName=EAS_2009%22,%22_lang=en%22)" TargetMode="External"/><Relationship Id="rId55" Type="http://schemas.openxmlformats.org/officeDocument/2006/relationships/hyperlink" Target="javascript:openMetadataBrowser(%22dataItem%22,%22CEXMCHC%22,%22dataset=AM0931GS101&amp;dsspName=EAS_2009%22,%22_lang=en%22)" TargetMode="External"/><Relationship Id="rId76" Type="http://schemas.openxmlformats.org/officeDocument/2006/relationships/hyperlink" Target="javascript:openMetadataBrowser(%22codeRef%22,%2231-33%22,%22ibtype=NAICSASM&amp;dsspName=EAS_2009%22,%22_lang=en%22)" TargetMode="External"/><Relationship Id="rId97" Type="http://schemas.openxmlformats.org/officeDocument/2006/relationships/hyperlink" Target="javascript:openMetadataBrowser(%22domainValue%22,%22ELECGEN_F%22,%22dataset=AM0931GS101&amp;dsspName=EAS_2009&amp;value=s%22,%22_lang=en%22)" TargetMode="External"/><Relationship Id="rId104" Type="http://schemas.openxmlformats.org/officeDocument/2006/relationships/hyperlink" Target="javascript:openMetadataBrowser(%22domainValue%22,%22MSCCNTTT_F%22,%22dataset=AM0931GS101&amp;dsspName=EAS_2009&amp;value=D%22,%22_lang=en%22)" TargetMode="External"/><Relationship Id="rId120" Type="http://schemas.openxmlformats.org/officeDocument/2006/relationships/hyperlink" Target="javascript:openMetadataBrowser(%22domainValue%22,%22MSCRSLTT_F%22,%22dataset=AM0931GS101&amp;dsspName=EAS_2009&amp;value=D%22,%22_lang=en%22)" TargetMode="External"/><Relationship Id="rId7" Type="http://schemas.openxmlformats.org/officeDocument/2006/relationships/hyperlink" Target="javascript:openMetadataBrowser(%22dataItem%22,%22BENEFIT%22,%22dataset=AM0931GS101&amp;dsspName=EAS_2009%22,%22_lang=en%22)" TargetMode="External"/><Relationship Id="rId71" Type="http://schemas.openxmlformats.org/officeDocument/2006/relationships/hyperlink" Target="javascript:openMetadataBrowser(%22dataItem%22,%22PCHRFUS%22,%22dataset=AM0931GS101&amp;dsspName=EAS_2009%22,%22_lang=en%22)" TargetMode="External"/><Relationship Id="rId92" Type="http://schemas.openxmlformats.org/officeDocument/2006/relationships/hyperlink" Target="javascript:openMetadataBrowser(%22domainValue%22,%22MSCRSLTT_F%22,%22dataset=AM0931GS101&amp;dsspName=EAS_2009&amp;value=D%22,%22_lang=en%22)" TargetMode="External"/><Relationship Id="rId2" Type="http://schemas.openxmlformats.org/officeDocument/2006/relationships/hyperlink" Target="javascript:openMetadataBrowser(%22dataItem%22,%22NAICSASM%22,%22dataset=AM0931GS101&amp;dsspName=EAS_2009%22,%22_lang=en%22)" TargetMode="External"/><Relationship Id="rId29" Type="http://schemas.openxmlformats.org/officeDocument/2006/relationships/hyperlink" Target="javascript:openMetadataBrowser(%22dataItem%22,%22RCPTOT_S%22,%22dataset=AM0931GS101&amp;dsspName=EAS_2009%22,%22_lang=en%22)" TargetMode="External"/><Relationship Id="rId24" Type="http://schemas.openxmlformats.org/officeDocument/2006/relationships/hyperlink" Target="javascript:openMetadataBrowser(%22dataItem%22,%22CSTELEC%22,%22dataset=AM0931GS101&amp;dsspName=EAS_2009%22,%22_lang=en%22)" TargetMode="External"/><Relationship Id="rId40" Type="http://schemas.openxmlformats.org/officeDocument/2006/relationships/hyperlink" Target="javascript:openMetadataBrowser(%22dataItem%22,%22INVFINE%22,%22dataset=AM0931GS101&amp;dsspName=EAS_2009%22,%22_lang=en%22)" TargetMode="External"/><Relationship Id="rId45" Type="http://schemas.openxmlformats.org/officeDocument/2006/relationships/hyperlink" Target="javascript:openMetadataBrowser(%22dataItem%22,%22INVMATE_S%22,%22dataset=AM0931GS101&amp;dsspName=EAS_2009%22,%22_lang=en%22)" TargetMode="External"/><Relationship Id="rId66" Type="http://schemas.openxmlformats.org/officeDocument/2006/relationships/hyperlink" Target="javascript:openMetadataBrowser(%22dataItem%22,%22PCHCMPQ%22,%22dataset=AM0931GS101&amp;dsspName=EAS_2009%22,%22_lang=en%22)" TargetMode="External"/><Relationship Id="rId87" Type="http://schemas.openxmlformats.org/officeDocument/2006/relationships/hyperlink" Target="javascript:openMetadataBrowser(%22domainValue%22,%22PCHDAPR_F%22,%22dataset=AM0931GS101&amp;dsspName=EAS_2009&amp;value=s%22,%22_lang=en%22)" TargetMode="External"/><Relationship Id="rId110" Type="http://schemas.openxmlformats.org/officeDocument/2006/relationships/hyperlink" Target="javascript:openMetadataBrowser(%22domainValue%22,%22RCPTRAN_F%22,%22dataset=AM0931GS101&amp;dsspName=EAS_2009&amp;value=D%22,%22_lang=en%22)" TargetMode="External"/><Relationship Id="rId115" Type="http://schemas.openxmlformats.org/officeDocument/2006/relationships/hyperlink" Target="javascript:openMetadataBrowser(%22domainValue%22,%22PCHDAPR_F%22,%22dataset=AM0931GS101&amp;dsspName=EAS_2009&amp;value=s%22,%22_lang=en%22)"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fitToPage="1"/>
  </sheetPr>
  <dimension ref="A1:C65"/>
  <sheetViews>
    <sheetView workbookViewId="0"/>
  </sheetViews>
  <sheetFormatPr defaultRowHeight="12.75"/>
  <cols>
    <col min="1" max="1" width="11.28515625" customWidth="1"/>
    <col min="2" max="2" width="56.7109375" bestFit="1" customWidth="1"/>
    <col min="3" max="3" width="11" style="389" bestFit="1" customWidth="1"/>
  </cols>
  <sheetData>
    <row r="1" spans="1:3" ht="18">
      <c r="A1" s="601" t="s">
        <v>2203</v>
      </c>
      <c r="B1" s="601"/>
    </row>
    <row r="2" spans="1:3" ht="18">
      <c r="A2" s="184"/>
      <c r="B2" s="184"/>
    </row>
    <row r="3" spans="1:3" ht="15.75">
      <c r="A3" s="713" t="s">
        <v>1012</v>
      </c>
      <c r="B3" s="713"/>
    </row>
    <row r="4" spans="1:3" ht="13.5" thickBot="1">
      <c r="A4" s="471" t="s">
        <v>1798</v>
      </c>
      <c r="B4" s="471" t="s">
        <v>1799</v>
      </c>
      <c r="C4" s="474" t="s">
        <v>1835</v>
      </c>
    </row>
    <row r="5" spans="1:3" ht="15.75" customHeight="1">
      <c r="A5" s="138" t="s">
        <v>1069</v>
      </c>
      <c r="B5" s="24" t="s">
        <v>1986</v>
      </c>
      <c r="C5" s="475">
        <v>41214</v>
      </c>
    </row>
    <row r="6" spans="1:3" ht="15.75" customHeight="1">
      <c r="A6" s="138" t="s">
        <v>1070</v>
      </c>
      <c r="B6" s="91" t="s">
        <v>2188</v>
      </c>
      <c r="C6" s="596">
        <v>41334</v>
      </c>
    </row>
    <row r="7" spans="1:3" ht="15.75" customHeight="1">
      <c r="A7" s="138" t="s">
        <v>1071</v>
      </c>
      <c r="B7" s="91" t="s">
        <v>2184</v>
      </c>
      <c r="C7" s="596">
        <v>41334</v>
      </c>
    </row>
    <row r="8" spans="1:3" ht="15.75" customHeight="1">
      <c r="A8" s="138" t="s">
        <v>1072</v>
      </c>
      <c r="B8" s="91" t="s">
        <v>2185</v>
      </c>
      <c r="C8" s="596">
        <v>41334</v>
      </c>
    </row>
    <row r="9" spans="1:3" ht="15">
      <c r="A9" s="138" t="s">
        <v>1073</v>
      </c>
      <c r="B9" s="91" t="s">
        <v>2183</v>
      </c>
      <c r="C9" s="596">
        <v>41334</v>
      </c>
    </row>
    <row r="10" spans="1:3" ht="15">
      <c r="A10" s="138" t="s">
        <v>1122</v>
      </c>
      <c r="B10" s="91" t="s">
        <v>2186</v>
      </c>
      <c r="C10" s="596">
        <v>41334</v>
      </c>
    </row>
    <row r="11" spans="1:3" ht="15">
      <c r="A11" s="138" t="s">
        <v>1164</v>
      </c>
      <c r="B11" s="91" t="s">
        <v>2190</v>
      </c>
      <c r="C11" s="596">
        <v>41334</v>
      </c>
    </row>
    <row r="12" spans="1:3" ht="15">
      <c r="A12" s="138" t="s">
        <v>1074</v>
      </c>
      <c r="B12" t="s">
        <v>1802</v>
      </c>
      <c r="C12" s="475">
        <v>39356</v>
      </c>
    </row>
    <row r="13" spans="1:3" ht="15">
      <c r="A13" s="138" t="s">
        <v>1075</v>
      </c>
      <c r="B13" s="91" t="s">
        <v>2191</v>
      </c>
      <c r="C13" s="596">
        <v>41334</v>
      </c>
    </row>
    <row r="14" spans="1:3" ht="15">
      <c r="A14" s="138" t="s">
        <v>1161</v>
      </c>
      <c r="B14" t="s">
        <v>2000</v>
      </c>
      <c r="C14" s="475">
        <v>39600</v>
      </c>
    </row>
    <row r="15" spans="1:3" ht="15">
      <c r="A15" s="138" t="s">
        <v>1076</v>
      </c>
      <c r="B15" t="s">
        <v>2075</v>
      </c>
      <c r="C15" s="596">
        <v>41061</v>
      </c>
    </row>
    <row r="16" spans="1:3" ht="15">
      <c r="A16" s="138" t="s">
        <v>1077</v>
      </c>
      <c r="B16" t="s">
        <v>2076</v>
      </c>
      <c r="C16" s="596">
        <v>41061</v>
      </c>
    </row>
    <row r="17" spans="1:3" ht="15">
      <c r="A17" s="138" t="s">
        <v>1078</v>
      </c>
      <c r="B17" s="91" t="s">
        <v>2199</v>
      </c>
      <c r="C17" s="596">
        <v>41334</v>
      </c>
    </row>
    <row r="18" spans="1:3" ht="15">
      <c r="A18" s="138" t="s">
        <v>868</v>
      </c>
      <c r="B18" s="91" t="s">
        <v>2077</v>
      </c>
      <c r="C18" s="596">
        <v>41334</v>
      </c>
    </row>
    <row r="19" spans="1:3" ht="15">
      <c r="A19" s="138" t="s">
        <v>1079</v>
      </c>
      <c r="B19" s="24" t="s">
        <v>1955</v>
      </c>
      <c r="C19" s="475">
        <v>39600</v>
      </c>
    </row>
    <row r="20" spans="1:3" ht="15">
      <c r="A20" s="138" t="s">
        <v>1080</v>
      </c>
      <c r="B20" t="s">
        <v>2078</v>
      </c>
      <c r="C20" s="596">
        <v>41061</v>
      </c>
    </row>
    <row r="21" spans="1:3" ht="15">
      <c r="A21" s="138" t="s">
        <v>79</v>
      </c>
      <c r="B21" t="s">
        <v>2088</v>
      </c>
      <c r="C21" s="596">
        <v>41061</v>
      </c>
    </row>
    <row r="22" spans="1:3" ht="15">
      <c r="A22" s="138" t="s">
        <v>1081</v>
      </c>
      <c r="B22" t="s">
        <v>2087</v>
      </c>
      <c r="C22" s="596">
        <v>41061</v>
      </c>
    </row>
    <row r="23" spans="1:3" ht="15">
      <c r="A23" s="138" t="s">
        <v>1082</v>
      </c>
      <c r="B23" t="s">
        <v>2086</v>
      </c>
      <c r="C23" s="596">
        <v>41061</v>
      </c>
    </row>
    <row r="24" spans="1:3" ht="15">
      <c r="A24" s="138" t="s">
        <v>1083</v>
      </c>
      <c r="B24" t="s">
        <v>2082</v>
      </c>
      <c r="C24" s="596">
        <v>41061</v>
      </c>
    </row>
    <row r="25" spans="1:3" ht="15">
      <c r="A25" s="138" t="s">
        <v>1084</v>
      </c>
      <c r="B25" t="s">
        <v>2083</v>
      </c>
      <c r="C25" s="596">
        <v>41061</v>
      </c>
    </row>
    <row r="26" spans="1:3" ht="15">
      <c r="A26" s="138" t="s">
        <v>1092</v>
      </c>
      <c r="B26" s="91" t="s">
        <v>2200</v>
      </c>
      <c r="C26" s="596">
        <v>41334</v>
      </c>
    </row>
    <row r="27" spans="1:3" ht="15">
      <c r="A27" s="138" t="s">
        <v>1123</v>
      </c>
      <c r="B27" s="91" t="s">
        <v>2072</v>
      </c>
      <c r="C27" s="596">
        <v>41061</v>
      </c>
    </row>
    <row r="28" spans="1:3" ht="15">
      <c r="A28" s="138" t="s">
        <v>1195</v>
      </c>
      <c r="B28" s="91" t="s">
        <v>2201</v>
      </c>
      <c r="C28" s="596">
        <v>41334</v>
      </c>
    </row>
    <row r="29" spans="1:3" ht="15">
      <c r="A29" s="138" t="s">
        <v>1196</v>
      </c>
      <c r="B29" s="91" t="s">
        <v>2096</v>
      </c>
      <c r="C29" s="596">
        <v>41122</v>
      </c>
    </row>
    <row r="30" spans="1:3" ht="15">
      <c r="A30" s="138" t="s">
        <v>1203</v>
      </c>
      <c r="B30" s="91" t="s">
        <v>2097</v>
      </c>
      <c r="C30" s="596">
        <v>41122</v>
      </c>
    </row>
    <row r="31" spans="1:3" ht="15">
      <c r="A31" s="138" t="s">
        <v>1755</v>
      </c>
      <c r="B31" t="s">
        <v>2080</v>
      </c>
      <c r="C31" s="596">
        <v>41153</v>
      </c>
    </row>
    <row r="32" spans="1:3" ht="15">
      <c r="A32" s="138" t="s">
        <v>21</v>
      </c>
      <c r="B32" t="s">
        <v>2081</v>
      </c>
      <c r="C32" s="596">
        <v>41061</v>
      </c>
    </row>
    <row r="33" spans="1:3" ht="15">
      <c r="A33" s="138" t="s">
        <v>1730</v>
      </c>
      <c r="B33" t="s">
        <v>1188</v>
      </c>
      <c r="C33" s="389" t="s">
        <v>1803</v>
      </c>
    </row>
    <row r="34" spans="1:3" ht="15">
      <c r="A34" s="138" t="s">
        <v>1158</v>
      </c>
      <c r="B34" t="s">
        <v>1355</v>
      </c>
      <c r="C34" s="596">
        <v>41334</v>
      </c>
    </row>
    <row r="35" spans="1:3" ht="15">
      <c r="A35" s="138" t="s">
        <v>1159</v>
      </c>
      <c r="B35" t="s">
        <v>2142</v>
      </c>
      <c r="C35" s="596">
        <v>41334</v>
      </c>
    </row>
    <row r="36" spans="1:3" ht="15">
      <c r="A36" s="138" t="s">
        <v>1160</v>
      </c>
      <c r="B36" t="s">
        <v>1013</v>
      </c>
      <c r="C36" s="596">
        <v>41061</v>
      </c>
    </row>
    <row r="37" spans="1:3" ht="15">
      <c r="A37" s="138" t="s">
        <v>1162</v>
      </c>
      <c r="B37" t="s">
        <v>1930</v>
      </c>
      <c r="C37" s="596">
        <v>41061</v>
      </c>
    </row>
    <row r="38" spans="1:3" ht="15">
      <c r="A38" s="138" t="s">
        <v>779</v>
      </c>
      <c r="B38" t="s">
        <v>453</v>
      </c>
      <c r="C38" s="596">
        <v>41061</v>
      </c>
    </row>
    <row r="39" spans="1:3" ht="15">
      <c r="A39" s="138" t="s">
        <v>1098</v>
      </c>
      <c r="B39" s="91" t="s">
        <v>2066</v>
      </c>
      <c r="C39" s="596">
        <v>41061</v>
      </c>
    </row>
    <row r="40" spans="1:3" ht="15">
      <c r="A40" s="138" t="s">
        <v>337</v>
      </c>
      <c r="B40" t="s">
        <v>2065</v>
      </c>
      <c r="C40" s="596">
        <v>41061</v>
      </c>
    </row>
    <row r="41" spans="1:3" ht="15">
      <c r="A41" s="138" t="s">
        <v>340</v>
      </c>
      <c r="B41" t="s">
        <v>931</v>
      </c>
      <c r="C41" s="389">
        <v>2010</v>
      </c>
    </row>
    <row r="42" spans="1:3" ht="15">
      <c r="A42" s="138" t="s">
        <v>869</v>
      </c>
      <c r="B42" s="24" t="s">
        <v>1956</v>
      </c>
      <c r="C42" s="389">
        <v>2006</v>
      </c>
    </row>
    <row r="43" spans="1:3" ht="15">
      <c r="A43" s="138" t="s">
        <v>870</v>
      </c>
      <c r="B43" t="s">
        <v>2067</v>
      </c>
      <c r="C43" s="596">
        <v>41061</v>
      </c>
    </row>
    <row r="44" spans="1:3" ht="15">
      <c r="A44" s="138" t="s">
        <v>871</v>
      </c>
      <c r="B44" t="s">
        <v>2068</v>
      </c>
      <c r="C44" s="596">
        <v>41061</v>
      </c>
    </row>
    <row r="45" spans="1:3" ht="15">
      <c r="A45" s="138" t="s">
        <v>872</v>
      </c>
      <c r="B45" t="s">
        <v>2091</v>
      </c>
      <c r="C45" s="596">
        <v>41061</v>
      </c>
    </row>
    <row r="46" spans="1:3" ht="15">
      <c r="A46" s="138" t="s">
        <v>1688</v>
      </c>
      <c r="B46" t="s">
        <v>2069</v>
      </c>
      <c r="C46" s="596">
        <v>41122</v>
      </c>
    </row>
    <row r="47" spans="1:3" ht="15">
      <c r="A47" s="138" t="s">
        <v>2079</v>
      </c>
      <c r="B47" s="91" t="s">
        <v>2182</v>
      </c>
      <c r="C47" s="596">
        <v>41361</v>
      </c>
    </row>
    <row r="48" spans="1:3" ht="15">
      <c r="A48" s="138" t="s">
        <v>80</v>
      </c>
      <c r="B48" t="s">
        <v>2070</v>
      </c>
      <c r="C48" s="596">
        <v>41061</v>
      </c>
    </row>
    <row r="49" spans="1:3" ht="15">
      <c r="A49" s="138" t="s">
        <v>1812</v>
      </c>
      <c r="B49" t="s">
        <v>2071</v>
      </c>
      <c r="C49" s="596">
        <v>41061</v>
      </c>
    </row>
    <row r="50" spans="1:3" ht="15">
      <c r="A50" s="138" t="s">
        <v>1832</v>
      </c>
      <c r="B50" t="s">
        <v>2084</v>
      </c>
      <c r="C50" s="596">
        <v>41061</v>
      </c>
    </row>
    <row r="51" spans="1:3" ht="15">
      <c r="A51" s="138" t="s">
        <v>1997</v>
      </c>
      <c r="B51" t="s">
        <v>494</v>
      </c>
      <c r="C51" s="476" t="s">
        <v>1803</v>
      </c>
    </row>
    <row r="52" spans="1:3" ht="14.25" customHeight="1"/>
    <row r="53" spans="1:3" ht="28.5" customHeight="1">
      <c r="A53" s="714" t="s">
        <v>780</v>
      </c>
      <c r="B53" s="714"/>
    </row>
    <row r="55" spans="1:3">
      <c r="B55" s="9" t="s">
        <v>1068</v>
      </c>
    </row>
    <row r="56" spans="1:3">
      <c r="B56" s="24" t="s">
        <v>1776</v>
      </c>
    </row>
    <row r="57" spans="1:3">
      <c r="B57" t="s">
        <v>1066</v>
      </c>
    </row>
    <row r="58" spans="1:3">
      <c r="B58" t="s">
        <v>454</v>
      </c>
    </row>
    <row r="59" spans="1:3">
      <c r="B59" t="s">
        <v>1094</v>
      </c>
    </row>
    <row r="60" spans="1:3">
      <c r="B60" t="s">
        <v>1067</v>
      </c>
    </row>
    <row r="61" spans="1:3" ht="15">
      <c r="B61" s="138" t="s">
        <v>1780</v>
      </c>
    </row>
    <row r="62" spans="1:3" ht="15">
      <c r="B62" s="138"/>
    </row>
    <row r="63" spans="1:3">
      <c r="B63" s="91" t="s">
        <v>2202</v>
      </c>
    </row>
    <row r="65" spans="2:2">
      <c r="B65" s="91" t="s">
        <v>2204</v>
      </c>
    </row>
  </sheetData>
  <mergeCells count="2">
    <mergeCell ref="A3:B3"/>
    <mergeCell ref="A53:B53"/>
  </mergeCells>
  <phoneticPr fontId="15" type="noConversion"/>
  <hyperlinks>
    <hyperlink ref="A9" location="'Annual Production - Type'!A1" display="Page 4"/>
    <hyperlink ref="A11" location="'Production by Month'!A1" display="Page 6"/>
    <hyperlink ref="A17" location="'Package Mix - National'!A1" display="Page 12"/>
    <hyperlink ref="A18" location="'Package Mix State History'!Print_Area" display="Page 13"/>
    <hyperlink ref="A20" location="'Monthly Imports'!A1" display="Page 15"/>
    <hyperlink ref="A26" location="'Beer Shipments by State'!Print_Titles" display="Page 20"/>
    <hyperlink ref="A28" location="'Beer Consumption - Per Capita'!A1" display="Page 21"/>
    <hyperlink ref="A29" location="'Wine Shipments by State'!Print_Titles" display="Page 22"/>
    <hyperlink ref="A30" location="'Wine Consumption - Per Capita'!A1" display="Page 23"/>
    <hyperlink ref="A31" location="'Spirits Shipments by State'!Print_Titles" display="Page 24"/>
    <hyperlink ref="A32" location="'Spirit Consumption - Per Capita'!A1" display="Page 25"/>
    <hyperlink ref="A34" location="'Federal Excise Tax - All'!A1" display="Page 27"/>
    <hyperlink ref="A36" location="'Beer Excise Changes by State'!A1" display="Page 29"/>
    <hyperlink ref="A37" location="'History of Excise Tax Changes'!A1" display="Page 30"/>
    <hyperlink ref="A39" location="'State Excise Tax Collections'!A1" display="Page 31"/>
    <hyperlink ref="A40" location="'Average State Excise Tax'!A1" display="Page 32"/>
    <hyperlink ref="A38" location="'State Taxes by Container'!A1" display="Page 33"/>
    <hyperlink ref="A13" location="'Annual Materials Used'!A1" display="Page 8"/>
    <hyperlink ref="A22" location="'Monthly Exports'!A1" display="Page 17"/>
    <hyperlink ref="A6" location="'Brewers and Wholesalers'!A1" display="Page 2"/>
    <hyperlink ref="A23" location="'Annual Exports By Country'!A1" display="Page 18"/>
    <hyperlink ref="A21" location="'Annual Imports by Country'!A1" display="Page 16"/>
    <hyperlink ref="A10" location="'Annual Domestic Production'!A1" display="Page 5"/>
    <hyperlink ref="A15" location="'Can Shipments'!A1" display="Page 10"/>
    <hyperlink ref="A16" location="'Glass Bottle Shipments'!A1" display="Page 11"/>
    <hyperlink ref="B61" r:id="rId1"/>
    <hyperlink ref="A12" location="'Tax Withdraws by State'!A1" display="Page 7"/>
    <hyperlink ref="A19" location="'Package Type'!Print_Area" display="Page 14"/>
    <hyperlink ref="A33" location="'History of Federal Excise Tax'!A1" display="Page 26"/>
    <hyperlink ref="A14" location="'Rice Yearbook'!A1" display="Page 9"/>
    <hyperlink ref="A35" location="'Federal Excsie Tax - Beer'!A1" display="Page 28"/>
    <hyperlink ref="A41" location="'Sales Retrictions'!A1" display="Page 35"/>
    <hyperlink ref="A42" location="'Industry Ad Expenditures'!A1" display="Page 36"/>
    <hyperlink ref="A43" location="'Consumer Price Index'!A1" display="Page 37"/>
    <hyperlink ref="A44" location="'Producer Price Index'!A1" display="Page 38"/>
    <hyperlink ref="A45" location="'Historical Average 6 Pack Cost'!A1" display="Page 39"/>
    <hyperlink ref="A46" location="'World Beer Production'!A1" display="Page 40"/>
    <hyperlink ref="A51" location="'Beer Measurements'!A1" display="Page 41"/>
    <hyperlink ref="A48" location="'Food and Alcohol Expenditures'!A1" display="Page 43"/>
    <hyperlink ref="A49" location="'Alcohol Expenditures '!A1" display="Page 44"/>
    <hyperlink ref="A7" location="'Industry Summary by Month'!A1" display="Page 3"/>
    <hyperlink ref="A50" location="'Annual Survey of Manufactures'!A1" display="Page 45"/>
    <hyperlink ref="A47" location="'2010 Economic Impact '!A1" display="Page 41"/>
    <hyperlink ref="A8" location="'Domestic vs. Import Volumes'!A1" display="Page 3a"/>
    <hyperlink ref="A5" location="'Brewers by State'!A1" display="Page 1"/>
    <hyperlink ref="A27" location="'3.2 Beer Shipements'!A1" display="Page 46"/>
    <hyperlink ref="A24" location="'US and State Total Population'!A1" display="Page 20"/>
    <hyperlink ref="A25" location="'US and State Total Population'!A1" display="Page 20"/>
  </hyperlinks>
  <pageMargins left="0.75" right="0.75" top="1" bottom="1" header="0.5" footer="0.5"/>
  <pageSetup scale="81" orientation="portrait" verticalDpi="1200" r:id="rId2"/>
  <headerFooter alignWithMargins="0"/>
  <cellWatches>
    <cellWatch r="B9"/>
  </cellWatches>
  <drawing r:id="rId3"/>
</worksheet>
</file>

<file path=xl/worksheets/sheet10.xml><?xml version="1.0" encoding="utf-8"?>
<worksheet xmlns="http://schemas.openxmlformats.org/spreadsheetml/2006/main" xmlns:r="http://schemas.openxmlformats.org/officeDocument/2006/relationships">
  <sheetPr codeName="Sheet9">
    <pageSetUpPr fitToPage="1"/>
  </sheetPr>
  <dimension ref="A1:AB92"/>
  <sheetViews>
    <sheetView zoomScaleNormal="100" workbookViewId="0">
      <pane ySplit="4" topLeftCell="A5" activePane="bottomLeft" state="frozen"/>
      <selection pane="bottomLeft" sqref="A1:M1"/>
    </sheetView>
  </sheetViews>
  <sheetFormatPr defaultRowHeight="12.75"/>
  <cols>
    <col min="1" max="1" width="11.140625" style="5" customWidth="1"/>
    <col min="2" max="2" width="13.85546875" bestFit="1" customWidth="1"/>
    <col min="3" max="3" width="14.140625" bestFit="1" customWidth="1"/>
    <col min="4" max="4" width="13.85546875" bestFit="1" customWidth="1"/>
    <col min="5" max="5" width="12.140625" bestFit="1" customWidth="1"/>
    <col min="6" max="6" width="11" bestFit="1" customWidth="1"/>
    <col min="7" max="7" width="9.5703125" bestFit="1" customWidth="1"/>
    <col min="8" max="8" width="14.28515625" bestFit="1" customWidth="1"/>
    <col min="9" max="9" width="2.7109375" customWidth="1"/>
    <col min="10" max="10" width="13.85546875" bestFit="1" customWidth="1"/>
    <col min="11" max="11" width="12.140625" bestFit="1" customWidth="1"/>
    <col min="12" max="12" width="11" bestFit="1" customWidth="1"/>
    <col min="13" max="13" width="12.140625" bestFit="1" customWidth="1"/>
    <col min="14" max="14" width="15" bestFit="1" customWidth="1"/>
    <col min="15" max="15" width="13.85546875" bestFit="1" customWidth="1"/>
  </cols>
  <sheetData>
    <row r="1" spans="1:28" ht="15.75">
      <c r="A1" s="724" t="s">
        <v>1121</v>
      </c>
      <c r="B1" s="724"/>
      <c r="C1" s="724"/>
      <c r="D1" s="724"/>
      <c r="E1" s="724"/>
      <c r="F1" s="724"/>
      <c r="G1" s="724"/>
      <c r="H1" s="724"/>
      <c r="I1" s="724"/>
      <c r="J1" s="724"/>
      <c r="K1" s="724"/>
      <c r="L1" s="724"/>
      <c r="M1" s="724"/>
      <c r="N1" s="3"/>
      <c r="O1" s="3"/>
    </row>
    <row r="2" spans="1:28" ht="15.75">
      <c r="A2" s="724" t="s">
        <v>2137</v>
      </c>
      <c r="B2" s="724"/>
      <c r="C2" s="724"/>
      <c r="D2" s="724"/>
      <c r="E2" s="724"/>
      <c r="F2" s="724"/>
      <c r="G2" s="724"/>
      <c r="H2" s="724"/>
      <c r="I2" s="724"/>
      <c r="J2" s="724"/>
      <c r="K2" s="724"/>
      <c r="L2" s="9"/>
    </row>
    <row r="3" spans="1:28">
      <c r="A3" s="10"/>
      <c r="B3" s="10"/>
      <c r="C3" s="10"/>
      <c r="D3" s="10"/>
      <c r="E3" s="10"/>
      <c r="F3" s="10"/>
      <c r="G3" s="10"/>
      <c r="H3" s="10"/>
      <c r="I3" s="10"/>
      <c r="J3" s="22"/>
      <c r="K3" s="10"/>
      <c r="L3" s="10"/>
      <c r="O3" s="9"/>
    </row>
    <row r="4" spans="1:28" s="146" customFormat="1" ht="51.75" thickBot="1">
      <c r="A4" s="121" t="s">
        <v>84</v>
      </c>
      <c r="B4" s="121" t="s">
        <v>1107</v>
      </c>
      <c r="C4" s="121" t="s">
        <v>1108</v>
      </c>
      <c r="D4" s="121" t="s">
        <v>1109</v>
      </c>
      <c r="E4" s="121" t="s">
        <v>1110</v>
      </c>
      <c r="F4" s="121" t="s">
        <v>1111</v>
      </c>
      <c r="G4" s="121" t="s">
        <v>1119</v>
      </c>
      <c r="H4" s="121" t="s">
        <v>1115</v>
      </c>
      <c r="I4" s="121"/>
      <c r="J4" s="121" t="s">
        <v>1112</v>
      </c>
      <c r="K4" s="121" t="s">
        <v>1113</v>
      </c>
      <c r="L4" s="121" t="s">
        <v>1114</v>
      </c>
      <c r="M4" s="121" t="s">
        <v>1116</v>
      </c>
      <c r="N4" s="121" t="s">
        <v>1117</v>
      </c>
      <c r="O4" s="121" t="s">
        <v>1118</v>
      </c>
    </row>
    <row r="5" spans="1:28" ht="15.75">
      <c r="A5" s="10">
        <v>1990</v>
      </c>
      <c r="B5" s="149">
        <v>4901443860</v>
      </c>
      <c r="C5" s="149">
        <v>1091822438</v>
      </c>
      <c r="D5" s="149">
        <v>1132304230</v>
      </c>
      <c r="E5" s="149">
        <v>1137775</v>
      </c>
      <c r="F5" s="149">
        <v>156956</v>
      </c>
      <c r="G5" s="149">
        <v>297843</v>
      </c>
      <c r="H5" s="150">
        <f>SUM(B5:G5)</f>
        <v>7127163102</v>
      </c>
      <c r="I5" s="25"/>
      <c r="J5" s="149">
        <v>591107705</v>
      </c>
      <c r="K5" s="149">
        <v>44215816</v>
      </c>
      <c r="L5" s="26" t="s">
        <v>1120</v>
      </c>
      <c r="M5" s="149">
        <v>44445770</v>
      </c>
      <c r="N5" s="150">
        <f t="shared" ref="N5:N14" si="0">SUM(J5:M5)</f>
        <v>679769291</v>
      </c>
      <c r="O5" s="150">
        <f>N5+H5</f>
        <v>7806932393</v>
      </c>
    </row>
    <row r="6" spans="1:28" ht="15.75">
      <c r="A6" s="10">
        <v>1991</v>
      </c>
      <c r="B6" s="149">
        <v>4885258361</v>
      </c>
      <c r="C6" s="149">
        <v>1091822438</v>
      </c>
      <c r="D6" s="149">
        <v>1095476021</v>
      </c>
      <c r="E6" s="149">
        <v>958965</v>
      </c>
      <c r="F6" s="149">
        <v>293708</v>
      </c>
      <c r="G6" s="149">
        <v>2960</v>
      </c>
      <c r="H6" s="150">
        <f t="shared" ref="H6:H18" si="1">SUM(B6:G6)</f>
        <v>7073812453</v>
      </c>
      <c r="I6" s="25"/>
      <c r="J6" s="149">
        <v>602374951</v>
      </c>
      <c r="K6" s="149">
        <v>46098849</v>
      </c>
      <c r="L6" s="26" t="s">
        <v>1120</v>
      </c>
      <c r="M6" s="149">
        <v>55590826</v>
      </c>
      <c r="N6" s="150">
        <f t="shared" si="0"/>
        <v>704064626</v>
      </c>
      <c r="O6" s="150">
        <f>N6+H6</f>
        <v>7777877079</v>
      </c>
    </row>
    <row r="7" spans="1:28" ht="15.75">
      <c r="A7" s="10">
        <v>1992</v>
      </c>
      <c r="B7" s="149">
        <v>4825631511</v>
      </c>
      <c r="C7" s="149">
        <v>1119256813</v>
      </c>
      <c r="D7" s="149">
        <v>1081108899</v>
      </c>
      <c r="E7" s="149">
        <v>2277623</v>
      </c>
      <c r="F7" s="149">
        <v>502341</v>
      </c>
      <c r="G7" s="149">
        <v>0</v>
      </c>
      <c r="H7" s="150">
        <f t="shared" si="1"/>
        <v>7028777187</v>
      </c>
      <c r="I7" s="25"/>
      <c r="J7" s="149">
        <v>559063024</v>
      </c>
      <c r="K7" s="149">
        <v>44347197</v>
      </c>
      <c r="L7" s="26" t="s">
        <v>1120</v>
      </c>
      <c r="M7" s="149">
        <v>96776205</v>
      </c>
      <c r="N7" s="150">
        <f t="shared" si="0"/>
        <v>700186426</v>
      </c>
      <c r="O7" s="150">
        <f>N7+H7</f>
        <v>7728963613</v>
      </c>
    </row>
    <row r="8" spans="1:28" ht="15.75">
      <c r="A8" s="10">
        <v>1993</v>
      </c>
      <c r="B8" s="149">
        <v>4812020993</v>
      </c>
      <c r="C8" s="149">
        <v>1107866112</v>
      </c>
      <c r="D8" s="149">
        <v>1067716434</v>
      </c>
      <c r="E8" s="149">
        <v>3461276</v>
      </c>
      <c r="F8" s="149">
        <v>728503</v>
      </c>
      <c r="G8" s="149">
        <v>288</v>
      </c>
      <c r="H8" s="150">
        <f t="shared" si="1"/>
        <v>6991793606</v>
      </c>
      <c r="I8" s="25"/>
      <c r="J8" s="149">
        <v>516093788</v>
      </c>
      <c r="K8" s="149">
        <v>43323569</v>
      </c>
      <c r="L8" s="26" t="s">
        <v>1120</v>
      </c>
      <c r="M8" s="149">
        <v>156441131</v>
      </c>
      <c r="N8" s="150">
        <f t="shared" si="0"/>
        <v>715858488</v>
      </c>
      <c r="O8" s="150">
        <f>N8+H8</f>
        <v>7707652094</v>
      </c>
    </row>
    <row r="9" spans="1:28" ht="15.75">
      <c r="A9" s="10">
        <v>1994</v>
      </c>
      <c r="B9" s="149">
        <v>4951783708</v>
      </c>
      <c r="C9" s="149">
        <v>1121811060</v>
      </c>
      <c r="D9" s="149">
        <v>1053665812</v>
      </c>
      <c r="E9" s="149">
        <v>5382442</v>
      </c>
      <c r="F9" s="149">
        <v>1131078</v>
      </c>
      <c r="G9" s="149">
        <v>1671</v>
      </c>
      <c r="H9" s="150">
        <f t="shared" si="1"/>
        <v>7133775771</v>
      </c>
      <c r="I9" s="25"/>
      <c r="J9" s="149">
        <v>484392335</v>
      </c>
      <c r="K9" s="149">
        <v>43415635</v>
      </c>
      <c r="L9" s="26" t="s">
        <v>1120</v>
      </c>
      <c r="M9" s="149">
        <v>173309663</v>
      </c>
      <c r="N9" s="150">
        <f t="shared" si="0"/>
        <v>701117633</v>
      </c>
      <c r="O9" s="150">
        <f>N9+H9</f>
        <v>7834893404</v>
      </c>
    </row>
    <row r="10" spans="1:28" ht="15.75">
      <c r="A10" s="10">
        <v>1995</v>
      </c>
      <c r="B10" s="149">
        <v>4848773800</v>
      </c>
      <c r="C10" s="149">
        <v>1051810353</v>
      </c>
      <c r="D10" s="149">
        <v>1072532385</v>
      </c>
      <c r="E10" s="149">
        <v>9139244</v>
      </c>
      <c r="F10" s="149">
        <v>4337541</v>
      </c>
      <c r="G10" s="149">
        <v>120169</v>
      </c>
      <c r="H10" s="150">
        <f t="shared" si="1"/>
        <v>6986713492</v>
      </c>
      <c r="I10" s="24"/>
      <c r="J10" s="149">
        <v>467937250</v>
      </c>
      <c r="K10" s="149">
        <v>33962792</v>
      </c>
      <c r="L10" s="149">
        <v>11492980</v>
      </c>
      <c r="M10" s="149">
        <v>173096091</v>
      </c>
      <c r="N10" s="150">
        <f t="shared" si="0"/>
        <v>686489113</v>
      </c>
      <c r="O10" s="150">
        <v>7676114479</v>
      </c>
    </row>
    <row r="11" spans="1:28" ht="15.75">
      <c r="A11" s="10">
        <v>1996</v>
      </c>
      <c r="B11" s="149">
        <v>4844679888</v>
      </c>
      <c r="C11" s="149">
        <v>835008288</v>
      </c>
      <c r="D11" s="149">
        <v>1129189038</v>
      </c>
      <c r="E11" s="149">
        <v>14803895</v>
      </c>
      <c r="F11" s="149">
        <v>4808480</v>
      </c>
      <c r="G11" s="149">
        <v>0</v>
      </c>
      <c r="H11" s="150">
        <f t="shared" si="1"/>
        <v>6828489589</v>
      </c>
      <c r="I11" s="24"/>
      <c r="J11" s="149">
        <v>482396037</v>
      </c>
      <c r="K11" s="149">
        <v>37997546</v>
      </c>
      <c r="L11" s="149">
        <v>12261162</v>
      </c>
      <c r="M11" s="149">
        <v>267753809</v>
      </c>
      <c r="N11" s="150">
        <f t="shared" si="0"/>
        <v>800408554</v>
      </c>
      <c r="O11" s="150">
        <v>7626900041</v>
      </c>
    </row>
    <row r="12" spans="1:28" ht="15.75">
      <c r="A12" s="10">
        <v>1997</v>
      </c>
      <c r="B12" s="149">
        <v>4906569143</v>
      </c>
      <c r="C12" s="149">
        <v>819283561</v>
      </c>
      <c r="D12" s="149">
        <v>1061651204</v>
      </c>
      <c r="E12" s="149">
        <v>11547119</v>
      </c>
      <c r="F12" s="149">
        <v>6680438</v>
      </c>
      <c r="G12" s="149">
        <v>4828</v>
      </c>
      <c r="H12" s="150">
        <f t="shared" si="1"/>
        <v>6805736293</v>
      </c>
      <c r="I12" s="24"/>
      <c r="J12" s="149">
        <v>510116943</v>
      </c>
      <c r="K12" s="149">
        <v>31570175</v>
      </c>
      <c r="L12" s="149">
        <v>10477781</v>
      </c>
      <c r="M12" s="149">
        <v>282709496</v>
      </c>
      <c r="N12" s="150">
        <f t="shared" si="0"/>
        <v>834874395</v>
      </c>
      <c r="O12" s="150">
        <v>7640610788</v>
      </c>
    </row>
    <row r="13" spans="1:28" ht="15.75">
      <c r="A13" s="10">
        <v>1998</v>
      </c>
      <c r="B13" s="149">
        <v>4694858260</v>
      </c>
      <c r="C13" s="149">
        <v>701356873</v>
      </c>
      <c r="D13" s="149">
        <v>1075970755</v>
      </c>
      <c r="E13" s="149">
        <v>17031651</v>
      </c>
      <c r="F13" s="149">
        <v>6823415</v>
      </c>
      <c r="G13" s="149">
        <v>682</v>
      </c>
      <c r="H13" s="150">
        <f t="shared" si="1"/>
        <v>6496041636</v>
      </c>
      <c r="I13" s="24"/>
      <c r="J13" s="149">
        <v>464506114</v>
      </c>
      <c r="K13" s="149">
        <v>25760469</v>
      </c>
      <c r="L13" s="149">
        <v>6752324</v>
      </c>
      <c r="M13" s="149">
        <v>335926459</v>
      </c>
      <c r="N13" s="150">
        <f t="shared" si="0"/>
        <v>832945366</v>
      </c>
      <c r="O13" s="150">
        <v>7328987002</v>
      </c>
      <c r="P13" s="151"/>
      <c r="Q13" s="151"/>
      <c r="R13" s="151"/>
      <c r="S13" s="151"/>
      <c r="T13" s="151"/>
      <c r="U13" s="152"/>
      <c r="W13" s="151"/>
      <c r="X13" s="151"/>
      <c r="Y13" s="151"/>
      <c r="Z13" s="151"/>
      <c r="AA13" s="152"/>
      <c r="AB13" s="152"/>
    </row>
    <row r="14" spans="1:28" ht="15.75">
      <c r="A14" s="10">
        <v>1999</v>
      </c>
      <c r="B14" s="149">
        <v>4673176817</v>
      </c>
      <c r="C14" s="149">
        <v>691078963</v>
      </c>
      <c r="D14" s="149">
        <v>1110879753</v>
      </c>
      <c r="E14" s="149">
        <v>15209204</v>
      </c>
      <c r="F14" s="149">
        <v>8061639</v>
      </c>
      <c r="G14" s="149">
        <v>28863</v>
      </c>
      <c r="H14" s="150">
        <f t="shared" si="1"/>
        <v>6498435239</v>
      </c>
      <c r="I14" s="24"/>
      <c r="J14" s="149">
        <v>497869627</v>
      </c>
      <c r="K14" s="149">
        <v>29226416</v>
      </c>
      <c r="L14" s="149">
        <v>6634467</v>
      </c>
      <c r="M14" s="149">
        <v>385126906</v>
      </c>
      <c r="N14" s="150">
        <f t="shared" si="0"/>
        <v>918857416</v>
      </c>
      <c r="O14" s="150">
        <v>7417292655</v>
      </c>
    </row>
    <row r="15" spans="1:28" ht="15.75">
      <c r="A15" s="10">
        <v>2000</v>
      </c>
      <c r="B15" s="149">
        <v>4644591766</v>
      </c>
      <c r="C15" s="149">
        <v>630536401</v>
      </c>
      <c r="D15" s="149">
        <v>1164237339</v>
      </c>
      <c r="E15" s="149">
        <v>16112699</v>
      </c>
      <c r="F15" s="149">
        <v>7519744</v>
      </c>
      <c r="G15" s="149">
        <v>1990</v>
      </c>
      <c r="H15" s="150">
        <f t="shared" si="1"/>
        <v>6462999939</v>
      </c>
      <c r="I15" s="24"/>
      <c r="J15" s="149">
        <v>852357657</v>
      </c>
      <c r="K15" s="149">
        <v>25688783</v>
      </c>
      <c r="L15" s="149">
        <v>5683066</v>
      </c>
      <c r="M15" s="149">
        <v>22914061</v>
      </c>
      <c r="N15" s="150">
        <v>906643567</v>
      </c>
      <c r="O15" s="150">
        <v>7369643506</v>
      </c>
    </row>
    <row r="16" spans="1:28" ht="15.75">
      <c r="A16" s="10">
        <v>2001</v>
      </c>
      <c r="B16" s="149">
        <v>4610096838</v>
      </c>
      <c r="C16" s="149">
        <v>632380718</v>
      </c>
      <c r="D16" s="149">
        <v>1159949976</v>
      </c>
      <c r="E16" s="149">
        <v>17319804</v>
      </c>
      <c r="F16" s="149">
        <v>7675737</v>
      </c>
      <c r="G16" s="149">
        <v>620</v>
      </c>
      <c r="H16" s="150">
        <f t="shared" si="1"/>
        <v>6427423693</v>
      </c>
      <c r="I16" s="24"/>
      <c r="J16" s="149">
        <v>807554844</v>
      </c>
      <c r="K16" s="149">
        <v>26009711</v>
      </c>
      <c r="L16" s="149">
        <v>6127815</v>
      </c>
      <c r="M16" s="149">
        <v>27494506</v>
      </c>
      <c r="N16" s="150">
        <v>867186876</v>
      </c>
      <c r="O16" s="150">
        <v>7294610569</v>
      </c>
    </row>
    <row r="17" spans="1:15" ht="15.75">
      <c r="A17" s="10">
        <v>2002</v>
      </c>
      <c r="B17" s="149">
        <v>4549204132</v>
      </c>
      <c r="C17" s="149">
        <v>644804840</v>
      </c>
      <c r="D17" s="149">
        <v>1169369177</v>
      </c>
      <c r="E17" s="149">
        <v>37083279</v>
      </c>
      <c r="F17" s="149">
        <v>9583832</v>
      </c>
      <c r="G17" s="149">
        <v>0</v>
      </c>
      <c r="H17" s="150">
        <f t="shared" si="1"/>
        <v>6410045260</v>
      </c>
      <c r="I17" s="24"/>
      <c r="J17" s="149">
        <v>782452059</v>
      </c>
      <c r="K17" s="149">
        <v>27670437</v>
      </c>
      <c r="L17" s="149">
        <v>6552647</v>
      </c>
      <c r="M17" s="149">
        <v>48980001</v>
      </c>
      <c r="N17" s="150">
        <v>865655144</v>
      </c>
      <c r="O17" s="150">
        <v>7275700404</v>
      </c>
    </row>
    <row r="18" spans="1:15" ht="15.75">
      <c r="A18" s="10">
        <v>2003</v>
      </c>
      <c r="B18" s="149">
        <v>4493189148</v>
      </c>
      <c r="C18" s="149">
        <v>602083678</v>
      </c>
      <c r="D18" s="149">
        <v>1179469280</v>
      </c>
      <c r="E18" s="149">
        <v>41114675</v>
      </c>
      <c r="F18" s="149">
        <v>10026952</v>
      </c>
      <c r="G18" s="149">
        <v>0</v>
      </c>
      <c r="H18" s="150">
        <f t="shared" si="1"/>
        <v>6325883733</v>
      </c>
      <c r="I18" s="24"/>
      <c r="J18" s="149">
        <v>831336095</v>
      </c>
      <c r="K18" s="149">
        <v>23996000</v>
      </c>
      <c r="L18" s="149">
        <v>5026111</v>
      </c>
      <c r="M18" s="149">
        <v>30900362</v>
      </c>
      <c r="N18" s="150">
        <v>891257568</v>
      </c>
      <c r="O18" s="150">
        <v>7217164260</v>
      </c>
    </row>
    <row r="19" spans="1:15" ht="15.75">
      <c r="A19" s="10">
        <v>2004</v>
      </c>
      <c r="B19" s="149">
        <v>4449725381</v>
      </c>
      <c r="C19" s="149">
        <v>594353059</v>
      </c>
      <c r="D19" s="149">
        <v>1075519024</v>
      </c>
      <c r="E19" s="149">
        <v>40190821</v>
      </c>
      <c r="F19" s="149">
        <v>10772569</v>
      </c>
      <c r="G19" s="149">
        <v>0</v>
      </c>
      <c r="H19" s="150">
        <f t="shared" ref="H19:H25" si="2">SUM(B19:G19)</f>
        <v>6170560854</v>
      </c>
      <c r="I19" s="24"/>
      <c r="J19" s="149">
        <v>842715470</v>
      </c>
      <c r="K19" s="149">
        <v>24429671</v>
      </c>
      <c r="L19" s="149">
        <v>6025848</v>
      </c>
      <c r="M19" s="149">
        <v>17537973</v>
      </c>
      <c r="N19" s="150">
        <f t="shared" ref="N19:N24" si="3">SUM(J19:M19)</f>
        <v>890708962</v>
      </c>
      <c r="O19" s="150">
        <f t="shared" ref="O19:O24" si="4">SUM(N19+H19)</f>
        <v>7061269816</v>
      </c>
    </row>
    <row r="20" spans="1:15" ht="15.75">
      <c r="A20" s="10">
        <v>2005</v>
      </c>
      <c r="B20" s="149">
        <v>4358909912</v>
      </c>
      <c r="C20" s="149">
        <v>647666600</v>
      </c>
      <c r="D20" s="149">
        <v>1001750675</v>
      </c>
      <c r="E20" s="149">
        <v>42830635</v>
      </c>
      <c r="F20" s="149">
        <v>14322200</v>
      </c>
      <c r="G20" s="150"/>
      <c r="H20" s="150">
        <f t="shared" si="2"/>
        <v>6065480022</v>
      </c>
      <c r="I20" s="149"/>
      <c r="J20" s="149">
        <v>860480619</v>
      </c>
      <c r="K20" s="149">
        <v>26634298</v>
      </c>
      <c r="L20" s="149">
        <v>6041973</v>
      </c>
      <c r="M20" s="149">
        <v>15872945</v>
      </c>
      <c r="N20" s="150">
        <f t="shared" si="3"/>
        <v>909029835</v>
      </c>
      <c r="O20" s="150">
        <f t="shared" si="4"/>
        <v>6974509857</v>
      </c>
    </row>
    <row r="21" spans="1:15" ht="18" customHeight="1">
      <c r="A21" s="10">
        <v>2006</v>
      </c>
      <c r="B21" s="149">
        <v>4408633885</v>
      </c>
      <c r="C21" s="149">
        <v>527135698</v>
      </c>
      <c r="D21" s="149">
        <v>981052078</v>
      </c>
      <c r="E21" s="149">
        <v>43077880</v>
      </c>
      <c r="F21" s="149">
        <v>15019889</v>
      </c>
      <c r="H21" s="150">
        <f t="shared" si="2"/>
        <v>5974919430</v>
      </c>
      <c r="J21" s="149">
        <v>1037937807</v>
      </c>
      <c r="K21" s="149">
        <v>37935414</v>
      </c>
      <c r="L21" s="149">
        <v>5870648</v>
      </c>
      <c r="M21" s="149">
        <v>26168449</v>
      </c>
      <c r="N21" s="150">
        <f t="shared" si="3"/>
        <v>1107912318</v>
      </c>
      <c r="O21" s="150">
        <f t="shared" si="4"/>
        <v>7082831748</v>
      </c>
    </row>
    <row r="22" spans="1:15" ht="18" customHeight="1">
      <c r="A22" s="10">
        <v>2007</v>
      </c>
      <c r="B22" s="149">
        <v>4490242281</v>
      </c>
      <c r="C22" s="149">
        <v>569290506</v>
      </c>
      <c r="D22" s="149">
        <v>869462029</v>
      </c>
      <c r="E22" s="149">
        <v>58844759</v>
      </c>
      <c r="F22" s="149">
        <v>17933839</v>
      </c>
      <c r="H22" s="150">
        <f t="shared" si="2"/>
        <v>6005773414</v>
      </c>
      <c r="J22" s="149">
        <v>1058950060</v>
      </c>
      <c r="K22" s="149">
        <v>53708315</v>
      </c>
      <c r="L22" s="149">
        <v>6167337</v>
      </c>
      <c r="M22" s="149">
        <v>19317833</v>
      </c>
      <c r="N22" s="150">
        <f t="shared" si="3"/>
        <v>1138143545</v>
      </c>
      <c r="O22" s="150">
        <f t="shared" si="4"/>
        <v>7143916959</v>
      </c>
    </row>
    <row r="23" spans="1:15" ht="18" customHeight="1">
      <c r="A23" s="10">
        <v>2008</v>
      </c>
      <c r="B23" s="149">
        <v>4500783119</v>
      </c>
      <c r="C23" s="149">
        <v>726704641</v>
      </c>
      <c r="D23" s="149">
        <v>820016177</v>
      </c>
      <c r="E23" s="149">
        <v>58589892</v>
      </c>
      <c r="F23" s="149">
        <v>18388211</v>
      </c>
      <c r="H23" s="150">
        <f t="shared" si="2"/>
        <v>6124482040</v>
      </c>
      <c r="J23" s="149">
        <v>844687631</v>
      </c>
      <c r="K23" s="149">
        <v>54977994</v>
      </c>
      <c r="L23" s="149">
        <v>6021196</v>
      </c>
      <c r="M23" s="149">
        <v>20085803</v>
      </c>
      <c r="N23" s="150">
        <f t="shared" si="3"/>
        <v>925772624</v>
      </c>
      <c r="O23" s="150">
        <f t="shared" si="4"/>
        <v>7050254664</v>
      </c>
    </row>
    <row r="24" spans="1:15" ht="18" customHeight="1">
      <c r="A24" s="10">
        <v>2009</v>
      </c>
      <c r="B24" s="149">
        <v>4352171109</v>
      </c>
      <c r="C24" s="149">
        <v>711457913</v>
      </c>
      <c r="D24" s="149">
        <v>725382488</v>
      </c>
      <c r="E24" s="149">
        <v>67577697</v>
      </c>
      <c r="F24" s="149">
        <v>19493709</v>
      </c>
      <c r="H24" s="150">
        <f t="shared" si="2"/>
        <v>5876082916</v>
      </c>
      <c r="J24" s="149">
        <v>731738589</v>
      </c>
      <c r="K24" s="149">
        <v>61836364</v>
      </c>
      <c r="L24" s="149">
        <v>4119317</v>
      </c>
      <c r="M24" s="149">
        <v>102513658</v>
      </c>
      <c r="N24" s="150">
        <f t="shared" si="3"/>
        <v>900207928</v>
      </c>
      <c r="O24" s="150">
        <f t="shared" si="4"/>
        <v>6776290844</v>
      </c>
    </row>
    <row r="25" spans="1:15" ht="18" customHeight="1">
      <c r="A25" s="10">
        <v>2010</v>
      </c>
      <c r="B25" s="149">
        <v>4147040380</v>
      </c>
      <c r="C25" s="149">
        <v>700757601</v>
      </c>
      <c r="D25" s="149">
        <v>713595821</v>
      </c>
      <c r="E25" s="149">
        <v>88354008</v>
      </c>
      <c r="F25" s="149">
        <v>22279062</v>
      </c>
      <c r="H25" s="150">
        <f t="shared" si="2"/>
        <v>5672026872</v>
      </c>
      <c r="J25" s="149">
        <v>769088843</v>
      </c>
      <c r="K25" s="149">
        <v>90902672</v>
      </c>
      <c r="L25" s="149">
        <v>4288750</v>
      </c>
      <c r="M25" s="149">
        <v>125562163</v>
      </c>
      <c r="N25" s="150">
        <f>SUM(J25:M25)</f>
        <v>989842428</v>
      </c>
      <c r="O25" s="150">
        <f>SUM(N25+H25)</f>
        <v>6661869300</v>
      </c>
    </row>
    <row r="26" spans="1:15" ht="18" customHeight="1">
      <c r="A26" s="572">
        <v>2011</v>
      </c>
      <c r="B26" s="149">
        <v>4028492092</v>
      </c>
      <c r="C26" s="149">
        <v>629149861</v>
      </c>
      <c r="D26" s="149">
        <v>748578581</v>
      </c>
      <c r="E26" s="149">
        <v>127832365</v>
      </c>
      <c r="F26" s="149">
        <v>24337120</v>
      </c>
      <c r="H26" s="150">
        <f>SUM(B26:G26)</f>
        <v>5558390019</v>
      </c>
      <c r="J26" s="149">
        <v>771860342</v>
      </c>
      <c r="K26" s="149">
        <v>107726628</v>
      </c>
      <c r="L26" s="149">
        <v>3832383</v>
      </c>
      <c r="M26" s="149">
        <v>117056019</v>
      </c>
      <c r="N26" s="150">
        <f>SUM(J26:M26)</f>
        <v>1000475372</v>
      </c>
      <c r="O26" s="150">
        <f>SUM(N26+H26)</f>
        <v>6558865391</v>
      </c>
    </row>
    <row r="27" spans="1:15" ht="18" customHeight="1">
      <c r="A27" s="662">
        <v>2012</v>
      </c>
      <c r="B27" s="149">
        <v>4106758575</v>
      </c>
      <c r="C27" s="149">
        <v>680554131</v>
      </c>
      <c r="D27" s="149">
        <v>716807617</v>
      </c>
      <c r="E27" s="149">
        <v>128649934</v>
      </c>
      <c r="F27" s="149">
        <v>25287736</v>
      </c>
      <c r="H27" s="150">
        <f>SUM(B27:G27)</f>
        <v>5658057993</v>
      </c>
      <c r="J27" s="149">
        <v>893916021</v>
      </c>
      <c r="K27" s="149">
        <v>119240171</v>
      </c>
      <c r="L27" s="149">
        <v>4219099</v>
      </c>
      <c r="M27" s="149">
        <v>121203365</v>
      </c>
      <c r="N27" s="150">
        <f>SUM(J27:M27)</f>
        <v>1138578656</v>
      </c>
      <c r="O27" s="150">
        <f>SUM(N27+H27)</f>
        <v>6796636649</v>
      </c>
    </row>
    <row r="28" spans="1:15" ht="18" customHeight="1">
      <c r="A28" s="664"/>
      <c r="B28" s="149"/>
      <c r="C28" s="149"/>
      <c r="D28" s="149"/>
      <c r="E28" s="149"/>
      <c r="F28" s="149"/>
      <c r="H28" s="150"/>
      <c r="J28" s="149"/>
      <c r="K28" s="149"/>
      <c r="L28" s="149"/>
      <c r="M28" s="149"/>
      <c r="N28" s="150"/>
      <c r="O28" s="150"/>
    </row>
    <row r="29" spans="1:15" ht="18" customHeight="1">
      <c r="A29" s="725" t="s">
        <v>2138</v>
      </c>
      <c r="B29" s="716"/>
      <c r="C29" s="716"/>
      <c r="D29" s="716"/>
      <c r="E29" s="716"/>
      <c r="F29" s="716"/>
      <c r="G29" s="716"/>
      <c r="H29" s="716"/>
      <c r="I29" s="716"/>
      <c r="J29" s="716"/>
      <c r="K29" s="716"/>
      <c r="L29" s="716"/>
      <c r="M29" s="716"/>
      <c r="N29" s="716"/>
    </row>
    <row r="30" spans="1:15" ht="18" customHeight="1">
      <c r="B30" s="150"/>
      <c r="C30" s="2"/>
      <c r="D30" s="2"/>
      <c r="E30" s="2"/>
      <c r="F30" s="2"/>
      <c r="H30" s="150"/>
    </row>
    <row r="31" spans="1:15" ht="15.75">
      <c r="A31" s="724" t="s">
        <v>1163</v>
      </c>
      <c r="B31" s="724"/>
      <c r="C31" s="724"/>
      <c r="D31" s="724"/>
      <c r="E31" s="724"/>
      <c r="F31" s="724"/>
      <c r="G31" s="724"/>
      <c r="H31" s="724"/>
      <c r="I31" s="724"/>
      <c r="J31" s="724"/>
      <c r="K31" s="724"/>
      <c r="L31" s="724"/>
      <c r="M31" s="724"/>
    </row>
    <row r="32" spans="1:15" ht="15.75">
      <c r="A32" s="724" t="s">
        <v>2029</v>
      </c>
      <c r="B32" s="724"/>
      <c r="C32" s="724"/>
      <c r="D32" s="724"/>
      <c r="E32" s="724"/>
      <c r="F32" s="724"/>
      <c r="G32" s="724"/>
      <c r="H32" s="724"/>
      <c r="I32" s="724"/>
      <c r="J32" s="724"/>
      <c r="K32" s="724"/>
      <c r="L32" s="9"/>
    </row>
    <row r="33" spans="1:15" ht="15.75">
      <c r="B33" s="148"/>
      <c r="C33" s="148"/>
      <c r="D33" s="88"/>
      <c r="E33" s="152"/>
      <c r="F33" s="88"/>
      <c r="G33" s="88"/>
      <c r="H33" s="150"/>
      <c r="I33" s="150"/>
      <c r="J33" s="88"/>
      <c r="K33" s="88"/>
      <c r="L33" s="6"/>
    </row>
    <row r="34" spans="1:15" ht="51.75" thickBot="1">
      <c r="A34" s="121" t="s">
        <v>84</v>
      </c>
      <c r="B34" s="121" t="s">
        <v>1107</v>
      </c>
      <c r="C34" s="121" t="s">
        <v>1108</v>
      </c>
      <c r="D34" s="121" t="s">
        <v>1109</v>
      </c>
      <c r="E34" s="121" t="s">
        <v>1110</v>
      </c>
      <c r="F34" s="121" t="s">
        <v>1111</v>
      </c>
      <c r="G34" s="121" t="s">
        <v>1119</v>
      </c>
      <c r="H34" s="121" t="s">
        <v>1115</v>
      </c>
      <c r="I34" s="121"/>
      <c r="J34" s="121" t="s">
        <v>1112</v>
      </c>
      <c r="K34" s="121" t="s">
        <v>1113</v>
      </c>
      <c r="L34" s="121" t="s">
        <v>1114</v>
      </c>
      <c r="M34" s="121" t="s">
        <v>1116</v>
      </c>
      <c r="N34" s="121" t="s">
        <v>1117</v>
      </c>
      <c r="O34" s="121" t="s">
        <v>1118</v>
      </c>
    </row>
    <row r="35" spans="1:15" ht="15.75">
      <c r="A35" s="10">
        <v>1990</v>
      </c>
      <c r="B35" s="153">
        <f>B5/'Annual Production - Type'!$C49</f>
        <v>24.066984810497146</v>
      </c>
      <c r="C35" s="153">
        <f>C5/'Annual Production - Type'!$C49</f>
        <v>5.3610476385433827</v>
      </c>
      <c r="D35" s="153">
        <f>D5/'Annual Production - Type'!$C49</f>
        <v>5.5598206329903093</v>
      </c>
      <c r="E35" s="153">
        <f>E5/'Annual Production - Type'!$C49</f>
        <v>5.5866831131599227E-3</v>
      </c>
      <c r="F35" s="153">
        <f>F5/'Annual Production - Type'!$C49</f>
        <v>7.706826347117214E-4</v>
      </c>
      <c r="G35" s="153">
        <f>G5/'Annual Production - Type'!$C49</f>
        <v>1.4624635437348254E-3</v>
      </c>
      <c r="H35" s="153">
        <f>H5/'Annual Production - Type'!$C49</f>
        <v>34.995672911322444</v>
      </c>
      <c r="I35" s="155"/>
      <c r="J35" s="153">
        <f>J5/'Annual Production - Type'!$C49</f>
        <v>2.9024468225986837</v>
      </c>
      <c r="K35" s="153">
        <f>K5/'Annual Production - Type'!$C49</f>
        <v>0.21710773446576551</v>
      </c>
      <c r="L35" s="372" t="s">
        <v>235</v>
      </c>
      <c r="M35" s="153">
        <f>SUM(I35:L35)</f>
        <v>3.1195545570644492</v>
      </c>
      <c r="N35" s="153">
        <f>SUM(J35:M35)</f>
        <v>6.2391091141288983</v>
      </c>
      <c r="O35" s="153">
        <f>+N35+H35</f>
        <v>41.234782025451345</v>
      </c>
    </row>
    <row r="36" spans="1:15" ht="15.75">
      <c r="A36" s="10">
        <v>1991</v>
      </c>
      <c r="B36" s="153">
        <f>B6/'Annual Production - Type'!$C50</f>
        <v>24.140168287754246</v>
      </c>
      <c r="C36" s="153">
        <f>C6/'Annual Production - Type'!$C50</f>
        <v>5.3951655052837291</v>
      </c>
      <c r="D36" s="153">
        <f>D6/'Annual Production - Type'!$C50</f>
        <v>5.4132194344632749</v>
      </c>
      <c r="E36" s="153">
        <f>E6/'Annual Production - Type'!$C50</f>
        <v>4.7386596104873335E-3</v>
      </c>
      <c r="F36" s="153">
        <f>F6/'Annual Production - Type'!$C50</f>
        <v>1.4513378870730567E-3</v>
      </c>
      <c r="G36" s="153">
        <f>G6/'Annual Production - Type'!$C50</f>
        <v>1.4626636474785325E-5</v>
      </c>
      <c r="H36" s="153">
        <f>H6/'Annual Production - Type'!$C50</f>
        <v>34.954757851635286</v>
      </c>
      <c r="I36" s="155"/>
      <c r="J36" s="153">
        <f>J6/'Annual Production - Type'!$C50</f>
        <v>2.9765944019573047</v>
      </c>
      <c r="K36" s="153">
        <f>K6/'Annual Production - Type'!$C50</f>
        <v>0.22779429264493953</v>
      </c>
      <c r="L36" s="372" t="s">
        <v>235</v>
      </c>
      <c r="M36" s="153">
        <f t="shared" ref="M36:M49" si="5">SUM(I36:L36)</f>
        <v>3.2043886946022444</v>
      </c>
      <c r="N36" s="153">
        <f t="shared" ref="N36:N49" si="6">SUM(J36:M36)</f>
        <v>6.4087773892044888</v>
      </c>
      <c r="O36" s="153">
        <f t="shared" ref="O36:O49" si="7">+N36+H36</f>
        <v>41.363535240839774</v>
      </c>
    </row>
    <row r="37" spans="1:15" ht="15.75">
      <c r="A37" s="10">
        <v>1992</v>
      </c>
      <c r="B37" s="153">
        <f>B7/'Annual Production - Type'!$C51</f>
        <v>23.876515555837209</v>
      </c>
      <c r="C37" s="153">
        <f>C7/'Annual Production - Type'!$C51</f>
        <v>5.5379182280400352</v>
      </c>
      <c r="D37" s="153">
        <f>D7/'Annual Production - Type'!$C51</f>
        <v>5.3491679556730949</v>
      </c>
      <c r="E37" s="153">
        <f>E7/'Annual Production - Type'!$C51</f>
        <v>1.1269343891233682E-2</v>
      </c>
      <c r="F37" s="153">
        <f>F7/'Annual Production - Type'!$C51</f>
        <v>2.4855094454465112E-3</v>
      </c>
      <c r="G37" s="153">
        <f>G7/'Annual Production - Type'!$C51</f>
        <v>0</v>
      </c>
      <c r="H37" s="153">
        <f>H7/'Annual Production - Type'!$C51</f>
        <v>34.777356592887017</v>
      </c>
      <c r="I37" s="155"/>
      <c r="J37" s="153">
        <f>J7/'Annual Production - Type'!$C51</f>
        <v>2.7661616844969643</v>
      </c>
      <c r="K37" s="153">
        <f>K7/'Annual Production - Type'!$C51</f>
        <v>0.21942341362257348</v>
      </c>
      <c r="L37" s="372" t="s">
        <v>235</v>
      </c>
      <c r="M37" s="153">
        <f t="shared" si="5"/>
        <v>2.9855850981195378</v>
      </c>
      <c r="N37" s="153">
        <f t="shared" si="6"/>
        <v>5.9711701962390755</v>
      </c>
      <c r="O37" s="153">
        <f t="shared" si="7"/>
        <v>40.748526789126089</v>
      </c>
    </row>
    <row r="38" spans="1:15" ht="15.75">
      <c r="A38" s="10">
        <v>1993</v>
      </c>
      <c r="B38" s="153">
        <f>B8/'Annual Production - Type'!$C52</f>
        <v>23.746813726443307</v>
      </c>
      <c r="C38" s="153">
        <f>C8/'Annual Production - Type'!$C52</f>
        <v>5.4672018750070697</v>
      </c>
      <c r="D38" s="153">
        <f>D8/'Annual Production - Type'!$C52</f>
        <v>5.2690674682724312</v>
      </c>
      <c r="E38" s="153">
        <f>E8/'Annual Production - Type'!$C52</f>
        <v>1.7081030308757173E-2</v>
      </c>
      <c r="F38" s="153">
        <f>F8/'Annual Production - Type'!$C52</f>
        <v>3.5950851139927953E-3</v>
      </c>
      <c r="G38" s="153">
        <f>G8/'Annual Production - Type'!$C52</f>
        <v>1.4212494839828046E-6</v>
      </c>
      <c r="H38" s="153">
        <f>H8/'Annual Production - Type'!$C52</f>
        <v>34.503760606395041</v>
      </c>
      <c r="I38" s="155"/>
      <c r="J38" s="153">
        <f>J8/'Annual Production - Type'!$C52</f>
        <v>2.5468681593115656</v>
      </c>
      <c r="K38" s="153">
        <f>K8/'Annual Production - Type'!$C52</f>
        <v>0.21379722251924801</v>
      </c>
      <c r="L38" s="372" t="s">
        <v>235</v>
      </c>
      <c r="M38" s="153">
        <f t="shared" si="5"/>
        <v>2.7606653818308136</v>
      </c>
      <c r="N38" s="153">
        <f t="shared" si="6"/>
        <v>5.5213307636616271</v>
      </c>
      <c r="O38" s="153">
        <f t="shared" si="7"/>
        <v>40.025091370056671</v>
      </c>
    </row>
    <row r="39" spans="1:15" ht="15.75">
      <c r="A39" s="10">
        <v>1994</v>
      </c>
      <c r="B39" s="153">
        <f>B9/'Annual Production - Type'!$C53</f>
        <v>24.509035564990537</v>
      </c>
      <c r="C39" s="153">
        <f>C9/'Annual Production - Type'!$C53</f>
        <v>5.5524450961620504</v>
      </c>
      <c r="D39" s="153">
        <f>D9/'Annual Production - Type'!$C53</f>
        <v>5.2151576851390686</v>
      </c>
      <c r="E39" s="153">
        <f>E9/'Annual Production - Type'!$C53</f>
        <v>2.6640594618737901E-2</v>
      </c>
      <c r="F39" s="153">
        <f>F9/'Annual Production - Type'!$C53</f>
        <v>5.5983121564845148E-3</v>
      </c>
      <c r="G39" s="153">
        <f>G9/'Annual Production - Type'!$C53</f>
        <v>8.2706759511595344E-6</v>
      </c>
      <c r="H39" s="153">
        <f>H9/'Annual Production - Type'!$C53</f>
        <v>35.308885523742831</v>
      </c>
      <c r="I39" s="155"/>
      <c r="J39" s="153">
        <f>J9/'Annual Production - Type'!$C53</f>
        <v>2.397517675649619</v>
      </c>
      <c r="K39" s="153">
        <f>K9/'Annual Production - Type'!$C53</f>
        <v>0.2148872820459726</v>
      </c>
      <c r="L39" s="372" t="s">
        <v>235</v>
      </c>
      <c r="M39" s="153">
        <f t="shared" si="5"/>
        <v>2.6124049576955914</v>
      </c>
      <c r="N39" s="153">
        <f t="shared" si="6"/>
        <v>5.2248099153911829</v>
      </c>
      <c r="O39" s="153">
        <f t="shared" si="7"/>
        <v>40.533695439134014</v>
      </c>
    </row>
    <row r="40" spans="1:15" ht="15.75">
      <c r="A40" s="10">
        <v>1995</v>
      </c>
      <c r="B40" s="153">
        <f>B10/'Annual Production - Type'!$C54</f>
        <v>24.33937708075554</v>
      </c>
      <c r="C40" s="153">
        <f>C10/'Annual Production - Type'!$C54</f>
        <v>5.2797696603437334</v>
      </c>
      <c r="D40" s="153">
        <f>D10/'Annual Production - Type'!$C54</f>
        <v>5.3837879898289085</v>
      </c>
      <c r="E40" s="153">
        <f>E10/'Annual Production - Type'!$C54</f>
        <v>4.587623905017648E-2</v>
      </c>
      <c r="F40" s="153">
        <f>F10/'Annual Production - Type'!$C54</f>
        <v>2.1773143140279606E-2</v>
      </c>
      <c r="G40" s="153">
        <f>G10/'Annual Production - Type'!$C54</f>
        <v>6.0321201298714174E-4</v>
      </c>
      <c r="H40" s="153">
        <f>H10/'Annual Production - Type'!$C54</f>
        <v>35.071187325131625</v>
      </c>
      <c r="I40" s="155"/>
      <c r="J40" s="153">
        <f>J10/'Annual Production - Type'!$C54</f>
        <v>2.3489033821049303</v>
      </c>
      <c r="K40" s="153">
        <f>K10/'Annual Production - Type'!$C54</f>
        <v>0.17048293760440375</v>
      </c>
      <c r="L40" s="153">
        <f>L10/'Annual Production - Type'!$C54</f>
        <v>5.7691281453793909E-2</v>
      </c>
      <c r="M40" s="153">
        <f t="shared" si="5"/>
        <v>2.5770776011631278</v>
      </c>
      <c r="N40" s="153">
        <f t="shared" si="6"/>
        <v>5.1541552023262556</v>
      </c>
      <c r="O40" s="153">
        <f t="shared" si="7"/>
        <v>40.225342527457883</v>
      </c>
    </row>
    <row r="41" spans="1:15" ht="15.75">
      <c r="A41" s="10">
        <v>1996</v>
      </c>
      <c r="B41" s="153">
        <f>B11/'Annual Production - Type'!$C55</f>
        <v>24.096884890587617</v>
      </c>
      <c r="C41" s="153">
        <f>C11/'Annual Production - Type'!$C55</f>
        <v>4.1532359338047211</v>
      </c>
      <c r="D41" s="153">
        <f>D11/'Annual Production - Type'!$C55</f>
        <v>5.6164574125520357</v>
      </c>
      <c r="E41" s="153">
        <f>E11/'Annual Production - Type'!$C55</f>
        <v>7.363288431727763E-2</v>
      </c>
      <c r="F41" s="153">
        <f>F11/'Annual Production - Type'!$C55</f>
        <v>2.3916830778787822E-2</v>
      </c>
      <c r="G41" s="153">
        <f>G11/'Annual Production - Type'!$C55</f>
        <v>0</v>
      </c>
      <c r="H41" s="153">
        <f>H11/'Annual Production - Type'!$C55</f>
        <v>33.964127952040442</v>
      </c>
      <c r="I41" s="155"/>
      <c r="J41" s="153">
        <f>J11/'Annual Production - Type'!$C55</f>
        <v>2.399382837255613</v>
      </c>
      <c r="K41" s="153">
        <f>K11/'Annual Production - Type'!$C55</f>
        <v>0.18899545754400687</v>
      </c>
      <c r="L41" s="153">
        <f>L11/'Annual Production - Type'!$C55</f>
        <v>6.0985620550632148E-2</v>
      </c>
      <c r="M41" s="153">
        <f t="shared" si="5"/>
        <v>2.6493639153502522</v>
      </c>
      <c r="N41" s="153">
        <f t="shared" si="6"/>
        <v>5.2987278307005043</v>
      </c>
      <c r="O41" s="153">
        <f t="shared" si="7"/>
        <v>39.262855782740949</v>
      </c>
    </row>
    <row r="42" spans="1:15" ht="15.75">
      <c r="A42" s="10">
        <v>1997</v>
      </c>
      <c r="B42" s="153">
        <f>B12/'Annual Production - Type'!$C56</f>
        <v>24.667980240937187</v>
      </c>
      <c r="C42" s="153">
        <f>C12/'Annual Production - Type'!$C56</f>
        <v>4.118982145254293</v>
      </c>
      <c r="D42" s="153">
        <f>D12/'Annual Production - Type'!$C56</f>
        <v>5.3374955411362421</v>
      </c>
      <c r="E42" s="153">
        <f>E12/'Annual Production - Type'!$C56</f>
        <v>5.805362057072521E-2</v>
      </c>
      <c r="F42" s="153">
        <f>F12/'Annual Production - Type'!$C56</f>
        <v>3.3586179626126166E-2</v>
      </c>
      <c r="G42" s="153">
        <f>G12/'Annual Production - Type'!$C56</f>
        <v>2.42729706098518E-5</v>
      </c>
      <c r="H42" s="153">
        <f>H12/'Annual Production - Type'!$C56</f>
        <v>34.216122000495183</v>
      </c>
      <c r="I42" s="155"/>
      <c r="J42" s="153">
        <f>J12/'Annual Production - Type'!$C56</f>
        <v>2.5646341269731661</v>
      </c>
      <c r="K42" s="153">
        <f>K12/'Annual Production - Type'!$C56</f>
        <v>0.15872036659545941</v>
      </c>
      <c r="L42" s="153">
        <f>L12/'Annual Production - Type'!$C56</f>
        <v>5.2677479343302323E-2</v>
      </c>
      <c r="M42" s="153">
        <f t="shared" si="5"/>
        <v>2.776031972911928</v>
      </c>
      <c r="N42" s="153">
        <f t="shared" si="6"/>
        <v>5.5520639458238561</v>
      </c>
      <c r="O42" s="153">
        <f t="shared" si="7"/>
        <v>39.768185946319036</v>
      </c>
    </row>
    <row r="43" spans="1:15" ht="15.75">
      <c r="A43" s="10">
        <v>1998</v>
      </c>
      <c r="B43" s="153">
        <f>B13/'Annual Production - Type'!$C57</f>
        <v>23.695806930406555</v>
      </c>
      <c r="C43" s="153">
        <f>C13/'Annual Production - Type'!$C57</f>
        <v>3.5398762074494812</v>
      </c>
      <c r="D43" s="153">
        <f>D13/'Annual Production - Type'!$C57</f>
        <v>5.4306208752814982</v>
      </c>
      <c r="E43" s="153">
        <f>E13/'Annual Production - Type'!$C57</f>
        <v>8.5961852616625256E-2</v>
      </c>
      <c r="F43" s="153">
        <f>F13/'Annual Production - Type'!$C57</f>
        <v>3.4439021476665416E-2</v>
      </c>
      <c r="G43" s="153">
        <f>G13/'Annual Production - Type'!$C57</f>
        <v>3.4421785348078366E-6</v>
      </c>
      <c r="H43" s="153">
        <f>H13/'Annual Production - Type'!$C57</f>
        <v>32.786708329409358</v>
      </c>
      <c r="I43" s="155"/>
      <c r="J43" s="153">
        <f>J13/'Annual Production - Type'!$C57</f>
        <v>2.3444471772695046</v>
      </c>
      <c r="K43" s="153">
        <f>K13/'Annual Production - Type'!$C57</f>
        <v>0.13001779096537053</v>
      </c>
      <c r="L43" s="153">
        <f>L13/'Annual Production - Type'!$C57</f>
        <v>3.4080212218281218E-2</v>
      </c>
      <c r="M43" s="153">
        <f t="shared" si="5"/>
        <v>2.5085451804531562</v>
      </c>
      <c r="N43" s="153">
        <f t="shared" si="6"/>
        <v>5.0170903609063124</v>
      </c>
      <c r="O43" s="153">
        <f t="shared" si="7"/>
        <v>37.803798690315674</v>
      </c>
    </row>
    <row r="44" spans="1:15" ht="15.75">
      <c r="A44" s="10">
        <v>1999</v>
      </c>
      <c r="B44" s="153">
        <f>B14/'Annual Production - Type'!$C58</f>
        <v>23.571933188864488</v>
      </c>
      <c r="C44" s="153">
        <f>C14/'Annual Production - Type'!$C58</f>
        <v>3.4858657786724518</v>
      </c>
      <c r="D44" s="153">
        <f>D14/'Annual Production - Type'!$C58</f>
        <v>5.6033795304557774</v>
      </c>
      <c r="E44" s="153">
        <f>E14/'Annual Production - Type'!$C58</f>
        <v>7.6716622242845159E-2</v>
      </c>
      <c r="F44" s="153">
        <f>F14/'Annual Production - Type'!$C58</f>
        <v>4.0663647737329847E-2</v>
      </c>
      <c r="G44" s="153">
        <f>G14/'Annual Production - Type'!$C58</f>
        <v>1.4558762363863618E-4</v>
      </c>
      <c r="H44" s="153">
        <f>H14/'Annual Production - Type'!$C58</f>
        <v>32.778704355596531</v>
      </c>
      <c r="I44" s="155"/>
      <c r="J44" s="153">
        <f>J14/'Annual Production - Type'!$C58</f>
        <v>2.5113001377813871</v>
      </c>
      <c r="K44" s="153">
        <f>K14/'Annual Production - Type'!$C58</f>
        <v>0.14742072732959896</v>
      </c>
      <c r="L44" s="153">
        <f>L14/'Annual Production - Type'!$C58</f>
        <v>3.3464861055294032E-2</v>
      </c>
      <c r="M44" s="153">
        <f t="shared" si="5"/>
        <v>2.6921857261662803</v>
      </c>
      <c r="N44" s="153">
        <f t="shared" si="6"/>
        <v>5.3843714523325605</v>
      </c>
      <c r="O44" s="153">
        <f t="shared" si="7"/>
        <v>38.16307580792909</v>
      </c>
    </row>
    <row r="45" spans="1:15" ht="15.75">
      <c r="A45" s="10">
        <v>2000</v>
      </c>
      <c r="B45" s="153">
        <f>B15/'Annual Production - Type'!$C59</f>
        <v>23.319301474674049</v>
      </c>
      <c r="C45" s="153">
        <f>C15/'Annual Production - Type'!$C59</f>
        <v>3.165761204959034</v>
      </c>
      <c r="D45" s="153">
        <f>D15/'Annual Production - Type'!$C59</f>
        <v>5.8453364394594871</v>
      </c>
      <c r="E45" s="153">
        <f>E15/'Annual Production - Type'!$C59</f>
        <v>8.0897720290984784E-2</v>
      </c>
      <c r="F45" s="153">
        <f>F15/'Annual Production - Type'!$C59</f>
        <v>3.7754701851738875E-2</v>
      </c>
      <c r="G45" s="153">
        <f>G15/'Annual Production - Type'!$C59</f>
        <v>9.9912785175878818E-6</v>
      </c>
      <c r="H45" s="153">
        <f>H15/'Annual Production - Type'!$C59</f>
        <v>32.449061532513809</v>
      </c>
      <c r="I45" s="155"/>
      <c r="J45" s="153">
        <f>J15/'Annual Production - Type'!$C59</f>
        <v>4.2794687174299693</v>
      </c>
      <c r="K45" s="153">
        <f>K15/'Annual Production - Type'!$C59</f>
        <v>0.12897677674918431</v>
      </c>
      <c r="L45" s="153">
        <f>L15/'Annual Production - Type'!$C59</f>
        <v>2.8533213688358837E-2</v>
      </c>
      <c r="M45" s="153">
        <f t="shared" si="5"/>
        <v>4.4369787078675129</v>
      </c>
      <c r="N45" s="153">
        <f t="shared" si="6"/>
        <v>8.8739574157350258</v>
      </c>
      <c r="O45" s="153">
        <f t="shared" si="7"/>
        <v>41.323018948248837</v>
      </c>
    </row>
    <row r="46" spans="1:15" ht="15.75">
      <c r="A46" s="10">
        <v>2001</v>
      </c>
      <c r="B46" s="153">
        <f>B16/'Annual Production - Type'!$C60</f>
        <v>23.127701688373548</v>
      </c>
      <c r="C46" s="153">
        <f>C16/'Annual Production - Type'!$C60</f>
        <v>3.1724957443038155</v>
      </c>
      <c r="D46" s="153">
        <f>D16/'Annual Production - Type'!$C60</f>
        <v>5.8191786335669287</v>
      </c>
      <c r="E46" s="153">
        <f>E16/'Annual Production - Type'!$C60</f>
        <v>8.6889120617014454E-2</v>
      </c>
      <c r="F46" s="153">
        <f>F16/'Annual Production - Type'!$C60</f>
        <v>3.8507250891377333E-2</v>
      </c>
      <c r="G46" s="153">
        <f>G16/'Annual Production - Type'!$C60</f>
        <v>3.1103847816377693E-6</v>
      </c>
      <c r="H46" s="153">
        <f>H16/'Annual Production - Type'!$C60</f>
        <v>32.244775548137468</v>
      </c>
      <c r="I46" s="155"/>
      <c r="J46" s="153">
        <f>J16/'Annual Production - Type'!$C60</f>
        <v>4.0513004792184883</v>
      </c>
      <c r="K46" s="153">
        <f>K16/'Annual Production - Type'!$C60</f>
        <v>0.13048420849870401</v>
      </c>
      <c r="L46" s="153">
        <f>L16/'Annual Production - Type'!$C60</f>
        <v>3.0741713743051045E-2</v>
      </c>
      <c r="M46" s="153">
        <f t="shared" si="5"/>
        <v>4.2125264014602433</v>
      </c>
      <c r="N46" s="153">
        <f t="shared" si="6"/>
        <v>8.4250528029204865</v>
      </c>
      <c r="O46" s="153">
        <f t="shared" si="7"/>
        <v>40.669828351057959</v>
      </c>
    </row>
    <row r="47" spans="1:15" ht="15.75">
      <c r="A47" s="10">
        <v>2002</v>
      </c>
      <c r="B47" s="153">
        <f>B17/'Annual Production - Type'!$C61</f>
        <v>22.965341624568669</v>
      </c>
      <c r="C47" s="153">
        <f>C17/'Annual Production - Type'!$C61</f>
        <v>3.2551107846780925</v>
      </c>
      <c r="D47" s="153">
        <f>D17/'Annual Production - Type'!$C61</f>
        <v>5.9032221583864741</v>
      </c>
      <c r="E47" s="153">
        <f>E17/'Annual Production - Type'!$C61</f>
        <v>0.18720421112863642</v>
      </c>
      <c r="F47" s="153">
        <f>F17/'Annual Production - Type'!$C61</f>
        <v>4.838120461648987E-2</v>
      </c>
      <c r="G47" s="153">
        <f>G17/'Annual Production - Type'!$C61</f>
        <v>0</v>
      </c>
      <c r="H47" s="153">
        <f>H17/'Annual Production - Type'!$C61</f>
        <v>32.359259983378365</v>
      </c>
      <c r="I47" s="155"/>
      <c r="J47" s="153">
        <f>J17/'Annual Production - Type'!$C61</f>
        <v>3.9499829680938485</v>
      </c>
      <c r="K47" s="153">
        <f>K17/'Annual Production - Type'!$C61</f>
        <v>0.13968620008413046</v>
      </c>
      <c r="L47" s="153">
        <f>L17/'Annual Production - Type'!$C61</f>
        <v>3.3079143633426435E-2</v>
      </c>
      <c r="M47" s="153">
        <f t="shared" si="5"/>
        <v>4.1227483118114057</v>
      </c>
      <c r="N47" s="153">
        <f t="shared" si="6"/>
        <v>8.2454966236228113</v>
      </c>
      <c r="O47" s="153">
        <f t="shared" si="7"/>
        <v>40.604756607001178</v>
      </c>
    </row>
    <row r="48" spans="1:15" ht="15.75">
      <c r="A48" s="10">
        <v>2003</v>
      </c>
      <c r="B48" s="153">
        <f>B18/'Annual Production - Type'!$C62</f>
        <v>23.064230731975918</v>
      </c>
      <c r="C48" s="153">
        <f>C18/'Annual Production - Type'!$C62</f>
        <v>3.0905880905391818</v>
      </c>
      <c r="D48" s="153">
        <f>D18/'Annual Production - Type'!$C62</f>
        <v>6.0543971596001702</v>
      </c>
      <c r="E48" s="153">
        <f>E18/'Annual Production - Type'!$C62</f>
        <v>0.21104794822454734</v>
      </c>
      <c r="F48" s="156">
        <f>F18/'Annual Production - Type'!$C62</f>
        <v>5.1469886276518578E-2</v>
      </c>
      <c r="G48" s="153">
        <f>G18/'Annual Production - Type'!$C62</f>
        <v>0</v>
      </c>
      <c r="H48" s="153">
        <f>H18/'Annual Production - Type'!$C62</f>
        <v>32.471733816616336</v>
      </c>
      <c r="I48" s="155"/>
      <c r="J48" s="153">
        <f>J18/'Annual Production - Type'!$C62</f>
        <v>4.2673759949399424</v>
      </c>
      <c r="K48" s="153">
        <f>K18/'Annual Production - Type'!$C62</f>
        <v>0.12317515742484254</v>
      </c>
      <c r="L48" s="153">
        <f>L18/'Annual Production - Type'!$C62</f>
        <v>2.5799800535911518E-2</v>
      </c>
      <c r="M48" s="153">
        <f t="shared" si="5"/>
        <v>4.4163509529006966</v>
      </c>
      <c r="N48" s="153">
        <f t="shared" si="6"/>
        <v>8.8327019058013931</v>
      </c>
      <c r="O48" s="153">
        <f t="shared" si="7"/>
        <v>41.304435722417729</v>
      </c>
    </row>
    <row r="49" spans="1:15" ht="15.75">
      <c r="A49" s="10">
        <v>2004</v>
      </c>
      <c r="B49" s="153">
        <f>B19/'Annual Production - Type'!$C63</f>
        <v>22.460355057033894</v>
      </c>
      <c r="C49" s="153">
        <f>C19/'Annual Production - Type'!$C63</f>
        <v>3.000045978427138</v>
      </c>
      <c r="D49" s="153">
        <f>D19/'Annual Production - Type'!$C63</f>
        <v>5.4287707849974751</v>
      </c>
      <c r="E49" s="153">
        <f>E19/'Annual Production - Type'!$C63</f>
        <v>0.20286647655789211</v>
      </c>
      <c r="F49" s="156">
        <f>F19/'Annual Production - Type'!$C63</f>
        <v>5.4375428571284357E-2</v>
      </c>
      <c r="G49" s="153">
        <f>G19/'Annual Production - Type'!$C63</f>
        <v>0</v>
      </c>
      <c r="H49" s="153">
        <f>H19/'Annual Production - Type'!$C63</f>
        <v>31.146413725587685</v>
      </c>
      <c r="I49" s="155"/>
      <c r="J49" s="153">
        <f>J19/'Annual Production - Type'!$C63</f>
        <v>4.2536756872851154</v>
      </c>
      <c r="K49" s="153">
        <f>K19/'Annual Production - Type'!$C63</f>
        <v>0.12331077484678694</v>
      </c>
      <c r="L49" s="153">
        <f>L19/'Annual Production - Type'!$C63</f>
        <v>3.0415963685673928E-2</v>
      </c>
      <c r="M49" s="153">
        <f t="shared" si="5"/>
        <v>4.4074024258175761</v>
      </c>
      <c r="N49" s="153">
        <f t="shared" si="6"/>
        <v>8.8148048516351523</v>
      </c>
      <c r="O49" s="153">
        <f t="shared" si="7"/>
        <v>39.961218577222837</v>
      </c>
    </row>
    <row r="50" spans="1:15" ht="15.75">
      <c r="A50" s="10">
        <v>2005</v>
      </c>
      <c r="B50" s="153">
        <f>B20/'Annual Production - Type'!$C64</f>
        <v>22.098176740561172</v>
      </c>
      <c r="C50" s="153">
        <f>C20/'Annual Production - Type'!$C64</f>
        <v>3.2834473032711613</v>
      </c>
      <c r="D50" s="153">
        <f>D20/'Annual Production - Type'!$C64</f>
        <v>5.078531998375114</v>
      </c>
      <c r="E50" s="153">
        <f>E20/'Annual Production - Type'!$C64</f>
        <v>0.21713661471525847</v>
      </c>
      <c r="F50" s="156">
        <f>F20/'Annual Production - Type'!$C64</f>
        <v>7.2608636861790046E-2</v>
      </c>
      <c r="G50" s="153">
        <f>G20/'Annual Production - Type'!$C64</f>
        <v>0</v>
      </c>
      <c r="H50" s="153">
        <f>H20/'Annual Production - Type'!$C64</f>
        <v>30.749901293784497</v>
      </c>
      <c r="I50" s="153"/>
      <c r="J50" s="153">
        <f>J20/'Annual Production - Type'!$C64</f>
        <v>4.3623413156902791</v>
      </c>
      <c r="K50" s="153">
        <f>K20/'Annual Production - Type'!$C64</f>
        <v>0.13502674669748368</v>
      </c>
      <c r="L50" s="153">
        <f>L20/'Annual Production - Type'!$C64</f>
        <v>3.0630728762741772E-2</v>
      </c>
      <c r="M50" s="153">
        <f>M20/'Annual Production - Type'!$C64</f>
        <v>8.0470381605630845E-2</v>
      </c>
      <c r="N50" s="153">
        <f>N20/'Annual Production - Type'!$C64</f>
        <v>4.6084691727561351</v>
      </c>
      <c r="O50" s="153">
        <f>O20/'Annual Production - Type'!$C64</f>
        <v>35.358370466540634</v>
      </c>
    </row>
    <row r="51" spans="1:15" ht="15.75">
      <c r="A51" s="10">
        <v>2006</v>
      </c>
      <c r="B51" s="153">
        <f>B21/'Annual Production - Type'!$C65</f>
        <v>22.300048365128067</v>
      </c>
      <c r="C51" s="153">
        <f>C21/'Annual Production - Type'!$C65</f>
        <v>2.6663932336004224</v>
      </c>
      <c r="D51" s="153">
        <f>D21/'Annual Production - Type'!$C65</f>
        <v>4.9624235894356632</v>
      </c>
      <c r="E51" s="153">
        <f>E21/'Annual Production - Type'!$C65</f>
        <v>0.2178994292848119</v>
      </c>
      <c r="F51" s="156">
        <f>F21/'Annual Production - Type'!$C65</f>
        <v>7.597461251624324E-2</v>
      </c>
      <c r="G51" s="153">
        <f>G21/'Annual Production - Type'!$C65</f>
        <v>0</v>
      </c>
      <c r="H51" s="153">
        <f>H21/'Annual Production - Type'!$C65</f>
        <v>30.222739229965207</v>
      </c>
      <c r="I51" s="153"/>
      <c r="J51" s="153">
        <f>J21/'Annual Production - Type'!$C65</f>
        <v>5.2501668090079932</v>
      </c>
      <c r="K51" s="153">
        <f>K21/'Annual Production - Type'!$C65</f>
        <v>0.19188746197080875</v>
      </c>
      <c r="L51" s="153">
        <f>L21/'Annual Production - Type'!$C65</f>
        <v>2.9695306471256764E-2</v>
      </c>
      <c r="M51" s="153">
        <f>M21/'Annual Production - Type'!$C65</f>
        <v>0.13236700836644483</v>
      </c>
      <c r="N51" s="153">
        <f>N21/'Annual Production - Type'!$C65</f>
        <v>5.6041165858165032</v>
      </c>
      <c r="O51" s="153">
        <f>O21/'Annual Production - Type'!$C65</f>
        <v>35.826855815781713</v>
      </c>
    </row>
    <row r="52" spans="1:15" ht="15.75">
      <c r="A52" s="10">
        <v>2007</v>
      </c>
      <c r="B52" s="153">
        <f>B22/'Annual Production - Type'!$C66</f>
        <v>22.624940403630337</v>
      </c>
      <c r="C52" s="153">
        <f>C22/'Annual Production - Type'!$C66</f>
        <v>2.8684785729945244</v>
      </c>
      <c r="D52" s="153">
        <f>D22/'Annual Production - Type'!$C66</f>
        <v>4.3809499261504348</v>
      </c>
      <c r="E52" s="153">
        <f>E22/'Annual Production - Type'!$C66</f>
        <v>0.296500518707977</v>
      </c>
      <c r="F52" s="156">
        <f>F22/'Annual Production - Type'!$C66</f>
        <v>9.0363061320811039E-2</v>
      </c>
      <c r="G52" s="153">
        <f>G22/'Annual Production - Type'!$C66</f>
        <v>0</v>
      </c>
      <c r="H52" s="153">
        <f>H22/'Annual Production - Type'!$C66</f>
        <v>30.261232482804083</v>
      </c>
      <c r="I52" s="153"/>
      <c r="J52" s="153">
        <f>J22/'Annual Production - Type'!$C66</f>
        <v>5.3357214374154101</v>
      </c>
      <c r="K52" s="153">
        <f>K22/'Annual Production - Type'!$C66</f>
        <v>0.27061956794540398</v>
      </c>
      <c r="L52" s="153">
        <f>L22/'Annual Production - Type'!$C66</f>
        <v>3.1075301362809539E-2</v>
      </c>
      <c r="M52" s="153">
        <f>M22/'Annual Production - Type'!$C66</f>
        <v>9.7336578518642178E-2</v>
      </c>
      <c r="N52" s="153">
        <f>N22/'Annual Production - Type'!$C66</f>
        <v>5.7347528852422656</v>
      </c>
      <c r="O52" s="153">
        <f>O22/'Annual Production - Type'!$C66</f>
        <v>35.995985368046348</v>
      </c>
    </row>
    <row r="53" spans="1:15" ht="15.75">
      <c r="A53" s="10">
        <v>2008</v>
      </c>
      <c r="B53" s="153">
        <f>B23/'Annual Production - Type'!$C67</f>
        <v>22.900273995316418</v>
      </c>
      <c r="C53" s="153">
        <f>C23/'Annual Production - Type'!$C67</f>
        <v>3.6975199543197657</v>
      </c>
      <c r="D53" s="153">
        <f>D23/'Annual Production - Type'!$C67</f>
        <v>4.1722950511919308</v>
      </c>
      <c r="E53" s="153">
        <f>E23/'Annual Production - Type'!$C67</f>
        <v>0.29810913893893792</v>
      </c>
      <c r="F53" s="156">
        <f>F23/'Annual Production - Type'!$C67</f>
        <v>9.3560400279241104E-2</v>
      </c>
      <c r="G53" s="153">
        <f>G23/'Annual Production - Type'!$C67</f>
        <v>0</v>
      </c>
      <c r="H53" s="153">
        <f>H23/'Annual Production - Type'!$C67</f>
        <v>31.161758540046293</v>
      </c>
      <c r="I53" s="153"/>
      <c r="J53" s="153">
        <f>J23/'Annual Production - Type'!$C67</f>
        <v>4.2978249959870434</v>
      </c>
      <c r="K53" s="153">
        <f>K23/'Annual Production - Type'!$C67</f>
        <v>0.27973156960129053</v>
      </c>
      <c r="L53" s="153">
        <f>L23/'Annual Production - Type'!$C67</f>
        <v>3.0636232525272058E-2</v>
      </c>
      <c r="M53" s="153">
        <f>M23/'Annual Production - Type'!$C67</f>
        <v>0.10219785756265153</v>
      </c>
      <c r="N53" s="153">
        <f>N23/'Annual Production - Type'!$C67</f>
        <v>4.7103906556762576</v>
      </c>
      <c r="O53" s="153">
        <f>O23/'Annual Production - Type'!$C67</f>
        <v>35.87214919572255</v>
      </c>
    </row>
    <row r="54" spans="1:15" ht="15.75">
      <c r="A54" s="10">
        <v>2009</v>
      </c>
      <c r="B54" s="153">
        <f>B24/'Annual Production - Type'!$C68</f>
        <v>22.113555814023549</v>
      </c>
      <c r="C54" s="153">
        <f>C24/'Annual Production - Type'!$C68</f>
        <v>3.6149461669647347</v>
      </c>
      <c r="D54" s="153">
        <f>D24/'Annual Production - Type'!$C68</f>
        <v>3.6856974905540798</v>
      </c>
      <c r="E54" s="153">
        <f>E24/'Annual Production - Type'!$C68</f>
        <v>0.34336498657012515</v>
      </c>
      <c r="F54" s="156">
        <f>F24/'Annual Production - Type'!$C68</f>
        <v>9.9048316621191276E-2</v>
      </c>
      <c r="G54" s="153">
        <f>G24/'Annual Production - Type'!$C68</f>
        <v>0</v>
      </c>
      <c r="H54" s="153">
        <f>H24/'Annual Production - Type'!$C68</f>
        <v>29.85661277473368</v>
      </c>
      <c r="I54" s="153"/>
      <c r="J54" s="153">
        <f>J24/'Annual Production - Type'!$C68</f>
        <v>3.717993094449894</v>
      </c>
      <c r="K54" s="153">
        <f>K24/'Annual Production - Type'!$C68</f>
        <v>0.31419304351856459</v>
      </c>
      <c r="L54" s="153">
        <f>L24/'Annual Production - Type'!$C68</f>
        <v>2.0930414754783494E-2</v>
      </c>
      <c r="M54" s="153">
        <f>M24/'Annual Production - Type'!$C68</f>
        <v>0.52087600443715032</v>
      </c>
      <c r="N54" s="153">
        <f>N24/'Annual Production - Type'!$C68</f>
        <v>4.5739925571603921</v>
      </c>
      <c r="O54" s="153">
        <f>O24/'Annual Production - Type'!$C68</f>
        <v>34.430605331894071</v>
      </c>
    </row>
    <row r="55" spans="1:15" ht="15.75">
      <c r="A55" s="10">
        <v>2010</v>
      </c>
      <c r="B55" s="153">
        <f>B25/'Annual Production - Type'!$C69</f>
        <v>21.251198968211298</v>
      </c>
      <c r="C55" s="153">
        <f>C25/'Annual Production - Type'!$C69</f>
        <v>3.5909800346186707</v>
      </c>
      <c r="D55" s="153">
        <f>D25/'Annual Production - Type'!$C69</f>
        <v>3.6567685349991925</v>
      </c>
      <c r="E55" s="156">
        <f>E25/'Annual Production - Type'!$C69</f>
        <v>0.45276352087194599</v>
      </c>
      <c r="F55" s="156">
        <f>F25/'Annual Production - Type'!$C69</f>
        <v>0.11416739071808014</v>
      </c>
      <c r="G55" s="153">
        <f>G25/'Annual Production - Type'!$C69</f>
        <v>0</v>
      </c>
      <c r="H55" s="153">
        <f>H25/'Annual Production - Type'!$C69</f>
        <v>29.065878449419188</v>
      </c>
      <c r="I55" s="153"/>
      <c r="J55" s="153">
        <f>J25/'Annual Production - Type'!$C69</f>
        <v>3.9411383852559498</v>
      </c>
      <c r="K55" s="153">
        <f>K25/'Annual Production - Type'!$C69</f>
        <v>0.46582395935436977</v>
      </c>
      <c r="L55" s="153">
        <f>L25/'Annual Production - Type'!$C69</f>
        <v>2.1977379341292114E-2</v>
      </c>
      <c r="M55" s="153">
        <f>M25/'Annual Production - Type'!$C69</f>
        <v>0.64343393463460297</v>
      </c>
      <c r="N55" s="153">
        <f>N25/'Annual Production - Type'!$C69</f>
        <v>5.0723736585862147</v>
      </c>
      <c r="O55" s="153">
        <f>O25/'Annual Production - Type'!$C69</f>
        <v>34.138252108005403</v>
      </c>
    </row>
    <row r="56" spans="1:15" ht="15.75">
      <c r="A56" s="579">
        <v>2011</v>
      </c>
      <c r="B56" s="153">
        <f>B26/'Annual Production - Type'!$C70</f>
        <v>20.903555031540716</v>
      </c>
      <c r="C56" s="153">
        <f>C26/'Annual Production - Type'!$C70</f>
        <v>3.2646132702150759</v>
      </c>
      <c r="D56" s="153">
        <f>D26/'Annual Production - Type'!$C70</f>
        <v>3.8843202880901075</v>
      </c>
      <c r="E56" s="156">
        <f>E26/'Annual Production - Type'!$C70</f>
        <v>0.66331292591985047</v>
      </c>
      <c r="F56" s="156">
        <f>F26/'Annual Production - Type'!$C70</f>
        <v>0.12628356109708611</v>
      </c>
      <c r="G56" s="153">
        <f>G26/'Annual Production - Type'!$C70</f>
        <v>0</v>
      </c>
      <c r="H56" s="153">
        <f>H26/'Annual Production - Type'!$C70</f>
        <v>28.842085076862837</v>
      </c>
      <c r="I56" s="153"/>
      <c r="J56" s="153">
        <f>J26/'Annual Production - Type'!$C70</f>
        <v>4.0051276674222249</v>
      </c>
      <c r="K56" s="153">
        <f>K26/'Annual Production - Type'!$C70</f>
        <v>0.55898570614851162</v>
      </c>
      <c r="L56" s="153">
        <f>L26/'Annual Production - Type'!$C70</f>
        <v>1.9885959091623582E-2</v>
      </c>
      <c r="M56" s="153">
        <f>M26/'Annual Production - Type'!$C70</f>
        <v>0.60739524344573936</v>
      </c>
      <c r="N56" s="153">
        <f>N26/'Annual Production - Type'!$C70</f>
        <v>5.1913945761080997</v>
      </c>
      <c r="O56" s="153">
        <f>O26/'Annual Production - Type'!$C70</f>
        <v>34.033479652970939</v>
      </c>
    </row>
    <row r="57" spans="1:15" ht="15.75">
      <c r="A57" s="662">
        <v>2012</v>
      </c>
      <c r="B57" s="153">
        <f>B27/'Annual Production - Type'!$C71</f>
        <v>20.980779035913464</v>
      </c>
      <c r="C57" s="153">
        <f>C27/'Annual Production - Type'!$C71</f>
        <v>3.4768432533166638</v>
      </c>
      <c r="D57" s="153">
        <f>D27/'Annual Production - Type'!$C71</f>
        <v>3.6620565706219264</v>
      </c>
      <c r="E57" s="156">
        <f>E27/'Annual Production - Type'!$C71</f>
        <v>0.65725213424284401</v>
      </c>
      <c r="F57" s="156">
        <f>F27/'Annual Production - Type'!$C71</f>
        <v>0.12919103756531736</v>
      </c>
      <c r="G57" s="153">
        <f>G27/'Annual Production - Type'!$C71</f>
        <v>0</v>
      </c>
      <c r="H57" s="153">
        <f>H27/'Annual Production - Type'!$C71</f>
        <v>28.906122031660217</v>
      </c>
      <c r="I57" s="153"/>
      <c r="J57" s="153">
        <f>J27/'Annual Production - Type'!$C71</f>
        <v>4.5668753521173278</v>
      </c>
      <c r="K57" s="153">
        <f>K27/'Annual Production - Type'!$C71</f>
        <v>0.60917914561255571</v>
      </c>
      <c r="L57" s="153">
        <f>L27/'Annual Production - Type'!$C71</f>
        <v>2.1554708472153971E-2</v>
      </c>
      <c r="M57" s="153">
        <f>M27/'Annual Production - Type'!$C71</f>
        <v>0.61920879278231444</v>
      </c>
      <c r="N57" s="153">
        <f>N27/'Annual Production - Type'!$C71</f>
        <v>5.8168179989843525</v>
      </c>
      <c r="O57" s="153">
        <f>O27/'Annual Production - Type'!$C71</f>
        <v>34.722940030644565</v>
      </c>
    </row>
    <row r="58" spans="1:15" ht="15.75">
      <c r="A58" s="664"/>
      <c r="B58" s="153"/>
      <c r="C58" s="153"/>
      <c r="D58" s="153"/>
      <c r="E58" s="156"/>
      <c r="F58" s="156"/>
      <c r="G58" s="153"/>
      <c r="H58" s="153"/>
      <c r="I58" s="153"/>
      <c r="J58" s="153"/>
      <c r="K58" s="153"/>
      <c r="L58" s="153"/>
      <c r="M58" s="153"/>
      <c r="N58" s="153"/>
      <c r="O58" s="153"/>
    </row>
    <row r="59" spans="1:15">
      <c r="A59" s="725" t="s">
        <v>2138</v>
      </c>
      <c r="B59" s="716"/>
      <c r="C59" s="716"/>
      <c r="D59" s="716"/>
      <c r="E59" s="716"/>
      <c r="F59" s="716"/>
      <c r="G59" s="716"/>
      <c r="H59" s="716"/>
      <c r="I59" s="716"/>
      <c r="J59" s="716"/>
      <c r="K59" s="716"/>
      <c r="L59" s="716"/>
      <c r="M59" s="716"/>
      <c r="N59" s="716"/>
    </row>
    <row r="60" spans="1:15">
      <c r="B60" s="148"/>
      <c r="C60" s="148"/>
      <c r="D60" s="88"/>
      <c r="E60" s="148"/>
      <c r="F60" s="88"/>
      <c r="G60" s="88"/>
      <c r="H60" s="88"/>
      <c r="I60" s="88"/>
      <c r="J60" s="88"/>
      <c r="K60" s="88"/>
      <c r="L60" s="6"/>
    </row>
    <row r="61" spans="1:15" ht="15.75">
      <c r="A61" s="724" t="s">
        <v>1199</v>
      </c>
      <c r="B61" s="724"/>
      <c r="C61" s="724"/>
      <c r="D61" s="724"/>
      <c r="E61" s="724"/>
      <c r="F61" s="724"/>
      <c r="G61" s="724"/>
      <c r="H61" s="724"/>
      <c r="I61" s="724"/>
      <c r="J61" s="724"/>
      <c r="K61" s="724"/>
      <c r="L61" s="724"/>
      <c r="M61" s="724"/>
    </row>
    <row r="62" spans="1:15" ht="15.75">
      <c r="A62" s="724" t="s">
        <v>2137</v>
      </c>
      <c r="B62" s="724"/>
      <c r="C62" s="724"/>
      <c r="D62" s="724"/>
      <c r="E62" s="724"/>
      <c r="F62" s="724"/>
      <c r="G62" s="724"/>
      <c r="H62" s="724"/>
      <c r="I62" s="724"/>
      <c r="J62" s="724"/>
      <c r="K62" s="724"/>
      <c r="L62" s="9"/>
    </row>
    <row r="63" spans="1:15" ht="51.75" thickBot="1">
      <c r="A63" s="121" t="s">
        <v>84</v>
      </c>
      <c r="B63" s="121" t="s">
        <v>1107</v>
      </c>
      <c r="C63" s="121" t="s">
        <v>1108</v>
      </c>
      <c r="D63" s="121" t="s">
        <v>1109</v>
      </c>
      <c r="E63" s="121" t="s">
        <v>1110</v>
      </c>
      <c r="F63" s="121" t="s">
        <v>1111</v>
      </c>
      <c r="G63" s="121" t="s">
        <v>1119</v>
      </c>
      <c r="H63" s="121" t="s">
        <v>1115</v>
      </c>
      <c r="I63" s="121"/>
      <c r="J63" s="121" t="s">
        <v>1112</v>
      </c>
      <c r="K63" s="121" t="s">
        <v>1113</v>
      </c>
      <c r="L63" s="121" t="s">
        <v>1114</v>
      </c>
      <c r="M63" s="121" t="s">
        <v>1116</v>
      </c>
      <c r="N63" s="121" t="s">
        <v>1117</v>
      </c>
      <c r="O63" s="121" t="s">
        <v>1118</v>
      </c>
    </row>
    <row r="64" spans="1:15" ht="15.75">
      <c r="A64" s="10">
        <v>1990</v>
      </c>
      <c r="B64" s="153"/>
      <c r="C64" s="153"/>
      <c r="D64" s="153"/>
      <c r="E64" s="156"/>
      <c r="F64" s="156"/>
      <c r="G64" s="156"/>
      <c r="H64" s="154"/>
      <c r="I64" s="155"/>
      <c r="J64" s="153"/>
      <c r="K64" s="153"/>
      <c r="L64" s="153"/>
      <c r="M64" s="153"/>
      <c r="N64" s="154"/>
      <c r="O64" s="154"/>
    </row>
    <row r="65" spans="1:15" ht="15.75">
      <c r="A65" s="10">
        <v>1991</v>
      </c>
      <c r="B65" s="179">
        <f t="shared" ref="B65:B86" si="8">B6/B5-1</f>
        <v>-3.3021900203912269E-3</v>
      </c>
      <c r="C65" s="179">
        <f t="shared" ref="C65:H65" si="9">C6/C5-1</f>
        <v>0</v>
      </c>
      <c r="D65" s="179">
        <f t="shared" si="9"/>
        <v>-3.2525012292853539E-2</v>
      </c>
      <c r="E65" s="179">
        <f t="shared" si="9"/>
        <v>-0.15715761024807184</v>
      </c>
      <c r="F65" s="179">
        <f t="shared" si="9"/>
        <v>0.87127602640230384</v>
      </c>
      <c r="G65" s="179" t="s">
        <v>235</v>
      </c>
      <c r="H65" s="179">
        <f t="shared" si="9"/>
        <v>-7.4855378271094786E-3</v>
      </c>
      <c r="I65" s="179"/>
      <c r="J65" s="179">
        <f t="shared" ref="J65:O65" si="10">J6/J5-1</f>
        <v>1.9061240286150527E-2</v>
      </c>
      <c r="K65" s="179">
        <f t="shared" si="10"/>
        <v>4.2587317624082743E-2</v>
      </c>
      <c r="L65" s="179" t="s">
        <v>235</v>
      </c>
      <c r="M65" s="179">
        <f t="shared" si="10"/>
        <v>0.25075628119391347</v>
      </c>
      <c r="N65" s="179">
        <f t="shared" si="10"/>
        <v>3.5740559807077243E-2</v>
      </c>
      <c r="O65" s="179">
        <f t="shared" si="10"/>
        <v>-3.7217324984205602E-3</v>
      </c>
    </row>
    <row r="66" spans="1:15" ht="15.75">
      <c r="A66" s="10">
        <v>1992</v>
      </c>
      <c r="B66" s="179">
        <f t="shared" si="8"/>
        <v>-1.2205465012047889E-2</v>
      </c>
      <c r="C66" s="179">
        <f t="shared" ref="C66:F86" si="11">C7/C6-1</f>
        <v>2.5127139766658591E-2</v>
      </c>
      <c r="D66" s="179">
        <f t="shared" si="11"/>
        <v>-1.3114957995050469E-2</v>
      </c>
      <c r="E66" s="179">
        <f t="shared" si="11"/>
        <v>1.3750845964138421</v>
      </c>
      <c r="F66" s="179">
        <f t="shared" si="11"/>
        <v>0.71034156372996304</v>
      </c>
      <c r="G66" s="179" t="s">
        <v>235</v>
      </c>
      <c r="H66" s="179">
        <f t="shared" ref="H66:H86" si="12">H7/H6-1</f>
        <v>-6.3664772425371385E-3</v>
      </c>
      <c r="I66" s="179"/>
      <c r="J66" s="179">
        <f t="shared" ref="J66:O66" si="13">J7/J6-1</f>
        <v>-7.1901939029997974E-2</v>
      </c>
      <c r="K66" s="179">
        <f t="shared" si="13"/>
        <v>-3.7997738294940908E-2</v>
      </c>
      <c r="L66" s="179" t="s">
        <v>235</v>
      </c>
      <c r="M66" s="179">
        <f t="shared" si="13"/>
        <v>0.74086646958618685</v>
      </c>
      <c r="N66" s="179">
        <f t="shared" si="13"/>
        <v>-5.5083011655239211E-3</v>
      </c>
      <c r="O66" s="179">
        <f t="shared" si="13"/>
        <v>-6.288793909081547E-3</v>
      </c>
    </row>
    <row r="67" spans="1:15" ht="15.75">
      <c r="A67" s="10">
        <v>1993</v>
      </c>
      <c r="B67" s="179">
        <f t="shared" si="8"/>
        <v>-2.8204635950703771E-3</v>
      </c>
      <c r="C67" s="179">
        <f t="shared" si="11"/>
        <v>-1.0177021812776799E-2</v>
      </c>
      <c r="D67" s="179">
        <f t="shared" si="11"/>
        <v>-1.2387711369675758E-2</v>
      </c>
      <c r="E67" s="179">
        <f t="shared" si="11"/>
        <v>0.51968785000853956</v>
      </c>
      <c r="F67" s="179">
        <f t="shared" si="11"/>
        <v>0.45021608827469795</v>
      </c>
      <c r="G67" s="179" t="s">
        <v>235</v>
      </c>
      <c r="H67" s="179">
        <f t="shared" si="12"/>
        <v>-5.2617375705695801E-3</v>
      </c>
      <c r="I67" s="179"/>
      <c r="J67" s="179">
        <f t="shared" ref="J67:O67" si="14">J8/J7-1</f>
        <v>-7.6859377485855696E-2</v>
      </c>
      <c r="K67" s="179">
        <f t="shared" si="14"/>
        <v>-2.3082135270014903E-2</v>
      </c>
      <c r="L67" s="179" t="s">
        <v>235</v>
      </c>
      <c r="M67" s="179">
        <f t="shared" si="14"/>
        <v>0.61652475419965058</v>
      </c>
      <c r="N67" s="179">
        <f t="shared" si="14"/>
        <v>2.2382698975658144E-2</v>
      </c>
      <c r="O67" s="179">
        <f t="shared" si="14"/>
        <v>-2.7573579158989281E-3</v>
      </c>
    </row>
    <row r="68" spans="1:15" ht="15.75">
      <c r="A68" s="10">
        <v>1994</v>
      </c>
      <c r="B68" s="179">
        <f t="shared" si="8"/>
        <v>2.9044494029288659E-2</v>
      </c>
      <c r="C68" s="179">
        <f t="shared" si="11"/>
        <v>1.2587214148851888E-2</v>
      </c>
      <c r="D68" s="179">
        <f t="shared" si="11"/>
        <v>-1.3159507105610424E-2</v>
      </c>
      <c r="E68" s="179">
        <f t="shared" si="11"/>
        <v>0.55504559590162694</v>
      </c>
      <c r="F68" s="179">
        <f t="shared" si="11"/>
        <v>0.55260582317437268</v>
      </c>
      <c r="G68" s="179" t="s">
        <v>235</v>
      </c>
      <c r="H68" s="179">
        <f t="shared" si="12"/>
        <v>2.0306973146083429E-2</v>
      </c>
      <c r="I68" s="179"/>
      <c r="J68" s="179">
        <f t="shared" ref="J68:O68" si="15">J9/J8-1</f>
        <v>-6.1425759691569826E-2</v>
      </c>
      <c r="K68" s="179">
        <f t="shared" si="15"/>
        <v>2.1250788456510517E-3</v>
      </c>
      <c r="L68" s="179" t="s">
        <v>235</v>
      </c>
      <c r="M68" s="179">
        <f t="shared" si="15"/>
        <v>0.10782670703141362</v>
      </c>
      <c r="N68" s="179">
        <f t="shared" si="15"/>
        <v>-2.0591856137913145E-2</v>
      </c>
      <c r="O68" s="179">
        <f t="shared" si="15"/>
        <v>1.6508439723044832E-2</v>
      </c>
    </row>
    <row r="69" spans="1:15" ht="15.75">
      <c r="A69" s="10">
        <v>1995</v>
      </c>
      <c r="B69" s="179">
        <f t="shared" si="8"/>
        <v>-2.0802586315226024E-2</v>
      </c>
      <c r="C69" s="179">
        <f t="shared" si="11"/>
        <v>-6.2399729772676715E-2</v>
      </c>
      <c r="D69" s="179">
        <f t="shared" si="11"/>
        <v>1.7905651664059219E-2</v>
      </c>
      <c r="E69" s="179">
        <f t="shared" si="11"/>
        <v>0.69797352205560226</v>
      </c>
      <c r="F69" s="179">
        <f t="shared" si="11"/>
        <v>2.8348734570029652</v>
      </c>
      <c r="G69" s="179" t="s">
        <v>235</v>
      </c>
      <c r="H69" s="179">
        <f t="shared" si="12"/>
        <v>-2.0614928716687908E-2</v>
      </c>
      <c r="I69" s="179"/>
      <c r="J69" s="179">
        <f t="shared" ref="J69:O69" si="16">J10/J9-1</f>
        <v>-3.3970572635093399E-2</v>
      </c>
      <c r="K69" s="179">
        <f t="shared" si="16"/>
        <v>-0.21772900476982548</v>
      </c>
      <c r="L69" s="179" t="s">
        <v>235</v>
      </c>
      <c r="M69" s="179">
        <f t="shared" si="16"/>
        <v>-1.2323144382319073E-3</v>
      </c>
      <c r="N69" s="179">
        <f t="shared" si="16"/>
        <v>-2.0864572949629401E-2</v>
      </c>
      <c r="O69" s="179">
        <f t="shared" si="16"/>
        <v>-2.0265613941720995E-2</v>
      </c>
    </row>
    <row r="70" spans="1:15" ht="15.75">
      <c r="A70" s="10">
        <v>1996</v>
      </c>
      <c r="B70" s="179">
        <f t="shared" si="8"/>
        <v>-8.4431903175186118E-4</v>
      </c>
      <c r="C70" s="179">
        <f t="shared" si="11"/>
        <v>-0.20612277144984514</v>
      </c>
      <c r="D70" s="179">
        <f t="shared" si="11"/>
        <v>5.2825120986906171E-2</v>
      </c>
      <c r="E70" s="179">
        <f t="shared" si="11"/>
        <v>0.61981614671848129</v>
      </c>
      <c r="F70" s="179">
        <f t="shared" si="11"/>
        <v>0.10857280657404744</v>
      </c>
      <c r="G70" s="179" t="s">
        <v>235</v>
      </c>
      <c r="H70" s="179">
        <f t="shared" si="12"/>
        <v>-2.264639922349343E-2</v>
      </c>
      <c r="I70" s="179"/>
      <c r="J70" s="179">
        <f t="shared" ref="J70:O70" si="17">J11/J10-1</f>
        <v>3.0898986990242738E-2</v>
      </c>
      <c r="K70" s="179">
        <f t="shared" si="17"/>
        <v>0.11879924359575611</v>
      </c>
      <c r="L70" s="179">
        <f t="shared" si="17"/>
        <v>6.6839235776970041E-2</v>
      </c>
      <c r="M70" s="179">
        <f t="shared" si="17"/>
        <v>0.54685069693457145</v>
      </c>
      <c r="N70" s="179">
        <f t="shared" si="17"/>
        <v>0.1659450074920561</v>
      </c>
      <c r="O70" s="179">
        <f t="shared" si="17"/>
        <v>-6.4113736363154983E-3</v>
      </c>
    </row>
    <row r="71" spans="1:15" ht="15.75">
      <c r="A71" s="10">
        <v>1997</v>
      </c>
      <c r="B71" s="179">
        <f t="shared" si="8"/>
        <v>1.277468407217075E-2</v>
      </c>
      <c r="C71" s="179">
        <f t="shared" si="11"/>
        <v>-1.8831821463309861E-2</v>
      </c>
      <c r="D71" s="179">
        <f t="shared" si="11"/>
        <v>-5.9810918922505563E-2</v>
      </c>
      <c r="E71" s="179">
        <f t="shared" si="11"/>
        <v>-0.21999453522198043</v>
      </c>
      <c r="F71" s="179">
        <f t="shared" si="11"/>
        <v>0.38930348051775199</v>
      </c>
      <c r="G71" s="179" t="s">
        <v>235</v>
      </c>
      <c r="H71" s="179">
        <f t="shared" si="12"/>
        <v>-3.3321125709341315E-3</v>
      </c>
      <c r="I71" s="179"/>
      <c r="J71" s="179">
        <f t="shared" ref="J71:O71" si="18">J12/J11-1</f>
        <v>5.746503676190029E-2</v>
      </c>
      <c r="K71" s="179">
        <f t="shared" si="18"/>
        <v>-0.16915226578053222</v>
      </c>
      <c r="L71" s="179">
        <f t="shared" si="18"/>
        <v>-0.14544959115620526</v>
      </c>
      <c r="M71" s="179">
        <f t="shared" si="18"/>
        <v>5.5856112956361281E-2</v>
      </c>
      <c r="N71" s="179">
        <f t="shared" si="18"/>
        <v>4.306031067229199E-2</v>
      </c>
      <c r="O71" s="179">
        <f t="shared" si="18"/>
        <v>1.7976827972432385E-3</v>
      </c>
    </row>
    <row r="72" spans="1:15" ht="15.75">
      <c r="A72" s="10">
        <v>1998</v>
      </c>
      <c r="B72" s="179">
        <f t="shared" si="8"/>
        <v>-4.3148456045308037E-2</v>
      </c>
      <c r="C72" s="179">
        <f t="shared" si="11"/>
        <v>-0.14393879434863943</v>
      </c>
      <c r="D72" s="179">
        <f t="shared" si="11"/>
        <v>1.3487999585973354E-2</v>
      </c>
      <c r="E72" s="179">
        <f t="shared" si="11"/>
        <v>0.47496973054490899</v>
      </c>
      <c r="F72" s="179">
        <f t="shared" si="11"/>
        <v>2.1402339187939434E-2</v>
      </c>
      <c r="G72" s="179" t="s">
        <v>235</v>
      </c>
      <c r="H72" s="179">
        <f t="shared" si="12"/>
        <v>-4.5504945191387258E-2</v>
      </c>
      <c r="I72" s="179"/>
      <c r="J72" s="179">
        <f t="shared" ref="J72:O72" si="19">J13/J12-1</f>
        <v>-8.9412495753939281E-2</v>
      </c>
      <c r="K72" s="179">
        <f t="shared" si="19"/>
        <v>-0.18402514398478942</v>
      </c>
      <c r="L72" s="179">
        <f t="shared" si="19"/>
        <v>-0.3555578227870958</v>
      </c>
      <c r="M72" s="179">
        <f t="shared" si="19"/>
        <v>0.18823903601738223</v>
      </c>
      <c r="N72" s="179">
        <f t="shared" si="19"/>
        <v>-2.3105619378829267E-3</v>
      </c>
      <c r="O72" s="179">
        <f t="shared" si="19"/>
        <v>-4.0785193048888502E-2</v>
      </c>
    </row>
    <row r="73" spans="1:15" ht="15.75">
      <c r="A73" s="10">
        <v>1999</v>
      </c>
      <c r="B73" s="179">
        <f t="shared" si="8"/>
        <v>-4.618125148681318E-3</v>
      </c>
      <c r="C73" s="179">
        <f t="shared" si="11"/>
        <v>-1.4654322778697604E-2</v>
      </c>
      <c r="D73" s="179">
        <f t="shared" si="11"/>
        <v>3.2444188503989668E-2</v>
      </c>
      <c r="E73" s="179">
        <f t="shared" si="11"/>
        <v>-0.10700354299180981</v>
      </c>
      <c r="F73" s="179">
        <f t="shared" si="11"/>
        <v>0.18146690476836014</v>
      </c>
      <c r="G73" s="179" t="s">
        <v>235</v>
      </c>
      <c r="H73" s="179">
        <f t="shared" si="12"/>
        <v>3.6847100651793419E-4</v>
      </c>
      <c r="I73" s="179"/>
      <c r="J73" s="179">
        <f t="shared" ref="J73:O73" si="20">J14/J13-1</f>
        <v>7.1825777948748337E-2</v>
      </c>
      <c r="K73" s="179">
        <f t="shared" si="20"/>
        <v>0.13454518238778967</v>
      </c>
      <c r="L73" s="179">
        <f t="shared" si="20"/>
        <v>-1.7454286849979406E-2</v>
      </c>
      <c r="M73" s="179">
        <f t="shared" si="20"/>
        <v>0.14646195821091901</v>
      </c>
      <c r="N73" s="179">
        <f t="shared" si="20"/>
        <v>0.10314247909508145</v>
      </c>
      <c r="O73" s="179">
        <f t="shared" si="20"/>
        <v>1.2048821068437299E-2</v>
      </c>
    </row>
    <row r="74" spans="1:15" ht="15.75">
      <c r="A74" s="10">
        <v>2000</v>
      </c>
      <c r="B74" s="179">
        <f t="shared" si="8"/>
        <v>-6.1168348897079339E-3</v>
      </c>
      <c r="C74" s="179">
        <f t="shared" si="11"/>
        <v>-8.760585293637424E-2</v>
      </c>
      <c r="D74" s="179">
        <f t="shared" si="11"/>
        <v>4.8031828697844725E-2</v>
      </c>
      <c r="E74" s="179">
        <f t="shared" si="11"/>
        <v>5.9404489544620409E-2</v>
      </c>
      <c r="F74" s="179">
        <f t="shared" si="11"/>
        <v>-6.7218961305511193E-2</v>
      </c>
      <c r="G74" s="179" t="s">
        <v>235</v>
      </c>
      <c r="H74" s="179">
        <f t="shared" si="12"/>
        <v>-5.4528973047752727E-3</v>
      </c>
      <c r="I74" s="179"/>
      <c r="J74" s="179">
        <f t="shared" ref="J74:O74" si="21">J15/J14-1</f>
        <v>0.71200975270580225</v>
      </c>
      <c r="K74" s="179">
        <f t="shared" si="21"/>
        <v>-0.12104231322786896</v>
      </c>
      <c r="L74" s="179">
        <f t="shared" si="21"/>
        <v>-0.14340277824880276</v>
      </c>
      <c r="M74" s="179">
        <f t="shared" si="21"/>
        <v>-0.94050257033976226</v>
      </c>
      <c r="N74" s="179">
        <f t="shared" si="21"/>
        <v>-1.3292431216553435E-2</v>
      </c>
      <c r="O74" s="179">
        <f t="shared" si="21"/>
        <v>-6.4240621499381811E-3</v>
      </c>
    </row>
    <row r="75" spans="1:15" ht="15.75">
      <c r="A75" s="10">
        <v>2001</v>
      </c>
      <c r="B75" s="179">
        <f t="shared" si="8"/>
        <v>-7.4269020266786168E-3</v>
      </c>
      <c r="C75" s="179">
        <f t="shared" si="11"/>
        <v>2.9249968710371999E-3</v>
      </c>
      <c r="D75" s="179">
        <f t="shared" si="11"/>
        <v>-3.6825506762070415E-3</v>
      </c>
      <c r="E75" s="179">
        <f t="shared" si="11"/>
        <v>7.4916374966105925E-2</v>
      </c>
      <c r="F75" s="179">
        <f t="shared" si="11"/>
        <v>2.0744456194253358E-2</v>
      </c>
      <c r="G75" s="179" t="s">
        <v>235</v>
      </c>
      <c r="H75" s="179">
        <f t="shared" si="12"/>
        <v>-5.5046025585302472E-3</v>
      </c>
      <c r="I75" s="179"/>
      <c r="J75" s="179">
        <f t="shared" ref="J75:O75" si="22">J16/J15-1</f>
        <v>-5.2563395931339629E-2</v>
      </c>
      <c r="K75" s="179">
        <f t="shared" si="22"/>
        <v>1.2492923467803063E-2</v>
      </c>
      <c r="L75" s="179">
        <f t="shared" si="22"/>
        <v>7.825863715114334E-2</v>
      </c>
      <c r="M75" s="179">
        <f t="shared" si="22"/>
        <v>0.19989669225372131</v>
      </c>
      <c r="N75" s="179">
        <f t="shared" si="22"/>
        <v>-4.3519517962895327E-2</v>
      </c>
      <c r="O75" s="179">
        <f t="shared" si="22"/>
        <v>-1.018135231899775E-2</v>
      </c>
    </row>
    <row r="76" spans="1:15" ht="15.75">
      <c r="A76" s="10">
        <v>2002</v>
      </c>
      <c r="B76" s="179">
        <f t="shared" si="8"/>
        <v>-1.3208552475096669E-2</v>
      </c>
      <c r="C76" s="179">
        <f t="shared" si="11"/>
        <v>1.9646585745519252E-2</v>
      </c>
      <c r="D76" s="179">
        <f t="shared" si="11"/>
        <v>8.1203510452074745E-3</v>
      </c>
      <c r="E76" s="179">
        <f t="shared" si="11"/>
        <v>1.1410911462970366</v>
      </c>
      <c r="F76" s="179">
        <f t="shared" si="11"/>
        <v>0.24858785547237994</v>
      </c>
      <c r="G76" s="179" t="s">
        <v>235</v>
      </c>
      <c r="H76" s="179">
        <f t="shared" si="12"/>
        <v>-2.7037945264020147E-3</v>
      </c>
      <c r="I76" s="179"/>
      <c r="J76" s="179">
        <f t="shared" ref="J76:O76" si="23">J17/J16-1</f>
        <v>-3.1084929013192819E-2</v>
      </c>
      <c r="K76" s="179">
        <f t="shared" si="23"/>
        <v>6.3850228862596836E-2</v>
      </c>
      <c r="L76" s="179">
        <f t="shared" si="23"/>
        <v>6.9328463734626533E-2</v>
      </c>
      <c r="M76" s="179">
        <f t="shared" si="23"/>
        <v>0.78144684614446236</v>
      </c>
      <c r="N76" s="179">
        <f t="shared" si="23"/>
        <v>-1.7663228565741873E-3</v>
      </c>
      <c r="O76" s="179">
        <f t="shared" si="23"/>
        <v>-2.5923474352919085E-3</v>
      </c>
    </row>
    <row r="77" spans="1:15" ht="15.75">
      <c r="A77" s="10">
        <v>2003</v>
      </c>
      <c r="B77" s="179">
        <f t="shared" si="8"/>
        <v>-1.231313926011357E-2</v>
      </c>
      <c r="C77" s="179">
        <f t="shared" si="11"/>
        <v>-6.6254406527097354E-2</v>
      </c>
      <c r="D77" s="179">
        <f t="shared" si="11"/>
        <v>8.6372235549354581E-3</v>
      </c>
      <c r="E77" s="179">
        <f t="shared" si="11"/>
        <v>0.10871196152853679</v>
      </c>
      <c r="F77" s="179">
        <f t="shared" si="11"/>
        <v>4.6236202804890603E-2</v>
      </c>
      <c r="G77" s="179" t="s">
        <v>235</v>
      </c>
      <c r="H77" s="179">
        <f t="shared" si="12"/>
        <v>-1.3129630694682537E-2</v>
      </c>
      <c r="I77" s="179"/>
      <c r="J77" s="179">
        <f t="shared" ref="J77:O77" si="24">J18/J17-1</f>
        <v>6.2475439150195822E-2</v>
      </c>
      <c r="K77" s="179">
        <f t="shared" si="24"/>
        <v>-0.1327928792740064</v>
      </c>
      <c r="L77" s="179">
        <f t="shared" si="24"/>
        <v>-0.23296478507082707</v>
      </c>
      <c r="M77" s="179">
        <f t="shared" si="24"/>
        <v>-0.36912287935641319</v>
      </c>
      <c r="N77" s="179">
        <f t="shared" si="24"/>
        <v>2.957577758008445E-2</v>
      </c>
      <c r="O77" s="179">
        <f t="shared" si="24"/>
        <v>-8.0454307832437122E-3</v>
      </c>
    </row>
    <row r="78" spans="1:15" ht="15.75">
      <c r="A78" s="10">
        <v>2004</v>
      </c>
      <c r="B78" s="179">
        <f t="shared" si="8"/>
        <v>-9.6732555804703857E-3</v>
      </c>
      <c r="C78" s="179">
        <f t="shared" si="11"/>
        <v>-1.283977507192946E-2</v>
      </c>
      <c r="D78" s="179">
        <f t="shared" si="11"/>
        <v>-8.813307625951905E-2</v>
      </c>
      <c r="E78" s="179">
        <f t="shared" si="11"/>
        <v>-2.2470176402951014E-2</v>
      </c>
      <c r="F78" s="179">
        <f t="shared" si="11"/>
        <v>7.436128147417076E-2</v>
      </c>
      <c r="G78" s="179" t="s">
        <v>235</v>
      </c>
      <c r="H78" s="179">
        <f t="shared" si="12"/>
        <v>-2.4553546279981853E-2</v>
      </c>
      <c r="I78" s="179"/>
      <c r="J78" s="179">
        <f t="shared" ref="J78:O86" si="25">J19/J18-1</f>
        <v>1.3688055972115531E-2</v>
      </c>
      <c r="K78" s="179">
        <f t="shared" si="25"/>
        <v>1.8072637106184342E-2</v>
      </c>
      <c r="L78" s="179">
        <f t="shared" si="25"/>
        <v>0.19890865919992606</v>
      </c>
      <c r="M78" s="179">
        <f t="shared" si="25"/>
        <v>-0.43243470739922074</v>
      </c>
      <c r="N78" s="179">
        <f t="shared" si="25"/>
        <v>-6.1554147723097419E-4</v>
      </c>
      <c r="O78" s="179">
        <f t="shared" si="25"/>
        <v>-2.160051211027858E-2</v>
      </c>
    </row>
    <row r="79" spans="1:15" ht="15.75">
      <c r="A79" s="10">
        <v>2005</v>
      </c>
      <c r="B79" s="179">
        <f t="shared" si="8"/>
        <v>-2.0409230058955008E-2</v>
      </c>
      <c r="C79" s="179">
        <f t="shared" si="11"/>
        <v>8.9700120480073142E-2</v>
      </c>
      <c r="D79" s="179">
        <f t="shared" si="11"/>
        <v>-6.8588604528486696E-2</v>
      </c>
      <c r="E79" s="179">
        <f t="shared" si="11"/>
        <v>6.5682012318185823E-2</v>
      </c>
      <c r="F79" s="179">
        <f t="shared" si="11"/>
        <v>0.32950645291759106</v>
      </c>
      <c r="G79" s="179" t="s">
        <v>235</v>
      </c>
      <c r="H79" s="179">
        <f t="shared" si="12"/>
        <v>-1.7029381037848901E-2</v>
      </c>
      <c r="I79" s="179"/>
      <c r="J79" s="179">
        <f t="shared" si="25"/>
        <v>2.1080838826893711E-2</v>
      </c>
      <c r="K79" s="179">
        <f t="shared" si="25"/>
        <v>9.0243826861196696E-2</v>
      </c>
      <c r="L79" s="179">
        <f t="shared" si="25"/>
        <v>2.6759719129987314E-3</v>
      </c>
      <c r="M79" s="179">
        <f t="shared" si="25"/>
        <v>-9.493845155309566E-2</v>
      </c>
      <c r="N79" s="179">
        <f t="shared" si="25"/>
        <v>2.0568865680729465E-2</v>
      </c>
      <c r="O79" s="179">
        <f t="shared" si="25"/>
        <v>-1.2286736133975795E-2</v>
      </c>
    </row>
    <row r="80" spans="1:15" ht="15.75">
      <c r="A80" s="10">
        <v>2006</v>
      </c>
      <c r="B80" s="179">
        <f t="shared" si="8"/>
        <v>1.140743305180747E-2</v>
      </c>
      <c r="C80" s="179">
        <f t="shared" si="11"/>
        <v>-0.18610022811119176</v>
      </c>
      <c r="D80" s="179">
        <f t="shared" si="11"/>
        <v>-2.0662423811194319E-2</v>
      </c>
      <c r="E80" s="179">
        <f t="shared" si="11"/>
        <v>5.7726204619661381E-3</v>
      </c>
      <c r="F80" s="179">
        <f t="shared" si="11"/>
        <v>4.8713814916702791E-2</v>
      </c>
      <c r="G80" s="179" t="s">
        <v>235</v>
      </c>
      <c r="H80" s="179">
        <f t="shared" si="12"/>
        <v>-1.4930490525321805E-2</v>
      </c>
      <c r="I80" s="179"/>
      <c r="J80" s="179">
        <f t="shared" si="25"/>
        <v>0.20623031371262068</v>
      </c>
      <c r="K80" s="179">
        <f t="shared" si="25"/>
        <v>0.42430688430384</v>
      </c>
      <c r="L80" s="179">
        <f t="shared" si="25"/>
        <v>-2.835580364228707E-2</v>
      </c>
      <c r="M80" s="179">
        <f t="shared" si="25"/>
        <v>0.64861964808672878</v>
      </c>
      <c r="N80" s="179">
        <f t="shared" si="25"/>
        <v>0.21878542963334091</v>
      </c>
      <c r="O80" s="179">
        <f t="shared" si="25"/>
        <v>1.55311116079766E-2</v>
      </c>
    </row>
    <row r="81" spans="1:15" ht="15.75">
      <c r="A81" s="10">
        <v>2007</v>
      </c>
      <c r="B81" s="179">
        <f t="shared" si="8"/>
        <v>1.8511039503113613E-2</v>
      </c>
      <c r="C81" s="179">
        <f t="shared" si="11"/>
        <v>7.9969556529635666E-2</v>
      </c>
      <c r="D81" s="179">
        <f t="shared" si="11"/>
        <v>-0.11374528580326804</v>
      </c>
      <c r="E81" s="179">
        <f t="shared" si="11"/>
        <v>0.36600870330666235</v>
      </c>
      <c r="F81" s="179">
        <f t="shared" si="11"/>
        <v>0.19400609418618209</v>
      </c>
      <c r="G81" s="179" t="s">
        <v>235</v>
      </c>
      <c r="H81" s="179">
        <f t="shared" si="12"/>
        <v>5.1639163274876942E-3</v>
      </c>
      <c r="I81" s="179"/>
      <c r="J81" s="179">
        <f t="shared" si="25"/>
        <v>2.0244231261536516E-2</v>
      </c>
      <c r="K81" s="179">
        <f t="shared" si="25"/>
        <v>0.41578302005614076</v>
      </c>
      <c r="L81" s="179">
        <f t="shared" si="25"/>
        <v>5.0537691920891969E-2</v>
      </c>
      <c r="M81" s="179">
        <f t="shared" si="25"/>
        <v>-0.26178914921553054</v>
      </c>
      <c r="N81" s="179">
        <f t="shared" si="25"/>
        <v>2.7286660242728633E-2</v>
      </c>
      <c r="O81" s="179">
        <f t="shared" si="25"/>
        <v>8.6244052059050169E-3</v>
      </c>
    </row>
    <row r="82" spans="1:15" ht="15.75">
      <c r="A82" s="10">
        <v>2008</v>
      </c>
      <c r="B82" s="179">
        <f t="shared" si="8"/>
        <v>2.3474987184104457E-3</v>
      </c>
      <c r="C82" s="179">
        <f t="shared" si="11"/>
        <v>0.27650932755938151</v>
      </c>
      <c r="D82" s="179">
        <f t="shared" si="11"/>
        <v>-5.6869478310478394E-2</v>
      </c>
      <c r="E82" s="179">
        <f t="shared" si="11"/>
        <v>-4.3311758656365829E-3</v>
      </c>
      <c r="F82" s="179">
        <f t="shared" si="11"/>
        <v>2.5336014224282888E-2</v>
      </c>
      <c r="G82" s="179" t="s">
        <v>235</v>
      </c>
      <c r="H82" s="179">
        <f t="shared" si="12"/>
        <v>1.9765751688746613E-2</v>
      </c>
      <c r="I82" s="179"/>
      <c r="J82" s="179">
        <f t="shared" si="25"/>
        <v>-0.20233478149101758</v>
      </c>
      <c r="K82" s="179">
        <f t="shared" si="25"/>
        <v>2.3640268736786929E-2</v>
      </c>
      <c r="L82" s="179">
        <f t="shared" si="25"/>
        <v>-2.3695964725131802E-2</v>
      </c>
      <c r="M82" s="179">
        <f t="shared" si="25"/>
        <v>3.9754459001690279E-2</v>
      </c>
      <c r="N82" s="179">
        <f t="shared" si="25"/>
        <v>-0.18659414441435851</v>
      </c>
      <c r="O82" s="179">
        <f t="shared" si="25"/>
        <v>-1.3110775998313229E-2</v>
      </c>
    </row>
    <row r="83" spans="1:15" ht="15.75">
      <c r="A83" s="10">
        <v>2009</v>
      </c>
      <c r="B83" s="179">
        <f t="shared" si="8"/>
        <v>-3.3019144906724418E-2</v>
      </c>
      <c r="C83" s="179">
        <f t="shared" si="11"/>
        <v>-2.0980639368174847E-2</v>
      </c>
      <c r="D83" s="179">
        <f t="shared" si="11"/>
        <v>-0.11540466109609449</v>
      </c>
      <c r="E83" s="179">
        <f t="shared" si="11"/>
        <v>0.15340197247675413</v>
      </c>
      <c r="F83" s="179">
        <f t="shared" si="11"/>
        <v>6.0119932276174071E-2</v>
      </c>
      <c r="G83" s="179" t="s">
        <v>235</v>
      </c>
      <c r="H83" s="179">
        <f t="shared" si="12"/>
        <v>-4.0558388836421488E-2</v>
      </c>
      <c r="I83" s="179"/>
      <c r="J83" s="179">
        <f t="shared" si="25"/>
        <v>-0.13371693612499458</v>
      </c>
      <c r="K83" s="179">
        <f t="shared" si="25"/>
        <v>0.12474754899205664</v>
      </c>
      <c r="L83" s="179">
        <f t="shared" si="25"/>
        <v>-0.31586399114063057</v>
      </c>
      <c r="M83" s="179">
        <f t="shared" si="25"/>
        <v>4.1037868886795312</v>
      </c>
      <c r="N83" s="179">
        <f t="shared" si="25"/>
        <v>-2.7614443695193946E-2</v>
      </c>
      <c r="O83" s="179">
        <f t="shared" si="25"/>
        <v>-3.8858712636142601E-2</v>
      </c>
    </row>
    <row r="84" spans="1:15" ht="15.75">
      <c r="A84" s="10">
        <v>2010</v>
      </c>
      <c r="B84" s="179">
        <f t="shared" si="8"/>
        <v>-4.7132965102360869E-2</v>
      </c>
      <c r="C84" s="179">
        <f t="shared" si="11"/>
        <v>-1.5039978900340145E-2</v>
      </c>
      <c r="D84" s="179">
        <f t="shared" si="11"/>
        <v>-1.624889929793838E-2</v>
      </c>
      <c r="E84" s="179">
        <f t="shared" si="11"/>
        <v>0.30744331225137778</v>
      </c>
      <c r="F84" s="179">
        <f t="shared" si="11"/>
        <v>0.14288471219099463</v>
      </c>
      <c r="G84" s="179" t="s">
        <v>235</v>
      </c>
      <c r="H84" s="179">
        <f t="shared" si="12"/>
        <v>-3.4726542650440728E-2</v>
      </c>
      <c r="I84" s="179"/>
      <c r="J84" s="179">
        <f t="shared" si="25"/>
        <v>5.1043165635207499E-2</v>
      </c>
      <c r="K84" s="179">
        <f t="shared" si="25"/>
        <v>0.47005202311054384</v>
      </c>
      <c r="L84" s="179">
        <f t="shared" si="25"/>
        <v>4.1131333179748042E-2</v>
      </c>
      <c r="M84" s="179">
        <f t="shared" si="25"/>
        <v>0.22483350462433016</v>
      </c>
      <c r="N84" s="179">
        <f t="shared" si="25"/>
        <v>9.9570884916712288E-2</v>
      </c>
      <c r="O84" s="179">
        <f t="shared" si="25"/>
        <v>-1.6885571566237267E-2</v>
      </c>
    </row>
    <row r="85" spans="1:15" ht="15.75">
      <c r="A85" s="579">
        <v>2011</v>
      </c>
      <c r="B85" s="179">
        <f t="shared" si="8"/>
        <v>-2.8586239133750579E-2</v>
      </c>
      <c r="C85" s="179">
        <f t="shared" si="11"/>
        <v>-0.10218617664341256</v>
      </c>
      <c r="D85" s="179">
        <f t="shared" si="11"/>
        <v>4.90232130997863E-2</v>
      </c>
      <c r="E85" s="179">
        <f t="shared" si="11"/>
        <v>0.44682021669011318</v>
      </c>
      <c r="F85" s="179">
        <f t="shared" si="11"/>
        <v>9.2376330744983859E-2</v>
      </c>
      <c r="G85" s="179" t="s">
        <v>235</v>
      </c>
      <c r="H85" s="179">
        <f t="shared" si="12"/>
        <v>-2.0034611182991546E-2</v>
      </c>
      <c r="I85" s="179"/>
      <c r="J85" s="179">
        <f t="shared" si="25"/>
        <v>3.6036135814805359E-3</v>
      </c>
      <c r="K85" s="179">
        <f t="shared" si="25"/>
        <v>0.18507658388743509</v>
      </c>
      <c r="L85" s="179">
        <f t="shared" si="25"/>
        <v>-0.10641025939959192</v>
      </c>
      <c r="M85" s="179">
        <f t="shared" si="25"/>
        <v>-6.7744484459064336E-2</v>
      </c>
      <c r="N85" s="179">
        <f t="shared" si="25"/>
        <v>1.0742057219636614E-2</v>
      </c>
      <c r="O85" s="179">
        <f t="shared" si="25"/>
        <v>-1.5461712675750028E-2</v>
      </c>
    </row>
    <row r="86" spans="1:15" ht="15.75">
      <c r="A86" s="662">
        <v>2012</v>
      </c>
      <c r="B86" s="179">
        <f t="shared" si="8"/>
        <v>1.9428232999495254E-2</v>
      </c>
      <c r="C86" s="179">
        <f t="shared" si="11"/>
        <v>8.1704333397285778E-2</v>
      </c>
      <c r="D86" s="179">
        <f t="shared" si="11"/>
        <v>-4.2441721959982193E-2</v>
      </c>
      <c r="E86" s="179">
        <f t="shared" si="11"/>
        <v>6.3956338443711402E-3</v>
      </c>
      <c r="F86" s="179">
        <f t="shared" si="11"/>
        <v>3.9060332529075037E-2</v>
      </c>
      <c r="G86" s="179" t="s">
        <v>235</v>
      </c>
      <c r="H86" s="179">
        <f t="shared" si="12"/>
        <v>1.7931086818181008E-2</v>
      </c>
      <c r="I86" s="179"/>
      <c r="J86" s="179">
        <f t="shared" si="25"/>
        <v>0.15813181784121255</v>
      </c>
      <c r="K86" s="179">
        <f t="shared" si="25"/>
        <v>0.10687741010514129</v>
      </c>
      <c r="L86" s="179">
        <f t="shared" si="25"/>
        <v>0.10090745105590959</v>
      </c>
      <c r="M86" s="179">
        <f t="shared" si="25"/>
        <v>3.5430437797478787E-2</v>
      </c>
      <c r="N86" s="179">
        <f t="shared" si="25"/>
        <v>0.13803766475922807</v>
      </c>
      <c r="O86" s="179">
        <f t="shared" si="25"/>
        <v>3.6251888676701149E-2</v>
      </c>
    </row>
    <row r="87" spans="1:15" ht="15.75">
      <c r="A87" s="10"/>
      <c r="B87" s="179"/>
      <c r="C87" s="179"/>
      <c r="D87" s="179"/>
      <c r="E87" s="179"/>
      <c r="F87" s="179"/>
      <c r="G87" s="179"/>
      <c r="H87" s="179"/>
      <c r="I87" s="179"/>
      <c r="J87" s="179"/>
      <c r="K87" s="179"/>
      <c r="L87" s="179"/>
      <c r="M87" s="179"/>
      <c r="N87" s="179"/>
      <c r="O87" s="179"/>
    </row>
    <row r="88" spans="1:15">
      <c r="A88" s="725" t="s">
        <v>2138</v>
      </c>
      <c r="B88" s="716"/>
      <c r="C88" s="716"/>
      <c r="D88" s="716"/>
      <c r="E88" s="716"/>
      <c r="F88" s="716"/>
      <c r="G88" s="716"/>
      <c r="H88" s="716"/>
      <c r="I88" s="716"/>
      <c r="J88" s="716"/>
      <c r="K88" s="716"/>
      <c r="L88" s="716"/>
      <c r="M88" s="716"/>
      <c r="N88" s="716"/>
    </row>
    <row r="89" spans="1:15">
      <c r="A89" s="29"/>
      <c r="B89" s="29"/>
      <c r="C89" s="29"/>
      <c r="D89" s="29"/>
      <c r="E89" s="29"/>
      <c r="F89" s="29"/>
      <c r="G89" s="29"/>
      <c r="H89" s="29"/>
      <c r="I89" s="29"/>
      <c r="J89" s="29"/>
      <c r="K89" s="29"/>
      <c r="L89" s="29"/>
      <c r="M89" s="29"/>
      <c r="N89" s="29"/>
    </row>
    <row r="90" spans="1:15" ht="15">
      <c r="A90" s="142" t="s">
        <v>1093</v>
      </c>
      <c r="B90" s="3"/>
    </row>
    <row r="91" spans="1:15">
      <c r="D91" s="82"/>
    </row>
    <row r="92" spans="1:15" ht="18" customHeight="1">
      <c r="A92" s="654"/>
      <c r="B92" s="149"/>
      <c r="C92" s="149"/>
      <c r="E92" s="149"/>
      <c r="H92" s="150"/>
      <c r="N92" s="150"/>
      <c r="O92" s="150"/>
    </row>
  </sheetData>
  <mergeCells count="9">
    <mergeCell ref="A1:M1"/>
    <mergeCell ref="A2:K2"/>
    <mergeCell ref="A31:M31"/>
    <mergeCell ref="A88:N88"/>
    <mergeCell ref="A61:M61"/>
    <mergeCell ref="A62:K62"/>
    <mergeCell ref="A32:K32"/>
    <mergeCell ref="A59:N59"/>
    <mergeCell ref="A29:N29"/>
  </mergeCells>
  <phoneticPr fontId="0" type="noConversion"/>
  <hyperlinks>
    <hyperlink ref="A90" location="'Table of Contents'!A1" display="Table of contents"/>
  </hyperlinks>
  <pageMargins left="0.22" right="0.24" top="1" bottom="1" header="0.5" footer="0.5"/>
  <pageSetup scale="74" fitToHeight="0" orientation="landscape" horizontalDpi="4294967292" r:id="rId1"/>
  <headerFooter alignWithMargins="0"/>
  <rowBreaks count="2" manualBreakCount="2">
    <brk id="29" max="14" man="1"/>
    <brk id="59" max="14" man="1"/>
  </rowBreaks>
  <ignoredErrors>
    <ignoredError sqref="H19:H25 H5:H18" formulaRange="1"/>
  </ignoredErrors>
</worksheet>
</file>

<file path=xl/worksheets/sheet11.xml><?xml version="1.0" encoding="utf-8"?>
<worksheet xmlns="http://schemas.openxmlformats.org/spreadsheetml/2006/main" xmlns:r="http://schemas.openxmlformats.org/officeDocument/2006/relationships">
  <dimension ref="A1:M49"/>
  <sheetViews>
    <sheetView workbookViewId="0">
      <pane ySplit="6" topLeftCell="A7" activePane="bottomLeft" state="frozen"/>
      <selection pane="bottomLeft" activeCell="A7" sqref="A7"/>
    </sheetView>
  </sheetViews>
  <sheetFormatPr defaultRowHeight="12.75"/>
  <cols>
    <col min="2" max="2" width="9.7109375" bestFit="1" customWidth="1"/>
    <col min="4" max="4" width="13.5703125" customWidth="1"/>
    <col min="5" max="5" width="10.7109375" customWidth="1"/>
    <col min="6" max="6" width="11" customWidth="1"/>
    <col min="7" max="7" width="10.28515625" customWidth="1"/>
    <col min="8" max="8" width="9.7109375" customWidth="1"/>
    <col min="9" max="9" width="12.7109375" customWidth="1"/>
    <col min="10" max="10" width="10.7109375" style="5" customWidth="1"/>
  </cols>
  <sheetData>
    <row r="1" spans="1:10" ht="15.75">
      <c r="A1" s="727" t="s">
        <v>866</v>
      </c>
      <c r="B1" s="728"/>
      <c r="C1" s="728"/>
      <c r="D1" s="728"/>
      <c r="E1" s="728"/>
      <c r="F1" s="728"/>
      <c r="G1" s="728"/>
      <c r="H1" s="728"/>
      <c r="I1" s="728"/>
      <c r="J1" s="317"/>
    </row>
    <row r="2" spans="1:10" ht="15.75">
      <c r="A2" s="727" t="s">
        <v>864</v>
      </c>
      <c r="B2" s="728"/>
      <c r="C2" s="728"/>
      <c r="D2" s="728"/>
      <c r="E2" s="728"/>
      <c r="F2" s="728"/>
      <c r="G2" s="728"/>
      <c r="H2" s="728"/>
      <c r="I2" s="728"/>
      <c r="J2" s="317"/>
    </row>
    <row r="3" spans="1:10" ht="15" customHeight="1">
      <c r="A3" s="729" t="s">
        <v>1028</v>
      </c>
      <c r="B3" s="729"/>
      <c r="C3" s="729"/>
      <c r="D3" s="729"/>
      <c r="E3" s="729"/>
      <c r="F3" s="729"/>
      <c r="G3" s="729"/>
      <c r="H3" s="729"/>
      <c r="I3" s="729"/>
      <c r="J3" s="317"/>
    </row>
    <row r="4" spans="1:10" ht="15" customHeight="1">
      <c r="A4" s="316"/>
      <c r="B4" s="316"/>
      <c r="C4" s="316"/>
      <c r="D4" s="316"/>
      <c r="E4" s="316"/>
      <c r="F4" s="316"/>
      <c r="G4" s="316"/>
      <c r="H4" s="316"/>
      <c r="I4" s="316"/>
      <c r="J4" s="317"/>
    </row>
    <row r="5" spans="1:10">
      <c r="A5" s="338" t="s">
        <v>1015</v>
      </c>
      <c r="B5" s="339" t="s">
        <v>1016</v>
      </c>
      <c r="C5" s="340"/>
      <c r="D5" s="339" t="s">
        <v>1017</v>
      </c>
      <c r="E5" s="341" t="s">
        <v>1018</v>
      </c>
      <c r="F5" s="341"/>
      <c r="G5" s="339" t="s">
        <v>175</v>
      </c>
      <c r="H5" s="339"/>
      <c r="I5" s="339" t="s">
        <v>175</v>
      </c>
      <c r="J5" s="317"/>
    </row>
    <row r="6" spans="1:10">
      <c r="A6" s="342" t="s">
        <v>1019</v>
      </c>
      <c r="B6" s="343" t="s">
        <v>1020</v>
      </c>
      <c r="C6" s="343" t="s">
        <v>1021</v>
      </c>
      <c r="D6" s="343" t="s">
        <v>1022</v>
      </c>
      <c r="E6" s="344" t="s">
        <v>1023</v>
      </c>
      <c r="F6" s="344" t="s">
        <v>1024</v>
      </c>
      <c r="G6" s="343" t="s">
        <v>1025</v>
      </c>
      <c r="H6" s="343" t="s">
        <v>1026</v>
      </c>
      <c r="I6" s="343" t="s">
        <v>1027</v>
      </c>
      <c r="J6" s="349" t="s">
        <v>867</v>
      </c>
    </row>
    <row r="7" spans="1:10">
      <c r="A7" s="315" t="s">
        <v>1029</v>
      </c>
      <c r="B7" s="350">
        <v>8.1199999999999992</v>
      </c>
      <c r="C7" s="350">
        <v>0.13</v>
      </c>
      <c r="D7" s="350">
        <v>8.25</v>
      </c>
      <c r="E7" s="350">
        <v>1.51</v>
      </c>
      <c r="F7" s="318" t="s">
        <v>1030</v>
      </c>
      <c r="G7" s="350">
        <v>9.76</v>
      </c>
      <c r="H7" s="350">
        <v>4.18</v>
      </c>
      <c r="I7" s="350">
        <v>13.94</v>
      </c>
      <c r="J7" s="348">
        <f>H7/I7</f>
        <v>0.29985652797704448</v>
      </c>
    </row>
    <row r="8" spans="1:10">
      <c r="A8" s="315" t="s">
        <v>1031</v>
      </c>
      <c r="B8" s="350">
        <v>8.7100000000000009</v>
      </c>
      <c r="C8" s="350">
        <v>0</v>
      </c>
      <c r="D8" s="350">
        <v>8.7100000000000009</v>
      </c>
      <c r="E8" s="350">
        <v>1.56</v>
      </c>
      <c r="F8" s="318" t="s">
        <v>1030</v>
      </c>
      <c r="G8" s="350">
        <v>10.27</v>
      </c>
      <c r="H8" s="350">
        <v>3.55</v>
      </c>
      <c r="I8" s="350">
        <v>13.82</v>
      </c>
      <c r="J8" s="348">
        <f t="shared" ref="J8:J34" si="0">H8/I8</f>
        <v>0.25687409551374818</v>
      </c>
    </row>
    <row r="9" spans="1:10">
      <c r="A9" s="315" t="s">
        <v>1032</v>
      </c>
      <c r="B9" s="350">
        <v>10.29</v>
      </c>
      <c r="C9" s="350">
        <v>0.2</v>
      </c>
      <c r="D9" s="350">
        <v>10.49</v>
      </c>
      <c r="E9" s="350">
        <v>2.17</v>
      </c>
      <c r="F9" s="318" t="s">
        <v>1030</v>
      </c>
      <c r="G9" s="350">
        <v>12.66</v>
      </c>
      <c r="H9" s="350">
        <v>3.48</v>
      </c>
      <c r="I9" s="350">
        <v>16.14</v>
      </c>
      <c r="J9" s="348">
        <f t="shared" si="0"/>
        <v>0.21561338289962825</v>
      </c>
    </row>
    <row r="10" spans="1:10">
      <c r="A10" s="315" t="s">
        <v>1033</v>
      </c>
      <c r="B10" s="350">
        <v>11.29</v>
      </c>
      <c r="C10" s="350">
        <v>0.28999999999999998</v>
      </c>
      <c r="D10" s="350">
        <v>11.58</v>
      </c>
      <c r="E10" s="350">
        <v>2.27</v>
      </c>
      <c r="F10" s="318" t="s">
        <v>1030</v>
      </c>
      <c r="G10" s="350">
        <v>13.85</v>
      </c>
      <c r="H10" s="350">
        <v>3.36</v>
      </c>
      <c r="I10" s="350">
        <v>17.21</v>
      </c>
      <c r="J10" s="348">
        <f t="shared" si="0"/>
        <v>0.19523532829750143</v>
      </c>
    </row>
    <row r="11" spans="1:10">
      <c r="A11" s="315" t="s">
        <v>1034</v>
      </c>
      <c r="B11" s="350">
        <v>11.09</v>
      </c>
      <c r="C11" s="350">
        <v>0</v>
      </c>
      <c r="D11" s="350">
        <v>11.09</v>
      </c>
      <c r="E11" s="350">
        <v>2.96</v>
      </c>
      <c r="F11" s="318" t="s">
        <v>1030</v>
      </c>
      <c r="G11" s="350">
        <v>14.05</v>
      </c>
      <c r="H11" s="350">
        <v>3.78</v>
      </c>
      <c r="I11" s="350">
        <v>17.829999999999998</v>
      </c>
      <c r="J11" s="348">
        <f t="shared" si="0"/>
        <v>0.21200224340998319</v>
      </c>
    </row>
    <row r="12" spans="1:10">
      <c r="A12" s="315" t="s">
        <v>1035</v>
      </c>
      <c r="B12" s="350">
        <v>13.01</v>
      </c>
      <c r="C12" s="350">
        <v>0.11</v>
      </c>
      <c r="D12" s="350">
        <v>13.12</v>
      </c>
      <c r="E12" s="350">
        <v>2.99</v>
      </c>
      <c r="F12" s="318" t="s">
        <v>1030</v>
      </c>
      <c r="G12" s="350">
        <v>16.11</v>
      </c>
      <c r="H12" s="350">
        <v>5.09</v>
      </c>
      <c r="I12" s="350">
        <v>21.2</v>
      </c>
      <c r="J12" s="348">
        <f t="shared" si="0"/>
        <v>0.24009433962264151</v>
      </c>
    </row>
    <row r="13" spans="1:10">
      <c r="A13" s="315" t="s">
        <v>1036</v>
      </c>
      <c r="B13" s="350">
        <v>12.84</v>
      </c>
      <c r="C13" s="350">
        <v>0.8</v>
      </c>
      <c r="D13" s="350">
        <v>13.64</v>
      </c>
      <c r="E13" s="350">
        <v>3.46</v>
      </c>
      <c r="F13" s="318" t="s">
        <v>1030</v>
      </c>
      <c r="G13" s="350">
        <v>17.100000000000001</v>
      </c>
      <c r="H13" s="350">
        <v>5.41</v>
      </c>
      <c r="I13" s="350">
        <v>22.51</v>
      </c>
      <c r="J13" s="348">
        <f t="shared" si="0"/>
        <v>0.24033762772101289</v>
      </c>
    </row>
    <row r="14" spans="1:10">
      <c r="A14" s="315" t="s">
        <v>1037</v>
      </c>
      <c r="B14" s="350">
        <v>13.18</v>
      </c>
      <c r="C14" s="350">
        <v>0.14000000000000001</v>
      </c>
      <c r="D14" s="350">
        <v>13.32</v>
      </c>
      <c r="E14" s="350">
        <v>3.41</v>
      </c>
      <c r="F14" s="318" t="s">
        <v>1030</v>
      </c>
      <c r="G14" s="350">
        <v>16.73</v>
      </c>
      <c r="H14" s="350">
        <v>5.87</v>
      </c>
      <c r="I14" s="350">
        <v>22.6</v>
      </c>
      <c r="J14" s="348">
        <f t="shared" si="0"/>
        <v>0.25973451327433628</v>
      </c>
    </row>
    <row r="15" spans="1:10">
      <c r="A15" s="314"/>
      <c r="B15" s="350"/>
      <c r="C15" s="350"/>
      <c r="D15" s="350"/>
      <c r="E15" s="350"/>
      <c r="F15" s="350"/>
      <c r="G15" s="350"/>
      <c r="H15" s="350"/>
      <c r="I15" s="350"/>
      <c r="J15" s="348"/>
    </row>
    <row r="16" spans="1:10">
      <c r="A16" s="315" t="s">
        <v>1038</v>
      </c>
      <c r="B16" s="350">
        <v>12.6</v>
      </c>
      <c r="C16" s="350">
        <v>7.0000000000000007E-2</v>
      </c>
      <c r="D16" s="350">
        <v>12.67</v>
      </c>
      <c r="E16" s="350">
        <v>2.5099999999999998</v>
      </c>
      <c r="F16" s="318" t="s">
        <v>1030</v>
      </c>
      <c r="G16" s="350">
        <v>15.18</v>
      </c>
      <c r="H16" s="350">
        <v>6.01</v>
      </c>
      <c r="I16" s="350">
        <v>21.19</v>
      </c>
      <c r="J16" s="348">
        <f t="shared" si="0"/>
        <v>0.28362435110901368</v>
      </c>
    </row>
    <row r="17" spans="1:13">
      <c r="A17" s="315" t="s">
        <v>1039</v>
      </c>
      <c r="B17" s="350">
        <v>12.96</v>
      </c>
      <c r="C17" s="350">
        <v>0</v>
      </c>
      <c r="D17" s="350">
        <v>12.96</v>
      </c>
      <c r="E17" s="350">
        <v>2.85</v>
      </c>
      <c r="F17" s="318" t="s">
        <v>1030</v>
      </c>
      <c r="G17" s="350">
        <v>15.81</v>
      </c>
      <c r="H17" s="350">
        <v>6.41</v>
      </c>
      <c r="I17" s="350">
        <v>22.22</v>
      </c>
      <c r="J17" s="348">
        <f t="shared" si="0"/>
        <v>0.2884788478847885</v>
      </c>
    </row>
    <row r="18" spans="1:13">
      <c r="A18" s="315" t="s">
        <v>1040</v>
      </c>
      <c r="B18" s="350">
        <v>15.22</v>
      </c>
      <c r="C18" s="350">
        <v>7.0000000000000007E-2</v>
      </c>
      <c r="D18" s="350">
        <v>15.29</v>
      </c>
      <c r="E18" s="350">
        <v>3.72</v>
      </c>
      <c r="F18" s="318" t="s">
        <v>1030</v>
      </c>
      <c r="G18" s="350">
        <v>19.010000000000002</v>
      </c>
      <c r="H18" s="350">
        <v>7.92</v>
      </c>
      <c r="I18" s="350">
        <v>26.93</v>
      </c>
      <c r="J18" s="348">
        <f t="shared" si="0"/>
        <v>0.29409580393613072</v>
      </c>
    </row>
    <row r="19" spans="1:13">
      <c r="A19" s="315" t="s">
        <v>1041</v>
      </c>
      <c r="B19" s="350">
        <v>18.79</v>
      </c>
      <c r="C19" s="350">
        <v>0.15</v>
      </c>
      <c r="D19" s="350">
        <v>18.940000000000001</v>
      </c>
      <c r="E19" s="350">
        <v>4.49</v>
      </c>
      <c r="F19" s="318" t="s">
        <v>1030</v>
      </c>
      <c r="G19" s="350">
        <v>23.43</v>
      </c>
      <c r="H19" s="350">
        <v>7.98</v>
      </c>
      <c r="I19" s="350">
        <v>31.41</v>
      </c>
      <c r="J19" s="348">
        <f t="shared" si="0"/>
        <v>0.25405921680993315</v>
      </c>
    </row>
    <row r="20" spans="1:13">
      <c r="A20" s="315" t="s">
        <v>1042</v>
      </c>
      <c r="B20" s="350">
        <v>19.170000000000002</v>
      </c>
      <c r="C20" s="350">
        <v>0.5</v>
      </c>
      <c r="D20" s="350">
        <v>19.670000000000002</v>
      </c>
      <c r="E20" s="350">
        <v>3.3420000000000001</v>
      </c>
      <c r="F20" s="318" t="s">
        <v>1030</v>
      </c>
      <c r="G20" s="350">
        <v>23.012</v>
      </c>
      <c r="H20" s="350">
        <v>9.61</v>
      </c>
      <c r="I20" s="350">
        <v>32.622</v>
      </c>
      <c r="J20" s="348">
        <f t="shared" si="0"/>
        <v>0.29458647538470967</v>
      </c>
    </row>
    <row r="21" spans="1:13">
      <c r="A21" s="315" t="s">
        <v>1043</v>
      </c>
      <c r="B21" s="350">
        <v>21.2</v>
      </c>
      <c r="C21" s="350">
        <v>1.1100000000000001</v>
      </c>
      <c r="D21" s="350">
        <v>22.31</v>
      </c>
      <c r="E21" s="350">
        <v>5.4379999999999997</v>
      </c>
      <c r="F21" s="318" t="s">
        <v>1030</v>
      </c>
      <c r="G21" s="350">
        <v>27.747999999999998</v>
      </c>
      <c r="H21" s="350">
        <v>9.67</v>
      </c>
      <c r="I21" s="350">
        <v>37.417999999999999</v>
      </c>
      <c r="J21" s="348">
        <f t="shared" si="0"/>
        <v>0.25843177080549468</v>
      </c>
    </row>
    <row r="22" spans="1:13">
      <c r="A22" s="315" t="s">
        <v>1044</v>
      </c>
      <c r="B22" s="350">
        <v>22.87</v>
      </c>
      <c r="C22" s="350">
        <v>1.85</v>
      </c>
      <c r="D22" s="350">
        <v>24.72</v>
      </c>
      <c r="E22" s="350">
        <v>7.2039999999999997</v>
      </c>
      <c r="F22" s="350">
        <v>0.42599999999999999</v>
      </c>
      <c r="G22" s="350">
        <v>31.923999999999999</v>
      </c>
      <c r="H22" s="350">
        <v>10.68</v>
      </c>
      <c r="I22" s="350">
        <v>42.603999999999999</v>
      </c>
      <c r="J22" s="348">
        <f t="shared" si="0"/>
        <v>0.25068068725941228</v>
      </c>
    </row>
    <row r="23" spans="1:13">
      <c r="A23" s="315" t="s">
        <v>1045</v>
      </c>
      <c r="B23" s="350">
        <v>25.05</v>
      </c>
      <c r="C23" s="350">
        <v>2.65</v>
      </c>
      <c r="D23" s="350">
        <v>27.7</v>
      </c>
      <c r="E23" s="350">
        <v>7.2830000000000004</v>
      </c>
      <c r="F23" s="350">
        <v>1.3380000000000001</v>
      </c>
      <c r="G23" s="350">
        <v>34.982999999999997</v>
      </c>
      <c r="H23" s="350">
        <v>11.15</v>
      </c>
      <c r="I23" s="350">
        <v>46.132999999999996</v>
      </c>
      <c r="J23" s="348">
        <f t="shared" si="0"/>
        <v>0.24169249777816318</v>
      </c>
    </row>
    <row r="24" spans="1:13">
      <c r="A24" s="314"/>
      <c r="B24" s="350"/>
      <c r="C24" s="350"/>
      <c r="D24" s="350"/>
      <c r="E24" s="350"/>
      <c r="F24" s="350"/>
      <c r="G24" s="350"/>
      <c r="H24" s="350"/>
      <c r="I24" s="350"/>
      <c r="J24" s="348"/>
    </row>
    <row r="25" spans="1:13">
      <c r="A25" s="315" t="s">
        <v>1046</v>
      </c>
      <c r="B25" s="350">
        <v>27.97</v>
      </c>
      <c r="C25" s="350">
        <v>3.46</v>
      </c>
      <c r="D25" s="350">
        <v>31.43</v>
      </c>
      <c r="E25" s="350">
        <v>10.115</v>
      </c>
      <c r="F25" s="350">
        <v>2.0649999999999999</v>
      </c>
      <c r="G25" s="350">
        <v>41.545000000000002</v>
      </c>
      <c r="H25" s="350">
        <v>11</v>
      </c>
      <c r="I25" s="350">
        <v>54.7</v>
      </c>
      <c r="J25" s="348">
        <f t="shared" si="0"/>
        <v>0.20109689213893966</v>
      </c>
    </row>
    <row r="26" spans="1:13">
      <c r="A26" s="315" t="s">
        <v>1047</v>
      </c>
      <c r="B26" s="350">
        <v>31.506</v>
      </c>
      <c r="C26" s="350">
        <v>5.984</v>
      </c>
      <c r="D26" s="350">
        <v>37.49</v>
      </c>
      <c r="E26" s="350">
        <v>11.628</v>
      </c>
      <c r="F26" s="350">
        <v>4.5060000000000002</v>
      </c>
      <c r="G26" s="350">
        <v>49.118000000000002</v>
      </c>
      <c r="H26" s="350">
        <v>10.707000000000001</v>
      </c>
      <c r="I26" s="350">
        <v>59.825000000000003</v>
      </c>
      <c r="J26" s="348">
        <f t="shared" si="0"/>
        <v>0.17897200167154201</v>
      </c>
    </row>
    <row r="27" spans="1:13">
      <c r="A27" s="315" t="s">
        <v>1048</v>
      </c>
      <c r="B27" s="350">
        <v>36.281999999999996</v>
      </c>
      <c r="C27" s="350">
        <v>5.3330000000000002</v>
      </c>
      <c r="D27" s="350">
        <v>41.615000000000002</v>
      </c>
      <c r="E27" s="350">
        <v>10.125</v>
      </c>
      <c r="F27" s="350">
        <v>4.7750000000000004</v>
      </c>
      <c r="G27" s="350">
        <v>51.74</v>
      </c>
      <c r="H27" s="350">
        <v>11.177</v>
      </c>
      <c r="I27" s="350">
        <v>62.916999999999994</v>
      </c>
      <c r="J27" s="348">
        <f t="shared" si="0"/>
        <v>0.17764674094441885</v>
      </c>
    </row>
    <row r="28" spans="1:13">
      <c r="A28" s="315" t="s">
        <v>1049</v>
      </c>
      <c r="B28" s="350">
        <v>35.78</v>
      </c>
      <c r="C28" s="350">
        <v>7.3710000000000004</v>
      </c>
      <c r="D28" s="350">
        <v>43.151000000000003</v>
      </c>
      <c r="E28" s="350">
        <v>9.3010000000000002</v>
      </c>
      <c r="F28" s="350">
        <v>4.8319999999999999</v>
      </c>
      <c r="G28" s="350">
        <v>52.452000000000005</v>
      </c>
      <c r="H28" s="350">
        <v>11.086</v>
      </c>
      <c r="I28" s="350">
        <v>63.538000000000004</v>
      </c>
      <c r="J28" s="348">
        <f t="shared" si="0"/>
        <v>0.17447826497529037</v>
      </c>
    </row>
    <row r="29" spans="1:13">
      <c r="A29" s="320" t="s">
        <v>1050</v>
      </c>
      <c r="B29" s="351">
        <v>37.555999999999997</v>
      </c>
      <c r="C29" s="351">
        <v>6.4169999999999998</v>
      </c>
      <c r="D29" s="350">
        <v>43.972999999999999</v>
      </c>
      <c r="E29" s="351">
        <v>9.923</v>
      </c>
      <c r="F29" s="351">
        <v>5.6420000000000003</v>
      </c>
      <c r="G29" s="350">
        <v>53.896000000000001</v>
      </c>
      <c r="H29" s="351">
        <v>10.679</v>
      </c>
      <c r="I29" s="350">
        <v>64.575000000000003</v>
      </c>
      <c r="J29" s="348">
        <f t="shared" si="0"/>
        <v>0.1653735965931088</v>
      </c>
    </row>
    <row r="30" spans="1:13">
      <c r="A30" s="320" t="s">
        <v>1051</v>
      </c>
      <c r="B30" s="351">
        <v>38.103999999999999</v>
      </c>
      <c r="C30" s="351">
        <v>7.343</v>
      </c>
      <c r="D30" s="350">
        <v>45.447000000000003</v>
      </c>
      <c r="E30" s="351">
        <v>10.074</v>
      </c>
      <c r="F30" s="351">
        <v>6.0720000000000001</v>
      </c>
      <c r="G30" s="350">
        <v>55.521000000000001</v>
      </c>
      <c r="H30" s="351">
        <v>11.073</v>
      </c>
      <c r="I30" s="350">
        <v>66.593999999999994</v>
      </c>
      <c r="J30" s="348">
        <f t="shared" si="0"/>
        <v>0.16627624110280206</v>
      </c>
    </row>
    <row r="31" spans="1:13" ht="14.25">
      <c r="A31" s="320" t="s">
        <v>1052</v>
      </c>
      <c r="B31" s="351">
        <v>39.216999999999999</v>
      </c>
      <c r="C31" s="351">
        <v>7.0309999999999997</v>
      </c>
      <c r="D31" s="350">
        <v>46.247999999999998</v>
      </c>
      <c r="E31" s="351">
        <v>9.9570000000000007</v>
      </c>
      <c r="F31" s="351">
        <v>6.9020000000000001</v>
      </c>
      <c r="G31" s="350">
        <v>56.204999999999998</v>
      </c>
      <c r="H31" s="351">
        <v>11.385999999999999</v>
      </c>
      <c r="I31" s="350">
        <v>67.590999999999994</v>
      </c>
      <c r="J31" s="348">
        <f t="shared" si="0"/>
        <v>0.16845438002100871</v>
      </c>
      <c r="M31" s="337"/>
    </row>
    <row r="32" spans="1:13" ht="14.25">
      <c r="A32" s="320" t="s">
        <v>1053</v>
      </c>
      <c r="B32" s="351">
        <v>37.097999999999999</v>
      </c>
      <c r="C32" s="351">
        <v>7.4450000000000003</v>
      </c>
      <c r="D32" s="351">
        <v>44.542999999999999</v>
      </c>
      <c r="E32" s="351">
        <v>11.36</v>
      </c>
      <c r="F32" s="351">
        <v>6.87</v>
      </c>
      <c r="G32" s="351">
        <v>55.902999999999999</v>
      </c>
      <c r="H32" s="351">
        <v>11.695</v>
      </c>
      <c r="I32" s="351">
        <v>67.597999999999999</v>
      </c>
      <c r="J32" s="348">
        <f t="shared" si="0"/>
        <v>0.17300807716204622</v>
      </c>
      <c r="M32" s="337"/>
    </row>
    <row r="33" spans="1:10">
      <c r="A33" s="320" t="s">
        <v>1054</v>
      </c>
      <c r="B33" s="351">
        <v>37.198</v>
      </c>
      <c r="C33" s="351">
        <v>9.07</v>
      </c>
      <c r="D33" s="351">
        <v>46.268000000000001</v>
      </c>
      <c r="E33" s="351">
        <v>11.612</v>
      </c>
      <c r="F33" s="351">
        <v>7.4249999999999998</v>
      </c>
      <c r="G33" s="351">
        <v>57.88</v>
      </c>
      <c r="H33" s="351">
        <v>11.505000000000001</v>
      </c>
      <c r="I33" s="351">
        <v>69.385000000000005</v>
      </c>
      <c r="J33" s="348">
        <f t="shared" si="0"/>
        <v>0.16581393672984074</v>
      </c>
    </row>
    <row r="34" spans="1:10">
      <c r="A34" s="320" t="s">
        <v>1055</v>
      </c>
      <c r="B34" s="351">
        <v>34.453000000000003</v>
      </c>
      <c r="C34" s="351">
        <v>10.132</v>
      </c>
      <c r="D34" s="351">
        <v>44.585000000000001</v>
      </c>
      <c r="E34" s="351">
        <v>12.339</v>
      </c>
      <c r="F34" s="351">
        <v>6.4710000000000001</v>
      </c>
      <c r="G34" s="351">
        <v>56.923999999999999</v>
      </c>
      <c r="H34" s="351">
        <v>11.558999999999999</v>
      </c>
      <c r="I34" s="351">
        <v>68.483000000000004</v>
      </c>
      <c r="J34" s="348">
        <f t="shared" si="0"/>
        <v>0.1687864141465765</v>
      </c>
    </row>
    <row r="35" spans="1:10">
      <c r="A35" s="320" t="s">
        <v>863</v>
      </c>
      <c r="B35" s="351">
        <v>36.566000000000003</v>
      </c>
      <c r="C35" s="351">
        <v>11.029</v>
      </c>
      <c r="D35" s="351">
        <v>47.594999999999999</v>
      </c>
      <c r="E35" s="351">
        <v>9.7729999999999997</v>
      </c>
      <c r="F35" s="351">
        <v>6.5220000000000002</v>
      </c>
      <c r="G35" s="351">
        <v>57.367999999999995</v>
      </c>
      <c r="H35" s="351">
        <v>11.212</v>
      </c>
      <c r="I35" s="351">
        <v>68.58</v>
      </c>
      <c r="J35" s="381">
        <f>H35/I35</f>
        <v>0.16348789734616506</v>
      </c>
    </row>
    <row r="36" spans="1:10">
      <c r="A36" s="382"/>
      <c r="B36" s="64"/>
      <c r="C36" s="64"/>
      <c r="D36" s="64"/>
      <c r="E36" s="64"/>
      <c r="F36" s="64"/>
      <c r="G36" s="64"/>
      <c r="H36" s="64"/>
      <c r="I36" s="64"/>
      <c r="J36" s="212"/>
    </row>
    <row r="37" spans="1:10">
      <c r="A37" s="64"/>
      <c r="B37" s="64"/>
      <c r="C37" s="64"/>
      <c r="D37" s="64"/>
      <c r="E37" s="64"/>
      <c r="F37" s="64"/>
      <c r="G37" s="64"/>
      <c r="H37" s="64"/>
      <c r="I37" s="64"/>
      <c r="J37" s="212"/>
    </row>
    <row r="38" spans="1:10">
      <c r="A38" s="320"/>
      <c r="B38" s="321"/>
      <c r="C38" s="321"/>
      <c r="D38" s="321"/>
      <c r="E38" s="321"/>
      <c r="F38" s="321"/>
      <c r="G38" s="321"/>
      <c r="H38" s="321"/>
      <c r="I38" s="321"/>
      <c r="J38" s="347"/>
    </row>
    <row r="39" spans="1:10">
      <c r="A39" s="322" t="s">
        <v>1056</v>
      </c>
      <c r="B39" s="319"/>
      <c r="C39" s="319"/>
      <c r="D39" s="319"/>
      <c r="E39" s="323"/>
      <c r="F39" s="323"/>
      <c r="G39" s="319"/>
      <c r="H39" s="319"/>
      <c r="I39" s="319"/>
      <c r="J39" s="346"/>
    </row>
    <row r="40" spans="1:10">
      <c r="A40" s="324" t="s">
        <v>1059</v>
      </c>
      <c r="B40" s="319"/>
      <c r="C40" s="319"/>
      <c r="D40" s="319"/>
      <c r="E40" s="323"/>
      <c r="F40" s="323"/>
      <c r="G40" s="319"/>
      <c r="H40" s="319"/>
      <c r="I40" s="319"/>
      <c r="J40" s="346"/>
    </row>
    <row r="41" spans="1:10">
      <c r="A41" s="324" t="s">
        <v>1060</v>
      </c>
      <c r="B41" s="319"/>
      <c r="C41" s="319"/>
      <c r="D41" s="319"/>
      <c r="E41" s="323"/>
      <c r="F41" s="323"/>
      <c r="G41" s="319"/>
      <c r="H41" s="319"/>
      <c r="I41" s="319"/>
      <c r="J41" s="346"/>
    </row>
    <row r="42" spans="1:10">
      <c r="A42" s="325" t="s">
        <v>1061</v>
      </c>
      <c r="B42" s="319"/>
      <c r="C42" s="319"/>
      <c r="D42" s="319"/>
      <c r="E42" s="323"/>
      <c r="F42" s="323"/>
      <c r="G42" s="319"/>
      <c r="H42" s="319"/>
      <c r="I42" s="319"/>
      <c r="J42" s="346"/>
    </row>
    <row r="43" spans="1:10">
      <c r="A43" s="322" t="s">
        <v>1062</v>
      </c>
      <c r="B43" s="319"/>
      <c r="C43" s="319"/>
      <c r="D43" s="319"/>
      <c r="E43" s="323"/>
      <c r="F43" s="323"/>
      <c r="G43" s="319"/>
      <c r="H43" s="319"/>
      <c r="I43" s="319"/>
      <c r="J43" s="346"/>
    </row>
    <row r="44" spans="1:10">
      <c r="A44" s="322" t="s">
        <v>1063</v>
      </c>
      <c r="B44" s="319"/>
      <c r="C44" s="319"/>
      <c r="D44" s="319"/>
      <c r="E44" s="323"/>
      <c r="F44" s="323"/>
      <c r="G44" s="319"/>
      <c r="H44" s="319"/>
      <c r="I44" s="319"/>
      <c r="J44" s="346"/>
    </row>
    <row r="45" spans="1:10">
      <c r="A45" s="326" t="s">
        <v>1064</v>
      </c>
      <c r="B45" s="319"/>
      <c r="C45" s="319"/>
      <c r="D45" s="319"/>
      <c r="E45" s="323"/>
      <c r="F45" s="323"/>
      <c r="G45" s="319"/>
      <c r="H45" s="319"/>
      <c r="I45" s="319"/>
      <c r="J45" s="346"/>
    </row>
    <row r="47" spans="1:10" ht="15">
      <c r="A47" s="345" t="s">
        <v>1102</v>
      </c>
      <c r="B47" s="722" t="s">
        <v>865</v>
      </c>
      <c r="C47" s="716"/>
      <c r="D47" s="716"/>
      <c r="E47" s="716"/>
      <c r="F47" s="716"/>
      <c r="G47" s="716"/>
      <c r="H47" s="716"/>
      <c r="I47" s="716"/>
    </row>
    <row r="48" spans="1:10">
      <c r="B48" s="726" t="s">
        <v>670</v>
      </c>
      <c r="C48" s="726"/>
    </row>
    <row r="49" spans="1:1" ht="15">
      <c r="A49" s="142" t="s">
        <v>1093</v>
      </c>
    </row>
  </sheetData>
  <mergeCells count="5">
    <mergeCell ref="B48:C48"/>
    <mergeCell ref="B47:I47"/>
    <mergeCell ref="A1:I1"/>
    <mergeCell ref="A2:I2"/>
    <mergeCell ref="A3:I3"/>
  </mergeCells>
  <phoneticPr fontId="15" type="noConversion"/>
  <hyperlinks>
    <hyperlink ref="B47" r:id="rId1"/>
    <hyperlink ref="A49" location="'Table of Contents'!A1" display="Table of contents"/>
  </hyperlinks>
  <pageMargins left="0.75" right="0.75" top="1" bottom="1" header="0.5" footer="0.5"/>
  <pageSetup orientation="portrait" verticalDpi="1200" r:id="rId2"/>
  <headerFooter alignWithMargins="0"/>
</worksheet>
</file>

<file path=xl/worksheets/sheet12.xml><?xml version="1.0" encoding="utf-8"?>
<worksheet xmlns="http://schemas.openxmlformats.org/spreadsheetml/2006/main" xmlns:r="http://schemas.openxmlformats.org/officeDocument/2006/relationships">
  <sheetPr codeName="Sheet10">
    <pageSetUpPr fitToPage="1"/>
  </sheetPr>
  <dimension ref="A1:J100"/>
  <sheetViews>
    <sheetView zoomScaleNormal="100" zoomScaleSheetLayoutView="115" workbookViewId="0">
      <pane ySplit="4" topLeftCell="A5" activePane="bottomLeft" state="frozen"/>
      <selection pane="bottomLeft" activeCell="A5" sqref="A5"/>
    </sheetView>
  </sheetViews>
  <sheetFormatPr defaultColWidth="9.28515625" defaultRowHeight="12.75"/>
  <cols>
    <col min="1" max="1" width="18.42578125" style="29" bestFit="1" customWidth="1"/>
    <col min="2" max="2" width="16.7109375" style="24" customWidth="1"/>
    <col min="3" max="3" width="16.5703125" style="24" customWidth="1"/>
    <col min="4" max="4" width="15.5703125" style="24" bestFit="1" customWidth="1"/>
    <col min="5" max="16384" width="9.28515625" style="24"/>
  </cols>
  <sheetData>
    <row r="1" spans="1:7" ht="15.75">
      <c r="A1" s="715" t="s">
        <v>58</v>
      </c>
      <c r="B1" s="715"/>
      <c r="C1" s="715"/>
      <c r="D1" s="715"/>
      <c r="E1" s="180"/>
      <c r="F1" s="180"/>
      <c r="G1" s="180"/>
    </row>
    <row r="2" spans="1:7" ht="15.75">
      <c r="A2" s="715" t="s">
        <v>2035</v>
      </c>
      <c r="B2" s="715"/>
      <c r="C2" s="715"/>
      <c r="D2" s="715"/>
      <c r="E2" s="180"/>
      <c r="F2" s="180"/>
      <c r="G2" s="180"/>
    </row>
    <row r="3" spans="1:7" ht="8.25" customHeight="1">
      <c r="B3" s="224"/>
      <c r="C3" s="224"/>
      <c r="D3" s="224"/>
      <c r="E3" s="224"/>
      <c r="F3" s="224"/>
      <c r="G3" s="224"/>
    </row>
    <row r="4" spans="1:7" ht="38.25">
      <c r="A4" s="253" t="s">
        <v>405</v>
      </c>
      <c r="B4" s="256" t="s">
        <v>44</v>
      </c>
      <c r="C4" s="256" t="s">
        <v>45</v>
      </c>
      <c r="D4" s="256" t="s">
        <v>46</v>
      </c>
      <c r="E4" s="28"/>
      <c r="F4" s="28"/>
      <c r="G4" s="28"/>
    </row>
    <row r="5" spans="1:7">
      <c r="A5" s="251" t="s">
        <v>1833</v>
      </c>
      <c r="B5" s="249">
        <v>9587.9</v>
      </c>
      <c r="C5" s="249">
        <v>19018.7</v>
      </c>
      <c r="D5" s="249">
        <v>28606.6</v>
      </c>
      <c r="E5" s="28"/>
    </row>
    <row r="6" spans="1:7">
      <c r="A6" s="251" t="s">
        <v>821</v>
      </c>
      <c r="B6" s="249">
        <v>9219</v>
      </c>
      <c r="C6" s="249">
        <v>17810.3</v>
      </c>
      <c r="D6" s="249">
        <v>27029.3</v>
      </c>
      <c r="E6" s="28"/>
    </row>
    <row r="7" spans="1:7">
      <c r="A7" s="251" t="s">
        <v>822</v>
      </c>
      <c r="B7" s="249">
        <v>7607.8</v>
      </c>
      <c r="C7" s="249">
        <v>15037.3</v>
      </c>
      <c r="D7" s="249">
        <v>22645.1</v>
      </c>
      <c r="E7" s="28"/>
    </row>
    <row r="8" spans="1:7">
      <c r="A8" s="251" t="s">
        <v>804</v>
      </c>
      <c r="B8" s="249">
        <v>7652.8</v>
      </c>
      <c r="C8" s="249">
        <v>14998.5</v>
      </c>
      <c r="D8" s="249">
        <v>22651.3</v>
      </c>
      <c r="E8" s="28"/>
    </row>
    <row r="9" spans="1:7">
      <c r="A9" s="251" t="s">
        <v>805</v>
      </c>
      <c r="B9" s="249">
        <v>9420</v>
      </c>
      <c r="C9" s="249">
        <v>19865.8</v>
      </c>
      <c r="D9" s="249">
        <v>29285.8</v>
      </c>
      <c r="E9" s="28"/>
    </row>
    <row r="10" spans="1:7">
      <c r="A10" s="251" t="s">
        <v>806</v>
      </c>
      <c r="B10" s="249">
        <v>8906.6</v>
      </c>
      <c r="C10" s="249">
        <v>18281</v>
      </c>
      <c r="D10" s="249">
        <v>27187.599999999999</v>
      </c>
      <c r="E10" s="28"/>
    </row>
    <row r="11" spans="1:7">
      <c r="A11" s="251" t="s">
        <v>807</v>
      </c>
      <c r="B11" s="249">
        <v>7412</v>
      </c>
      <c r="C11" s="249">
        <v>16252.6</v>
      </c>
      <c r="D11" s="249">
        <v>23664.6</v>
      </c>
      <c r="E11" s="28"/>
    </row>
    <row r="12" spans="1:7">
      <c r="A12" s="251" t="s">
        <v>809</v>
      </c>
      <c r="B12" s="249">
        <v>7776.5</v>
      </c>
      <c r="C12" s="249">
        <v>15203.7</v>
      </c>
      <c r="D12" s="249">
        <v>22980.2</v>
      </c>
      <c r="E12" s="28"/>
    </row>
    <row r="13" spans="1:7">
      <c r="A13" s="251" t="s">
        <v>810</v>
      </c>
      <c r="B13" s="249">
        <v>9252.2000000000007</v>
      </c>
      <c r="C13" s="249">
        <v>19294.400000000001</v>
      </c>
      <c r="D13" s="249">
        <v>28546.6</v>
      </c>
      <c r="E13" s="28"/>
    </row>
    <row r="14" spans="1:7">
      <c r="A14" s="251" t="s">
        <v>811</v>
      </c>
      <c r="B14" s="249">
        <v>8922.1</v>
      </c>
      <c r="C14" s="249">
        <v>18274.5</v>
      </c>
      <c r="D14" s="249">
        <v>27196.6</v>
      </c>
    </row>
    <row r="15" spans="1:7">
      <c r="A15" s="251" t="s">
        <v>812</v>
      </c>
      <c r="B15" s="249">
        <v>7400.9</v>
      </c>
      <c r="C15" s="249">
        <v>16146.9</v>
      </c>
      <c r="D15" s="249">
        <v>23547.8</v>
      </c>
    </row>
    <row r="16" spans="1:7">
      <c r="A16" s="251" t="s">
        <v>813</v>
      </c>
      <c r="B16" s="249">
        <v>7759.2</v>
      </c>
      <c r="C16" s="249">
        <v>15239.4</v>
      </c>
      <c r="D16" s="249">
        <v>22998.6</v>
      </c>
    </row>
    <row r="17" spans="1:4">
      <c r="A17" s="251" t="s">
        <v>814</v>
      </c>
      <c r="B17" s="249">
        <v>9171.7000000000007</v>
      </c>
      <c r="C17" s="249">
        <v>19032</v>
      </c>
      <c r="D17" s="249">
        <v>28203.7</v>
      </c>
    </row>
    <row r="18" spans="1:4">
      <c r="A18" s="251" t="s">
        <v>815</v>
      </c>
      <c r="B18" s="249">
        <v>8754.4</v>
      </c>
      <c r="C18" s="249">
        <v>17342.900000000001</v>
      </c>
      <c r="D18" s="249">
        <v>26097.3</v>
      </c>
    </row>
    <row r="19" spans="1:4">
      <c r="A19" s="251" t="s">
        <v>816</v>
      </c>
      <c r="B19" s="249">
        <v>7210.6</v>
      </c>
      <c r="C19" s="249">
        <v>15767</v>
      </c>
      <c r="D19" s="249">
        <v>22977.599999999999</v>
      </c>
    </row>
    <row r="20" spans="1:4">
      <c r="A20" s="251" t="s">
        <v>817</v>
      </c>
      <c r="B20" s="249">
        <v>7798.1</v>
      </c>
      <c r="C20" s="249">
        <v>15263</v>
      </c>
      <c r="D20" s="249">
        <v>23061.1</v>
      </c>
    </row>
    <row r="21" spans="1:4">
      <c r="A21" s="251" t="s">
        <v>818</v>
      </c>
      <c r="B21" s="249">
        <v>9028.7999999999993</v>
      </c>
      <c r="C21" s="249">
        <v>19019.2</v>
      </c>
      <c r="D21" s="249">
        <v>28048</v>
      </c>
    </row>
    <row r="22" spans="1:4">
      <c r="A22" s="251" t="s">
        <v>819</v>
      </c>
      <c r="B22" s="249">
        <v>8659.9</v>
      </c>
      <c r="C22" s="249">
        <v>17551.900000000001</v>
      </c>
      <c r="D22" s="249">
        <v>26211.8</v>
      </c>
    </row>
    <row r="23" spans="1:4">
      <c r="A23" s="251" t="s">
        <v>820</v>
      </c>
      <c r="B23" s="249">
        <v>7248.9</v>
      </c>
      <c r="C23" s="249">
        <v>16179.9</v>
      </c>
      <c r="D23" s="249">
        <v>23428.799999999999</v>
      </c>
    </row>
    <row r="24" spans="1:4">
      <c r="A24" s="251" t="s">
        <v>47</v>
      </c>
      <c r="B24" s="249">
        <v>7669.7589000000007</v>
      </c>
      <c r="C24" s="249">
        <v>14885.9411</v>
      </c>
      <c r="D24" s="249">
        <v>22555.7</v>
      </c>
    </row>
    <row r="25" spans="1:4">
      <c r="A25" s="251" t="s">
        <v>48</v>
      </c>
      <c r="B25" s="249">
        <v>8890.8151249999992</v>
      </c>
      <c r="C25" s="249">
        <v>19251.584875</v>
      </c>
      <c r="D25" s="249">
        <v>28142.400000000001</v>
      </c>
    </row>
    <row r="26" spans="1:4">
      <c r="A26" s="251" t="s">
        <v>49</v>
      </c>
      <c r="B26" s="249">
        <v>8643.2191559999992</v>
      </c>
      <c r="C26" s="249">
        <v>17992.380843999999</v>
      </c>
      <c r="D26" s="249">
        <v>26635.599999999999</v>
      </c>
    </row>
    <row r="27" spans="1:4">
      <c r="A27" s="251" t="s">
        <v>50</v>
      </c>
      <c r="B27" s="249">
        <v>7032.8737149999997</v>
      </c>
      <c r="C27" s="249">
        <v>16110.126285</v>
      </c>
      <c r="D27" s="249">
        <v>23143</v>
      </c>
    </row>
    <row r="28" spans="1:4">
      <c r="A28" s="251" t="s">
        <v>51</v>
      </c>
      <c r="B28" s="249">
        <v>7447.9181919999992</v>
      </c>
      <c r="C28" s="249">
        <v>14916.406524000002</v>
      </c>
      <c r="D28" s="249">
        <v>22364.324715999999</v>
      </c>
    </row>
    <row r="29" spans="1:4">
      <c r="A29" s="251" t="s">
        <v>52</v>
      </c>
      <c r="B29" s="249">
        <v>8731.0585749999991</v>
      </c>
      <c r="C29" s="249">
        <v>19109.712592999997</v>
      </c>
      <c r="D29" s="249">
        <v>27840.771167999999</v>
      </c>
    </row>
    <row r="30" spans="1:4">
      <c r="A30" s="251" t="s">
        <v>53</v>
      </c>
      <c r="B30" s="249">
        <v>8420.2433149999997</v>
      </c>
      <c r="C30" s="249">
        <v>17923.858248</v>
      </c>
      <c r="D30" s="249">
        <v>26344.101563</v>
      </c>
    </row>
    <row r="31" spans="1:4">
      <c r="A31" s="251" t="s">
        <v>54</v>
      </c>
      <c r="B31" s="249">
        <v>7165.1432800000002</v>
      </c>
      <c r="C31" s="249">
        <v>16032.373987000001</v>
      </c>
      <c r="D31" s="249">
        <v>23197.473736</v>
      </c>
    </row>
    <row r="32" spans="1:4">
      <c r="A32" s="251" t="s">
        <v>55</v>
      </c>
      <c r="B32" s="249">
        <v>7383.5</v>
      </c>
      <c r="C32" s="249">
        <v>15677.4</v>
      </c>
      <c r="D32" s="249">
        <v>23060.9</v>
      </c>
    </row>
    <row r="33" spans="1:4">
      <c r="A33" s="251" t="s">
        <v>56</v>
      </c>
      <c r="B33" s="249">
        <v>8863.2999999999993</v>
      </c>
      <c r="C33" s="249">
        <v>19021.3</v>
      </c>
      <c r="D33" s="249">
        <v>27884.6</v>
      </c>
    </row>
    <row r="34" spans="1:4">
      <c r="A34" s="251" t="s">
        <v>57</v>
      </c>
      <c r="B34" s="249">
        <v>8521.2999999999993</v>
      </c>
      <c r="C34" s="249">
        <v>17824.8</v>
      </c>
      <c r="D34" s="249">
        <v>26346.1</v>
      </c>
    </row>
    <row r="35" spans="1:4">
      <c r="A35" s="251" t="s">
        <v>59</v>
      </c>
      <c r="B35" s="249">
        <v>7006.6</v>
      </c>
      <c r="C35" s="249">
        <v>15512.5</v>
      </c>
      <c r="D35" s="249">
        <v>22519.1</v>
      </c>
    </row>
    <row r="36" spans="1:4">
      <c r="A36" s="251" t="s">
        <v>873</v>
      </c>
      <c r="B36" s="249">
        <v>7301.2</v>
      </c>
      <c r="C36" s="249">
        <v>15404</v>
      </c>
      <c r="D36" s="249">
        <v>22705.200000000001</v>
      </c>
    </row>
    <row r="37" spans="1:4">
      <c r="A37" s="251" t="s">
        <v>874</v>
      </c>
      <c r="B37" s="249">
        <v>8692.1</v>
      </c>
      <c r="C37" s="249">
        <v>18666.8</v>
      </c>
      <c r="D37" s="249">
        <v>27358.9</v>
      </c>
    </row>
    <row r="38" spans="1:4">
      <c r="A38" s="251" t="s">
        <v>875</v>
      </c>
      <c r="B38" s="249">
        <v>8506.44</v>
      </c>
      <c r="C38" s="249">
        <v>17806</v>
      </c>
      <c r="D38" s="249">
        <v>26312.44</v>
      </c>
    </row>
    <row r="39" spans="1:4">
      <c r="A39" s="251" t="s">
        <v>876</v>
      </c>
      <c r="B39" s="249">
        <v>7005.9</v>
      </c>
      <c r="C39" s="249">
        <v>15774.4</v>
      </c>
      <c r="D39" s="249">
        <v>22780.3</v>
      </c>
    </row>
    <row r="40" spans="1:4">
      <c r="A40" s="251" t="s">
        <v>671</v>
      </c>
      <c r="B40" s="249">
        <v>7740.9</v>
      </c>
      <c r="C40" s="249">
        <v>15835.2</v>
      </c>
      <c r="D40" s="249">
        <v>23576.1</v>
      </c>
    </row>
    <row r="41" spans="1:4">
      <c r="A41" s="251" t="s">
        <v>660</v>
      </c>
      <c r="B41" s="249">
        <v>8766.6</v>
      </c>
      <c r="C41" s="249">
        <v>19457</v>
      </c>
      <c r="D41" s="249">
        <v>28223.599999999999</v>
      </c>
    </row>
    <row r="42" spans="1:4">
      <c r="A42" s="251" t="s">
        <v>730</v>
      </c>
      <c r="B42" s="249">
        <v>8636.7999999999993</v>
      </c>
      <c r="C42" s="249">
        <v>17402.2</v>
      </c>
      <c r="D42" s="249">
        <v>26039</v>
      </c>
    </row>
    <row r="43" spans="1:4">
      <c r="A43" s="251" t="s">
        <v>1415</v>
      </c>
      <c r="B43" s="249">
        <v>7102.3</v>
      </c>
      <c r="C43" s="249">
        <v>16496.3</v>
      </c>
      <c r="D43" s="249">
        <v>23598.6</v>
      </c>
    </row>
    <row r="44" spans="1:4">
      <c r="A44" s="251" t="s">
        <v>1416</v>
      </c>
      <c r="B44" s="249">
        <v>7634.7</v>
      </c>
      <c r="C44" s="249">
        <v>14963</v>
      </c>
      <c r="D44" s="249">
        <v>22597.7</v>
      </c>
    </row>
    <row r="45" spans="1:4">
      <c r="A45" s="251" t="s">
        <v>1417</v>
      </c>
      <c r="B45" s="249">
        <v>8903</v>
      </c>
      <c r="C45" s="249">
        <v>19153.099999999999</v>
      </c>
      <c r="D45" s="249">
        <v>28056.1</v>
      </c>
    </row>
    <row r="46" spans="1:4">
      <c r="A46" s="251" t="s">
        <v>313</v>
      </c>
      <c r="B46" s="249">
        <v>8968.7999999999993</v>
      </c>
      <c r="C46" s="249">
        <v>16864.7</v>
      </c>
      <c r="D46" s="249">
        <v>25833.5</v>
      </c>
    </row>
    <row r="47" spans="1:4">
      <c r="A47" s="251" t="s">
        <v>314</v>
      </c>
      <c r="B47" s="249">
        <v>7274.4</v>
      </c>
      <c r="C47" s="249">
        <v>16346.5</v>
      </c>
      <c r="D47" s="249">
        <v>23620.9</v>
      </c>
    </row>
    <row r="48" spans="1:4">
      <c r="A48" s="251" t="s">
        <v>538</v>
      </c>
      <c r="B48" s="249">
        <v>7829.7000000000007</v>
      </c>
      <c r="C48" s="249">
        <v>14688.9</v>
      </c>
      <c r="D48" s="249">
        <v>22518.6</v>
      </c>
    </row>
    <row r="49" spans="1:4">
      <c r="A49" s="251" t="s">
        <v>539</v>
      </c>
      <c r="B49" s="249">
        <v>8898</v>
      </c>
      <c r="C49" s="249">
        <v>18351.3</v>
      </c>
      <c r="D49" s="249">
        <v>27249.3</v>
      </c>
    </row>
    <row r="50" spans="1:4">
      <c r="A50" s="251" t="s">
        <v>1800</v>
      </c>
      <c r="B50" s="249">
        <v>8979.2999999999993</v>
      </c>
      <c r="C50" s="249">
        <v>15904.6</v>
      </c>
      <c r="D50" s="249">
        <v>24883.9</v>
      </c>
    </row>
    <row r="51" spans="1:4">
      <c r="A51" s="251" t="s">
        <v>1801</v>
      </c>
      <c r="B51" s="249">
        <v>7651.1</v>
      </c>
      <c r="C51" s="249">
        <v>15062.3</v>
      </c>
      <c r="D51" s="249">
        <v>22713.4</v>
      </c>
    </row>
    <row r="52" spans="1:4">
      <c r="A52" s="251" t="s">
        <v>1849</v>
      </c>
      <c r="B52" s="249">
        <v>7960.7000000000007</v>
      </c>
      <c r="C52" s="249">
        <v>14288.5</v>
      </c>
      <c r="D52" s="249">
        <v>22249.200000000001</v>
      </c>
    </row>
    <row r="53" spans="1:4">
      <c r="A53" s="251" t="s">
        <v>1850</v>
      </c>
      <c r="B53" s="249">
        <v>9124.7999999999993</v>
      </c>
      <c r="C53" s="249">
        <v>17866.199999999997</v>
      </c>
      <c r="D53" s="249">
        <v>26990.999999999996</v>
      </c>
    </row>
    <row r="54" spans="1:4">
      <c r="A54" s="251" t="s">
        <v>1851</v>
      </c>
      <c r="B54" s="249">
        <v>8947</v>
      </c>
      <c r="C54" s="249">
        <v>15703.9</v>
      </c>
      <c r="D54" s="249">
        <v>24650.9</v>
      </c>
    </row>
    <row r="55" spans="1:4">
      <c r="A55" s="251" t="s">
        <v>1852</v>
      </c>
      <c r="B55" s="249">
        <v>7374.3</v>
      </c>
      <c r="C55" s="249">
        <v>14993</v>
      </c>
      <c r="D55" s="249">
        <v>22367.3</v>
      </c>
    </row>
    <row r="56" spans="1:4">
      <c r="A56" s="251" t="s">
        <v>1951</v>
      </c>
      <c r="B56" s="249">
        <v>7747.4</v>
      </c>
      <c r="C56" s="249">
        <v>14253.599999999999</v>
      </c>
      <c r="D56" s="249">
        <v>22001</v>
      </c>
    </row>
    <row r="57" spans="1:4">
      <c r="A57" s="251" t="s">
        <v>1952</v>
      </c>
      <c r="B57" s="249">
        <v>9206.4</v>
      </c>
      <c r="C57" s="249">
        <v>18033.7</v>
      </c>
      <c r="D57" s="249">
        <v>27240.1</v>
      </c>
    </row>
    <row r="58" spans="1:4">
      <c r="A58" s="251" t="s">
        <v>1953</v>
      </c>
      <c r="B58" s="249">
        <v>9212.5</v>
      </c>
      <c r="C58" s="249">
        <v>15472.6</v>
      </c>
      <c r="D58" s="249">
        <v>24685.1</v>
      </c>
    </row>
    <row r="59" spans="1:4">
      <c r="A59" s="251" t="s">
        <v>1954</v>
      </c>
      <c r="B59" s="249">
        <v>7660.0999999999995</v>
      </c>
      <c r="C59" s="249">
        <v>14889.400000000001</v>
      </c>
      <c r="D59" s="249">
        <v>22549.5</v>
      </c>
    </row>
    <row r="60" spans="1:4">
      <c r="A60" s="574" t="s">
        <v>2030</v>
      </c>
      <c r="B60" s="249">
        <v>7665.4</v>
      </c>
      <c r="C60" s="249">
        <v>13765.599999999999</v>
      </c>
      <c r="D60" s="249">
        <v>21431</v>
      </c>
    </row>
    <row r="61" spans="1:4">
      <c r="A61" s="574" t="s">
        <v>2031</v>
      </c>
      <c r="B61" s="249">
        <v>9036.7999999999993</v>
      </c>
      <c r="C61" s="249">
        <v>16804</v>
      </c>
      <c r="D61" s="249">
        <v>25840.799999999999</v>
      </c>
    </row>
    <row r="62" spans="1:4">
      <c r="A62" s="574" t="s">
        <v>2032</v>
      </c>
      <c r="B62" s="249">
        <v>8971.2000000000007</v>
      </c>
      <c r="C62" s="249">
        <v>14837.199999999999</v>
      </c>
      <c r="D62" s="249">
        <v>23808.400000000001</v>
      </c>
    </row>
    <row r="63" spans="1:4">
      <c r="A63" s="574" t="s">
        <v>2033</v>
      </c>
      <c r="B63" s="249">
        <v>7373.9</v>
      </c>
      <c r="C63" s="249">
        <v>14039.300000000001</v>
      </c>
      <c r="D63" s="249">
        <v>21413.200000000001</v>
      </c>
    </row>
    <row r="64" spans="1:4">
      <c r="A64" s="251"/>
      <c r="B64" s="249"/>
      <c r="C64" s="249"/>
      <c r="D64" s="249"/>
    </row>
    <row r="65" spans="1:4">
      <c r="A65" s="253" t="s">
        <v>406</v>
      </c>
      <c r="B65" s="254"/>
      <c r="C65" s="254"/>
      <c r="D65" s="254"/>
    </row>
    <row r="66" spans="1:4">
      <c r="A66" s="248">
        <v>1998</v>
      </c>
      <c r="B66" s="249">
        <f>SUM(B8:B11)</f>
        <v>33391.4</v>
      </c>
      <c r="C66" s="249">
        <f>SUM(C8:C11)</f>
        <v>69397.900000000009</v>
      </c>
      <c r="D66" s="249">
        <f>SUM(D8:D11)</f>
        <v>102789.29999999999</v>
      </c>
    </row>
    <row r="67" spans="1:4">
      <c r="A67" s="248">
        <v>1999</v>
      </c>
      <c r="B67" s="249">
        <f>SUM(B12:B15)</f>
        <v>33351.700000000004</v>
      </c>
      <c r="C67" s="249">
        <f>SUM(C12:C15)</f>
        <v>68919.5</v>
      </c>
      <c r="D67" s="249">
        <f>SUM(D12:D15)</f>
        <v>102271.2</v>
      </c>
    </row>
    <row r="68" spans="1:4">
      <c r="A68" s="248">
        <v>2000</v>
      </c>
      <c r="B68" s="249">
        <f>SUM(B16:B19)</f>
        <v>32895.9</v>
      </c>
      <c r="C68" s="249">
        <f>SUM(C16:C19)</f>
        <v>67381.3</v>
      </c>
      <c r="D68" s="249">
        <f>SUM(D16:D19)</f>
        <v>100277.20000000001</v>
      </c>
    </row>
    <row r="69" spans="1:4">
      <c r="A69" s="248">
        <v>2001</v>
      </c>
      <c r="B69" s="249">
        <f>SUM(B20:B23)</f>
        <v>32735.700000000004</v>
      </c>
      <c r="C69" s="249">
        <f>SUM(C20:C23)</f>
        <v>68014</v>
      </c>
      <c r="D69" s="249">
        <f>SUM(D20:D23)</f>
        <v>100749.7</v>
      </c>
    </row>
    <row r="70" spans="1:4">
      <c r="A70" s="248">
        <v>2002</v>
      </c>
      <c r="B70" s="249">
        <f>SUM(B24:B27)</f>
        <v>32236.666896000002</v>
      </c>
      <c r="C70" s="249">
        <f>SUM(C24:C27)</f>
        <v>68240.033104000002</v>
      </c>
      <c r="D70" s="249">
        <f>SUM(D24:D27)</f>
        <v>100476.70000000001</v>
      </c>
    </row>
    <row r="71" spans="1:4">
      <c r="A71" s="248">
        <v>2003</v>
      </c>
      <c r="B71" s="249">
        <f>SUM(B28:B31)</f>
        <v>31764.363362</v>
      </c>
      <c r="C71" s="249">
        <f>SUM(C28:C31)</f>
        <v>67982.351351999998</v>
      </c>
      <c r="D71" s="249">
        <f>SUM(D28:D31)</f>
        <v>99746.671182999999</v>
      </c>
    </row>
    <row r="72" spans="1:4">
      <c r="A72" s="248">
        <v>2004</v>
      </c>
      <c r="B72" s="249">
        <f>SUM(B32:B35)</f>
        <v>31774.699999999997</v>
      </c>
      <c r="C72" s="249">
        <f>SUM(C32:C35)</f>
        <v>68036</v>
      </c>
      <c r="D72" s="249">
        <f>SUM(D32:D35)</f>
        <v>99810.700000000012</v>
      </c>
    </row>
    <row r="73" spans="1:4">
      <c r="A73" s="248">
        <v>2005</v>
      </c>
      <c r="B73" s="249">
        <f>SUM(B36:B39)</f>
        <v>31505.64</v>
      </c>
      <c r="C73" s="249">
        <f>SUM(C36:C39)</f>
        <v>67651.199999999997</v>
      </c>
      <c r="D73" s="249">
        <f>SUM(D36:D39)</f>
        <v>99156.840000000011</v>
      </c>
    </row>
    <row r="74" spans="1:4">
      <c r="A74" s="248">
        <v>2006</v>
      </c>
      <c r="B74" s="249">
        <f t="shared" ref="B74:D75" si="0">SUM(B40:B43)</f>
        <v>32246.6</v>
      </c>
      <c r="C74" s="249">
        <f t="shared" si="0"/>
        <v>69190.7</v>
      </c>
      <c r="D74" s="249">
        <f t="shared" si="0"/>
        <v>101437.29999999999</v>
      </c>
    </row>
    <row r="75" spans="1:4">
      <c r="A75" s="248">
        <v>2007</v>
      </c>
      <c r="B75" s="249">
        <f t="shared" si="0"/>
        <v>32140.400000000001</v>
      </c>
      <c r="C75" s="249">
        <f t="shared" si="0"/>
        <v>68318.5</v>
      </c>
      <c r="D75" s="249">
        <f t="shared" si="0"/>
        <v>100458.9</v>
      </c>
    </row>
    <row r="76" spans="1:4">
      <c r="A76" s="248">
        <v>2008</v>
      </c>
      <c r="B76" s="249">
        <f>SUM(B48:B51)</f>
        <v>33358.1</v>
      </c>
      <c r="C76" s="249">
        <f>SUM(C48:C51)</f>
        <v>64007.099999999991</v>
      </c>
      <c r="D76" s="249">
        <f>SUM(D48:D51)</f>
        <v>97365.199999999983</v>
      </c>
    </row>
    <row r="77" spans="1:4">
      <c r="A77" s="248">
        <v>2009</v>
      </c>
      <c r="B77" s="249">
        <f>SUM(B52:B55)</f>
        <v>33406.800000000003</v>
      </c>
      <c r="C77" s="249">
        <f>SUM(C52:C55)</f>
        <v>62851.6</v>
      </c>
      <c r="D77" s="249">
        <f>SUM(D52:D55)</f>
        <v>96258.400000000009</v>
      </c>
    </row>
    <row r="78" spans="1:4">
      <c r="A78" s="248">
        <v>2010</v>
      </c>
      <c r="B78" s="249">
        <f>SUM(B56:B59)</f>
        <v>33826.400000000001</v>
      </c>
      <c r="C78" s="249">
        <f>SUM(C56:C59)</f>
        <v>62649.3</v>
      </c>
      <c r="D78" s="249">
        <f>SUM(D56:D59)</f>
        <v>96475.7</v>
      </c>
    </row>
    <row r="79" spans="1:4">
      <c r="A79" s="571">
        <v>2011</v>
      </c>
      <c r="B79" s="249">
        <f>SUM(B60:B63)</f>
        <v>33047.299999999996</v>
      </c>
      <c r="C79" s="249">
        <f t="shared" ref="C79:D79" si="1">SUM(C60:C63)</f>
        <v>59446.1</v>
      </c>
      <c r="D79" s="249">
        <f t="shared" si="1"/>
        <v>92493.400000000009</v>
      </c>
    </row>
    <row r="80" spans="1:4">
      <c r="A80" s="248"/>
      <c r="B80" s="249"/>
      <c r="C80" s="249"/>
      <c r="D80" s="249"/>
    </row>
    <row r="81" spans="1:8">
      <c r="A81" s="253" t="s">
        <v>848</v>
      </c>
      <c r="B81" s="255"/>
      <c r="C81" s="255"/>
      <c r="D81" s="255"/>
    </row>
    <row r="82" spans="1:8">
      <c r="A82" s="248">
        <v>1999</v>
      </c>
      <c r="B82" s="250">
        <f t="shared" ref="B82:D85" si="2">B67/B66-1</f>
        <v>-1.1889288858807356E-3</v>
      </c>
      <c r="C82" s="250">
        <f t="shared" si="2"/>
        <v>-6.8935803532961248E-3</v>
      </c>
      <c r="D82" s="250">
        <f t="shared" si="2"/>
        <v>-5.0404079023788073E-3</v>
      </c>
    </row>
    <row r="83" spans="1:8">
      <c r="A83" s="248">
        <v>2000</v>
      </c>
      <c r="B83" s="250">
        <f t="shared" si="2"/>
        <v>-1.3666469775153955E-2</v>
      </c>
      <c r="C83" s="250">
        <f t="shared" si="2"/>
        <v>-2.2318792214104821E-2</v>
      </c>
      <c r="D83" s="250">
        <f t="shared" si="2"/>
        <v>-1.9497180046777474E-2</v>
      </c>
    </row>
    <row r="84" spans="1:8">
      <c r="A84" s="248">
        <v>2001</v>
      </c>
      <c r="B84" s="250">
        <f t="shared" si="2"/>
        <v>-4.8699078000601359E-3</v>
      </c>
      <c r="C84" s="250">
        <f t="shared" si="2"/>
        <v>9.3898455506200573E-3</v>
      </c>
      <c r="D84" s="250">
        <f t="shared" si="2"/>
        <v>4.7119385064600117E-3</v>
      </c>
    </row>
    <row r="85" spans="1:8">
      <c r="A85" s="248">
        <v>2002</v>
      </c>
      <c r="B85" s="250">
        <f t="shared" si="2"/>
        <v>-1.524430832393997E-2</v>
      </c>
      <c r="C85" s="250">
        <f t="shared" si="2"/>
        <v>3.3233320198782224E-3</v>
      </c>
      <c r="D85" s="250">
        <f t="shared" si="2"/>
        <v>-2.7096854878970733E-3</v>
      </c>
    </row>
    <row r="86" spans="1:8">
      <c r="A86" s="252">
        <v>2003</v>
      </c>
      <c r="B86" s="250">
        <f t="shared" ref="B86:D94" si="3">B71/B70-1</f>
        <v>-1.4651128031434535E-2</v>
      </c>
      <c r="C86" s="250">
        <f t="shared" si="3"/>
        <v>-3.7761082502303367E-3</v>
      </c>
      <c r="D86" s="250">
        <f t="shared" si="3"/>
        <v>-7.2656528030877743E-3</v>
      </c>
    </row>
    <row r="87" spans="1:8">
      <c r="A87" s="252">
        <v>2004</v>
      </c>
      <c r="B87" s="250">
        <f t="shared" si="3"/>
        <v>3.2541618675607786E-4</v>
      </c>
      <c r="C87" s="250">
        <f t="shared" si="3"/>
        <v>7.8915552247105225E-4</v>
      </c>
      <c r="D87" s="250">
        <f t="shared" si="3"/>
        <v>6.4191432396309978E-4</v>
      </c>
      <c r="F87" s="336"/>
      <c r="G87" s="280"/>
      <c r="H87" s="280"/>
    </row>
    <row r="88" spans="1:8">
      <c r="A88" s="252">
        <v>2005</v>
      </c>
      <c r="B88" s="250">
        <f t="shared" si="3"/>
        <v>-8.4677432044990564E-3</v>
      </c>
      <c r="C88" s="250">
        <f t="shared" si="3"/>
        <v>-5.6558292668588139E-3</v>
      </c>
      <c r="D88" s="250">
        <f t="shared" si="3"/>
        <v>-6.5510010449781886E-3</v>
      </c>
      <c r="F88" s="336"/>
      <c r="G88" s="280"/>
      <c r="H88" s="280"/>
    </row>
    <row r="89" spans="1:8">
      <c r="A89" s="252">
        <v>2006</v>
      </c>
      <c r="B89" s="250">
        <f t="shared" si="3"/>
        <v>2.3518328781767295E-2</v>
      </c>
      <c r="C89" s="250">
        <f t="shared" si="3"/>
        <v>2.275643299749297E-2</v>
      </c>
      <c r="D89" s="250">
        <f t="shared" si="3"/>
        <v>2.2998514272943416E-2</v>
      </c>
      <c r="F89" s="336"/>
      <c r="G89" s="280"/>
      <c r="H89" s="280"/>
    </row>
    <row r="90" spans="1:8">
      <c r="A90" s="252">
        <v>2007</v>
      </c>
      <c r="B90" s="250">
        <f t="shared" si="3"/>
        <v>-3.2933704638627992E-3</v>
      </c>
      <c r="C90" s="250">
        <f t="shared" si="3"/>
        <v>-1.2605740366841145E-2</v>
      </c>
      <c r="D90" s="250">
        <f t="shared" si="3"/>
        <v>-9.645367138123695E-3</v>
      </c>
      <c r="F90" s="336"/>
      <c r="G90" s="280"/>
      <c r="H90" s="280"/>
    </row>
    <row r="91" spans="1:8">
      <c r="A91" s="252">
        <v>2008</v>
      </c>
      <c r="B91" s="250">
        <f t="shared" si="3"/>
        <v>3.7886896242735002E-2</v>
      </c>
      <c r="C91" s="250">
        <f t="shared" si="3"/>
        <v>-6.310735745076379E-2</v>
      </c>
      <c r="D91" s="250">
        <f t="shared" si="3"/>
        <v>-3.079567863076349E-2</v>
      </c>
      <c r="F91" s="336"/>
      <c r="G91" s="280"/>
      <c r="H91" s="280"/>
    </row>
    <row r="92" spans="1:8">
      <c r="A92" s="252">
        <v>2009</v>
      </c>
      <c r="B92" s="250">
        <f t="shared" si="3"/>
        <v>1.4599152829448681E-3</v>
      </c>
      <c r="C92" s="250">
        <f t="shared" si="3"/>
        <v>-1.8052684780282102E-2</v>
      </c>
      <c r="D92" s="250">
        <f t="shared" si="3"/>
        <v>-1.1367511184694035E-2</v>
      </c>
      <c r="F92" s="29"/>
      <c r="G92" s="29"/>
      <c r="H92" s="29"/>
    </row>
    <row r="93" spans="1:8">
      <c r="A93" s="252">
        <v>2010</v>
      </c>
      <c r="B93" s="250">
        <f t="shared" si="3"/>
        <v>1.2560317061196979E-2</v>
      </c>
      <c r="C93" s="250">
        <f t="shared" si="3"/>
        <v>-3.2186929211029947E-3</v>
      </c>
      <c r="D93" s="250">
        <f t="shared" si="3"/>
        <v>2.2574653225067021E-3</v>
      </c>
      <c r="F93" s="29"/>
      <c r="G93" s="29"/>
      <c r="H93" s="29"/>
    </row>
    <row r="94" spans="1:8">
      <c r="A94" s="252">
        <v>2011</v>
      </c>
      <c r="B94" s="250">
        <f t="shared" si="3"/>
        <v>-2.3032306127758417E-2</v>
      </c>
      <c r="C94" s="250">
        <f t="shared" si="3"/>
        <v>-5.1129062894557542E-2</v>
      </c>
      <c r="D94" s="250">
        <f t="shared" si="3"/>
        <v>-4.1277751806931606E-2</v>
      </c>
      <c r="F94" s="576"/>
      <c r="G94" s="576"/>
      <c r="H94" s="576"/>
    </row>
    <row r="95" spans="1:8">
      <c r="A95" s="251"/>
      <c r="B95" s="223"/>
      <c r="C95" s="223"/>
      <c r="D95" s="223"/>
      <c r="F95" s="29"/>
      <c r="G95" s="29"/>
      <c r="H95" s="29"/>
    </row>
    <row r="96" spans="1:8">
      <c r="A96" s="280" t="s">
        <v>823</v>
      </c>
      <c r="B96" s="280"/>
      <c r="C96" s="280"/>
      <c r="D96" s="280"/>
    </row>
    <row r="97" spans="1:10">
      <c r="A97" s="280"/>
      <c r="B97" s="280"/>
      <c r="C97" s="280"/>
      <c r="D97" s="280"/>
    </row>
    <row r="98" spans="1:10" ht="28.5" customHeight="1">
      <c r="A98" s="730" t="s">
        <v>828</v>
      </c>
      <c r="B98" s="730"/>
      <c r="C98" s="730"/>
      <c r="D98" s="730"/>
      <c r="E98" s="336"/>
      <c r="I98" s="280"/>
      <c r="J98" s="280"/>
    </row>
    <row r="99" spans="1:10">
      <c r="B99" s="29"/>
      <c r="C99" s="29"/>
      <c r="D99" s="29"/>
      <c r="E99" s="29"/>
      <c r="I99" s="29"/>
      <c r="J99" s="29"/>
    </row>
    <row r="100" spans="1:10" ht="14.25" customHeight="1">
      <c r="A100" s="142" t="s">
        <v>1093</v>
      </c>
    </row>
  </sheetData>
  <mergeCells count="3">
    <mergeCell ref="A98:D98"/>
    <mergeCell ref="A1:D1"/>
    <mergeCell ref="A2:D2"/>
  </mergeCells>
  <phoneticPr fontId="15" type="noConversion"/>
  <hyperlinks>
    <hyperlink ref="A100" location="'Table of Contents'!A1" display="Table of contents"/>
  </hyperlinks>
  <pageMargins left="0.75" right="0.75" top="1" bottom="1" header="0.5" footer="0.5"/>
  <pageSetup scale="52" orientation="portrait" verticalDpi="1200" r:id="rId1"/>
  <headerFooter alignWithMargins="0"/>
  <ignoredErrors>
    <ignoredError sqref="B66:D77 B78:D78 B79:D79" formulaRange="1"/>
  </ignoredErrors>
</worksheet>
</file>

<file path=xl/worksheets/sheet13.xml><?xml version="1.0" encoding="utf-8"?>
<worksheet xmlns="http://schemas.openxmlformats.org/spreadsheetml/2006/main" xmlns:r="http://schemas.openxmlformats.org/officeDocument/2006/relationships">
  <sheetPr codeName="Sheet11">
    <pageSetUpPr fitToPage="1"/>
  </sheetPr>
  <dimension ref="A1:BF70"/>
  <sheetViews>
    <sheetView workbookViewId="0"/>
  </sheetViews>
  <sheetFormatPr defaultRowHeight="12.75"/>
  <cols>
    <col min="1" max="1" width="18.5703125" customWidth="1"/>
    <col min="2" max="2" width="8.28515625" bestFit="1" customWidth="1"/>
    <col min="9" max="10" width="8.28515625" customWidth="1"/>
    <col min="11" max="11" width="8.28515625" style="5" customWidth="1"/>
    <col min="12" max="14" width="8.28515625" customWidth="1"/>
    <col min="15" max="15" width="8.7109375" customWidth="1"/>
  </cols>
  <sheetData>
    <row r="1" spans="1:58" ht="15.75">
      <c r="A1" s="180" t="s">
        <v>1990</v>
      </c>
      <c r="E1" s="3"/>
      <c r="F1" s="3"/>
      <c r="G1" s="3"/>
      <c r="H1" s="12"/>
      <c r="I1" s="12"/>
      <c r="J1" s="12"/>
      <c r="K1" s="10"/>
      <c r="L1" s="180"/>
      <c r="M1" s="180"/>
      <c r="N1" s="180"/>
      <c r="P1" s="12"/>
      <c r="Q1" s="12"/>
      <c r="R1" s="578"/>
      <c r="S1" s="12"/>
    </row>
    <row r="2" spans="1:58">
      <c r="A2" s="12"/>
      <c r="H2" s="12"/>
      <c r="I2" s="12"/>
      <c r="J2" s="12"/>
      <c r="K2" s="10"/>
      <c r="L2" s="12"/>
      <c r="M2" s="12"/>
      <c r="N2" s="12"/>
      <c r="R2" s="579" t="s">
        <v>2036</v>
      </c>
      <c r="S2" s="579" t="s">
        <v>2036</v>
      </c>
    </row>
    <row r="3" spans="1:58">
      <c r="A3" s="31" t="s">
        <v>42</v>
      </c>
      <c r="B3" s="11">
        <v>1996</v>
      </c>
      <c r="C3" s="11">
        <v>1997</v>
      </c>
      <c r="D3" s="11">
        <v>1998</v>
      </c>
      <c r="E3" s="11">
        <v>1999</v>
      </c>
      <c r="F3" s="11">
        <v>2000</v>
      </c>
      <c r="G3" s="11">
        <v>2001</v>
      </c>
      <c r="H3" s="11">
        <v>2002</v>
      </c>
      <c r="I3" s="11">
        <v>2003</v>
      </c>
      <c r="J3" s="11">
        <v>2004</v>
      </c>
      <c r="K3" s="11">
        <v>2005</v>
      </c>
      <c r="L3" s="11">
        <v>2006</v>
      </c>
      <c r="M3" s="11">
        <v>2007</v>
      </c>
      <c r="N3" s="11">
        <v>2008</v>
      </c>
      <c r="O3" s="506">
        <v>2008</v>
      </c>
      <c r="P3" s="11">
        <v>2009</v>
      </c>
      <c r="Q3" s="580">
        <v>2010</v>
      </c>
      <c r="R3" s="11">
        <v>2010</v>
      </c>
      <c r="S3" s="11">
        <v>2011</v>
      </c>
      <c r="T3" s="64"/>
      <c r="U3" s="64"/>
      <c r="V3" s="64"/>
      <c r="W3" s="64"/>
      <c r="X3" s="64"/>
      <c r="Y3" s="64"/>
      <c r="Z3" s="64"/>
      <c r="AA3" s="64"/>
      <c r="AB3" s="64"/>
      <c r="AC3" s="64"/>
      <c r="AD3" s="64"/>
      <c r="AE3" s="64"/>
      <c r="AF3" s="64"/>
      <c r="AG3" s="64"/>
      <c r="AH3" s="64"/>
      <c r="AI3" s="64"/>
      <c r="AJ3" s="64"/>
      <c r="AK3" s="64"/>
      <c r="AL3" s="64"/>
      <c r="AM3" s="64"/>
      <c r="AN3" s="64"/>
      <c r="AO3" s="64"/>
      <c r="AP3" s="64"/>
      <c r="AQ3" s="64"/>
      <c r="AR3" s="64"/>
      <c r="AS3" s="64"/>
      <c r="AT3" s="64"/>
      <c r="AU3" s="64"/>
      <c r="AV3" s="64"/>
      <c r="AW3" s="64"/>
      <c r="AX3" s="64"/>
      <c r="AY3" s="64"/>
      <c r="AZ3" s="64"/>
      <c r="BA3" s="64"/>
      <c r="BB3" s="64"/>
      <c r="BC3" s="64"/>
      <c r="BD3" s="64"/>
      <c r="BE3" s="64"/>
      <c r="BF3" s="64"/>
    </row>
    <row r="4" spans="1:58">
      <c r="A4" s="24" t="s">
        <v>34</v>
      </c>
      <c r="B4" s="103">
        <v>8606</v>
      </c>
      <c r="C4" s="103">
        <v>9143</v>
      </c>
      <c r="D4" s="103">
        <v>9574</v>
      </c>
      <c r="E4" s="103">
        <v>9673</v>
      </c>
      <c r="F4" s="103">
        <v>9827</v>
      </c>
      <c r="G4" s="103">
        <v>10041</v>
      </c>
      <c r="H4" s="103">
        <v>10776</v>
      </c>
      <c r="I4" s="103">
        <v>10506</v>
      </c>
      <c r="J4" s="103">
        <v>11078</v>
      </c>
      <c r="K4" s="103">
        <v>10475</v>
      </c>
      <c r="L4" s="103">
        <v>11249</v>
      </c>
      <c r="M4" s="103">
        <v>11614</v>
      </c>
      <c r="N4" s="103">
        <v>11361</v>
      </c>
      <c r="O4" s="509">
        <v>10617.75</v>
      </c>
      <c r="P4" s="103">
        <v>9974.5266869125189</v>
      </c>
      <c r="Q4" s="581">
        <v>8119.5478627833882</v>
      </c>
      <c r="R4" s="103"/>
      <c r="S4" s="103"/>
      <c r="T4" s="64"/>
      <c r="U4" s="64"/>
      <c r="V4" s="64"/>
      <c r="W4" s="64"/>
      <c r="X4" s="64"/>
      <c r="Y4" s="64"/>
      <c r="Z4" s="64"/>
      <c r="AA4" s="64"/>
      <c r="AB4" s="64"/>
      <c r="AC4" s="64"/>
      <c r="AD4" s="64"/>
      <c r="AE4" s="64"/>
      <c r="AF4" s="64"/>
      <c r="AG4" s="64"/>
      <c r="AH4" s="64"/>
      <c r="AI4" s="64"/>
      <c r="AJ4" s="64"/>
      <c r="AK4" s="64"/>
      <c r="AL4" s="64"/>
      <c r="AM4" s="64"/>
      <c r="AN4" s="64"/>
      <c r="AO4" s="64"/>
      <c r="AP4" s="64"/>
      <c r="AQ4" s="64"/>
      <c r="AR4" s="64"/>
      <c r="AS4" s="64"/>
      <c r="AT4" s="64"/>
      <c r="AU4" s="64"/>
      <c r="AV4" s="64"/>
      <c r="AW4" s="64"/>
      <c r="AX4" s="64"/>
      <c r="AY4" s="64"/>
      <c r="AZ4" s="64"/>
      <c r="BA4" s="64"/>
      <c r="BB4" s="64"/>
      <c r="BC4" s="64"/>
      <c r="BD4" s="64"/>
      <c r="BE4" s="64"/>
      <c r="BF4" s="64"/>
    </row>
    <row r="5" spans="1:58">
      <c r="A5" t="s">
        <v>786</v>
      </c>
      <c r="B5" s="103">
        <v>8577</v>
      </c>
      <c r="C5" s="103">
        <v>8819</v>
      </c>
      <c r="D5" s="103">
        <v>9098</v>
      </c>
      <c r="E5" s="103">
        <v>9757</v>
      </c>
      <c r="F5" s="103">
        <v>9907</v>
      </c>
      <c r="G5" s="103">
        <v>9571</v>
      </c>
      <c r="H5" s="103">
        <v>10214</v>
      </c>
      <c r="I5" s="103">
        <v>9970</v>
      </c>
      <c r="J5" s="103">
        <v>10631</v>
      </c>
      <c r="K5" s="103">
        <v>10276</v>
      </c>
      <c r="L5" s="103">
        <v>10661</v>
      </c>
      <c r="M5" s="103">
        <v>10913</v>
      </c>
      <c r="N5" s="103">
        <v>11151</v>
      </c>
      <c r="O5" s="509">
        <v>10263.526000000002</v>
      </c>
      <c r="P5" s="103">
        <v>9504.6684464582067</v>
      </c>
      <c r="Q5" s="581">
        <v>8372.2909999999993</v>
      </c>
      <c r="R5" s="103"/>
      <c r="S5" s="103"/>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row>
    <row r="6" spans="1:58">
      <c r="A6" t="s">
        <v>840</v>
      </c>
      <c r="B6" s="103">
        <v>9830</v>
      </c>
      <c r="C6" s="103">
        <v>10214</v>
      </c>
      <c r="D6" s="103">
        <v>10263</v>
      </c>
      <c r="E6" s="103">
        <v>11647</v>
      </c>
      <c r="F6" s="103">
        <v>11067</v>
      </c>
      <c r="G6" s="103">
        <v>10836</v>
      </c>
      <c r="H6" s="103">
        <v>10973</v>
      </c>
      <c r="I6" s="103">
        <v>10448</v>
      </c>
      <c r="J6" s="103">
        <v>11952</v>
      </c>
      <c r="K6" s="103">
        <v>11974</v>
      </c>
      <c r="L6" s="103">
        <v>12750</v>
      </c>
      <c r="M6" s="103">
        <v>12545</v>
      </c>
      <c r="N6" s="103">
        <v>11941</v>
      </c>
      <c r="O6" s="509">
        <v>11027.713999999998</v>
      </c>
      <c r="P6" s="103">
        <v>10595.929534213688</v>
      </c>
      <c r="Q6" s="581">
        <v>10260.255516414818</v>
      </c>
      <c r="R6" s="103">
        <v>26752.094379198206</v>
      </c>
      <c r="S6" s="103">
        <v>27736.180745748039</v>
      </c>
      <c r="T6" s="64"/>
      <c r="U6" s="64"/>
      <c r="V6" s="64"/>
      <c r="W6" s="64"/>
      <c r="X6" s="64"/>
      <c r="Y6" s="64"/>
      <c r="Z6" s="64"/>
      <c r="AA6" s="64"/>
      <c r="AB6" s="64"/>
      <c r="AC6" s="64"/>
      <c r="AD6" s="64"/>
      <c r="AE6" s="64"/>
      <c r="AF6" s="64"/>
      <c r="AG6" s="64"/>
      <c r="AH6" s="64"/>
      <c r="AI6" s="64"/>
      <c r="AJ6" s="64"/>
      <c r="AK6" s="64"/>
      <c r="AL6" s="64"/>
      <c r="AM6" s="64"/>
      <c r="AN6" s="64"/>
      <c r="AO6" s="64"/>
      <c r="AP6" s="64"/>
      <c r="AQ6" s="64"/>
      <c r="AR6" s="64"/>
      <c r="AS6" s="64"/>
      <c r="AT6" s="64"/>
      <c r="AU6" s="64"/>
      <c r="AV6" s="64"/>
      <c r="AW6" s="64"/>
      <c r="AX6" s="64"/>
      <c r="AY6" s="64"/>
      <c r="AZ6" s="64"/>
      <c r="BA6" s="64"/>
      <c r="BB6" s="64"/>
      <c r="BC6" s="64"/>
      <c r="BD6" s="64"/>
      <c r="BE6" s="64"/>
      <c r="BF6" s="64"/>
    </row>
    <row r="7" spans="1:58">
      <c r="A7" t="s">
        <v>35</v>
      </c>
      <c r="B7" s="103">
        <v>10188</v>
      </c>
      <c r="C7" s="103">
        <v>10499</v>
      </c>
      <c r="D7" s="103">
        <v>10160</v>
      </c>
      <c r="E7" s="103">
        <v>10834</v>
      </c>
      <c r="F7" s="103">
        <v>10599</v>
      </c>
      <c r="G7" s="103">
        <v>10597</v>
      </c>
      <c r="H7" s="103">
        <v>10996</v>
      </c>
      <c r="I7" s="103">
        <v>11399</v>
      </c>
      <c r="J7" s="103">
        <v>12128</v>
      </c>
      <c r="K7" s="103">
        <v>11364</v>
      </c>
      <c r="L7" s="103">
        <v>11419</v>
      </c>
      <c r="M7" s="103">
        <v>12246</v>
      </c>
      <c r="N7" s="103">
        <v>11923</v>
      </c>
      <c r="O7" s="509">
        <v>11140.213333333335</v>
      </c>
      <c r="P7" s="103">
        <v>10968.163644967255</v>
      </c>
      <c r="Q7" s="581">
        <v>10273.331142882031</v>
      </c>
      <c r="R7" s="103"/>
      <c r="S7" s="103"/>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row>
    <row r="8" spans="1:58">
      <c r="A8" t="s">
        <v>40</v>
      </c>
      <c r="B8" s="103">
        <v>11289</v>
      </c>
      <c r="C8" s="103">
        <v>11022</v>
      </c>
      <c r="D8" s="103">
        <v>10871</v>
      </c>
      <c r="E8" s="103">
        <v>11337</v>
      </c>
      <c r="F8" s="103">
        <v>11710</v>
      </c>
      <c r="G8" s="103">
        <v>11804</v>
      </c>
      <c r="H8" s="103">
        <v>11631</v>
      </c>
      <c r="I8" s="103">
        <v>11917</v>
      </c>
      <c r="J8" s="103">
        <v>12071</v>
      </c>
      <c r="K8" s="103">
        <v>12201</v>
      </c>
      <c r="L8" s="103">
        <v>12771</v>
      </c>
      <c r="M8" s="103">
        <v>12912</v>
      </c>
      <c r="N8" s="103">
        <v>12748</v>
      </c>
      <c r="O8" s="509">
        <v>11822.739</v>
      </c>
      <c r="P8" s="103">
        <v>11346.896559962501</v>
      </c>
      <c r="Q8" s="581">
        <v>10944.164888366631</v>
      </c>
      <c r="R8" s="103"/>
      <c r="S8" s="103"/>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row>
    <row r="9" spans="1:58">
      <c r="A9" t="s">
        <v>841</v>
      </c>
      <c r="B9" s="103">
        <v>9933</v>
      </c>
      <c r="C9" s="103">
        <v>11064</v>
      </c>
      <c r="D9" s="103">
        <v>11812</v>
      </c>
      <c r="E9" s="103">
        <v>12034</v>
      </c>
      <c r="F9" s="103">
        <v>11799</v>
      </c>
      <c r="G9" s="103">
        <v>11627</v>
      </c>
      <c r="H9" s="103">
        <v>11168</v>
      </c>
      <c r="I9" s="103">
        <v>11735</v>
      </c>
      <c r="J9" s="103">
        <v>12408</v>
      </c>
      <c r="K9" s="103">
        <v>12159</v>
      </c>
      <c r="L9" s="103">
        <v>12627</v>
      </c>
      <c r="M9" s="103">
        <v>13092</v>
      </c>
      <c r="N9" s="103">
        <v>12250</v>
      </c>
      <c r="O9" s="509">
        <v>11066.599404534154</v>
      </c>
      <c r="P9" s="103">
        <v>11677.824566026757</v>
      </c>
      <c r="Q9" s="581">
        <v>11089.142185975299</v>
      </c>
      <c r="R9" s="103">
        <v>32306.638217223961</v>
      </c>
      <c r="S9" s="103">
        <v>30081.523841880207</v>
      </c>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row>
    <row r="10" spans="1:58">
      <c r="A10" t="s">
        <v>36</v>
      </c>
      <c r="B10" s="103">
        <v>11233</v>
      </c>
      <c r="C10" s="103">
        <v>11140</v>
      </c>
      <c r="D10" s="103">
        <v>11679</v>
      </c>
      <c r="E10" s="103">
        <v>10958</v>
      </c>
      <c r="F10" s="103">
        <v>11279</v>
      </c>
      <c r="G10" s="103">
        <v>11121</v>
      </c>
      <c r="H10" s="103">
        <v>11691</v>
      </c>
      <c r="I10" s="103">
        <v>12152</v>
      </c>
      <c r="J10" s="103">
        <v>11715</v>
      </c>
      <c r="K10" s="103">
        <v>11661</v>
      </c>
      <c r="L10" s="103">
        <v>12245</v>
      </c>
      <c r="M10" s="103">
        <v>12885</v>
      </c>
      <c r="N10" s="103">
        <v>12641</v>
      </c>
      <c r="O10" s="509">
        <v>11490.27837784194</v>
      </c>
      <c r="P10" s="103">
        <v>11276.97568359517</v>
      </c>
      <c r="Q10" s="581">
        <v>10324.012488381206</v>
      </c>
      <c r="R10" s="103"/>
      <c r="S10" s="103"/>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row>
    <row r="11" spans="1:58">
      <c r="A11" t="s">
        <v>37</v>
      </c>
      <c r="B11" s="103">
        <v>10258</v>
      </c>
      <c r="C11" s="103">
        <v>10401</v>
      </c>
      <c r="D11" s="103">
        <v>10692</v>
      </c>
      <c r="E11" s="103">
        <v>10717</v>
      </c>
      <c r="F11" s="103">
        <v>11537</v>
      </c>
      <c r="G11" s="103">
        <v>10978</v>
      </c>
      <c r="H11" s="103">
        <v>11171</v>
      </c>
      <c r="I11" s="103">
        <v>11444</v>
      </c>
      <c r="J11" s="103">
        <v>11442</v>
      </c>
      <c r="K11" s="103">
        <v>12616</v>
      </c>
      <c r="L11" s="103">
        <v>12537</v>
      </c>
      <c r="M11" s="103">
        <v>12330</v>
      </c>
      <c r="N11" s="103">
        <v>11665</v>
      </c>
      <c r="O11" s="509">
        <v>10940.788133333335</v>
      </c>
      <c r="P11" s="103">
        <v>10426.108474874251</v>
      </c>
      <c r="Q11" s="581">
        <v>10222.925999999999</v>
      </c>
      <c r="R11" s="103"/>
      <c r="S11" s="103"/>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4"/>
      <c r="BF11" s="64"/>
    </row>
    <row r="12" spans="1:58">
      <c r="A12" t="s">
        <v>842</v>
      </c>
      <c r="B12" s="103">
        <v>9249</v>
      </c>
      <c r="C12" s="103">
        <v>10143</v>
      </c>
      <c r="D12" s="103">
        <v>10165</v>
      </c>
      <c r="E12" s="103">
        <v>10406</v>
      </c>
      <c r="F12" s="103">
        <v>10412</v>
      </c>
      <c r="G12" s="103">
        <v>9947</v>
      </c>
      <c r="H12" s="103">
        <v>10458</v>
      </c>
      <c r="I12" s="103">
        <v>11454</v>
      </c>
      <c r="J12" s="103">
        <v>10678</v>
      </c>
      <c r="K12" s="103">
        <v>10775</v>
      </c>
      <c r="L12" s="103">
        <v>11028</v>
      </c>
      <c r="M12" s="103">
        <v>11653</v>
      </c>
      <c r="N12" s="103">
        <v>11305</v>
      </c>
      <c r="O12" s="509">
        <v>10703.595499999999</v>
      </c>
      <c r="P12" s="103">
        <v>10051.357944224032</v>
      </c>
      <c r="Q12" s="581">
        <v>8306.0597981747542</v>
      </c>
      <c r="R12" s="103">
        <v>29448.976826031409</v>
      </c>
      <c r="S12" s="103">
        <v>28419.495818720032</v>
      </c>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row>
    <row r="13" spans="1:58">
      <c r="A13" t="s">
        <v>38</v>
      </c>
      <c r="B13" s="103">
        <v>9913</v>
      </c>
      <c r="C13" s="103">
        <v>9796</v>
      </c>
      <c r="D13" s="103">
        <v>9917</v>
      </c>
      <c r="E13" s="103">
        <v>9755</v>
      </c>
      <c r="F13" s="103">
        <v>10512</v>
      </c>
      <c r="G13" s="103">
        <v>10126</v>
      </c>
      <c r="H13" s="103">
        <v>10899</v>
      </c>
      <c r="I13" s="103">
        <v>11519</v>
      </c>
      <c r="J13" s="103">
        <v>10923</v>
      </c>
      <c r="K13" s="103">
        <v>10922</v>
      </c>
      <c r="L13" s="103">
        <v>11290</v>
      </c>
      <c r="M13" s="103">
        <v>12154</v>
      </c>
      <c r="N13" s="103">
        <v>11209</v>
      </c>
      <c r="O13" s="509">
        <v>10463.07834521417</v>
      </c>
      <c r="P13" s="103">
        <v>9752.2474429899976</v>
      </c>
      <c r="Q13" s="581">
        <v>8753.9712997999995</v>
      </c>
      <c r="R13" s="103"/>
      <c r="S13" s="103"/>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row>
    <row r="14" spans="1:58">
      <c r="A14" t="s">
        <v>785</v>
      </c>
      <c r="B14" s="103">
        <v>8742</v>
      </c>
      <c r="C14" s="103">
        <v>8941</v>
      </c>
      <c r="D14" s="103">
        <v>9528</v>
      </c>
      <c r="E14" s="103">
        <v>10204</v>
      </c>
      <c r="F14" s="103">
        <v>9874</v>
      </c>
      <c r="G14" s="103">
        <v>9388</v>
      </c>
      <c r="H14" s="103">
        <v>10276</v>
      </c>
      <c r="I14" s="103">
        <v>10259</v>
      </c>
      <c r="J14" s="103">
        <v>10592</v>
      </c>
      <c r="K14" s="103">
        <v>10400</v>
      </c>
      <c r="L14" s="103">
        <v>10359</v>
      </c>
      <c r="M14" s="103">
        <v>10666</v>
      </c>
      <c r="N14" s="103">
        <v>9578</v>
      </c>
      <c r="O14" s="509">
        <v>8816.8123533156377</v>
      </c>
      <c r="P14" s="103">
        <v>9679.4181326291182</v>
      </c>
      <c r="Q14" s="581">
        <v>8715.1372925356627</v>
      </c>
      <c r="R14" s="103"/>
      <c r="S14" s="103"/>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row>
    <row r="15" spans="1:58">
      <c r="A15" t="s">
        <v>39</v>
      </c>
      <c r="B15" s="103">
        <v>8077</v>
      </c>
      <c r="C15" s="103">
        <v>9066</v>
      </c>
      <c r="D15" s="103">
        <v>8963</v>
      </c>
      <c r="E15" s="103">
        <v>9373</v>
      </c>
      <c r="F15" s="103">
        <v>9007</v>
      </c>
      <c r="G15" s="103">
        <v>9314</v>
      </c>
      <c r="H15" s="103">
        <v>9471</v>
      </c>
      <c r="I15" s="103">
        <v>9943</v>
      </c>
      <c r="J15" s="103">
        <v>10235</v>
      </c>
      <c r="K15" s="103">
        <v>9943</v>
      </c>
      <c r="L15" s="103">
        <v>9800</v>
      </c>
      <c r="M15" s="103">
        <v>9658</v>
      </c>
      <c r="N15" s="103">
        <v>9377</v>
      </c>
      <c r="O15" s="509">
        <v>8672.0452372167547</v>
      </c>
      <c r="P15" s="103">
        <v>9288.6721388092064</v>
      </c>
      <c r="Q15" s="581">
        <v>8306.0597981747542</v>
      </c>
      <c r="R15" s="103">
        <v>25775.168390510415</v>
      </c>
      <c r="S15" s="103">
        <v>26000.260297592726</v>
      </c>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4"/>
    </row>
    <row r="16" spans="1:58" s="9" customFormat="1" ht="13.5" thickBot="1">
      <c r="A16" s="46" t="s">
        <v>41</v>
      </c>
      <c r="B16" s="62">
        <v>115895</v>
      </c>
      <c r="C16" s="62">
        <v>120248</v>
      </c>
      <c r="D16" s="62">
        <v>122722</v>
      </c>
      <c r="E16" s="62">
        <v>126695</v>
      </c>
      <c r="F16" s="62">
        <v>127530</v>
      </c>
      <c r="G16" s="62">
        <v>125350</v>
      </c>
      <c r="H16" s="62">
        <v>129724</v>
      </c>
      <c r="I16" s="225">
        <f>SUM(I4:I15)</f>
        <v>132746</v>
      </c>
      <c r="J16" s="225">
        <f>SUM(J3:J15)</f>
        <v>137857</v>
      </c>
      <c r="K16" s="225">
        <f>SUM(K3:K15)</f>
        <v>136771</v>
      </c>
      <c r="L16" s="225">
        <f>SUM(L3:L15)</f>
        <v>140742</v>
      </c>
      <c r="M16" s="287">
        <f t="shared" ref="M16:S16" si="0">SUM(M4:M15)</f>
        <v>142668</v>
      </c>
      <c r="N16" s="287">
        <f t="shared" si="0"/>
        <v>137149</v>
      </c>
      <c r="O16" s="507">
        <f t="shared" si="0"/>
        <v>127025.1396847893</v>
      </c>
      <c r="P16" s="287">
        <f t="shared" si="0"/>
        <v>124542.78925566272</v>
      </c>
      <c r="Q16" s="582">
        <f t="shared" si="0"/>
        <v>113686.89927348857</v>
      </c>
      <c r="R16" s="287">
        <f t="shared" si="0"/>
        <v>114282.87781296398</v>
      </c>
      <c r="S16" s="287">
        <f t="shared" si="0"/>
        <v>112237.460703941</v>
      </c>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c r="BC16" s="66"/>
      <c r="BD16" s="66"/>
      <c r="BE16" s="66"/>
      <c r="BF16" s="66"/>
    </row>
    <row r="17" spans="1:58" ht="13.5" thickTop="1">
      <c r="B17" s="5"/>
      <c r="C17" s="5"/>
      <c r="D17" s="5"/>
      <c r="E17" s="5"/>
      <c r="F17" s="5"/>
      <c r="G17" s="5"/>
      <c r="H17" s="5"/>
      <c r="I17" s="222"/>
      <c r="J17" s="5"/>
      <c r="O17" s="212"/>
      <c r="P17" s="212"/>
      <c r="R17" s="212"/>
      <c r="S17" s="212"/>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4"/>
    </row>
    <row r="18" spans="1:58">
      <c r="A18" s="31" t="s">
        <v>42</v>
      </c>
      <c r="B18" s="31"/>
      <c r="C18" s="11">
        <v>1997</v>
      </c>
      <c r="D18" s="11">
        <v>1998</v>
      </c>
      <c r="E18" s="11">
        <v>1999</v>
      </c>
      <c r="F18" s="11">
        <v>2000</v>
      </c>
      <c r="G18" s="11">
        <v>2001</v>
      </c>
      <c r="H18" s="11">
        <v>2002</v>
      </c>
      <c r="I18" s="11">
        <v>2003</v>
      </c>
      <c r="J18" s="11">
        <v>2004</v>
      </c>
      <c r="K18" s="11">
        <v>2005</v>
      </c>
      <c r="L18" s="11">
        <v>2006</v>
      </c>
      <c r="M18" s="11">
        <v>2007</v>
      </c>
      <c r="N18" s="11">
        <v>2008</v>
      </c>
      <c r="O18" s="506">
        <v>2008</v>
      </c>
      <c r="P18" s="11">
        <v>2009</v>
      </c>
      <c r="Q18" s="580">
        <v>2010</v>
      </c>
      <c r="R18" s="11">
        <v>2010</v>
      </c>
      <c r="S18" s="11">
        <v>2011</v>
      </c>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4"/>
      <c r="BF18" s="64"/>
    </row>
    <row r="19" spans="1:58">
      <c r="A19" s="24" t="s">
        <v>34</v>
      </c>
      <c r="B19" s="5"/>
      <c r="C19" s="25">
        <f t="shared" ref="C19:N19" si="1">(C4/B4)-1</f>
        <v>6.2398326748779986E-2</v>
      </c>
      <c r="D19" s="25">
        <f t="shared" si="1"/>
        <v>4.7139888439243105E-2</v>
      </c>
      <c r="E19" s="25">
        <f t="shared" si="1"/>
        <v>1.0340505535826106E-2</v>
      </c>
      <c r="F19" s="25">
        <f t="shared" si="1"/>
        <v>1.5920603742375583E-2</v>
      </c>
      <c r="G19" s="25">
        <f t="shared" si="1"/>
        <v>2.1776737559784376E-2</v>
      </c>
      <c r="H19" s="25">
        <f t="shared" si="1"/>
        <v>7.3199880489990932E-2</v>
      </c>
      <c r="I19" s="25">
        <f t="shared" si="1"/>
        <v>-2.5055679287305122E-2</v>
      </c>
      <c r="J19" s="25">
        <f t="shared" si="1"/>
        <v>5.4445079002474861E-2</v>
      </c>
      <c r="K19" s="25">
        <f t="shared" si="1"/>
        <v>-5.4432207979779768E-2</v>
      </c>
      <c r="L19" s="25">
        <f t="shared" si="1"/>
        <v>7.3890214797136089E-2</v>
      </c>
      <c r="M19" s="25">
        <f t="shared" si="1"/>
        <v>3.2447328651435736E-2</v>
      </c>
      <c r="N19" s="25">
        <f t="shared" si="1"/>
        <v>-2.1784053728258979E-2</v>
      </c>
      <c r="O19" s="510">
        <f>(O4/M4)-1</f>
        <v>-8.5780092991217471E-2</v>
      </c>
      <c r="P19" s="25">
        <f t="shared" ref="P19:S31" si="2">(P4/O4)-1</f>
        <v>-6.058000170351352E-2</v>
      </c>
      <c r="Q19" s="583">
        <f t="shared" ref="Q19:Q30" si="3">(Q4/P4)-1</f>
        <v>-0.18597161372709847</v>
      </c>
      <c r="R19" s="25"/>
      <c r="S19" s="212"/>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row>
    <row r="20" spans="1:58">
      <c r="A20" t="s">
        <v>786</v>
      </c>
      <c r="B20" s="5"/>
      <c r="C20" s="25">
        <f t="shared" ref="C20:N20" si="4">(C5/B5)-1</f>
        <v>2.8214993587501347E-2</v>
      </c>
      <c r="D20" s="25">
        <f t="shared" si="4"/>
        <v>3.1636239936500665E-2</v>
      </c>
      <c r="E20" s="25">
        <f t="shared" si="4"/>
        <v>7.2433501868542471E-2</v>
      </c>
      <c r="F20" s="25">
        <f t="shared" si="4"/>
        <v>1.5373577944040262E-2</v>
      </c>
      <c r="G20" s="25">
        <f t="shared" si="4"/>
        <v>-3.3915413344100087E-2</v>
      </c>
      <c r="H20" s="25">
        <f t="shared" si="4"/>
        <v>6.7182112631908986E-2</v>
      </c>
      <c r="I20" s="25">
        <f t="shared" si="4"/>
        <v>-2.3888780105737251E-2</v>
      </c>
      <c r="J20" s="25">
        <f t="shared" si="4"/>
        <v>6.6298896690070164E-2</v>
      </c>
      <c r="K20" s="25">
        <f t="shared" si="4"/>
        <v>-3.3392907534568694E-2</v>
      </c>
      <c r="L20" s="25">
        <f t="shared" si="4"/>
        <v>3.7465940054495883E-2</v>
      </c>
      <c r="M20" s="25">
        <f t="shared" si="4"/>
        <v>2.3637557452396596E-2</v>
      </c>
      <c r="N20" s="25">
        <f t="shared" si="4"/>
        <v>2.1808851828094999E-2</v>
      </c>
      <c r="O20" s="510">
        <f t="shared" ref="O20:O31" si="5">(O5/M5)-1</f>
        <v>-5.9513790891597029E-2</v>
      </c>
      <c r="P20" s="25">
        <f t="shared" si="2"/>
        <v>-7.3937314870327731E-2</v>
      </c>
      <c r="Q20" s="583">
        <f t="shared" si="3"/>
        <v>-0.1191390791627428</v>
      </c>
      <c r="R20" s="25"/>
      <c r="S20" s="212"/>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row>
    <row r="21" spans="1:58">
      <c r="A21" t="s">
        <v>840</v>
      </c>
      <c r="B21" s="5"/>
      <c r="C21" s="25">
        <f t="shared" ref="C21:N21" si="6">(C6/B6)-1</f>
        <v>3.9064089521871903E-2</v>
      </c>
      <c r="D21" s="25">
        <f t="shared" si="6"/>
        <v>4.7973369884473094E-3</v>
      </c>
      <c r="E21" s="25">
        <f t="shared" si="6"/>
        <v>0.13485335671830856</v>
      </c>
      <c r="F21" s="25">
        <f t="shared" si="6"/>
        <v>-4.979823130419847E-2</v>
      </c>
      <c r="G21" s="25">
        <f t="shared" si="6"/>
        <v>-2.0872865275142316E-2</v>
      </c>
      <c r="H21" s="25">
        <f t="shared" si="6"/>
        <v>1.2643041712809167E-2</v>
      </c>
      <c r="I21" s="25">
        <f t="shared" si="6"/>
        <v>-4.7844709742094205E-2</v>
      </c>
      <c r="J21" s="25">
        <f t="shared" si="6"/>
        <v>0.14395099540581935</v>
      </c>
      <c r="K21" s="25">
        <f t="shared" si="6"/>
        <v>1.8406961178045744E-3</v>
      </c>
      <c r="L21" s="25">
        <f t="shared" si="6"/>
        <v>6.4807082011023809E-2</v>
      </c>
      <c r="M21" s="25">
        <f t="shared" si="6"/>
        <v>-1.6078431372549051E-2</v>
      </c>
      <c r="N21" s="25">
        <f t="shared" si="6"/>
        <v>-4.814667198086886E-2</v>
      </c>
      <c r="O21" s="510">
        <f t="shared" si="5"/>
        <v>-0.1209474691111998</v>
      </c>
      <c r="P21" s="25">
        <f t="shared" si="2"/>
        <v>-3.9154485307318465E-2</v>
      </c>
      <c r="Q21" s="583">
        <f t="shared" si="3"/>
        <v>-3.167952530403273E-2</v>
      </c>
      <c r="R21" s="25"/>
      <c r="S21" s="25">
        <f t="shared" si="2"/>
        <v>3.6785395289089307E-2</v>
      </c>
    </row>
    <row r="22" spans="1:58">
      <c r="A22" t="s">
        <v>35</v>
      </c>
      <c r="B22" s="5"/>
      <c r="C22" s="25">
        <f t="shared" ref="C22:N22" si="7">(C7/B7)-1</f>
        <v>3.0526109148017344E-2</v>
      </c>
      <c r="D22" s="25">
        <f t="shared" si="7"/>
        <v>-3.2288789408515095E-2</v>
      </c>
      <c r="E22" s="25">
        <f t="shared" si="7"/>
        <v>6.6338582677165414E-2</v>
      </c>
      <c r="F22" s="25">
        <f t="shared" si="7"/>
        <v>-2.1690972863208424E-2</v>
      </c>
      <c r="G22" s="25">
        <f t="shared" si="7"/>
        <v>-1.8869704689117306E-4</v>
      </c>
      <c r="H22" s="25">
        <f t="shared" si="7"/>
        <v>3.7652165707275698E-2</v>
      </c>
      <c r="I22" s="25">
        <f t="shared" si="7"/>
        <v>3.6649690796653367E-2</v>
      </c>
      <c r="J22" s="25">
        <f t="shared" si="7"/>
        <v>6.3952978331432542E-2</v>
      </c>
      <c r="K22" s="25">
        <f t="shared" si="7"/>
        <v>-6.2994722955145077E-2</v>
      </c>
      <c r="L22" s="25">
        <f t="shared" si="7"/>
        <v>4.8398451249560548E-3</v>
      </c>
      <c r="M22" s="25">
        <f t="shared" si="7"/>
        <v>7.2423154391803024E-2</v>
      </c>
      <c r="N22" s="25">
        <f t="shared" si="7"/>
        <v>-2.6375959496978574E-2</v>
      </c>
      <c r="O22" s="510">
        <f t="shared" si="5"/>
        <v>-9.0297784310523044E-2</v>
      </c>
      <c r="P22" s="25">
        <f t="shared" si="2"/>
        <v>-1.5444020973214179E-2</v>
      </c>
      <c r="Q22" s="583">
        <f t="shared" si="3"/>
        <v>-6.3349939386074805E-2</v>
      </c>
      <c r="R22" s="25"/>
      <c r="S22" s="589"/>
    </row>
    <row r="23" spans="1:58">
      <c r="A23" t="s">
        <v>40</v>
      </c>
      <c r="B23" s="5"/>
      <c r="C23" s="25">
        <f t="shared" ref="C23:N23" si="8">(C8/B8)-1</f>
        <v>-2.3651342014350263E-2</v>
      </c>
      <c r="D23" s="25">
        <f t="shared" si="8"/>
        <v>-1.3699872981310146E-2</v>
      </c>
      <c r="E23" s="25">
        <f t="shared" si="8"/>
        <v>4.286634164290315E-2</v>
      </c>
      <c r="F23" s="25">
        <f t="shared" si="8"/>
        <v>3.2901120225809377E-2</v>
      </c>
      <c r="G23" s="25">
        <f t="shared" si="8"/>
        <v>8.0273270708794975E-3</v>
      </c>
      <c r="H23" s="25">
        <f t="shared" si="8"/>
        <v>-1.4656048797017984E-2</v>
      </c>
      <c r="I23" s="25">
        <f t="shared" si="8"/>
        <v>2.4589459203851805E-2</v>
      </c>
      <c r="J23" s="25">
        <f t="shared" si="8"/>
        <v>1.2922715448518973E-2</v>
      </c>
      <c r="K23" s="25">
        <f t="shared" si="8"/>
        <v>1.0769613122359356E-2</v>
      </c>
      <c r="L23" s="25">
        <f t="shared" si="8"/>
        <v>4.6717482173592284E-2</v>
      </c>
      <c r="M23" s="25">
        <f t="shared" si="8"/>
        <v>1.1040638947615644E-2</v>
      </c>
      <c r="N23" s="25">
        <f t="shared" si="8"/>
        <v>-1.2701363073110317E-2</v>
      </c>
      <c r="O23" s="510">
        <f t="shared" si="5"/>
        <v>-8.4360362453531623E-2</v>
      </c>
      <c r="P23" s="25">
        <f t="shared" si="2"/>
        <v>-4.0248071114273865E-2</v>
      </c>
      <c r="Q23" s="583">
        <f t="shared" si="3"/>
        <v>-3.5492671451408775E-2</v>
      </c>
      <c r="R23" s="25"/>
      <c r="S23" s="5"/>
    </row>
    <row r="24" spans="1:58">
      <c r="A24" t="s">
        <v>841</v>
      </c>
      <c r="B24" s="5"/>
      <c r="C24" s="25">
        <f t="shared" ref="C24:N24" si="9">(C9/B9)-1</f>
        <v>0.11386288130474176</v>
      </c>
      <c r="D24" s="25">
        <f t="shared" si="9"/>
        <v>6.760665220535067E-2</v>
      </c>
      <c r="E24" s="25">
        <f t="shared" si="9"/>
        <v>1.879444632577032E-2</v>
      </c>
      <c r="F24" s="25">
        <f t="shared" si="9"/>
        <v>-1.9528003988698694E-2</v>
      </c>
      <c r="G24" s="25">
        <f t="shared" si="9"/>
        <v>-1.4577506568353216E-2</v>
      </c>
      <c r="H24" s="25">
        <f t="shared" si="9"/>
        <v>-3.9477079212178579E-2</v>
      </c>
      <c r="I24" s="25">
        <f t="shared" si="9"/>
        <v>5.0770057306590344E-2</v>
      </c>
      <c r="J24" s="25">
        <f t="shared" si="9"/>
        <v>5.7349808265871216E-2</v>
      </c>
      <c r="K24" s="25">
        <f t="shared" si="9"/>
        <v>-2.0067698259187638E-2</v>
      </c>
      <c r="L24" s="25">
        <f t="shared" si="9"/>
        <v>3.8490007401924542E-2</v>
      </c>
      <c r="M24" s="25">
        <f t="shared" si="9"/>
        <v>3.682584937039679E-2</v>
      </c>
      <c r="N24" s="25">
        <f t="shared" si="9"/>
        <v>-6.4314084937366345E-2</v>
      </c>
      <c r="O24" s="510">
        <f t="shared" si="5"/>
        <v>-0.15470520894178474</v>
      </c>
      <c r="P24" s="25">
        <f t="shared" si="2"/>
        <v>5.5231524983381464E-2</v>
      </c>
      <c r="Q24" s="583">
        <f t="shared" si="3"/>
        <v>-5.0410277763896061E-2</v>
      </c>
      <c r="R24" s="25"/>
      <c r="S24" s="25">
        <f t="shared" si="2"/>
        <v>-6.8874834960619857E-2</v>
      </c>
    </row>
    <row r="25" spans="1:58">
      <c r="A25" t="s">
        <v>36</v>
      </c>
      <c r="B25" s="5"/>
      <c r="C25" s="25">
        <f t="shared" ref="C25:N25" si="10">(C10/B10)-1</f>
        <v>-8.2791774236624649E-3</v>
      </c>
      <c r="D25" s="25">
        <f t="shared" si="10"/>
        <v>4.8384201077199318E-2</v>
      </c>
      <c r="E25" s="25">
        <f t="shared" si="10"/>
        <v>-6.1734737563147513E-2</v>
      </c>
      <c r="F25" s="25">
        <f t="shared" si="10"/>
        <v>2.9293666727504997E-2</v>
      </c>
      <c r="G25" s="25">
        <f t="shared" si="10"/>
        <v>-1.4008334072169504E-2</v>
      </c>
      <c r="H25" s="25">
        <f t="shared" si="10"/>
        <v>5.1254383598597242E-2</v>
      </c>
      <c r="I25" s="25">
        <f t="shared" si="10"/>
        <v>3.9432041741510604E-2</v>
      </c>
      <c r="J25" s="25">
        <f t="shared" si="10"/>
        <v>-3.5961158657011216E-2</v>
      </c>
      <c r="K25" s="25">
        <f t="shared" si="10"/>
        <v>-4.6094750320102573E-3</v>
      </c>
      <c r="L25" s="25">
        <f t="shared" si="10"/>
        <v>5.0081468141668806E-2</v>
      </c>
      <c r="M25" s="25">
        <f t="shared" si="10"/>
        <v>5.2266231114740602E-2</v>
      </c>
      <c r="N25" s="25">
        <f t="shared" si="10"/>
        <v>-1.8936748156771488E-2</v>
      </c>
      <c r="O25" s="510">
        <f t="shared" si="5"/>
        <v>-0.10824382011315947</v>
      </c>
      <c r="P25" s="25">
        <f t="shared" si="2"/>
        <v>-1.8563753395053229E-2</v>
      </c>
      <c r="Q25" s="583">
        <f t="shared" si="3"/>
        <v>-8.4505209725711961E-2</v>
      </c>
      <c r="R25" s="25"/>
      <c r="S25" s="5"/>
    </row>
    <row r="26" spans="1:58">
      <c r="A26" t="s">
        <v>37</v>
      </c>
      <c r="B26" s="5"/>
      <c r="C26" s="25">
        <f t="shared" ref="C26:N26" si="11">(C11/B11)-1</f>
        <v>1.3940339247416667E-2</v>
      </c>
      <c r="D26" s="25">
        <f t="shared" si="11"/>
        <v>2.7978079030862357E-2</v>
      </c>
      <c r="E26" s="25">
        <f t="shared" si="11"/>
        <v>2.3381967826412442E-3</v>
      </c>
      <c r="F26" s="25">
        <f t="shared" si="11"/>
        <v>7.6513949799384084E-2</v>
      </c>
      <c r="G26" s="25">
        <f t="shared" si="11"/>
        <v>-4.8452804021842821E-2</v>
      </c>
      <c r="H26" s="25">
        <f t="shared" si="11"/>
        <v>1.7580615777008646E-2</v>
      </c>
      <c r="I26" s="25">
        <f t="shared" si="11"/>
        <v>2.4438277683286991E-2</v>
      </c>
      <c r="J26" s="25">
        <f t="shared" si="11"/>
        <v>-1.7476406850747139E-4</v>
      </c>
      <c r="K26" s="25">
        <f t="shared" si="11"/>
        <v>0.10260443978325462</v>
      </c>
      <c r="L26" s="25">
        <f t="shared" si="11"/>
        <v>-6.2618896639188293E-3</v>
      </c>
      <c r="M26" s="25">
        <f t="shared" si="11"/>
        <v>-1.6511127063890907E-2</v>
      </c>
      <c r="N26" s="25">
        <f t="shared" si="11"/>
        <v>-5.3933495539334908E-2</v>
      </c>
      <c r="O26" s="510">
        <f t="shared" si="5"/>
        <v>-0.11266925114895898</v>
      </c>
      <c r="P26" s="25">
        <f t="shared" si="2"/>
        <v>-4.7042283625894243E-2</v>
      </c>
      <c r="Q26" s="583">
        <f t="shared" si="3"/>
        <v>-1.9487853532686561E-2</v>
      </c>
      <c r="R26" s="25"/>
      <c r="S26" s="5"/>
    </row>
    <row r="27" spans="1:58">
      <c r="A27" t="s">
        <v>842</v>
      </c>
      <c r="B27" s="5"/>
      <c r="C27" s="25">
        <f t="shared" ref="C27:N27" si="12">(C12/B12)-1</f>
        <v>9.665909828089525E-2</v>
      </c>
      <c r="D27" s="25">
        <f t="shared" si="12"/>
        <v>2.1689835354432585E-3</v>
      </c>
      <c r="E27" s="25">
        <f t="shared" si="12"/>
        <v>2.3708804722085697E-2</v>
      </c>
      <c r="F27" s="25">
        <f t="shared" si="12"/>
        <v>5.7659042859881104E-4</v>
      </c>
      <c r="G27" s="25">
        <f t="shared" si="12"/>
        <v>-4.4660007683442138E-2</v>
      </c>
      <c r="H27" s="25">
        <f t="shared" si="12"/>
        <v>5.1372273047149974E-2</v>
      </c>
      <c r="I27" s="25">
        <f t="shared" si="12"/>
        <v>9.5238095238095344E-2</v>
      </c>
      <c r="J27" s="25">
        <f t="shared" si="12"/>
        <v>-6.7749257901169924E-2</v>
      </c>
      <c r="K27" s="25">
        <f t="shared" si="12"/>
        <v>9.0840981457200876E-3</v>
      </c>
      <c r="L27" s="25">
        <f t="shared" si="12"/>
        <v>2.3480278422273848E-2</v>
      </c>
      <c r="M27" s="25">
        <f t="shared" si="12"/>
        <v>5.6673920928545618E-2</v>
      </c>
      <c r="N27" s="25">
        <f t="shared" si="12"/>
        <v>-2.9863554449497953E-2</v>
      </c>
      <c r="O27" s="510">
        <f t="shared" si="5"/>
        <v>-8.1472968334334595E-2</v>
      </c>
      <c r="P27" s="25">
        <f t="shared" si="2"/>
        <v>-6.0936304606799441E-2</v>
      </c>
      <c r="Q27" s="583">
        <f t="shared" si="3"/>
        <v>-0.1736380453003572</v>
      </c>
      <c r="R27" s="25"/>
      <c r="S27" s="25">
        <f t="shared" si="2"/>
        <v>-3.4958124806610202E-2</v>
      </c>
    </row>
    <row r="28" spans="1:58">
      <c r="A28" t="s">
        <v>38</v>
      </c>
      <c r="B28" s="5"/>
      <c r="C28" s="25">
        <f t="shared" ref="C28:N28" si="13">(C13/B13)-1</f>
        <v>-1.1802683345102372E-2</v>
      </c>
      <c r="D28" s="25">
        <f t="shared" si="13"/>
        <v>1.2351980400163276E-2</v>
      </c>
      <c r="E28" s="25">
        <f t="shared" si="13"/>
        <v>-1.6335585358475346E-2</v>
      </c>
      <c r="F28" s="25">
        <f t="shared" si="13"/>
        <v>7.7601230138390598E-2</v>
      </c>
      <c r="G28" s="25">
        <f t="shared" si="13"/>
        <v>-3.6719939117199396E-2</v>
      </c>
      <c r="H28" s="25">
        <f t="shared" si="13"/>
        <v>7.6338139443018038E-2</v>
      </c>
      <c r="I28" s="25">
        <f t="shared" si="13"/>
        <v>5.6885952839710097E-2</v>
      </c>
      <c r="J28" s="25">
        <f t="shared" si="13"/>
        <v>-5.1740602482854392E-2</v>
      </c>
      <c r="K28" s="25">
        <f t="shared" si="13"/>
        <v>-9.1549940492541282E-5</v>
      </c>
      <c r="L28" s="25">
        <f t="shared" si="13"/>
        <v>3.3693462735762791E-2</v>
      </c>
      <c r="M28" s="25">
        <f t="shared" si="13"/>
        <v>7.6527900797165538E-2</v>
      </c>
      <c r="N28" s="25">
        <f t="shared" si="13"/>
        <v>-7.7752180352147482E-2</v>
      </c>
      <c r="O28" s="510">
        <f t="shared" si="5"/>
        <v>-0.13912470419498357</v>
      </c>
      <c r="P28" s="25">
        <f t="shared" si="2"/>
        <v>-6.7937071554979522E-2</v>
      </c>
      <c r="Q28" s="583">
        <f t="shared" si="3"/>
        <v>-0.10236370119049509</v>
      </c>
      <c r="R28" s="25"/>
      <c r="S28" s="25"/>
    </row>
    <row r="29" spans="1:58">
      <c r="A29" t="s">
        <v>785</v>
      </c>
      <c r="B29" s="5"/>
      <c r="C29" s="25">
        <f t="shared" ref="C29:N29" si="14">(C14/B14)-1</f>
        <v>2.2763669640814443E-2</v>
      </c>
      <c r="D29" s="25">
        <f t="shared" si="14"/>
        <v>6.5652611564702035E-2</v>
      </c>
      <c r="E29" s="25">
        <f t="shared" si="14"/>
        <v>7.0948782535684263E-2</v>
      </c>
      <c r="F29" s="25">
        <f t="shared" si="14"/>
        <v>-3.2340258722069803E-2</v>
      </c>
      <c r="G29" s="25">
        <f t="shared" si="14"/>
        <v>-4.9220174194855137E-2</v>
      </c>
      <c r="H29" s="25">
        <f t="shared" si="14"/>
        <v>9.4588836812952604E-2</v>
      </c>
      <c r="I29" s="25">
        <f t="shared" si="14"/>
        <v>-1.6543402101985016E-3</v>
      </c>
      <c r="J29" s="25">
        <f t="shared" si="14"/>
        <v>3.2459304025733493E-2</v>
      </c>
      <c r="K29" s="25">
        <f t="shared" si="14"/>
        <v>-1.8126888217522619E-2</v>
      </c>
      <c r="L29" s="25">
        <f t="shared" si="14"/>
        <v>-3.9423076923077449E-3</v>
      </c>
      <c r="M29" s="25">
        <f t="shared" si="14"/>
        <v>2.9636065257264255E-2</v>
      </c>
      <c r="N29" s="25">
        <f t="shared" si="14"/>
        <v>-0.10200637539846236</v>
      </c>
      <c r="O29" s="510">
        <f t="shared" si="5"/>
        <v>-0.17337217763776136</v>
      </c>
      <c r="P29" s="25">
        <f t="shared" si="2"/>
        <v>9.7836467959884654E-2</v>
      </c>
      <c r="Q29" s="583">
        <f t="shared" si="3"/>
        <v>-9.9621777557360014E-2</v>
      </c>
      <c r="R29" s="25"/>
      <c r="S29" s="5"/>
    </row>
    <row r="30" spans="1:58">
      <c r="A30" t="s">
        <v>39</v>
      </c>
      <c r="B30" s="5"/>
      <c r="C30" s="25">
        <f t="shared" ref="C30:N30" si="15">(C15/B15)-1</f>
        <v>0.12244645289092482</v>
      </c>
      <c r="D30" s="25">
        <f t="shared" si="15"/>
        <v>-1.1361129494815825E-2</v>
      </c>
      <c r="E30" s="25">
        <f t="shared" si="15"/>
        <v>4.5743612629699948E-2</v>
      </c>
      <c r="F30" s="25">
        <f t="shared" si="15"/>
        <v>-3.9048330310466284E-2</v>
      </c>
      <c r="G30" s="25">
        <f t="shared" si="15"/>
        <v>3.4084600865993187E-2</v>
      </c>
      <c r="H30" s="25">
        <f t="shared" si="15"/>
        <v>1.6856345286665242E-2</v>
      </c>
      <c r="I30" s="25">
        <f t="shared" si="15"/>
        <v>4.9836342519269383E-2</v>
      </c>
      <c r="J30" s="25">
        <f t="shared" si="15"/>
        <v>2.9367394146635917E-2</v>
      </c>
      <c r="K30" s="25">
        <f t="shared" si="15"/>
        <v>-2.8529555446995647E-2</v>
      </c>
      <c r="L30" s="25">
        <f t="shared" si="15"/>
        <v>-1.4381977270441548E-2</v>
      </c>
      <c r="M30" s="25">
        <f t="shared" si="15"/>
        <v>-1.4489795918367299E-2</v>
      </c>
      <c r="N30" s="25">
        <f t="shared" si="15"/>
        <v>-2.9095050735141847E-2</v>
      </c>
      <c r="O30" s="510">
        <f t="shared" si="5"/>
        <v>-0.102086846426097</v>
      </c>
      <c r="P30" s="25">
        <f t="shared" si="2"/>
        <v>7.1105129727200955E-2</v>
      </c>
      <c r="Q30" s="583">
        <f t="shared" si="3"/>
        <v>-0.10578609363646052</v>
      </c>
      <c r="R30" s="25"/>
      <c r="S30" s="5"/>
    </row>
    <row r="31" spans="1:58" ht="13.5" thickBot="1">
      <c r="A31" s="46" t="s">
        <v>41</v>
      </c>
      <c r="B31" s="46"/>
      <c r="C31" s="401">
        <f t="shared" ref="C31:N31" si="16">(C16/B16)-1</f>
        <v>3.7559860218301155E-2</v>
      </c>
      <c r="D31" s="401">
        <f t="shared" si="16"/>
        <v>2.0574146763355783E-2</v>
      </c>
      <c r="E31" s="401">
        <f t="shared" si="16"/>
        <v>3.2373983474845547E-2</v>
      </c>
      <c r="F31" s="401">
        <f t="shared" si="16"/>
        <v>6.5906310430561277E-3</v>
      </c>
      <c r="G31" s="401">
        <f t="shared" si="16"/>
        <v>-1.7094017094017144E-2</v>
      </c>
      <c r="H31" s="401">
        <f t="shared" si="16"/>
        <v>3.4894295971280354E-2</v>
      </c>
      <c r="I31" s="401">
        <f t="shared" si="16"/>
        <v>2.329561222287313E-2</v>
      </c>
      <c r="J31" s="401">
        <f t="shared" si="16"/>
        <v>3.8502101758244978E-2</v>
      </c>
      <c r="K31" s="401">
        <f t="shared" si="16"/>
        <v>-7.8777283707029966E-3</v>
      </c>
      <c r="L31" s="401">
        <f t="shared" si="16"/>
        <v>2.9033932631917558E-2</v>
      </c>
      <c r="M31" s="401">
        <f t="shared" si="16"/>
        <v>1.3684614400818473E-2</v>
      </c>
      <c r="N31" s="401">
        <f t="shared" si="16"/>
        <v>-3.8684217904505602E-2</v>
      </c>
      <c r="O31" s="511">
        <f t="shared" si="5"/>
        <v>-0.10964519244126714</v>
      </c>
      <c r="P31" s="401">
        <f t="shared" si="2"/>
        <v>-1.9542197987630572E-2</v>
      </c>
      <c r="Q31" s="584">
        <f t="shared" si="2"/>
        <v>-8.7165945512020504E-2</v>
      </c>
      <c r="R31" s="401">
        <f t="shared" si="2"/>
        <v>5.2422798342113275E-3</v>
      </c>
      <c r="S31" s="401">
        <f t="shared" si="2"/>
        <v>-1.7897843912983324E-2</v>
      </c>
    </row>
    <row r="32" spans="1:58" ht="12" customHeight="1" thickTop="1">
      <c r="B32" s="5"/>
      <c r="C32" s="5"/>
      <c r="D32" s="5"/>
      <c r="E32" s="5"/>
      <c r="F32" s="5"/>
      <c r="G32" s="5"/>
      <c r="H32" s="5"/>
      <c r="I32" s="5"/>
      <c r="J32" s="5"/>
      <c r="O32" s="5"/>
      <c r="P32" s="5"/>
      <c r="R32" s="577"/>
      <c r="S32" s="5"/>
    </row>
    <row r="33" spans="1:19" ht="15.75">
      <c r="A33" s="180" t="s">
        <v>43</v>
      </c>
      <c r="B33" s="5"/>
      <c r="C33" s="5"/>
      <c r="D33" s="5"/>
      <c r="E33" s="5"/>
      <c r="F33" s="5"/>
      <c r="G33" s="5"/>
      <c r="H33" s="10"/>
      <c r="I33" s="10"/>
      <c r="J33" s="10"/>
      <c r="K33" s="10"/>
      <c r="L33" s="180"/>
      <c r="M33" s="180"/>
      <c r="N33" s="180"/>
      <c r="O33" s="12"/>
      <c r="P33" s="12"/>
      <c r="Q33" s="575"/>
      <c r="R33" s="578"/>
      <c r="S33" s="12"/>
    </row>
    <row r="34" spans="1:19">
      <c r="A34" s="12"/>
      <c r="B34" s="5"/>
      <c r="C34" s="5"/>
      <c r="D34" s="5"/>
      <c r="E34" s="5"/>
      <c r="F34" s="5"/>
      <c r="G34" s="5"/>
      <c r="H34" s="10"/>
      <c r="I34" s="10"/>
      <c r="J34" s="10"/>
      <c r="K34" s="10"/>
      <c r="L34" s="12"/>
      <c r="M34" s="12"/>
      <c r="N34" s="12"/>
      <c r="O34" s="212"/>
      <c r="P34" s="212"/>
      <c r="Q34" s="578"/>
      <c r="R34" s="212"/>
      <c r="S34" s="212"/>
    </row>
    <row r="35" spans="1:19">
      <c r="A35" s="31" t="s">
        <v>42</v>
      </c>
      <c r="B35" s="11">
        <v>1996</v>
      </c>
      <c r="C35" s="11">
        <v>1997</v>
      </c>
      <c r="D35" s="11">
        <v>1998</v>
      </c>
      <c r="E35" s="11">
        <v>1999</v>
      </c>
      <c r="F35" s="11">
        <v>2000</v>
      </c>
      <c r="G35" s="11">
        <v>2001</v>
      </c>
      <c r="H35" s="11">
        <v>2002</v>
      </c>
      <c r="I35" s="11">
        <v>2003</v>
      </c>
      <c r="J35" s="11">
        <v>2004</v>
      </c>
      <c r="K35" s="11">
        <v>2005</v>
      </c>
      <c r="L35" s="11">
        <v>2006</v>
      </c>
      <c r="M35" s="11">
        <v>2007</v>
      </c>
      <c r="N35" s="11">
        <v>2008</v>
      </c>
      <c r="O35" s="506">
        <v>2008</v>
      </c>
      <c r="P35" s="11">
        <v>2009</v>
      </c>
      <c r="Q35" s="580">
        <v>2010</v>
      </c>
      <c r="R35" s="11">
        <v>2010</v>
      </c>
      <c r="S35" s="11">
        <v>2011</v>
      </c>
    </row>
    <row r="36" spans="1:19">
      <c r="A36" t="s">
        <v>34</v>
      </c>
      <c r="B36" s="186">
        <v>9429</v>
      </c>
      <c r="C36" s="186">
        <v>9168</v>
      </c>
      <c r="D36" s="186">
        <v>9834</v>
      </c>
      <c r="E36" s="186">
        <v>10358</v>
      </c>
      <c r="F36" s="186">
        <v>10215</v>
      </c>
      <c r="G36" s="186">
        <v>10299</v>
      </c>
      <c r="H36" s="186">
        <v>11346</v>
      </c>
      <c r="I36" s="186">
        <v>12191</v>
      </c>
      <c r="J36" s="186">
        <v>11287</v>
      </c>
      <c r="K36" s="186">
        <v>11614</v>
      </c>
      <c r="L36" s="186">
        <v>11780</v>
      </c>
      <c r="M36" s="186">
        <v>12303</v>
      </c>
      <c r="N36" s="186">
        <v>12552</v>
      </c>
      <c r="O36" s="508">
        <v>11441.015633333331</v>
      </c>
      <c r="P36" s="186">
        <v>10412.762387362525</v>
      </c>
      <c r="Q36" s="585">
        <v>9216.1290471753</v>
      </c>
      <c r="R36" s="186"/>
      <c r="S36" s="425"/>
    </row>
    <row r="37" spans="1:19">
      <c r="A37" t="s">
        <v>786</v>
      </c>
      <c r="B37" s="186">
        <v>9139</v>
      </c>
      <c r="C37" s="186">
        <v>9379</v>
      </c>
      <c r="D37" s="186">
        <v>9522</v>
      </c>
      <c r="E37" s="186">
        <v>10206</v>
      </c>
      <c r="F37" s="186">
        <v>10605</v>
      </c>
      <c r="G37" s="186">
        <v>10198</v>
      </c>
      <c r="H37" s="186">
        <v>10615</v>
      </c>
      <c r="I37" s="186">
        <v>10749</v>
      </c>
      <c r="J37" s="186">
        <v>11191</v>
      </c>
      <c r="K37" s="186">
        <v>10762</v>
      </c>
      <c r="L37" s="186">
        <v>11249</v>
      </c>
      <c r="M37" s="186">
        <v>11345</v>
      </c>
      <c r="N37" s="186">
        <v>11337</v>
      </c>
      <c r="O37" s="508">
        <v>10437.104000000001</v>
      </c>
      <c r="P37" s="186">
        <v>9775.4637109852483</v>
      </c>
      <c r="Q37" s="585">
        <v>9207.8250000000007</v>
      </c>
      <c r="R37" s="186"/>
      <c r="S37" s="425"/>
    </row>
    <row r="38" spans="1:19">
      <c r="A38" t="s">
        <v>840</v>
      </c>
      <c r="B38" s="186">
        <v>9976</v>
      </c>
      <c r="C38" s="186">
        <v>9746</v>
      </c>
      <c r="D38" s="186">
        <v>10512</v>
      </c>
      <c r="E38" s="186">
        <v>11656</v>
      </c>
      <c r="F38" s="186">
        <v>11310</v>
      </c>
      <c r="G38" s="186">
        <v>11097</v>
      </c>
      <c r="H38" s="186">
        <v>10540</v>
      </c>
      <c r="I38" s="186">
        <v>11981</v>
      </c>
      <c r="J38" s="186">
        <v>12540</v>
      </c>
      <c r="K38" s="186">
        <v>11933</v>
      </c>
      <c r="L38" s="186">
        <v>12435</v>
      </c>
      <c r="M38" s="186">
        <v>12163</v>
      </c>
      <c r="N38" s="186">
        <v>12582</v>
      </c>
      <c r="O38" s="508">
        <v>11562.53663333333</v>
      </c>
      <c r="P38" s="186">
        <v>10617.237260609354</v>
      </c>
      <c r="Q38" s="585">
        <v>10123.540519662803</v>
      </c>
      <c r="R38" s="186">
        <v>28547.494566838104</v>
      </c>
      <c r="S38" s="186">
        <v>26752.094379198206</v>
      </c>
    </row>
    <row r="39" spans="1:19">
      <c r="A39" t="s">
        <v>35</v>
      </c>
      <c r="B39" s="186">
        <v>9407</v>
      </c>
      <c r="C39" s="186">
        <v>9306</v>
      </c>
      <c r="D39" s="186">
        <v>10382</v>
      </c>
      <c r="E39" s="186">
        <v>11110</v>
      </c>
      <c r="F39" s="186">
        <v>11029</v>
      </c>
      <c r="G39" s="186">
        <v>10936</v>
      </c>
      <c r="H39" s="186">
        <v>10312</v>
      </c>
      <c r="I39" s="186">
        <v>11880</v>
      </c>
      <c r="J39" s="186">
        <v>12408</v>
      </c>
      <c r="K39" s="186">
        <v>11498</v>
      </c>
      <c r="L39" s="186">
        <v>11837</v>
      </c>
      <c r="M39" s="186">
        <v>12220</v>
      </c>
      <c r="N39" s="186">
        <v>12176</v>
      </c>
      <c r="O39" s="508">
        <v>11205.85586666667</v>
      </c>
      <c r="P39" s="186">
        <v>10593.795850084434</v>
      </c>
      <c r="Q39" s="585">
        <v>9899.2293569480498</v>
      </c>
      <c r="R39" s="186"/>
      <c r="S39" s="425"/>
    </row>
    <row r="40" spans="1:19">
      <c r="A40" t="s">
        <v>40</v>
      </c>
      <c r="B40" s="186">
        <v>10311</v>
      </c>
      <c r="C40" s="186">
        <v>9824</v>
      </c>
      <c r="D40" s="186">
        <v>10542</v>
      </c>
      <c r="E40" s="186">
        <v>11436</v>
      </c>
      <c r="F40" s="186">
        <v>11047</v>
      </c>
      <c r="G40" s="186">
        <v>11066</v>
      </c>
      <c r="H40" s="186">
        <v>11168</v>
      </c>
      <c r="I40" s="186">
        <v>12248</v>
      </c>
      <c r="J40" s="186">
        <v>11539</v>
      </c>
      <c r="K40" s="186">
        <v>11546</v>
      </c>
      <c r="L40" s="186">
        <v>12110</v>
      </c>
      <c r="M40" s="186">
        <v>12269</v>
      </c>
      <c r="N40" s="186">
        <v>12237</v>
      </c>
      <c r="O40" s="508">
        <v>11210.952433333334</v>
      </c>
      <c r="P40" s="186">
        <v>11372.614690568033</v>
      </c>
      <c r="Q40" s="585">
        <v>10976.584077165309</v>
      </c>
      <c r="R40" s="186"/>
      <c r="S40" s="425"/>
    </row>
    <row r="41" spans="1:19">
      <c r="A41" t="s">
        <v>841</v>
      </c>
      <c r="B41" s="186">
        <v>9851</v>
      </c>
      <c r="C41" s="186">
        <v>10407</v>
      </c>
      <c r="D41" s="186">
        <v>10265</v>
      </c>
      <c r="E41" s="186">
        <v>11143</v>
      </c>
      <c r="F41" s="186">
        <v>11245</v>
      </c>
      <c r="G41" s="186">
        <v>10307</v>
      </c>
      <c r="H41" s="186">
        <v>10802</v>
      </c>
      <c r="I41" s="186">
        <v>12415</v>
      </c>
      <c r="J41" s="186">
        <v>10908</v>
      </c>
      <c r="K41" s="186">
        <v>11104</v>
      </c>
      <c r="L41" s="186">
        <v>11843</v>
      </c>
      <c r="M41" s="186">
        <v>11804</v>
      </c>
      <c r="N41" s="186">
        <v>12011</v>
      </c>
      <c r="O41" s="508">
        <v>10585.159337494029</v>
      </c>
      <c r="P41" s="186">
        <v>11247.349939561205</v>
      </c>
      <c r="Q41" s="585">
        <v>9977.0679653386142</v>
      </c>
      <c r="R41" s="186">
        <v>30852.881399451973</v>
      </c>
      <c r="S41" s="186">
        <v>32306.638217223961</v>
      </c>
    </row>
    <row r="42" spans="1:19">
      <c r="A42" t="s">
        <v>36</v>
      </c>
      <c r="B42" s="186">
        <v>10888</v>
      </c>
      <c r="C42" s="186">
        <v>10161</v>
      </c>
      <c r="D42" s="186">
        <v>11485</v>
      </c>
      <c r="E42" s="186">
        <v>11230</v>
      </c>
      <c r="F42" s="186">
        <v>11488</v>
      </c>
      <c r="G42" s="186">
        <v>10805</v>
      </c>
      <c r="H42" s="186">
        <v>11653</v>
      </c>
      <c r="I42" s="186">
        <v>12188</v>
      </c>
      <c r="J42" s="186">
        <v>11889</v>
      </c>
      <c r="K42" s="186">
        <v>11491</v>
      </c>
      <c r="L42" s="186">
        <v>11900</v>
      </c>
      <c r="M42" s="186">
        <v>12541</v>
      </c>
      <c r="N42" s="186">
        <v>12607</v>
      </c>
      <c r="O42" s="508">
        <v>11223.891667954244</v>
      </c>
      <c r="P42" s="186">
        <v>11157.165810976854</v>
      </c>
      <c r="Q42" s="585">
        <v>10190.44696431651</v>
      </c>
      <c r="R42" s="186"/>
      <c r="S42" s="186"/>
    </row>
    <row r="43" spans="1:19">
      <c r="A43" t="s">
        <v>37</v>
      </c>
      <c r="B43" s="186">
        <v>10981</v>
      </c>
      <c r="C43" s="186">
        <v>10118</v>
      </c>
      <c r="D43" s="186">
        <v>10977</v>
      </c>
      <c r="E43" s="186">
        <v>11462</v>
      </c>
      <c r="F43" s="186">
        <v>11970</v>
      </c>
      <c r="G43" s="186">
        <v>10584</v>
      </c>
      <c r="H43" s="186">
        <v>11389</v>
      </c>
      <c r="I43" s="186">
        <v>11535</v>
      </c>
      <c r="J43" s="186">
        <v>12034</v>
      </c>
      <c r="K43" s="186">
        <v>11663</v>
      </c>
      <c r="L43" s="186">
        <v>12578</v>
      </c>
      <c r="M43" s="186">
        <v>12540</v>
      </c>
      <c r="N43" s="186">
        <v>12164</v>
      </c>
      <c r="O43" s="508">
        <v>11164.257299999997</v>
      </c>
      <c r="P43" s="186">
        <v>11108.469397252691</v>
      </c>
      <c r="Q43" s="585">
        <v>9581.7819999999992</v>
      </c>
      <c r="R43" s="186"/>
      <c r="S43" s="186"/>
    </row>
    <row r="44" spans="1:19">
      <c r="A44" t="s">
        <v>842</v>
      </c>
      <c r="B44" s="186">
        <v>9862</v>
      </c>
      <c r="C44" s="186">
        <v>9876</v>
      </c>
      <c r="D44" s="186">
        <v>10355</v>
      </c>
      <c r="E44" s="186">
        <v>10137</v>
      </c>
      <c r="F44" s="186">
        <v>10793</v>
      </c>
      <c r="G44" s="186">
        <v>9837</v>
      </c>
      <c r="H44" s="186">
        <v>10794</v>
      </c>
      <c r="I44" s="186">
        <v>11188</v>
      </c>
      <c r="J44" s="186">
        <v>11537</v>
      </c>
      <c r="K44" s="186">
        <v>10740</v>
      </c>
      <c r="L44" s="186">
        <v>12219</v>
      </c>
      <c r="M44" s="186">
        <v>12268</v>
      </c>
      <c r="N44" s="186">
        <v>10948</v>
      </c>
      <c r="O44" s="508">
        <v>10171.785933333334</v>
      </c>
      <c r="P44" s="186">
        <v>10464.617514103975</v>
      </c>
      <c r="Q44" s="585">
        <v>8936.6019404808267</v>
      </c>
      <c r="R44" s="186">
        <v>28708.830904797338</v>
      </c>
      <c r="S44" s="186">
        <v>29448.976826031409</v>
      </c>
    </row>
    <row r="45" spans="1:19">
      <c r="A45" t="s">
        <v>38</v>
      </c>
      <c r="B45" s="186">
        <v>10221</v>
      </c>
      <c r="C45" s="186">
        <v>10215</v>
      </c>
      <c r="D45" s="186">
        <v>10946</v>
      </c>
      <c r="E45" s="186">
        <v>10713</v>
      </c>
      <c r="F45" s="186">
        <v>11784</v>
      </c>
      <c r="G45" s="186">
        <v>10877</v>
      </c>
      <c r="H45" s="186">
        <v>11566</v>
      </c>
      <c r="I45" s="186">
        <v>12099</v>
      </c>
      <c r="J45" s="186">
        <v>12286</v>
      </c>
      <c r="K45" s="186">
        <v>12083</v>
      </c>
      <c r="L45" s="186">
        <v>13033</v>
      </c>
      <c r="M45" s="186">
        <v>12604</v>
      </c>
      <c r="N45" s="186">
        <v>12478</v>
      </c>
      <c r="O45" s="508">
        <v>11459.78507734875</v>
      </c>
      <c r="P45" s="186">
        <v>11133.264284739998</v>
      </c>
      <c r="Q45" s="585">
        <v>9909.3116015959986</v>
      </c>
      <c r="R45" s="186"/>
      <c r="S45" s="186"/>
    </row>
    <row r="46" spans="1:19">
      <c r="A46" t="s">
        <v>785</v>
      </c>
      <c r="B46" s="186">
        <v>9389</v>
      </c>
      <c r="C46" s="186">
        <v>9942</v>
      </c>
      <c r="D46" s="186">
        <v>10267</v>
      </c>
      <c r="E46" s="186">
        <v>10816</v>
      </c>
      <c r="F46" s="186">
        <v>11018</v>
      </c>
      <c r="G46" s="186">
        <v>9965</v>
      </c>
      <c r="H46" s="186">
        <v>11654</v>
      </c>
      <c r="I46" s="186">
        <v>11185</v>
      </c>
      <c r="J46" s="186">
        <v>11036</v>
      </c>
      <c r="K46" s="186">
        <v>11393</v>
      </c>
      <c r="L46" s="186">
        <v>12033</v>
      </c>
      <c r="M46" s="186">
        <v>12114</v>
      </c>
      <c r="N46" s="186">
        <v>11537</v>
      </c>
      <c r="O46" s="508">
        <v>9937.2751363234001</v>
      </c>
      <c r="P46" s="186">
        <v>9576.3059324674214</v>
      </c>
      <c r="Q46" s="585">
        <v>9270.8826467324852</v>
      </c>
      <c r="R46" s="186"/>
      <c r="S46" s="186"/>
    </row>
    <row r="47" spans="1:19">
      <c r="A47" t="s">
        <v>39</v>
      </c>
      <c r="B47" s="186">
        <v>6798</v>
      </c>
      <c r="C47" s="186">
        <v>8457</v>
      </c>
      <c r="D47" s="186">
        <v>8457</v>
      </c>
      <c r="E47" s="186">
        <v>8302</v>
      </c>
      <c r="F47" s="186">
        <v>8420</v>
      </c>
      <c r="G47" s="186">
        <v>8214</v>
      </c>
      <c r="H47" s="186">
        <v>9523</v>
      </c>
      <c r="I47" s="186">
        <v>9005</v>
      </c>
      <c r="J47" s="186">
        <v>8893</v>
      </c>
      <c r="K47" s="186">
        <v>9465</v>
      </c>
      <c r="L47" s="186">
        <v>10317</v>
      </c>
      <c r="M47" s="186">
        <v>11202</v>
      </c>
      <c r="N47" s="186">
        <v>7825</v>
      </c>
      <c r="O47" s="508">
        <v>7301.086330295173</v>
      </c>
      <c r="P47" s="186">
        <v>6974.1843943315189</v>
      </c>
      <c r="Q47" s="585">
        <v>7327.7007473093145</v>
      </c>
      <c r="R47" s="186">
        <v>26507.894995637798</v>
      </c>
      <c r="S47" s="186">
        <v>25775.168390510415</v>
      </c>
    </row>
    <row r="48" spans="1:19" s="9" customFormat="1" ht="13.5" thickBot="1">
      <c r="A48" s="46" t="s">
        <v>41</v>
      </c>
      <c r="B48" s="62">
        <v>116252</v>
      </c>
      <c r="C48" s="62">
        <v>116599</v>
      </c>
      <c r="D48" s="62">
        <v>123544</v>
      </c>
      <c r="E48" s="62">
        <v>128569</v>
      </c>
      <c r="F48" s="62">
        <v>130924</v>
      </c>
      <c r="G48" s="62">
        <v>124185</v>
      </c>
      <c r="H48" s="62">
        <v>131362</v>
      </c>
      <c r="I48" s="62">
        <v>138664</v>
      </c>
      <c r="J48" s="62">
        <f>SUM(J35:J47)</f>
        <v>139552</v>
      </c>
      <c r="K48" s="62">
        <f>SUM(K35:K47)</f>
        <v>137297</v>
      </c>
      <c r="L48" s="62">
        <f>SUM(L35:L47)</f>
        <v>145340</v>
      </c>
      <c r="M48" s="287">
        <f t="shared" ref="M48:S48" si="17">SUM(M36:M47)</f>
        <v>145373</v>
      </c>
      <c r="N48" s="287">
        <f t="shared" si="17"/>
        <v>140454</v>
      </c>
      <c r="O48" s="507">
        <f t="shared" si="17"/>
        <v>127700.70534941558</v>
      </c>
      <c r="P48" s="287">
        <f t="shared" si="17"/>
        <v>124433.23117304324</v>
      </c>
      <c r="Q48" s="582">
        <f t="shared" si="17"/>
        <v>114617.10186672521</v>
      </c>
      <c r="R48" s="287">
        <f t="shared" si="17"/>
        <v>114617.10186672522</v>
      </c>
      <c r="S48" s="287">
        <f t="shared" si="17"/>
        <v>114282.87781296398</v>
      </c>
    </row>
    <row r="49" spans="1:19" ht="13.5" thickTop="1">
      <c r="S49" s="64"/>
    </row>
    <row r="50" spans="1:19">
      <c r="A50" s="31" t="s">
        <v>42</v>
      </c>
      <c r="B50" s="11"/>
      <c r="C50" s="11">
        <v>1997</v>
      </c>
      <c r="D50" s="11">
        <v>1998</v>
      </c>
      <c r="E50" s="11">
        <v>1999</v>
      </c>
      <c r="F50" s="11">
        <v>2000</v>
      </c>
      <c r="G50" s="11">
        <v>2001</v>
      </c>
      <c r="H50" s="11">
        <v>2002</v>
      </c>
      <c r="I50" s="11">
        <v>2003</v>
      </c>
      <c r="J50" s="11">
        <v>2004</v>
      </c>
      <c r="K50" s="11">
        <v>2005</v>
      </c>
      <c r="L50" s="11">
        <v>2006</v>
      </c>
      <c r="M50" s="11">
        <v>2007</v>
      </c>
      <c r="N50" s="11">
        <v>2008</v>
      </c>
      <c r="O50" s="506">
        <v>2008</v>
      </c>
      <c r="P50" s="11">
        <v>2009</v>
      </c>
      <c r="Q50" s="580">
        <v>2010</v>
      </c>
      <c r="R50" s="11">
        <v>2010</v>
      </c>
      <c r="S50" s="11">
        <v>2011</v>
      </c>
    </row>
    <row r="51" spans="1:19">
      <c r="A51" t="s">
        <v>34</v>
      </c>
      <c r="C51" s="7">
        <f t="shared" ref="C51:N51" si="18">(C36/B36)-1</f>
        <v>-2.7680559974546659E-2</v>
      </c>
      <c r="D51" s="7">
        <f t="shared" si="18"/>
        <v>7.2643979057591679E-2</v>
      </c>
      <c r="E51" s="7">
        <f t="shared" si="18"/>
        <v>5.3284523083180879E-2</v>
      </c>
      <c r="F51" s="7">
        <f t="shared" si="18"/>
        <v>-1.3805754006564919E-2</v>
      </c>
      <c r="G51" s="7">
        <f t="shared" si="18"/>
        <v>8.2232011747429556E-3</v>
      </c>
      <c r="H51" s="7">
        <f t="shared" si="18"/>
        <v>0.10166035537430829</v>
      </c>
      <c r="I51" s="7">
        <f t="shared" si="18"/>
        <v>7.4475586109642222E-2</v>
      </c>
      <c r="J51" s="7">
        <f t="shared" si="18"/>
        <v>-7.4153063735542646E-2</v>
      </c>
      <c r="K51" s="7">
        <f t="shared" si="18"/>
        <v>2.8971383006999307E-2</v>
      </c>
      <c r="L51" s="7">
        <f t="shared" si="18"/>
        <v>1.4293094541071083E-2</v>
      </c>
      <c r="M51" s="7">
        <f t="shared" si="18"/>
        <v>4.439728353140926E-2</v>
      </c>
      <c r="N51" s="7">
        <f t="shared" si="18"/>
        <v>2.023896610582776E-2</v>
      </c>
      <c r="O51" s="510">
        <f>(O36/M36)-1</f>
        <v>-7.0062941288032921E-2</v>
      </c>
      <c r="P51" s="7">
        <f t="shared" ref="P51:P63" si="19">(P36/O36)-1</f>
        <v>-8.9874297783056556E-2</v>
      </c>
      <c r="Q51" s="586">
        <f t="shared" ref="Q51:S63" si="20">(Q36/P36)-1</f>
        <v>-0.11491987386935121</v>
      </c>
      <c r="R51" s="7"/>
      <c r="S51" s="590"/>
    </row>
    <row r="52" spans="1:19">
      <c r="A52" t="s">
        <v>786</v>
      </c>
      <c r="C52" s="7">
        <f t="shared" ref="C52:N52" si="21">(C37/B37)-1</f>
        <v>2.626107889265783E-2</v>
      </c>
      <c r="D52" s="7">
        <f t="shared" si="21"/>
        <v>1.5246828020044845E-2</v>
      </c>
      <c r="E52" s="7">
        <f t="shared" si="21"/>
        <v>7.1833648393194727E-2</v>
      </c>
      <c r="F52" s="7">
        <f t="shared" si="21"/>
        <v>3.9094650205761416E-2</v>
      </c>
      <c r="G52" s="7">
        <f t="shared" si="21"/>
        <v>-3.8378123526638386E-2</v>
      </c>
      <c r="H52" s="7">
        <f t="shared" si="21"/>
        <v>4.0890370660913833E-2</v>
      </c>
      <c r="I52" s="7">
        <f t="shared" si="21"/>
        <v>1.2623645784267445E-2</v>
      </c>
      <c r="J52" s="7">
        <f t="shared" si="21"/>
        <v>4.1120104195739193E-2</v>
      </c>
      <c r="K52" s="7">
        <f t="shared" si="21"/>
        <v>-3.8334375837726697E-2</v>
      </c>
      <c r="L52" s="7">
        <f t="shared" si="21"/>
        <v>4.5251811930867802E-2</v>
      </c>
      <c r="M52" s="7">
        <f t="shared" si="21"/>
        <v>8.5340919192817832E-3</v>
      </c>
      <c r="N52" s="7">
        <f t="shared" si="21"/>
        <v>-7.0515645658875137E-4</v>
      </c>
      <c r="O52" s="510">
        <f t="shared" ref="O52:O63" si="22">(O37/M37)-1</f>
        <v>-8.0026090788893667E-2</v>
      </c>
      <c r="P52" s="7">
        <f t="shared" si="19"/>
        <v>-6.3393091514154953E-2</v>
      </c>
      <c r="Q52" s="586">
        <f t="shared" si="20"/>
        <v>-5.8067701724201504E-2</v>
      </c>
      <c r="R52" s="7"/>
      <c r="S52" s="64"/>
    </row>
    <row r="53" spans="1:19">
      <c r="A53" t="s">
        <v>840</v>
      </c>
      <c r="C53" s="7">
        <f t="shared" ref="C53:N53" si="23">(C38/B38)-1</f>
        <v>-2.3055332798716965E-2</v>
      </c>
      <c r="D53" s="7">
        <f t="shared" si="23"/>
        <v>7.8596347219372031E-2</v>
      </c>
      <c r="E53" s="7">
        <f t="shared" si="23"/>
        <v>0.10882800608828003</v>
      </c>
      <c r="F53" s="7">
        <f t="shared" si="23"/>
        <v>-2.9684282772820869E-2</v>
      </c>
      <c r="G53" s="7">
        <f t="shared" si="23"/>
        <v>-1.8832891246684302E-2</v>
      </c>
      <c r="H53" s="7">
        <f t="shared" si="23"/>
        <v>-5.0193746057493049E-2</v>
      </c>
      <c r="I53" s="7">
        <f t="shared" si="23"/>
        <v>0.13671726755218216</v>
      </c>
      <c r="J53" s="7">
        <f t="shared" si="23"/>
        <v>4.6657207244804377E-2</v>
      </c>
      <c r="K53" s="7">
        <f t="shared" si="23"/>
        <v>-4.8405103668261562E-2</v>
      </c>
      <c r="L53" s="7">
        <f t="shared" si="23"/>
        <v>4.2068214195927212E-2</v>
      </c>
      <c r="M53" s="7">
        <f t="shared" si="23"/>
        <v>-2.1873743466023332E-2</v>
      </c>
      <c r="N53" s="7">
        <f t="shared" si="23"/>
        <v>3.4448737975828259E-2</v>
      </c>
      <c r="O53" s="510">
        <f t="shared" si="22"/>
        <v>-4.9368031461536677E-2</v>
      </c>
      <c r="P53" s="7">
        <f t="shared" si="19"/>
        <v>-8.1755362400219078E-2</v>
      </c>
      <c r="Q53" s="586">
        <f t="shared" si="20"/>
        <v>-4.6499548689393766E-2</v>
      </c>
      <c r="R53" s="7"/>
      <c r="S53" s="425">
        <f t="shared" si="20"/>
        <v>-6.2891690317563143E-2</v>
      </c>
    </row>
    <row r="54" spans="1:19">
      <c r="A54" t="s">
        <v>35</v>
      </c>
      <c r="C54" s="7">
        <f t="shared" ref="C54:N54" si="24">(C39/B39)-1</f>
        <v>-1.0736685447007566E-2</v>
      </c>
      <c r="D54" s="7">
        <f t="shared" si="24"/>
        <v>0.1156243283902858</v>
      </c>
      <c r="E54" s="7">
        <f t="shared" si="24"/>
        <v>7.0121363899056099E-2</v>
      </c>
      <c r="F54" s="7">
        <f t="shared" si="24"/>
        <v>-7.2907290729072871E-3</v>
      </c>
      <c r="G54" s="7">
        <f t="shared" si="24"/>
        <v>-8.4323148064194831E-3</v>
      </c>
      <c r="H54" s="7">
        <f t="shared" si="24"/>
        <v>-5.705925384052668E-2</v>
      </c>
      <c r="I54" s="7">
        <f t="shared" si="24"/>
        <v>0.15205585725368498</v>
      </c>
      <c r="J54" s="7">
        <f t="shared" si="24"/>
        <v>4.4444444444444509E-2</v>
      </c>
      <c r="K54" s="7">
        <f t="shared" si="24"/>
        <v>-7.3339780786589315E-2</v>
      </c>
      <c r="L54" s="7">
        <f t="shared" si="24"/>
        <v>2.9483388415376677E-2</v>
      </c>
      <c r="M54" s="7">
        <f t="shared" si="24"/>
        <v>3.2356171327194483E-2</v>
      </c>
      <c r="N54" s="7">
        <f t="shared" si="24"/>
        <v>-3.6006546644844484E-3</v>
      </c>
      <c r="O54" s="510">
        <f t="shared" si="22"/>
        <v>-8.2990518276049863E-2</v>
      </c>
      <c r="P54" s="7">
        <f t="shared" si="19"/>
        <v>-5.4619658138107208E-2</v>
      </c>
      <c r="Q54" s="586">
        <f t="shared" si="20"/>
        <v>-6.5563515001173855E-2</v>
      </c>
      <c r="R54" s="7"/>
      <c r="S54" s="64"/>
    </row>
    <row r="55" spans="1:19">
      <c r="A55" t="s">
        <v>40</v>
      </c>
      <c r="C55" s="7">
        <f t="shared" ref="C55:N55" si="25">(C40/B40)-1</f>
        <v>-4.7231112404228504E-2</v>
      </c>
      <c r="D55" s="7">
        <f t="shared" si="25"/>
        <v>7.3086319218240936E-2</v>
      </c>
      <c r="E55" s="7">
        <f t="shared" si="25"/>
        <v>8.4803642572566895E-2</v>
      </c>
      <c r="F55" s="7">
        <f t="shared" si="25"/>
        <v>-3.4015389996502221E-2</v>
      </c>
      <c r="G55" s="7">
        <f t="shared" si="25"/>
        <v>1.7199239612564199E-3</v>
      </c>
      <c r="H55" s="7">
        <f t="shared" si="25"/>
        <v>9.217422736309322E-3</v>
      </c>
      <c r="I55" s="7">
        <f t="shared" si="25"/>
        <v>9.6704871060171893E-2</v>
      </c>
      <c r="J55" s="7">
        <f t="shared" si="25"/>
        <v>-5.7887001959503581E-2</v>
      </c>
      <c r="K55" s="7">
        <f t="shared" si="25"/>
        <v>6.0663835687657652E-4</v>
      </c>
      <c r="L55" s="7">
        <f t="shared" si="25"/>
        <v>4.884808591720069E-2</v>
      </c>
      <c r="M55" s="7">
        <f t="shared" si="25"/>
        <v>1.312964492155233E-2</v>
      </c>
      <c r="N55" s="7">
        <f t="shared" si="25"/>
        <v>-2.6081995272638769E-3</v>
      </c>
      <c r="O55" s="510">
        <f t="shared" si="22"/>
        <v>-8.6237473850082846E-2</v>
      </c>
      <c r="P55" s="7">
        <f t="shared" si="19"/>
        <v>1.4420028824137177E-2</v>
      </c>
      <c r="Q55" s="586">
        <f t="shared" si="20"/>
        <v>-3.4823180436348911E-2</v>
      </c>
      <c r="R55" s="7"/>
      <c r="S55" s="64"/>
    </row>
    <row r="56" spans="1:19">
      <c r="A56" t="s">
        <v>841</v>
      </c>
      <c r="C56" s="7">
        <f t="shared" ref="C56:N56" si="26">(C41/B41)-1</f>
        <v>5.6440970459851858E-2</v>
      </c>
      <c r="D56" s="7">
        <f t="shared" si="26"/>
        <v>-1.3644662246564798E-2</v>
      </c>
      <c r="E56" s="7">
        <f t="shared" si="26"/>
        <v>8.5533365806137462E-2</v>
      </c>
      <c r="F56" s="7">
        <f t="shared" si="26"/>
        <v>9.1537287983487481E-3</v>
      </c>
      <c r="G56" s="7">
        <f t="shared" si="26"/>
        <v>-8.3414851044908866E-2</v>
      </c>
      <c r="H56" s="7">
        <f t="shared" si="26"/>
        <v>4.8025613660618971E-2</v>
      </c>
      <c r="I56" s="7">
        <f t="shared" si="26"/>
        <v>0.14932419922236617</v>
      </c>
      <c r="J56" s="7">
        <f t="shared" si="26"/>
        <v>-0.12138542086186066</v>
      </c>
      <c r="K56" s="7">
        <f t="shared" si="26"/>
        <v>1.7968463513017952E-2</v>
      </c>
      <c r="L56" s="7">
        <f t="shared" si="26"/>
        <v>6.6552593659942261E-2</v>
      </c>
      <c r="M56" s="7">
        <f t="shared" si="26"/>
        <v>-3.293084522502765E-3</v>
      </c>
      <c r="N56" s="7">
        <f t="shared" si="26"/>
        <v>1.7536428329379961E-2</v>
      </c>
      <c r="O56" s="510">
        <f t="shared" si="22"/>
        <v>-0.10325657933801857</v>
      </c>
      <c r="P56" s="7">
        <f t="shared" si="19"/>
        <v>6.2558397181760927E-2</v>
      </c>
      <c r="Q56" s="586">
        <f t="shared" si="20"/>
        <v>-0.11294055764678634</v>
      </c>
      <c r="R56" s="7"/>
      <c r="S56" s="425">
        <f t="shared" si="20"/>
        <v>4.7118996730004303E-2</v>
      </c>
    </row>
    <row r="57" spans="1:19">
      <c r="A57" t="s">
        <v>36</v>
      </c>
      <c r="C57" s="7">
        <f t="shared" ref="C57:N57" si="27">(C42/B42)-1</f>
        <v>-6.6770756796473152E-2</v>
      </c>
      <c r="D57" s="7">
        <f t="shared" si="27"/>
        <v>0.13030213561657322</v>
      </c>
      <c r="E57" s="7">
        <f t="shared" si="27"/>
        <v>-2.2202873313016958E-2</v>
      </c>
      <c r="F57" s="7">
        <f t="shared" si="27"/>
        <v>2.2974176313446115E-2</v>
      </c>
      <c r="G57" s="7">
        <f t="shared" si="27"/>
        <v>-5.9453342618384419E-2</v>
      </c>
      <c r="H57" s="7">
        <f t="shared" si="27"/>
        <v>7.8482184173993552E-2</v>
      </c>
      <c r="I57" s="7">
        <f t="shared" si="27"/>
        <v>4.5910924225521343E-2</v>
      </c>
      <c r="J57" s="7">
        <f t="shared" si="27"/>
        <v>-2.4532326878897281E-2</v>
      </c>
      <c r="K57" s="7">
        <f t="shared" si="27"/>
        <v>-3.347632265119016E-2</v>
      </c>
      <c r="L57" s="7">
        <f t="shared" si="27"/>
        <v>3.559307283961366E-2</v>
      </c>
      <c r="M57" s="7">
        <f t="shared" si="27"/>
        <v>5.3865546218487381E-2</v>
      </c>
      <c r="N57" s="7">
        <f t="shared" si="27"/>
        <v>5.2627382186427596E-3</v>
      </c>
      <c r="O57" s="510">
        <f t="shared" si="22"/>
        <v>-0.10502418722954765</v>
      </c>
      <c r="P57" s="7">
        <f t="shared" si="19"/>
        <v>-5.9449840528932318E-3</v>
      </c>
      <c r="Q57" s="586">
        <f t="shared" si="20"/>
        <v>-8.6645557038262155E-2</v>
      </c>
      <c r="R57" s="7"/>
      <c r="S57" s="64"/>
    </row>
    <row r="58" spans="1:19">
      <c r="A58" t="s">
        <v>37</v>
      </c>
      <c r="C58" s="7">
        <f t="shared" ref="C58:N58" si="28">(C43/B43)-1</f>
        <v>-7.859029232310355E-2</v>
      </c>
      <c r="D58" s="7">
        <f t="shared" si="28"/>
        <v>8.4898201225538594E-2</v>
      </c>
      <c r="E58" s="7">
        <f t="shared" si="28"/>
        <v>4.4183292338525915E-2</v>
      </c>
      <c r="F58" s="7">
        <f t="shared" si="28"/>
        <v>4.4320362938405244E-2</v>
      </c>
      <c r="G58" s="7">
        <f t="shared" si="28"/>
        <v>-0.11578947368421055</v>
      </c>
      <c r="H58" s="7">
        <f t="shared" si="28"/>
        <v>7.6058201058201158E-2</v>
      </c>
      <c r="I58" s="7">
        <f t="shared" si="28"/>
        <v>1.2819387127930515E-2</v>
      </c>
      <c r="J58" s="7">
        <f t="shared" si="28"/>
        <v>4.3259644560034616E-2</v>
      </c>
      <c r="K58" s="7">
        <f t="shared" si="28"/>
        <v>-3.0829316935349849E-2</v>
      </c>
      <c r="L58" s="7">
        <f t="shared" si="28"/>
        <v>7.845322815742084E-2</v>
      </c>
      <c r="M58" s="7">
        <f t="shared" si="28"/>
        <v>-3.0211480362537513E-3</v>
      </c>
      <c r="N58" s="7">
        <f t="shared" si="28"/>
        <v>-2.9984051036682668E-2</v>
      </c>
      <c r="O58" s="510">
        <f t="shared" si="22"/>
        <v>-0.10970834928229689</v>
      </c>
      <c r="P58" s="7">
        <f t="shared" si="19"/>
        <v>-4.9970097650209322E-3</v>
      </c>
      <c r="Q58" s="586">
        <f t="shared" si="20"/>
        <v>-0.13743454139867972</v>
      </c>
      <c r="R58" s="7"/>
      <c r="S58" s="64"/>
    </row>
    <row r="59" spans="1:19">
      <c r="A59" t="s">
        <v>842</v>
      </c>
      <c r="C59" s="7">
        <f t="shared" ref="C59:N59" si="29">(C44/B44)-1</f>
        <v>1.4195903467857374E-3</v>
      </c>
      <c r="D59" s="7">
        <f t="shared" si="29"/>
        <v>4.8501417577966777E-2</v>
      </c>
      <c r="E59" s="7">
        <f t="shared" si="29"/>
        <v>-2.1052631578947323E-2</v>
      </c>
      <c r="F59" s="7">
        <f t="shared" si="29"/>
        <v>6.471342606293784E-2</v>
      </c>
      <c r="G59" s="7">
        <f t="shared" si="29"/>
        <v>-8.8575928842768437E-2</v>
      </c>
      <c r="H59" s="7">
        <f t="shared" si="29"/>
        <v>9.7285757853003973E-2</v>
      </c>
      <c r="I59" s="7">
        <f t="shared" si="29"/>
        <v>3.650176023716889E-2</v>
      </c>
      <c r="J59" s="7">
        <f t="shared" si="29"/>
        <v>3.1194136574901776E-2</v>
      </c>
      <c r="K59" s="7">
        <f t="shared" si="29"/>
        <v>-6.908208373060587E-2</v>
      </c>
      <c r="L59" s="7">
        <f t="shared" si="29"/>
        <v>0.13770949720670389</v>
      </c>
      <c r="M59" s="7">
        <f t="shared" si="29"/>
        <v>4.0101481299614772E-3</v>
      </c>
      <c r="N59" s="7">
        <f t="shared" si="29"/>
        <v>-0.10759700032605146</v>
      </c>
      <c r="O59" s="510">
        <f t="shared" si="22"/>
        <v>-0.17086844364742948</v>
      </c>
      <c r="P59" s="7">
        <f t="shared" si="19"/>
        <v>2.8788610248965174E-2</v>
      </c>
      <c r="Q59" s="586">
        <f t="shared" si="20"/>
        <v>-0.14601733618679547</v>
      </c>
      <c r="R59" s="7"/>
      <c r="S59" s="425">
        <f t="shared" si="20"/>
        <v>2.5781123713762621E-2</v>
      </c>
    </row>
    <row r="60" spans="1:19">
      <c r="A60" t="s">
        <v>38</v>
      </c>
      <c r="C60" s="7">
        <f t="shared" ref="C60:N60" si="30">(C45/B45)-1</f>
        <v>-5.8702670971533255E-4</v>
      </c>
      <c r="D60" s="7">
        <f t="shared" si="30"/>
        <v>7.1561429270680321E-2</v>
      </c>
      <c r="E60" s="7">
        <f t="shared" si="30"/>
        <v>-2.128631463548325E-2</v>
      </c>
      <c r="F60" s="7">
        <f t="shared" si="30"/>
        <v>9.9971996639596661E-2</v>
      </c>
      <c r="G60" s="7">
        <f t="shared" si="30"/>
        <v>-7.6968771215207066E-2</v>
      </c>
      <c r="H60" s="7">
        <f t="shared" si="30"/>
        <v>6.3344672244185052E-2</v>
      </c>
      <c r="I60" s="7">
        <f t="shared" si="30"/>
        <v>4.6083347743385739E-2</v>
      </c>
      <c r="J60" s="7">
        <f t="shared" si="30"/>
        <v>1.5455822795272356E-2</v>
      </c>
      <c r="K60" s="7">
        <f t="shared" si="30"/>
        <v>-1.6522871561126529E-2</v>
      </c>
      <c r="L60" s="7">
        <f t="shared" si="30"/>
        <v>7.862285856161555E-2</v>
      </c>
      <c r="M60" s="7">
        <f t="shared" si="30"/>
        <v>-3.2916442875776886E-2</v>
      </c>
      <c r="N60" s="7">
        <f t="shared" si="30"/>
        <v>-9.9968264043160948E-3</v>
      </c>
      <c r="O60" s="510">
        <f t="shared" si="22"/>
        <v>-9.078188849978186E-2</v>
      </c>
      <c r="P60" s="7">
        <f t="shared" si="19"/>
        <v>-2.8492750117464882E-2</v>
      </c>
      <c r="Q60" s="586">
        <f t="shared" si="20"/>
        <v>-0.10993655156660853</v>
      </c>
      <c r="R60" s="7"/>
      <c r="S60" s="425"/>
    </row>
    <row r="61" spans="1:19">
      <c r="A61" t="s">
        <v>785</v>
      </c>
      <c r="C61" s="7">
        <f t="shared" ref="C61:N61" si="31">(C46/B46)-1</f>
        <v>5.8898711257854952E-2</v>
      </c>
      <c r="D61" s="7">
        <f t="shared" si="31"/>
        <v>3.2689599678133119E-2</v>
      </c>
      <c r="E61" s="7">
        <f t="shared" si="31"/>
        <v>5.3472289860718725E-2</v>
      </c>
      <c r="F61" s="7">
        <f t="shared" si="31"/>
        <v>1.8676035502958488E-2</v>
      </c>
      <c r="G61" s="7">
        <f t="shared" si="31"/>
        <v>-9.5570884007986967E-2</v>
      </c>
      <c r="H61" s="7">
        <f t="shared" si="31"/>
        <v>0.16949322629202213</v>
      </c>
      <c r="I61" s="7">
        <f t="shared" si="31"/>
        <v>-4.0243693152565596E-2</v>
      </c>
      <c r="J61" s="7">
        <f t="shared" si="31"/>
        <v>-1.3321412606168925E-2</v>
      </c>
      <c r="K61" s="7">
        <f t="shared" si="31"/>
        <v>3.2348677056904585E-2</v>
      </c>
      <c r="L61" s="7">
        <f t="shared" si="31"/>
        <v>5.6174844202580454E-2</v>
      </c>
      <c r="M61" s="7">
        <f t="shared" si="31"/>
        <v>6.731488406880981E-3</v>
      </c>
      <c r="N61" s="7">
        <f t="shared" si="31"/>
        <v>-4.7630840350008308E-2</v>
      </c>
      <c r="O61" s="510">
        <f t="shared" si="22"/>
        <v>-0.17968671484865439</v>
      </c>
      <c r="P61" s="7">
        <f t="shared" si="19"/>
        <v>-3.6324766991359558E-2</v>
      </c>
      <c r="Q61" s="586">
        <f t="shared" si="20"/>
        <v>-3.1893643320169196E-2</v>
      </c>
      <c r="R61" s="7"/>
      <c r="S61" s="64"/>
    </row>
    <row r="62" spans="1:19">
      <c r="A62" t="s">
        <v>39</v>
      </c>
      <c r="C62" s="220">
        <f t="shared" ref="C62:N62" si="32">(C47/B47)-1</f>
        <v>0.24404236540158863</v>
      </c>
      <c r="D62" s="220">
        <f t="shared" si="32"/>
        <v>0</v>
      </c>
      <c r="E62" s="220">
        <f t="shared" si="32"/>
        <v>-1.8328012297505025E-2</v>
      </c>
      <c r="F62" s="220">
        <f t="shared" si="32"/>
        <v>1.4213442543965282E-2</v>
      </c>
      <c r="G62" s="220">
        <f t="shared" si="32"/>
        <v>-2.4465558194774362E-2</v>
      </c>
      <c r="H62" s="220">
        <f t="shared" si="32"/>
        <v>0.15936206476747028</v>
      </c>
      <c r="I62" s="220">
        <f t="shared" si="32"/>
        <v>-5.4394623543001175E-2</v>
      </c>
      <c r="J62" s="220">
        <f t="shared" si="32"/>
        <v>-1.2437534702942843E-2</v>
      </c>
      <c r="K62" s="220">
        <f t="shared" si="32"/>
        <v>6.4320251883503987E-2</v>
      </c>
      <c r="L62" s="220">
        <f t="shared" si="32"/>
        <v>9.0015847860538845E-2</v>
      </c>
      <c r="M62" s="220">
        <f t="shared" si="32"/>
        <v>8.5780750218086732E-2</v>
      </c>
      <c r="N62" s="220">
        <f t="shared" si="32"/>
        <v>-0.30146402428137831</v>
      </c>
      <c r="O62" s="510">
        <f t="shared" si="22"/>
        <v>-0.34823367878100575</v>
      </c>
      <c r="P62" s="220">
        <f t="shared" si="19"/>
        <v>-4.4774424130174295E-2</v>
      </c>
      <c r="Q62" s="587">
        <f t="shared" si="20"/>
        <v>5.0689275331625483E-2</v>
      </c>
      <c r="R62" s="7"/>
      <c r="S62" s="425">
        <f t="shared" si="20"/>
        <v>-2.7641825397601849E-2</v>
      </c>
    </row>
    <row r="63" spans="1:19" ht="13.5" thickBot="1">
      <c r="A63" s="46" t="s">
        <v>41</v>
      </c>
      <c r="B63" s="472"/>
      <c r="C63" s="472">
        <f t="shared" ref="C63:N63" si="33">(C48/B48)-1</f>
        <v>2.9848948835289324E-3</v>
      </c>
      <c r="D63" s="472">
        <f t="shared" si="33"/>
        <v>5.9563118037032847E-2</v>
      </c>
      <c r="E63" s="472">
        <f t="shared" si="33"/>
        <v>4.0673768050249359E-2</v>
      </c>
      <c r="F63" s="472">
        <f t="shared" si="33"/>
        <v>1.831701265468344E-2</v>
      </c>
      <c r="G63" s="472">
        <f t="shared" si="33"/>
        <v>-5.1472610063853841E-2</v>
      </c>
      <c r="H63" s="472">
        <f t="shared" si="33"/>
        <v>5.7792809115432719E-2</v>
      </c>
      <c r="I63" s="472">
        <f t="shared" si="33"/>
        <v>5.5586851600919696E-2</v>
      </c>
      <c r="J63" s="472">
        <f t="shared" si="33"/>
        <v>6.4039693071020753E-3</v>
      </c>
      <c r="K63" s="472">
        <f t="shared" si="33"/>
        <v>-1.6158851180921752E-2</v>
      </c>
      <c r="L63" s="472">
        <f t="shared" si="33"/>
        <v>5.858103236050316E-2</v>
      </c>
      <c r="M63" s="472">
        <f t="shared" si="33"/>
        <v>2.2705380487142435E-4</v>
      </c>
      <c r="N63" s="472">
        <f t="shared" si="33"/>
        <v>-3.3837094921340238E-2</v>
      </c>
      <c r="O63" s="511">
        <f t="shared" si="22"/>
        <v>-0.12156517820079671</v>
      </c>
      <c r="P63" s="472">
        <f t="shared" si="19"/>
        <v>-2.5586970466857317E-2</v>
      </c>
      <c r="Q63" s="588">
        <f t="shared" si="20"/>
        <v>-7.888671871477182E-2</v>
      </c>
      <c r="R63" s="511">
        <f>R48/P48-1</f>
        <v>-7.8886718714771709E-2</v>
      </c>
      <c r="S63" s="511">
        <f>S48/Q48-1</f>
        <v>-2.9160051014887056E-3</v>
      </c>
    </row>
    <row r="64" spans="1:19" ht="13.5" thickTop="1"/>
    <row r="65" spans="1:14" ht="15">
      <c r="A65" s="29" t="s">
        <v>1932</v>
      </c>
      <c r="B65" s="142" t="s">
        <v>877</v>
      </c>
      <c r="I65" s="3"/>
      <c r="J65" s="3"/>
      <c r="K65" s="3"/>
      <c r="L65" s="3"/>
      <c r="M65" s="3"/>
    </row>
    <row r="66" spans="1:14" ht="15">
      <c r="A66" s="29" t="s">
        <v>1933</v>
      </c>
      <c r="B66" s="142"/>
      <c r="I66" s="3"/>
      <c r="J66" s="3"/>
      <c r="K66" s="3"/>
      <c r="L66" s="3"/>
      <c r="M66" s="3"/>
    </row>
    <row r="67" spans="1:14">
      <c r="A67" s="3"/>
      <c r="B67" s="3"/>
      <c r="G67" s="3"/>
      <c r="H67" s="3"/>
      <c r="I67" s="3"/>
      <c r="J67" s="3"/>
      <c r="K67" s="3"/>
      <c r="L67" s="3"/>
      <c r="M67" s="3"/>
      <c r="N67" s="3"/>
    </row>
    <row r="68" spans="1:14">
      <c r="A68" t="s">
        <v>1003</v>
      </c>
    </row>
    <row r="69" spans="1:14" ht="15.75">
      <c r="C69" s="358"/>
      <c r="H69" s="59"/>
    </row>
    <row r="70" spans="1:14" ht="15">
      <c r="A70" s="257" t="s">
        <v>1093</v>
      </c>
      <c r="L70" s="257"/>
      <c r="M70" s="257"/>
      <c r="N70" s="257"/>
    </row>
  </sheetData>
  <phoneticPr fontId="15" type="noConversion"/>
  <hyperlinks>
    <hyperlink ref="A70" location="'Table of Contents'!A1" display="Table of contents"/>
    <hyperlink ref="B65" r:id="rId1"/>
  </hyperlinks>
  <pageMargins left="0.75" right="0.75" top="1" bottom="1" header="0.5" footer="0.5"/>
  <pageSetup scale="52" orientation="landscape" verticalDpi="1200" r:id="rId2"/>
  <headerFooter alignWithMargins="0"/>
  <ignoredErrors>
    <ignoredError sqref="O19:O31 O51:O63" formula="1"/>
  </ignoredErrors>
</worksheet>
</file>

<file path=xl/worksheets/sheet14.xml><?xml version="1.0" encoding="utf-8"?>
<worksheet xmlns="http://schemas.openxmlformats.org/spreadsheetml/2006/main" xmlns:r="http://schemas.openxmlformats.org/officeDocument/2006/relationships">
  <sheetPr codeName="Sheet12"/>
  <dimension ref="A1:M43"/>
  <sheetViews>
    <sheetView topLeftCell="A19" workbookViewId="0">
      <selection activeCell="A43" sqref="A43"/>
    </sheetView>
  </sheetViews>
  <sheetFormatPr defaultRowHeight="12.75"/>
  <cols>
    <col min="1" max="1" width="11.42578125" customWidth="1"/>
    <col min="2" max="2" width="9.28515625" bestFit="1" customWidth="1"/>
    <col min="3" max="4" width="10.28515625" customWidth="1"/>
    <col min="5" max="5" width="10" bestFit="1" customWidth="1"/>
    <col min="6" max="6" width="7.28515625" customWidth="1"/>
    <col min="7" max="7" width="4" customWidth="1"/>
    <col min="8" max="8" width="14.28515625" style="5" bestFit="1" customWidth="1"/>
    <col min="9" max="10" width="18.42578125" style="5" bestFit="1" customWidth="1"/>
    <col min="11" max="11" width="11.42578125" style="5" bestFit="1" customWidth="1"/>
    <col min="12" max="12" width="16.42578125" style="5" bestFit="1" customWidth="1"/>
    <col min="13" max="13" width="10.7109375" customWidth="1"/>
  </cols>
  <sheetData>
    <row r="1" spans="1:13" ht="15.75">
      <c r="A1" s="37" t="s">
        <v>2197</v>
      </c>
      <c r="B1" s="37"/>
      <c r="C1" s="37"/>
      <c r="D1" s="37"/>
      <c r="E1" s="37"/>
      <c r="F1" s="37"/>
      <c r="G1" s="37"/>
      <c r="H1" s="37"/>
      <c r="I1" s="37"/>
      <c r="J1" s="37"/>
      <c r="K1" s="37"/>
      <c r="L1" s="37"/>
    </row>
    <row r="2" spans="1:13" ht="26.25" thickBot="1">
      <c r="A2" s="43" t="s">
        <v>84</v>
      </c>
      <c r="B2" s="121" t="s">
        <v>228</v>
      </c>
      <c r="C2" s="121" t="s">
        <v>229</v>
      </c>
      <c r="D2" s="121" t="s">
        <v>234</v>
      </c>
      <c r="E2" s="121" t="s">
        <v>230</v>
      </c>
      <c r="F2" s="121" t="s">
        <v>1476</v>
      </c>
      <c r="G2" s="121"/>
      <c r="H2" s="231" t="s">
        <v>1451</v>
      </c>
      <c r="I2" s="121" t="s">
        <v>1452</v>
      </c>
      <c r="J2" s="121" t="s">
        <v>1453</v>
      </c>
      <c r="K2" s="121" t="s">
        <v>1455</v>
      </c>
      <c r="L2" s="121" t="s">
        <v>1454</v>
      </c>
      <c r="M2" s="121" t="s">
        <v>1477</v>
      </c>
    </row>
    <row r="3" spans="1:13">
      <c r="A3" s="10">
        <v>1981</v>
      </c>
      <c r="B3" s="526">
        <v>53</v>
      </c>
      <c r="C3" s="526">
        <v>23</v>
      </c>
      <c r="D3" s="526">
        <v>12</v>
      </c>
      <c r="E3" s="526">
        <v>12</v>
      </c>
      <c r="F3" s="526"/>
      <c r="G3" s="28"/>
      <c r="H3" s="282">
        <v>182268362</v>
      </c>
      <c r="I3" s="282">
        <f t="shared" ref="I3:I29" si="0">$H3*(B3/100)</f>
        <v>96602231.859999999</v>
      </c>
      <c r="J3" s="282">
        <f t="shared" ref="J3:J29" si="1">$H3*(C3/100)</f>
        <v>41921723.260000005</v>
      </c>
      <c r="K3" s="282">
        <f t="shared" ref="K3:K29" si="2">$H3*(D3/100)</f>
        <v>21872203.439999998</v>
      </c>
      <c r="L3" s="282">
        <f t="shared" ref="L3:L29" si="3">$H3*(E3/100)</f>
        <v>21872203.439999998</v>
      </c>
    </row>
    <row r="4" spans="1:13">
      <c r="A4" s="10">
        <v>1982</v>
      </c>
      <c r="B4" s="526">
        <v>53</v>
      </c>
      <c r="C4" s="526">
        <v>26</v>
      </c>
      <c r="D4" s="526">
        <v>13</v>
      </c>
      <c r="E4" s="526">
        <v>8</v>
      </c>
      <c r="F4" s="526"/>
      <c r="G4" s="28"/>
      <c r="H4" s="282">
        <v>182350027</v>
      </c>
      <c r="I4" s="282">
        <f t="shared" si="0"/>
        <v>96645514.310000002</v>
      </c>
      <c r="J4" s="282">
        <f t="shared" si="1"/>
        <v>47411007.020000003</v>
      </c>
      <c r="K4" s="282">
        <f t="shared" si="2"/>
        <v>23705503.510000002</v>
      </c>
      <c r="L4" s="282">
        <f t="shared" si="3"/>
        <v>14588002.16</v>
      </c>
    </row>
    <row r="5" spans="1:13">
      <c r="A5" s="10">
        <v>1983</v>
      </c>
      <c r="B5" s="526">
        <v>54</v>
      </c>
      <c r="C5" s="526">
        <v>25</v>
      </c>
      <c r="D5" s="526">
        <v>13</v>
      </c>
      <c r="E5" s="526">
        <v>8</v>
      </c>
      <c r="F5" s="526"/>
      <c r="G5" s="28"/>
      <c r="H5" s="282">
        <v>182782880</v>
      </c>
      <c r="I5" s="282">
        <f t="shared" si="0"/>
        <v>98702755.200000003</v>
      </c>
      <c r="J5" s="282">
        <f t="shared" si="1"/>
        <v>45695720</v>
      </c>
      <c r="K5" s="282">
        <f t="shared" si="2"/>
        <v>23761774.400000002</v>
      </c>
      <c r="L5" s="282">
        <f t="shared" si="3"/>
        <v>14622630.4</v>
      </c>
    </row>
    <row r="6" spans="1:13">
      <c r="A6" s="10">
        <v>1984</v>
      </c>
      <c r="B6" s="526">
        <v>57</v>
      </c>
      <c r="C6" s="526">
        <v>23</v>
      </c>
      <c r="D6" s="526">
        <v>13</v>
      </c>
      <c r="E6" s="526">
        <v>7</v>
      </c>
      <c r="F6" s="526"/>
      <c r="G6" s="28"/>
      <c r="H6" s="282">
        <v>182474264</v>
      </c>
      <c r="I6" s="282">
        <f t="shared" si="0"/>
        <v>104010330.47999999</v>
      </c>
      <c r="J6" s="282">
        <f t="shared" si="1"/>
        <v>41969080.719999999</v>
      </c>
      <c r="K6" s="282">
        <f t="shared" si="2"/>
        <v>23721654.32</v>
      </c>
      <c r="L6" s="282">
        <f t="shared" si="3"/>
        <v>12773198.48</v>
      </c>
    </row>
    <row r="7" spans="1:13">
      <c r="A7" s="10">
        <v>1985</v>
      </c>
      <c r="B7" s="526">
        <v>59</v>
      </c>
      <c r="C7" s="526">
        <v>22</v>
      </c>
      <c r="D7" s="526">
        <v>12</v>
      </c>
      <c r="E7" s="526">
        <v>7</v>
      </c>
      <c r="F7" s="526"/>
      <c r="G7" s="28"/>
      <c r="H7" s="282">
        <v>182471143</v>
      </c>
      <c r="I7" s="282">
        <f t="shared" si="0"/>
        <v>107657974.36999999</v>
      </c>
      <c r="J7" s="282">
        <f t="shared" si="1"/>
        <v>40143651.460000001</v>
      </c>
      <c r="K7" s="282">
        <f t="shared" si="2"/>
        <v>21896537.16</v>
      </c>
      <c r="L7" s="282">
        <f t="shared" si="3"/>
        <v>12772980.010000002</v>
      </c>
    </row>
    <row r="8" spans="1:13">
      <c r="A8" s="10">
        <v>1986</v>
      </c>
      <c r="B8" s="526">
        <v>57</v>
      </c>
      <c r="C8" s="526">
        <v>25</v>
      </c>
      <c r="D8" s="526">
        <v>12</v>
      </c>
      <c r="E8" s="526">
        <v>6</v>
      </c>
      <c r="F8" s="526"/>
      <c r="G8" s="28"/>
      <c r="H8" s="282">
        <v>186495826</v>
      </c>
      <c r="I8" s="282">
        <f t="shared" si="0"/>
        <v>106302620.81999999</v>
      </c>
      <c r="J8" s="282">
        <f t="shared" si="1"/>
        <v>46623956.5</v>
      </c>
      <c r="K8" s="282">
        <f t="shared" si="2"/>
        <v>22379499.119999997</v>
      </c>
      <c r="L8" s="282">
        <f t="shared" si="3"/>
        <v>11189749.559999999</v>
      </c>
    </row>
    <row r="9" spans="1:13">
      <c r="A9" s="10">
        <v>1987</v>
      </c>
      <c r="B9" s="526">
        <v>58</v>
      </c>
      <c r="C9" s="526">
        <v>24</v>
      </c>
      <c r="D9" s="526">
        <v>12</v>
      </c>
      <c r="E9" s="526">
        <v>6</v>
      </c>
      <c r="F9" s="526"/>
      <c r="G9" s="28"/>
      <c r="H9" s="282">
        <v>187420391</v>
      </c>
      <c r="I9" s="282">
        <f t="shared" si="0"/>
        <v>108703826.77999999</v>
      </c>
      <c r="J9" s="282">
        <f t="shared" si="1"/>
        <v>44980893.839999996</v>
      </c>
      <c r="K9" s="282">
        <f t="shared" si="2"/>
        <v>22490446.919999998</v>
      </c>
      <c r="L9" s="282">
        <f t="shared" si="3"/>
        <v>11245223.459999999</v>
      </c>
    </row>
    <row r="10" spans="1:13">
      <c r="A10" s="10">
        <v>1988</v>
      </c>
      <c r="B10" s="526">
        <v>58</v>
      </c>
      <c r="C10" s="526">
        <v>25</v>
      </c>
      <c r="D10" s="526">
        <v>11</v>
      </c>
      <c r="E10" s="526">
        <v>6</v>
      </c>
      <c r="F10" s="526"/>
      <c r="G10" s="28"/>
      <c r="H10" s="282">
        <v>187702621</v>
      </c>
      <c r="I10" s="282">
        <f t="shared" si="0"/>
        <v>108867520.17999999</v>
      </c>
      <c r="J10" s="282">
        <f t="shared" si="1"/>
        <v>46925655.25</v>
      </c>
      <c r="K10" s="282">
        <f t="shared" si="2"/>
        <v>20647288.309999999</v>
      </c>
      <c r="L10" s="282">
        <f t="shared" si="3"/>
        <v>11262157.26</v>
      </c>
    </row>
    <row r="11" spans="1:13">
      <c r="A11" s="10">
        <v>1989</v>
      </c>
      <c r="B11" s="526">
        <v>59</v>
      </c>
      <c r="C11" s="526">
        <v>25</v>
      </c>
      <c r="D11" s="526">
        <v>11</v>
      </c>
      <c r="E11" s="526">
        <v>5</v>
      </c>
      <c r="F11" s="526"/>
      <c r="G11" s="28"/>
      <c r="H11" s="282">
        <v>187716588</v>
      </c>
      <c r="I11" s="282">
        <f t="shared" si="0"/>
        <v>110752786.91999999</v>
      </c>
      <c r="J11" s="282">
        <f t="shared" si="1"/>
        <v>46929147</v>
      </c>
      <c r="K11" s="282">
        <f t="shared" si="2"/>
        <v>20648824.68</v>
      </c>
      <c r="L11" s="282">
        <f t="shared" si="3"/>
        <v>9385829.4000000004</v>
      </c>
    </row>
    <row r="12" spans="1:13">
      <c r="A12" s="10">
        <v>1990</v>
      </c>
      <c r="B12" s="526">
        <v>59</v>
      </c>
      <c r="C12" s="526">
        <v>25</v>
      </c>
      <c r="D12" s="526">
        <v>11</v>
      </c>
      <c r="E12" s="526">
        <v>5</v>
      </c>
      <c r="F12" s="526"/>
      <c r="G12" s="28"/>
      <c r="H12" s="282">
        <v>192597879</v>
      </c>
      <c r="I12" s="282">
        <f t="shared" si="0"/>
        <v>113632748.61</v>
      </c>
      <c r="J12" s="282">
        <f t="shared" si="1"/>
        <v>48149469.75</v>
      </c>
      <c r="K12" s="282">
        <f t="shared" si="2"/>
        <v>21185766.690000001</v>
      </c>
      <c r="L12" s="282">
        <f t="shared" si="3"/>
        <v>9629893.9500000011</v>
      </c>
    </row>
    <row r="13" spans="1:13">
      <c r="A13" s="10">
        <v>1991</v>
      </c>
      <c r="B13" s="526">
        <v>60</v>
      </c>
      <c r="C13" s="526">
        <v>24</v>
      </c>
      <c r="D13" s="526">
        <v>11</v>
      </c>
      <c r="E13" s="526">
        <v>5</v>
      </c>
      <c r="F13" s="526"/>
      <c r="G13" s="28"/>
      <c r="H13" s="282">
        <v>188267530</v>
      </c>
      <c r="I13" s="282">
        <f t="shared" si="0"/>
        <v>112960518</v>
      </c>
      <c r="J13" s="282">
        <f t="shared" si="1"/>
        <v>45184207.199999996</v>
      </c>
      <c r="K13" s="282">
        <f t="shared" si="2"/>
        <v>20709428.300000001</v>
      </c>
      <c r="L13" s="282">
        <f t="shared" si="3"/>
        <v>9413376.5</v>
      </c>
    </row>
    <row r="14" spans="1:13">
      <c r="A14" s="10">
        <v>1992</v>
      </c>
      <c r="B14" s="526">
        <v>59</v>
      </c>
      <c r="C14" s="526">
        <v>25</v>
      </c>
      <c r="D14" s="526">
        <v>11</v>
      </c>
      <c r="E14" s="526">
        <v>5</v>
      </c>
      <c r="F14" s="526"/>
      <c r="G14" s="28"/>
      <c r="H14" s="282">
        <v>187684543</v>
      </c>
      <c r="I14" s="282">
        <f t="shared" si="0"/>
        <v>110733880.36999999</v>
      </c>
      <c r="J14" s="282">
        <f t="shared" si="1"/>
        <v>46921135.75</v>
      </c>
      <c r="K14" s="282">
        <f t="shared" si="2"/>
        <v>20645299.73</v>
      </c>
      <c r="L14" s="282">
        <f t="shared" si="3"/>
        <v>9384227.1500000004</v>
      </c>
    </row>
    <row r="15" spans="1:13">
      <c r="A15" s="10">
        <v>1993</v>
      </c>
      <c r="B15" s="526">
        <v>58</v>
      </c>
      <c r="C15" s="526">
        <v>26</v>
      </c>
      <c r="D15" s="526">
        <v>11</v>
      </c>
      <c r="E15" s="526">
        <v>5</v>
      </c>
      <c r="F15" s="526"/>
      <c r="G15" s="28"/>
      <c r="H15" s="282">
        <v>187662758</v>
      </c>
      <c r="I15" s="282">
        <f t="shared" si="0"/>
        <v>108844399.63999999</v>
      </c>
      <c r="J15" s="282">
        <f t="shared" si="1"/>
        <v>48792317.079999998</v>
      </c>
      <c r="K15" s="282">
        <f t="shared" si="2"/>
        <v>20642903.379999999</v>
      </c>
      <c r="L15" s="282">
        <f t="shared" si="3"/>
        <v>9383137.9000000004</v>
      </c>
    </row>
    <row r="16" spans="1:13">
      <c r="A16" s="10">
        <v>1994</v>
      </c>
      <c r="B16" s="526">
        <v>55</v>
      </c>
      <c r="C16" s="526">
        <v>30</v>
      </c>
      <c r="D16" s="526">
        <v>11</v>
      </c>
      <c r="E16" s="526">
        <v>4</v>
      </c>
      <c r="F16" s="526"/>
      <c r="G16" s="28"/>
      <c r="H16" s="282">
        <v>189181103</v>
      </c>
      <c r="I16" s="282">
        <f t="shared" si="0"/>
        <v>104049606.65000001</v>
      </c>
      <c r="J16" s="282">
        <f t="shared" si="1"/>
        <v>56754330.899999999</v>
      </c>
      <c r="K16" s="282">
        <f t="shared" si="2"/>
        <v>20809921.330000002</v>
      </c>
      <c r="L16" s="282">
        <f t="shared" si="3"/>
        <v>7567244.1200000001</v>
      </c>
    </row>
    <row r="17" spans="1:13">
      <c r="A17" s="10">
        <v>1995</v>
      </c>
      <c r="B17" s="526">
        <v>53</v>
      </c>
      <c r="C17" s="526">
        <v>33</v>
      </c>
      <c r="D17" s="526">
        <v>11</v>
      </c>
      <c r="E17" s="526">
        <v>3</v>
      </c>
      <c r="F17" s="526"/>
      <c r="G17" s="28"/>
      <c r="H17" s="282">
        <v>186922416</v>
      </c>
      <c r="I17" s="282">
        <f t="shared" si="0"/>
        <v>99068880.480000004</v>
      </c>
      <c r="J17" s="282">
        <f t="shared" si="1"/>
        <v>61684397.280000001</v>
      </c>
      <c r="K17" s="282">
        <f t="shared" si="2"/>
        <v>20561465.760000002</v>
      </c>
      <c r="L17" s="282">
        <f t="shared" si="3"/>
        <v>5607672.4799999995</v>
      </c>
    </row>
    <row r="18" spans="1:13">
      <c r="A18" s="10">
        <v>1996</v>
      </c>
      <c r="B18" s="526">
        <v>52</v>
      </c>
      <c r="C18" s="526">
        <v>34</v>
      </c>
      <c r="D18" s="526">
        <v>11</v>
      </c>
      <c r="E18" s="526">
        <v>3</v>
      </c>
      <c r="F18" s="526"/>
      <c r="G18" s="28"/>
      <c r="H18" s="282">
        <v>188764497</v>
      </c>
      <c r="I18" s="282">
        <f t="shared" si="0"/>
        <v>98157538.439999998</v>
      </c>
      <c r="J18" s="282">
        <f t="shared" si="1"/>
        <v>64179928.980000004</v>
      </c>
      <c r="K18" s="282">
        <f t="shared" si="2"/>
        <v>20764094.670000002</v>
      </c>
      <c r="L18" s="282">
        <f t="shared" si="3"/>
        <v>5662934.9100000001</v>
      </c>
    </row>
    <row r="19" spans="1:13">
      <c r="A19" s="10">
        <v>1997</v>
      </c>
      <c r="B19" s="526">
        <v>52</v>
      </c>
      <c r="C19" s="526">
        <v>35</v>
      </c>
      <c r="D19" s="526">
        <v>10</v>
      </c>
      <c r="E19" s="526">
        <v>3</v>
      </c>
      <c r="F19" s="526"/>
      <c r="G19" s="28"/>
      <c r="H19" s="282">
        <v>189812257.20709676</v>
      </c>
      <c r="I19" s="282">
        <f t="shared" si="0"/>
        <v>98702373.74769032</v>
      </c>
      <c r="J19" s="282">
        <f t="shared" si="1"/>
        <v>66434290.022483863</v>
      </c>
      <c r="K19" s="282">
        <f t="shared" si="2"/>
        <v>18981225.720709678</v>
      </c>
      <c r="L19" s="282">
        <f t="shared" si="3"/>
        <v>5694367.7162129022</v>
      </c>
    </row>
    <row r="20" spans="1:13">
      <c r="A20" s="10">
        <v>1998</v>
      </c>
      <c r="B20" s="526">
        <v>51</v>
      </c>
      <c r="C20" s="526">
        <v>36</v>
      </c>
      <c r="D20" s="526">
        <v>10</v>
      </c>
      <c r="E20" s="526">
        <v>3</v>
      </c>
      <c r="F20" s="526"/>
      <c r="G20" s="28"/>
      <c r="H20" s="282">
        <v>192872999</v>
      </c>
      <c r="I20" s="282">
        <f t="shared" si="0"/>
        <v>98365229.489999995</v>
      </c>
      <c r="J20" s="282">
        <f t="shared" si="1"/>
        <v>69434279.640000001</v>
      </c>
      <c r="K20" s="282">
        <f t="shared" si="2"/>
        <v>19287299.900000002</v>
      </c>
      <c r="L20" s="282">
        <f t="shared" si="3"/>
        <v>5786189.9699999997</v>
      </c>
    </row>
    <row r="21" spans="1:13">
      <c r="A21" s="10">
        <v>1999</v>
      </c>
      <c r="B21" s="526">
        <v>51</v>
      </c>
      <c r="C21" s="526">
        <v>37</v>
      </c>
      <c r="D21" s="526">
        <v>9</v>
      </c>
      <c r="E21" s="526">
        <v>3</v>
      </c>
      <c r="F21" s="526"/>
      <c r="G21" s="28"/>
      <c r="H21" s="282">
        <v>196244494</v>
      </c>
      <c r="I21" s="282">
        <f t="shared" si="0"/>
        <v>100084691.94</v>
      </c>
      <c r="J21" s="282">
        <f t="shared" si="1"/>
        <v>72610462.780000001</v>
      </c>
      <c r="K21" s="282">
        <f t="shared" si="2"/>
        <v>17662004.460000001</v>
      </c>
      <c r="L21" s="282">
        <f t="shared" si="3"/>
        <v>5887334.8199999994</v>
      </c>
    </row>
    <row r="22" spans="1:13">
      <c r="A22" s="10">
        <v>2000</v>
      </c>
      <c r="B22" s="526">
        <v>51</v>
      </c>
      <c r="C22" s="526">
        <v>38</v>
      </c>
      <c r="D22" s="526">
        <v>9</v>
      </c>
      <c r="E22" s="526">
        <v>2</v>
      </c>
      <c r="F22" s="526"/>
      <c r="G22" s="28"/>
      <c r="H22" s="282">
        <v>197609645</v>
      </c>
      <c r="I22" s="282">
        <f t="shared" si="0"/>
        <v>100780918.95</v>
      </c>
      <c r="J22" s="282">
        <f t="shared" si="1"/>
        <v>75091665.099999994</v>
      </c>
      <c r="K22" s="282">
        <f t="shared" si="2"/>
        <v>17784868.050000001</v>
      </c>
      <c r="L22" s="282">
        <f t="shared" si="3"/>
        <v>3952192.9</v>
      </c>
    </row>
    <row r="23" spans="1:13">
      <c r="A23" s="10">
        <v>2001</v>
      </c>
      <c r="B23" s="526">
        <v>50</v>
      </c>
      <c r="C23" s="526">
        <v>39</v>
      </c>
      <c r="D23" s="526">
        <v>9</v>
      </c>
      <c r="E23" s="526">
        <v>2</v>
      </c>
      <c r="F23" s="526"/>
      <c r="G23" s="28"/>
      <c r="H23" s="282">
        <v>200146800</v>
      </c>
      <c r="I23" s="282">
        <f t="shared" si="0"/>
        <v>100073400</v>
      </c>
      <c r="J23" s="282">
        <f t="shared" si="1"/>
        <v>78057252</v>
      </c>
      <c r="K23" s="282">
        <f t="shared" si="2"/>
        <v>18013212</v>
      </c>
      <c r="L23" s="282">
        <f t="shared" si="3"/>
        <v>4002936</v>
      </c>
    </row>
    <row r="24" spans="1:13">
      <c r="A24" s="10">
        <v>2002</v>
      </c>
      <c r="B24" s="526">
        <v>49</v>
      </c>
      <c r="C24" s="526">
        <v>40</v>
      </c>
      <c r="D24" s="526">
        <v>9</v>
      </c>
      <c r="E24" s="526">
        <v>2</v>
      </c>
      <c r="F24" s="526"/>
      <c r="G24" s="28"/>
      <c r="H24" s="282">
        <v>202605792</v>
      </c>
      <c r="I24" s="282">
        <f t="shared" si="0"/>
        <v>99276838.079999998</v>
      </c>
      <c r="J24" s="282">
        <f t="shared" si="1"/>
        <v>81042316.800000012</v>
      </c>
      <c r="K24" s="282">
        <f t="shared" si="2"/>
        <v>18234521.279999997</v>
      </c>
      <c r="L24" s="282">
        <f t="shared" si="3"/>
        <v>4052115.8400000003</v>
      </c>
    </row>
    <row r="25" spans="1:13">
      <c r="A25" s="10">
        <v>2003</v>
      </c>
      <c r="B25" s="527">
        <v>48</v>
      </c>
      <c r="C25" s="526">
        <v>41</v>
      </c>
      <c r="D25" s="526">
        <v>9</v>
      </c>
      <c r="E25" s="526">
        <v>2</v>
      </c>
      <c r="F25" s="526"/>
      <c r="G25" s="28"/>
      <c r="H25" s="282">
        <v>202586015.9417783</v>
      </c>
      <c r="I25" s="282">
        <f t="shared" si="0"/>
        <v>97241287.65205358</v>
      </c>
      <c r="J25" s="282">
        <f t="shared" si="1"/>
        <v>83060266.536129102</v>
      </c>
      <c r="K25" s="282">
        <f t="shared" si="2"/>
        <v>18232741.434760045</v>
      </c>
      <c r="L25" s="282">
        <f t="shared" si="3"/>
        <v>4051720.3188355663</v>
      </c>
    </row>
    <row r="26" spans="1:13">
      <c r="A26" s="21">
        <v>2004</v>
      </c>
      <c r="B26" s="527">
        <v>48</v>
      </c>
      <c r="C26" s="527">
        <v>42</v>
      </c>
      <c r="D26" s="527">
        <v>9</v>
      </c>
      <c r="E26" s="527">
        <v>1</v>
      </c>
      <c r="F26" s="527"/>
      <c r="G26" s="187"/>
      <c r="H26" s="282">
        <v>204323220.40949687</v>
      </c>
      <c r="I26" s="384">
        <f t="shared" si="0"/>
        <v>98075145.796558499</v>
      </c>
      <c r="J26" s="384">
        <f t="shared" si="1"/>
        <v>85815752.571988687</v>
      </c>
      <c r="K26" s="384">
        <f t="shared" si="2"/>
        <v>18389089.836854719</v>
      </c>
      <c r="L26" s="384">
        <f t="shared" si="3"/>
        <v>2043232.2040949687</v>
      </c>
    </row>
    <row r="27" spans="1:13">
      <c r="A27" s="221">
        <v>2005</v>
      </c>
      <c r="B27" s="527">
        <v>48.1</v>
      </c>
      <c r="C27" s="527">
        <v>41.8</v>
      </c>
      <c r="D27" s="527">
        <v>9.1999999999999993</v>
      </c>
      <c r="E27" s="527">
        <v>0.6</v>
      </c>
      <c r="F27" s="528">
        <v>0.3</v>
      </c>
      <c r="G27" s="64"/>
      <c r="H27" s="384">
        <v>204998303</v>
      </c>
      <c r="I27" s="384">
        <f t="shared" si="0"/>
        <v>98604183.743000001</v>
      </c>
      <c r="J27" s="384">
        <f t="shared" si="1"/>
        <v>85689290.653999999</v>
      </c>
      <c r="K27" s="384">
        <f t="shared" si="2"/>
        <v>18859843.875999998</v>
      </c>
      <c r="L27" s="384">
        <f t="shared" si="3"/>
        <v>1229989.818</v>
      </c>
      <c r="M27" s="384">
        <f>$H27*(F27/100)</f>
        <v>614994.90899999999</v>
      </c>
    </row>
    <row r="28" spans="1:13">
      <c r="A28" s="221">
        <v>2006</v>
      </c>
      <c r="B28" s="527">
        <v>48.3</v>
      </c>
      <c r="C28" s="527">
        <v>41.9</v>
      </c>
      <c r="D28" s="527">
        <v>9.3000000000000007</v>
      </c>
      <c r="E28" s="527">
        <v>0.3</v>
      </c>
      <c r="F28" s="528">
        <v>0.3</v>
      </c>
      <c r="G28" s="64"/>
      <c r="H28" s="384">
        <f>'Beer Shipments by State'!AO56</f>
        <v>209570571.00506359</v>
      </c>
      <c r="I28" s="384">
        <f t="shared" si="0"/>
        <v>101222585.79544571</v>
      </c>
      <c r="J28" s="384">
        <f t="shared" si="1"/>
        <v>87810069.25112164</v>
      </c>
      <c r="K28" s="384">
        <f t="shared" si="2"/>
        <v>19490063.103470918</v>
      </c>
      <c r="L28" s="384">
        <f t="shared" si="3"/>
        <v>628711.71301519079</v>
      </c>
      <c r="M28" s="384">
        <f>$H28*(F28/100)</f>
        <v>628711.71301519079</v>
      </c>
    </row>
    <row r="29" spans="1:13">
      <c r="A29" s="221">
        <v>2007</v>
      </c>
      <c r="B29" s="527">
        <v>48.5</v>
      </c>
      <c r="C29" s="527">
        <v>41.8</v>
      </c>
      <c r="D29" s="527">
        <v>9.5</v>
      </c>
      <c r="E29" s="527">
        <v>0</v>
      </c>
      <c r="F29" s="528">
        <v>0.3</v>
      </c>
      <c r="G29" s="64"/>
      <c r="H29" s="384">
        <f>'Beer Shipments by State'!AP56</f>
        <v>211822696.51573151</v>
      </c>
      <c r="I29" s="384">
        <f t="shared" si="0"/>
        <v>102734007.81012978</v>
      </c>
      <c r="J29" s="384">
        <f t="shared" si="1"/>
        <v>88541887.143575773</v>
      </c>
      <c r="K29" s="384">
        <f t="shared" si="2"/>
        <v>20123156.168994494</v>
      </c>
      <c r="L29" s="384">
        <f t="shared" si="3"/>
        <v>0</v>
      </c>
      <c r="M29" s="384">
        <f>$H29*(F29/100)</f>
        <v>635468.08954719454</v>
      </c>
    </row>
    <row r="30" spans="1:13">
      <c r="A30" s="221">
        <v>2008</v>
      </c>
      <c r="B30" s="529">
        <v>49.889763223436837</v>
      </c>
      <c r="C30" s="529">
        <v>40.373372032838667</v>
      </c>
      <c r="D30" s="529">
        <v>9.4668097664389297</v>
      </c>
      <c r="E30" s="527">
        <v>0</v>
      </c>
      <c r="F30" s="528">
        <v>0.27005497728556654</v>
      </c>
      <c r="G30" s="64"/>
      <c r="H30" s="384">
        <f>'Beer Shipments by State'!AQ56</f>
        <v>213023472.80097857</v>
      </c>
      <c r="I30" s="384">
        <f t="shared" ref="I30:M34" si="4">$H30*(B30/100)</f>
        <v>106276906.19075058</v>
      </c>
      <c r="J30" s="384">
        <f t="shared" si="4"/>
        <v>86004759.191211969</v>
      </c>
      <c r="K30" s="384">
        <f t="shared" si="4"/>
        <v>20166526.927930418</v>
      </c>
      <c r="L30" s="384">
        <f t="shared" si="4"/>
        <v>0</v>
      </c>
      <c r="M30" s="384">
        <f>$H30*(F30/100)</f>
        <v>575280.49108560767</v>
      </c>
    </row>
    <row r="31" spans="1:13">
      <c r="A31" s="221">
        <v>2009</v>
      </c>
      <c r="B31" s="529">
        <v>52</v>
      </c>
      <c r="C31" s="529">
        <v>38.200000000000003</v>
      </c>
      <c r="D31" s="529">
        <v>9.4744110549892646</v>
      </c>
      <c r="E31" s="527">
        <v>0</v>
      </c>
      <c r="F31" s="528">
        <v>0.2807434421975854</v>
      </c>
      <c r="G31" s="64"/>
      <c r="H31" s="384">
        <f>'Beer Shipments by State'!AR56</f>
        <v>208772586.23039496</v>
      </c>
      <c r="I31" s="384">
        <f t="shared" si="4"/>
        <v>108561744.83980538</v>
      </c>
      <c r="J31" s="384">
        <f t="shared" si="4"/>
        <v>79751127.940010875</v>
      </c>
      <c r="K31" s="384">
        <f t="shared" si="4"/>
        <v>19779972.989599537</v>
      </c>
      <c r="L31" s="384">
        <f t="shared" si="4"/>
        <v>0</v>
      </c>
      <c r="M31" s="384">
        <f t="shared" si="4"/>
        <v>586115.34494813299</v>
      </c>
    </row>
    <row r="32" spans="1:13">
      <c r="A32" s="221">
        <v>2010</v>
      </c>
      <c r="B32" s="529">
        <v>53.3</v>
      </c>
      <c r="C32" s="529">
        <v>36.6</v>
      </c>
      <c r="D32" s="529">
        <v>9.8000000000000007</v>
      </c>
      <c r="E32" s="527">
        <v>0</v>
      </c>
      <c r="F32" s="528">
        <v>0.2774105898208003</v>
      </c>
      <c r="G32" s="64"/>
      <c r="H32" s="384">
        <f>'Beer Shipments by State'!AS56</f>
        <v>205776559.75510964</v>
      </c>
      <c r="I32" s="384">
        <f t="shared" si="4"/>
        <v>109678906.34947342</v>
      </c>
      <c r="J32" s="384">
        <f t="shared" si="4"/>
        <v>75314220.87037012</v>
      </c>
      <c r="K32" s="384">
        <f t="shared" si="4"/>
        <v>20166102.856000744</v>
      </c>
      <c r="L32" s="384">
        <f t="shared" si="4"/>
        <v>0</v>
      </c>
      <c r="M32" s="182">
        <f t="shared" si="4"/>
        <v>570845.96812960121</v>
      </c>
    </row>
    <row r="33" spans="1:13">
      <c r="A33" s="221">
        <v>2011</v>
      </c>
      <c r="B33" s="529">
        <v>53.1</v>
      </c>
      <c r="C33" s="529">
        <v>36.5</v>
      </c>
      <c r="D33" s="529">
        <v>10.1</v>
      </c>
      <c r="E33" s="527">
        <v>0</v>
      </c>
      <c r="F33" s="528">
        <v>0.2</v>
      </c>
      <c r="G33" s="64"/>
      <c r="H33" s="384">
        <f>'Beer Shipments by State'!AT56</f>
        <v>203314136.49030307</v>
      </c>
      <c r="I33" s="384">
        <f t="shared" si="4"/>
        <v>107959806.47635093</v>
      </c>
      <c r="J33" s="384">
        <f t="shared" si="4"/>
        <v>74209659.818960622</v>
      </c>
      <c r="K33" s="384">
        <f t="shared" si="4"/>
        <v>20534727.785520609</v>
      </c>
      <c r="L33" s="384">
        <f t="shared" si="4"/>
        <v>0</v>
      </c>
      <c r="M33" s="182">
        <f t="shared" si="4"/>
        <v>406628.27298060613</v>
      </c>
    </row>
    <row r="34" spans="1:13">
      <c r="A34" s="221">
        <v>2012</v>
      </c>
      <c r="B34" s="529">
        <v>53.2</v>
      </c>
      <c r="C34" s="529">
        <v>36.5</v>
      </c>
      <c r="D34" s="529">
        <v>10</v>
      </c>
      <c r="E34" s="527">
        <v>0</v>
      </c>
      <c r="F34" s="528">
        <v>0.2</v>
      </c>
      <c r="G34" s="64"/>
      <c r="H34" s="384">
        <f>'Beer Shipments by State'!$AU$56</f>
        <v>206123867.80137599</v>
      </c>
      <c r="I34" s="384">
        <f t="shared" si="4"/>
        <v>109657897.67033203</v>
      </c>
      <c r="J34" s="384">
        <f t="shared" ref="J34" si="5">$H34*(C34/100)</f>
        <v>75235211.747502238</v>
      </c>
      <c r="K34" s="384">
        <f t="shared" ref="K34" si="6">$H34*(D34/100)</f>
        <v>20612386.780137599</v>
      </c>
      <c r="L34" s="384">
        <f t="shared" ref="L34" si="7">$H34*(E34/100)</f>
        <v>0</v>
      </c>
      <c r="M34" s="182">
        <f t="shared" ref="M34" si="8">$H34*(F34/100)</f>
        <v>412247.73560275196</v>
      </c>
    </row>
    <row r="35" spans="1:13">
      <c r="A35" s="221"/>
      <c r="B35" s="187"/>
      <c r="C35" s="187"/>
      <c r="D35" s="187"/>
      <c r="E35" s="187"/>
      <c r="F35" s="64"/>
      <c r="G35" s="64"/>
      <c r="H35" s="384"/>
      <c r="I35" s="384"/>
      <c r="J35" s="384"/>
      <c r="K35" s="384"/>
      <c r="L35" s="384"/>
    </row>
    <row r="36" spans="1:13" ht="13.5" thickBot="1">
      <c r="A36" s="9"/>
      <c r="B36" s="9"/>
      <c r="C36" s="327" t="s">
        <v>2195</v>
      </c>
      <c r="D36" s="327"/>
      <c r="E36" s="327"/>
      <c r="F36" s="53"/>
      <c r="G36" s="53"/>
      <c r="H36" s="52">
        <f>(H34/H3)^(1/32)-1</f>
        <v>3.8510579204626971E-3</v>
      </c>
      <c r="I36" s="52">
        <f>(I34/I3)^(1/32)-1</f>
        <v>3.969220741201207E-3</v>
      </c>
      <c r="J36" s="52">
        <f>(J34/J3)^(1/32)-1</f>
        <v>1.8443493956021628E-2</v>
      </c>
      <c r="K36" s="52">
        <f>(K34/K3)^(1/32)-1</f>
        <v>-1.8521696826369061E-3</v>
      </c>
      <c r="L36" s="52"/>
      <c r="M36" s="52"/>
    </row>
    <row r="37" spans="1:13" ht="13.5" thickTop="1">
      <c r="A37" s="9"/>
      <c r="B37" s="9"/>
      <c r="C37" s="21"/>
      <c r="D37" s="21"/>
      <c r="E37" s="21"/>
      <c r="F37" s="21"/>
      <c r="G37" s="21"/>
      <c r="H37" s="283"/>
      <c r="I37" s="283"/>
      <c r="J37" s="283"/>
      <c r="K37" s="283"/>
      <c r="L37" s="283"/>
      <c r="M37" s="283"/>
    </row>
    <row r="38" spans="1:13" ht="13.5" thickBot="1">
      <c r="A38" s="9"/>
      <c r="B38" s="9"/>
      <c r="C38" s="327" t="s">
        <v>2196</v>
      </c>
      <c r="D38" s="327"/>
      <c r="E38" s="327"/>
      <c r="F38" s="53"/>
      <c r="G38" s="53"/>
      <c r="H38" s="52">
        <f>(H34/H22)^(1/12)-1</f>
        <v>3.5214937104408595E-3</v>
      </c>
      <c r="I38" s="52">
        <f>(I34/I22)^(1/12)-1</f>
        <v>7.0595063970348981E-3</v>
      </c>
      <c r="J38" s="52">
        <f>(J34/J22)^(1/12)-1</f>
        <v>1.5916217317157866E-4</v>
      </c>
      <c r="K38" s="52">
        <f>(K34/K22)^(1/12)-1</f>
        <v>1.2371249313661181E-2</v>
      </c>
      <c r="L38" s="52"/>
      <c r="M38" s="52"/>
    </row>
    <row r="39" spans="1:13" ht="13.5" thickTop="1">
      <c r="A39" s="9"/>
      <c r="B39" s="9"/>
      <c r="C39" s="21"/>
      <c r="D39" s="21"/>
      <c r="E39" s="21"/>
      <c r="F39" s="21"/>
      <c r="G39" s="21"/>
      <c r="H39" s="283"/>
      <c r="I39" s="283"/>
      <c r="J39" s="283"/>
      <c r="K39" s="283"/>
      <c r="L39" s="283"/>
    </row>
    <row r="40" spans="1:13">
      <c r="A40" s="9" t="s">
        <v>109</v>
      </c>
      <c r="B40" s="9"/>
      <c r="C40" s="9"/>
      <c r="D40" s="9"/>
      <c r="E40" s="9"/>
      <c r="F40" s="9"/>
      <c r="G40" s="9"/>
    </row>
    <row r="41" spans="1:13">
      <c r="A41" s="9" t="s">
        <v>110</v>
      </c>
      <c r="B41" s="9"/>
      <c r="C41" s="9"/>
      <c r="D41" s="9"/>
      <c r="E41" s="9"/>
      <c r="F41" s="9"/>
      <c r="G41" s="9"/>
    </row>
    <row r="42" spans="1:13">
      <c r="A42" s="9"/>
      <c r="B42" s="9"/>
      <c r="C42" s="9"/>
      <c r="D42" s="9"/>
      <c r="E42" s="9"/>
      <c r="F42" s="9"/>
      <c r="G42" s="9"/>
      <c r="H42" s="2"/>
      <c r="I42" s="218"/>
      <c r="J42" s="218"/>
      <c r="K42" s="218"/>
      <c r="L42" s="218"/>
    </row>
    <row r="43" spans="1:13" ht="15">
      <c r="A43" s="138" t="s">
        <v>1093</v>
      </c>
      <c r="H43" s="218"/>
      <c r="I43" s="218"/>
      <c r="J43" s="218"/>
      <c r="K43" s="218"/>
      <c r="L43" s="218"/>
    </row>
  </sheetData>
  <phoneticPr fontId="0" type="noConversion"/>
  <hyperlinks>
    <hyperlink ref="A43" location="'Table of Contents'!A1" display="Table of contents"/>
  </hyperlinks>
  <pageMargins left="0.75" right="0.75" top="1" bottom="1" header="0.5" footer="0.5"/>
  <pageSetup scale="90" orientation="landscape" horizontalDpi="4294967292" verticalDpi="1200" r:id="rId1"/>
  <headerFooter alignWithMargins="0">
    <oddFooter>&amp;L&amp;D&amp;RBeer Institute, Wash, DC</oddFooter>
  </headerFooter>
</worksheet>
</file>

<file path=xl/worksheets/sheet15.xml><?xml version="1.0" encoding="utf-8"?>
<worksheet xmlns="http://schemas.openxmlformats.org/spreadsheetml/2006/main" xmlns:r="http://schemas.openxmlformats.org/officeDocument/2006/relationships">
  <sheetPr codeName="Sheet14"/>
  <dimension ref="A1:IV1720"/>
  <sheetViews>
    <sheetView workbookViewId="0">
      <pane ySplit="4" topLeftCell="A1615" activePane="bottomLeft" state="frozen"/>
      <selection pane="bottomLeft" activeCell="A1641" sqref="A1641"/>
    </sheetView>
  </sheetViews>
  <sheetFormatPr defaultRowHeight="12.75"/>
  <cols>
    <col min="1" max="1" width="24.28515625" customWidth="1"/>
    <col min="2" max="2" width="11.7109375" style="5" bestFit="1" customWidth="1"/>
    <col min="3" max="3" width="13.5703125" bestFit="1" customWidth="1"/>
    <col min="4" max="5" width="13.7109375" bestFit="1" customWidth="1"/>
    <col min="6" max="6" width="14.28515625" bestFit="1" customWidth="1"/>
    <col min="7" max="7" width="13.42578125" customWidth="1"/>
  </cols>
  <sheetData>
    <row r="1" spans="1:9" ht="15.75">
      <c r="A1" s="724" t="s">
        <v>2198</v>
      </c>
      <c r="B1" s="723"/>
      <c r="C1" s="724"/>
      <c r="D1" s="724"/>
      <c r="E1" s="724"/>
      <c r="F1" s="724"/>
      <c r="G1" s="724"/>
      <c r="H1" s="27"/>
      <c r="I1" s="27"/>
    </row>
    <row r="2" spans="1:9">
      <c r="A2" t="s">
        <v>934</v>
      </c>
    </row>
    <row r="3" spans="1:9">
      <c r="A3" s="9"/>
      <c r="B3" s="10"/>
      <c r="C3" s="9"/>
      <c r="D3" s="9"/>
      <c r="E3" s="9"/>
      <c r="F3" s="9"/>
      <c r="G3" s="9"/>
      <c r="H3" s="9"/>
      <c r="I3" s="9"/>
    </row>
    <row r="4" spans="1:9" s="24" customFormat="1" ht="26.25">
      <c r="A4" s="19" t="s">
        <v>226</v>
      </c>
      <c r="B4" s="40" t="s">
        <v>227</v>
      </c>
      <c r="C4" s="38" t="s">
        <v>228</v>
      </c>
      <c r="D4" s="38" t="s">
        <v>229</v>
      </c>
      <c r="E4" s="38" t="s">
        <v>230</v>
      </c>
      <c r="F4" s="38" t="s">
        <v>234</v>
      </c>
      <c r="G4" s="39" t="s">
        <v>909</v>
      </c>
      <c r="H4" s="38"/>
    </row>
    <row r="5" spans="1:9">
      <c r="A5" s="24" t="s">
        <v>124</v>
      </c>
      <c r="B5" s="5">
        <v>1981</v>
      </c>
      <c r="C5" s="33">
        <v>0.66</v>
      </c>
      <c r="D5" s="88">
        <v>0.28999999999999998</v>
      </c>
      <c r="E5" s="88">
        <v>0.02</v>
      </c>
      <c r="F5" s="88">
        <v>0.03</v>
      </c>
      <c r="G5" s="82"/>
      <c r="H5" s="9"/>
      <c r="I5" s="9"/>
    </row>
    <row r="6" spans="1:9">
      <c r="A6" s="24" t="s">
        <v>125</v>
      </c>
      <c r="B6" s="5">
        <v>1981</v>
      </c>
      <c r="C6" s="33">
        <v>0.53</v>
      </c>
      <c r="D6" s="88">
        <v>0.35</v>
      </c>
      <c r="E6" s="88">
        <v>0.11</v>
      </c>
      <c r="F6" s="88">
        <v>0.01</v>
      </c>
      <c r="G6" s="82"/>
      <c r="H6" s="18"/>
      <c r="I6" s="18"/>
    </row>
    <row r="7" spans="1:9">
      <c r="A7" s="24" t="s">
        <v>126</v>
      </c>
      <c r="B7" s="5">
        <v>1981</v>
      </c>
      <c r="C7" s="33">
        <v>0.65</v>
      </c>
      <c r="D7" s="88">
        <v>0.22</v>
      </c>
      <c r="E7" s="88">
        <v>0.02</v>
      </c>
      <c r="F7" s="88">
        <v>0.11</v>
      </c>
      <c r="G7" s="82"/>
      <c r="H7" s="18"/>
      <c r="I7" s="18"/>
    </row>
    <row r="8" spans="1:9">
      <c r="A8" s="24" t="s">
        <v>127</v>
      </c>
      <c r="B8" s="5">
        <v>1981</v>
      </c>
      <c r="C8" s="33">
        <v>0.66</v>
      </c>
      <c r="D8" s="88">
        <v>0.27</v>
      </c>
      <c r="E8" s="88">
        <v>0.02</v>
      </c>
      <c r="F8" s="88">
        <v>0.05</v>
      </c>
      <c r="G8" s="82"/>
      <c r="H8" s="18"/>
      <c r="I8" s="18"/>
    </row>
    <row r="9" spans="1:9">
      <c r="A9" s="24" t="s">
        <v>128</v>
      </c>
      <c r="B9" s="5">
        <v>1981</v>
      </c>
      <c r="C9" s="33">
        <v>0.62</v>
      </c>
      <c r="D9" s="88">
        <v>0.25</v>
      </c>
      <c r="E9" s="88">
        <v>0.05</v>
      </c>
      <c r="F9" s="88">
        <v>0.08</v>
      </c>
      <c r="G9" s="82"/>
      <c r="H9" s="18"/>
      <c r="I9" s="18"/>
    </row>
    <row r="10" spans="1:9">
      <c r="A10" s="24" t="s">
        <v>129</v>
      </c>
      <c r="B10" s="5">
        <v>1981</v>
      </c>
      <c r="C10" s="33">
        <v>0.52</v>
      </c>
      <c r="D10" s="88">
        <v>0.28000000000000003</v>
      </c>
      <c r="E10" s="88">
        <v>0.06</v>
      </c>
      <c r="F10" s="88">
        <v>0.14000000000000001</v>
      </c>
      <c r="G10" s="82"/>
      <c r="H10" s="18"/>
      <c r="I10" s="18"/>
    </row>
    <row r="11" spans="1:9">
      <c r="A11" s="24" t="s">
        <v>130</v>
      </c>
      <c r="B11" s="5">
        <v>1981</v>
      </c>
      <c r="C11" s="33">
        <v>0.35</v>
      </c>
      <c r="D11" s="88">
        <v>0.43</v>
      </c>
      <c r="E11" s="88">
        <v>7.0000000000000007E-2</v>
      </c>
      <c r="F11" s="88">
        <v>0.15</v>
      </c>
      <c r="G11" s="82"/>
      <c r="H11" s="18"/>
      <c r="I11" s="18"/>
    </row>
    <row r="12" spans="1:9">
      <c r="A12" s="24" t="s">
        <v>131</v>
      </c>
      <c r="B12" s="5">
        <v>1981</v>
      </c>
      <c r="C12" s="33">
        <v>0.5</v>
      </c>
      <c r="D12" s="88">
        <v>0.33</v>
      </c>
      <c r="E12" s="88">
        <v>0.06</v>
      </c>
      <c r="F12" s="88">
        <v>0.11</v>
      </c>
      <c r="G12" s="82"/>
      <c r="H12" s="18"/>
      <c r="I12" s="18"/>
    </row>
    <row r="13" spans="1:9">
      <c r="A13" s="24" t="s">
        <v>132</v>
      </c>
      <c r="B13" s="5">
        <v>1981</v>
      </c>
      <c r="C13" s="33">
        <v>0.53</v>
      </c>
      <c r="D13" s="88">
        <v>0.33</v>
      </c>
      <c r="E13" s="88">
        <v>0.05</v>
      </c>
      <c r="F13" s="88">
        <v>0.09</v>
      </c>
      <c r="G13" s="82"/>
      <c r="H13" s="18"/>
      <c r="I13" s="18"/>
    </row>
    <row r="14" spans="1:9">
      <c r="A14" s="24" t="s">
        <v>133</v>
      </c>
      <c r="B14" s="5">
        <v>1981</v>
      </c>
      <c r="C14" s="33">
        <v>0.66</v>
      </c>
      <c r="D14" s="88">
        <v>0.25</v>
      </c>
      <c r="E14" s="88">
        <v>0.01</v>
      </c>
      <c r="F14" s="88">
        <v>0.08</v>
      </c>
      <c r="G14" s="82"/>
      <c r="H14" s="18"/>
      <c r="I14" s="18"/>
    </row>
    <row r="15" spans="1:9">
      <c r="A15" s="24" t="s">
        <v>134</v>
      </c>
      <c r="B15" s="5">
        <v>1981</v>
      </c>
      <c r="C15" s="33">
        <v>0.56999999999999995</v>
      </c>
      <c r="D15" s="88">
        <v>0.36</v>
      </c>
      <c r="E15" s="88">
        <v>0.01</v>
      </c>
      <c r="F15" s="88">
        <v>0.06</v>
      </c>
      <c r="G15" s="82"/>
      <c r="H15" s="18"/>
      <c r="I15" s="18"/>
    </row>
    <row r="16" spans="1:9">
      <c r="A16" s="24" t="s">
        <v>135</v>
      </c>
      <c r="B16" s="5">
        <v>1981</v>
      </c>
      <c r="C16" s="33">
        <v>0.42</v>
      </c>
      <c r="D16" s="88">
        <v>0.46</v>
      </c>
      <c r="E16" s="88">
        <v>7.0000000000000007E-2</v>
      </c>
      <c r="F16" s="88">
        <v>0.05</v>
      </c>
      <c r="G16" s="82"/>
      <c r="H16" s="18"/>
      <c r="I16" s="18"/>
    </row>
    <row r="17" spans="1:9">
      <c r="A17" s="24" t="s">
        <v>136</v>
      </c>
      <c r="B17" s="5">
        <v>1981</v>
      </c>
      <c r="C17" s="33">
        <v>0.69</v>
      </c>
      <c r="D17" s="88">
        <v>0.12</v>
      </c>
      <c r="E17" s="88">
        <v>0.04</v>
      </c>
      <c r="F17" s="88">
        <v>0.15</v>
      </c>
      <c r="G17" s="82"/>
      <c r="H17" s="18"/>
      <c r="I17" s="18"/>
    </row>
    <row r="18" spans="1:9">
      <c r="A18" s="24" t="s">
        <v>137</v>
      </c>
      <c r="B18" s="5">
        <v>1981</v>
      </c>
      <c r="C18" s="33">
        <v>0.56000000000000005</v>
      </c>
      <c r="D18" s="88">
        <v>0.15</v>
      </c>
      <c r="E18" s="88">
        <v>0.15</v>
      </c>
      <c r="F18" s="88">
        <v>0.14000000000000001</v>
      </c>
      <c r="G18" s="82"/>
      <c r="H18" s="18"/>
      <c r="I18" s="18"/>
    </row>
    <row r="19" spans="1:9">
      <c r="A19" s="24" t="s">
        <v>138</v>
      </c>
      <c r="B19" s="5">
        <v>1981</v>
      </c>
      <c r="C19" s="33">
        <v>0.53</v>
      </c>
      <c r="D19" s="88">
        <v>0.22</v>
      </c>
      <c r="E19" s="88">
        <v>0.16</v>
      </c>
      <c r="F19" s="88">
        <v>0.09</v>
      </c>
      <c r="G19" s="82"/>
      <c r="H19" s="18"/>
      <c r="I19" s="18"/>
    </row>
    <row r="20" spans="1:9">
      <c r="A20" s="24" t="s">
        <v>139</v>
      </c>
      <c r="B20" s="5">
        <v>1981</v>
      </c>
      <c r="C20" s="33">
        <v>0.69</v>
      </c>
      <c r="D20" s="88">
        <v>0.08</v>
      </c>
      <c r="E20" s="88">
        <v>0.09</v>
      </c>
      <c r="F20" s="88">
        <v>0.14000000000000001</v>
      </c>
      <c r="H20" s="18"/>
      <c r="I20" s="18"/>
    </row>
    <row r="21" spans="1:9">
      <c r="A21" s="24" t="s">
        <v>140</v>
      </c>
      <c r="B21" s="5">
        <v>1981</v>
      </c>
      <c r="C21" s="33">
        <v>0.67</v>
      </c>
      <c r="D21" s="88">
        <v>0.18</v>
      </c>
      <c r="E21" s="88">
        <v>0.02</v>
      </c>
      <c r="F21" s="88">
        <v>0.13</v>
      </c>
      <c r="H21" s="18"/>
      <c r="I21" s="18"/>
    </row>
    <row r="22" spans="1:9">
      <c r="A22" s="24" t="s">
        <v>141</v>
      </c>
      <c r="B22" s="5">
        <v>1981</v>
      </c>
      <c r="C22" s="33">
        <v>0.6</v>
      </c>
      <c r="D22" s="88">
        <v>0.24</v>
      </c>
      <c r="E22" s="88">
        <v>0.1</v>
      </c>
      <c r="F22" s="88">
        <v>0.06</v>
      </c>
      <c r="H22" s="18"/>
      <c r="I22" s="18"/>
    </row>
    <row r="23" spans="1:9">
      <c r="A23" s="24" t="s">
        <v>254</v>
      </c>
      <c r="B23" s="5">
        <v>1981</v>
      </c>
      <c r="C23" s="33">
        <v>0.49</v>
      </c>
      <c r="D23" s="88">
        <v>0.43</v>
      </c>
      <c r="E23" s="88">
        <v>0.01</v>
      </c>
      <c r="F23" s="88">
        <v>7.0000000000000007E-2</v>
      </c>
      <c r="H23" s="18"/>
      <c r="I23" s="18"/>
    </row>
    <row r="24" spans="1:9">
      <c r="A24" s="24" t="s">
        <v>142</v>
      </c>
      <c r="B24" s="5">
        <v>1981</v>
      </c>
      <c r="C24" s="33">
        <v>0.38</v>
      </c>
      <c r="D24" s="88">
        <v>0.5</v>
      </c>
      <c r="E24" s="88">
        <v>0.04</v>
      </c>
      <c r="F24" s="88">
        <v>0.08</v>
      </c>
      <c r="H24" s="18"/>
      <c r="I24" s="18"/>
    </row>
    <row r="25" spans="1:9">
      <c r="A25" s="24" t="s">
        <v>143</v>
      </c>
      <c r="B25" s="5">
        <v>1981</v>
      </c>
      <c r="C25" s="33">
        <v>0.49</v>
      </c>
      <c r="D25" s="88">
        <v>0.34</v>
      </c>
      <c r="E25" s="88">
        <v>0.06</v>
      </c>
      <c r="F25" s="88">
        <v>0.11</v>
      </c>
      <c r="H25" s="18"/>
      <c r="I25" s="18"/>
    </row>
    <row r="26" spans="1:9">
      <c r="A26" s="24" t="s">
        <v>144</v>
      </c>
      <c r="B26" s="5">
        <v>1981</v>
      </c>
      <c r="C26" s="33">
        <v>0.45</v>
      </c>
      <c r="D26" s="88">
        <v>0.33</v>
      </c>
      <c r="E26" s="88">
        <v>0.13</v>
      </c>
      <c r="F26" s="88">
        <v>0.09</v>
      </c>
      <c r="H26" s="18"/>
      <c r="I26" s="18"/>
    </row>
    <row r="27" spans="1:9">
      <c r="A27" s="24" t="s">
        <v>145</v>
      </c>
      <c r="B27" s="5">
        <v>1981</v>
      </c>
      <c r="C27" s="33">
        <v>0.64</v>
      </c>
      <c r="D27" s="88">
        <v>0.14000000000000001</v>
      </c>
      <c r="E27" s="88">
        <v>0.11</v>
      </c>
      <c r="F27" s="88">
        <v>0.11</v>
      </c>
      <c r="H27" s="18"/>
      <c r="I27" s="18"/>
    </row>
    <row r="28" spans="1:9">
      <c r="A28" s="24" t="s">
        <v>146</v>
      </c>
      <c r="B28" s="5">
        <v>1981</v>
      </c>
      <c r="C28" s="33">
        <v>0.43</v>
      </c>
      <c r="D28" s="88">
        <v>0.17</v>
      </c>
      <c r="E28" s="88">
        <v>0.24</v>
      </c>
      <c r="F28" s="88">
        <v>0.16</v>
      </c>
      <c r="H28" s="18"/>
      <c r="I28" s="18"/>
    </row>
    <row r="29" spans="1:9">
      <c r="A29" s="24" t="s">
        <v>147</v>
      </c>
      <c r="B29" s="5">
        <v>1981</v>
      </c>
      <c r="C29" s="33">
        <v>0.62</v>
      </c>
      <c r="D29" s="88">
        <v>0.34</v>
      </c>
      <c r="E29" s="88">
        <v>0.01</v>
      </c>
      <c r="F29" s="88">
        <v>0.03</v>
      </c>
      <c r="H29" s="18"/>
      <c r="I29" s="18"/>
    </row>
    <row r="30" spans="1:9">
      <c r="A30" s="24" t="s">
        <v>148</v>
      </c>
      <c r="B30" s="5">
        <v>1981</v>
      </c>
      <c r="C30" s="33">
        <v>0.63</v>
      </c>
      <c r="D30" s="88">
        <v>0.19</v>
      </c>
      <c r="E30" s="88">
        <v>0.06</v>
      </c>
      <c r="F30" s="88">
        <v>0.12</v>
      </c>
      <c r="H30" s="18"/>
      <c r="I30" s="18"/>
    </row>
    <row r="31" spans="1:9">
      <c r="A31" s="24" t="s">
        <v>149</v>
      </c>
      <c r="B31" s="5">
        <v>1981</v>
      </c>
      <c r="C31" s="33">
        <v>0.71</v>
      </c>
      <c r="D31" s="88">
        <v>0.12</v>
      </c>
      <c r="E31" s="88">
        <v>0.04</v>
      </c>
      <c r="F31" s="88">
        <v>0.13</v>
      </c>
      <c r="H31" s="18"/>
      <c r="I31" s="18"/>
    </row>
    <row r="32" spans="1:9">
      <c r="A32" s="24" t="s">
        <v>150</v>
      </c>
      <c r="B32" s="5">
        <v>1981</v>
      </c>
      <c r="C32" s="33">
        <v>0.67</v>
      </c>
      <c r="D32" s="88">
        <v>0.13</v>
      </c>
      <c r="E32" s="88">
        <v>7.0000000000000007E-2</v>
      </c>
      <c r="F32" s="88">
        <v>0.13</v>
      </c>
      <c r="H32" s="18"/>
      <c r="I32" s="18"/>
    </row>
    <row r="33" spans="1:9">
      <c r="A33" s="24" t="s">
        <v>151</v>
      </c>
      <c r="B33" s="5">
        <v>1981</v>
      </c>
      <c r="C33" s="33">
        <v>0.61</v>
      </c>
      <c r="D33" s="88">
        <v>0.28999999999999998</v>
      </c>
      <c r="E33" s="88">
        <v>0.01</v>
      </c>
      <c r="F33" s="88">
        <v>0.09</v>
      </c>
      <c r="H33" s="18"/>
      <c r="I33" s="18"/>
    </row>
    <row r="34" spans="1:9">
      <c r="A34" s="24" t="s">
        <v>152</v>
      </c>
      <c r="B34" s="5">
        <v>1981</v>
      </c>
      <c r="C34" s="33">
        <v>0.26</v>
      </c>
      <c r="D34" s="88">
        <v>0.62</v>
      </c>
      <c r="E34" s="88">
        <v>0.03</v>
      </c>
      <c r="F34" s="88">
        <v>0.09</v>
      </c>
      <c r="H34" s="18"/>
      <c r="I34" s="18"/>
    </row>
    <row r="35" spans="1:9">
      <c r="A35" s="24" t="s">
        <v>153</v>
      </c>
      <c r="B35" s="5">
        <v>1981</v>
      </c>
      <c r="C35" s="33">
        <v>0.35</v>
      </c>
      <c r="D35" s="88">
        <v>0.45</v>
      </c>
      <c r="E35" s="88">
        <v>0.06</v>
      </c>
      <c r="F35" s="88">
        <v>0.14000000000000001</v>
      </c>
      <c r="H35" s="18"/>
      <c r="I35" s="18"/>
    </row>
    <row r="36" spans="1:9">
      <c r="A36" s="24" t="s">
        <v>174</v>
      </c>
      <c r="B36" s="5">
        <v>1981</v>
      </c>
      <c r="C36" s="33">
        <v>0.71</v>
      </c>
      <c r="D36" s="88">
        <v>0.22</v>
      </c>
      <c r="E36" s="88">
        <v>0.01</v>
      </c>
      <c r="F36" s="88">
        <v>0.06</v>
      </c>
      <c r="H36" s="18"/>
      <c r="I36" s="18"/>
    </row>
    <row r="37" spans="1:9">
      <c r="A37" s="24" t="s">
        <v>154</v>
      </c>
      <c r="B37" s="5">
        <v>1981</v>
      </c>
      <c r="C37" s="33">
        <v>0.33</v>
      </c>
      <c r="D37" s="88">
        <v>0.51</v>
      </c>
      <c r="E37" s="88">
        <v>0.04</v>
      </c>
      <c r="F37" s="88">
        <v>0.12</v>
      </c>
      <c r="H37" s="18"/>
      <c r="I37" s="18"/>
    </row>
    <row r="38" spans="1:9">
      <c r="A38" s="24" t="s">
        <v>155</v>
      </c>
      <c r="B38" s="5">
        <v>1981</v>
      </c>
      <c r="C38" s="33">
        <v>0.68</v>
      </c>
      <c r="D38" s="88">
        <v>0.26</v>
      </c>
      <c r="E38" s="88">
        <v>0.01</v>
      </c>
      <c r="F38" s="88">
        <v>0.05</v>
      </c>
      <c r="H38" s="18"/>
      <c r="I38" s="18"/>
    </row>
    <row r="39" spans="1:9">
      <c r="A39" s="24" t="s">
        <v>156</v>
      </c>
      <c r="B39" s="5">
        <v>1981</v>
      </c>
      <c r="C39" s="33">
        <v>0.63</v>
      </c>
      <c r="D39" s="88">
        <v>0.21</v>
      </c>
      <c r="E39" s="88">
        <v>7.0000000000000007E-2</v>
      </c>
      <c r="F39" s="88">
        <v>0.09</v>
      </c>
      <c r="H39" s="18"/>
      <c r="I39" s="18"/>
    </row>
    <row r="40" spans="1:9">
      <c r="A40" s="24" t="s">
        <v>158</v>
      </c>
      <c r="B40" s="5">
        <v>1981</v>
      </c>
      <c r="C40" s="33">
        <v>0.57999999999999996</v>
      </c>
      <c r="D40" s="88">
        <v>0.13</v>
      </c>
      <c r="E40" s="88">
        <v>0.18</v>
      </c>
      <c r="F40" s="88">
        <v>0.11</v>
      </c>
      <c r="H40" s="18"/>
      <c r="I40" s="18"/>
    </row>
    <row r="41" spans="1:9">
      <c r="A41" s="24" t="s">
        <v>159</v>
      </c>
      <c r="B41" s="5">
        <v>1981</v>
      </c>
      <c r="C41" s="33">
        <v>0.64</v>
      </c>
      <c r="D41" s="88">
        <v>0.25</v>
      </c>
      <c r="E41" s="88">
        <v>0.02</v>
      </c>
      <c r="F41" s="88">
        <v>0.09</v>
      </c>
      <c r="H41" s="18"/>
      <c r="I41" s="18"/>
    </row>
    <row r="42" spans="1:9">
      <c r="A42" s="24" t="s">
        <v>160</v>
      </c>
      <c r="B42" s="5">
        <v>1981</v>
      </c>
      <c r="C42" s="33">
        <v>0.06</v>
      </c>
      <c r="D42" s="88">
        <v>0.18</v>
      </c>
      <c r="E42" s="88">
        <v>0.53</v>
      </c>
      <c r="F42" s="88">
        <v>0.23</v>
      </c>
      <c r="H42" s="18"/>
      <c r="I42" s="18"/>
    </row>
    <row r="43" spans="1:9">
      <c r="A43" s="24" t="s">
        <v>161</v>
      </c>
      <c r="B43" s="5">
        <v>1981</v>
      </c>
      <c r="C43" s="33">
        <v>0.38</v>
      </c>
      <c r="D43" s="88">
        <v>0.13</v>
      </c>
      <c r="E43" s="88">
        <v>0.26</v>
      </c>
      <c r="F43" s="88">
        <v>0.23</v>
      </c>
      <c r="H43" s="18"/>
      <c r="I43" s="18"/>
    </row>
    <row r="44" spans="1:9">
      <c r="A44" s="24" t="s">
        <v>162</v>
      </c>
      <c r="B44" s="5">
        <v>1981</v>
      </c>
      <c r="C44" s="33">
        <v>0.4</v>
      </c>
      <c r="D44" s="88">
        <v>0.33</v>
      </c>
      <c r="E44" s="88">
        <v>0.11</v>
      </c>
      <c r="F44" s="88">
        <v>0.16</v>
      </c>
      <c r="H44" s="18"/>
      <c r="I44" s="18"/>
    </row>
    <row r="45" spans="1:9">
      <c r="A45" s="24" t="s">
        <v>163</v>
      </c>
      <c r="B45" s="5">
        <v>1981</v>
      </c>
      <c r="C45" s="33">
        <v>0.62</v>
      </c>
      <c r="D45" s="88">
        <v>0.32</v>
      </c>
      <c r="E45" s="88">
        <v>0.01</v>
      </c>
      <c r="F45" s="88">
        <v>0.05</v>
      </c>
      <c r="H45" s="18"/>
      <c r="I45" s="18"/>
    </row>
    <row r="46" spans="1:9">
      <c r="A46" s="24" t="s">
        <v>157</v>
      </c>
      <c r="B46" s="5">
        <v>1981</v>
      </c>
      <c r="C46" s="33">
        <v>0.51</v>
      </c>
      <c r="D46" s="88">
        <v>0.24</v>
      </c>
      <c r="E46" s="88">
        <v>0.11</v>
      </c>
      <c r="F46" s="88">
        <v>0.14000000000000001</v>
      </c>
      <c r="H46" s="18"/>
      <c r="I46" s="18"/>
    </row>
    <row r="47" spans="1:9">
      <c r="A47" s="24" t="s">
        <v>164</v>
      </c>
      <c r="B47" s="5">
        <v>1981</v>
      </c>
      <c r="C47" s="33">
        <v>0.6</v>
      </c>
      <c r="D47" s="88">
        <v>0.31</v>
      </c>
      <c r="E47" s="88">
        <v>0.03</v>
      </c>
      <c r="F47" s="88">
        <v>0.06</v>
      </c>
      <c r="H47" s="18"/>
      <c r="I47" s="18"/>
    </row>
    <row r="48" spans="1:9">
      <c r="A48" s="24" t="s">
        <v>165</v>
      </c>
      <c r="B48" s="5">
        <v>1981</v>
      </c>
      <c r="C48" s="33">
        <v>0.74</v>
      </c>
      <c r="D48" s="88">
        <v>0.18</v>
      </c>
      <c r="E48" s="88">
        <v>0.02</v>
      </c>
      <c r="F48" s="88">
        <v>0.06</v>
      </c>
      <c r="H48" s="18"/>
      <c r="I48" s="18"/>
    </row>
    <row r="49" spans="1:9">
      <c r="A49" s="24" t="s">
        <v>166</v>
      </c>
      <c r="B49" s="5">
        <v>1981</v>
      </c>
      <c r="C49" s="33">
        <v>0.66</v>
      </c>
      <c r="D49" s="88">
        <v>0.22</v>
      </c>
      <c r="E49" s="88">
        <v>0.02</v>
      </c>
      <c r="F49" s="88">
        <v>0.1</v>
      </c>
      <c r="H49" s="18"/>
      <c r="I49" s="18"/>
    </row>
    <row r="50" spans="1:9">
      <c r="A50" s="24" t="s">
        <v>167</v>
      </c>
      <c r="B50" s="5">
        <v>1981</v>
      </c>
      <c r="C50" s="33">
        <v>0.28000000000000003</v>
      </c>
      <c r="D50" s="88">
        <v>0.41</v>
      </c>
      <c r="E50" s="88">
        <v>0.16</v>
      </c>
      <c r="F50" s="88">
        <v>0.15</v>
      </c>
      <c r="H50" s="18"/>
      <c r="I50" s="18"/>
    </row>
    <row r="51" spans="1:9">
      <c r="A51" s="24" t="s">
        <v>169</v>
      </c>
      <c r="B51" s="5">
        <v>1981</v>
      </c>
      <c r="C51" s="33">
        <v>0.65</v>
      </c>
      <c r="D51" s="88">
        <v>0.23</v>
      </c>
      <c r="E51" s="88">
        <v>0.04</v>
      </c>
      <c r="F51" s="88">
        <v>0.08</v>
      </c>
      <c r="H51" s="18"/>
      <c r="I51" s="18"/>
    </row>
    <row r="52" spans="1:9">
      <c r="A52" s="24" t="s">
        <v>170</v>
      </c>
      <c r="B52" s="5">
        <v>1981</v>
      </c>
      <c r="C52" s="33">
        <v>0.5</v>
      </c>
      <c r="D52" s="88">
        <v>0.25</v>
      </c>
      <c r="E52" s="88">
        <v>0.05</v>
      </c>
      <c r="F52" s="88">
        <v>0.2</v>
      </c>
      <c r="H52" s="18"/>
      <c r="I52" s="18"/>
    </row>
    <row r="53" spans="1:9">
      <c r="A53" s="24" t="s">
        <v>171</v>
      </c>
      <c r="B53" s="5">
        <v>1981</v>
      </c>
      <c r="C53" s="33">
        <v>0.49</v>
      </c>
      <c r="D53" s="88">
        <v>0.34</v>
      </c>
      <c r="E53" s="88">
        <v>0.08</v>
      </c>
      <c r="F53" s="88">
        <v>0.09</v>
      </c>
      <c r="H53" s="18"/>
      <c r="I53" s="18"/>
    </row>
    <row r="54" spans="1:9">
      <c r="A54" s="24" t="s">
        <v>172</v>
      </c>
      <c r="B54" s="5">
        <v>1981</v>
      </c>
      <c r="C54" s="33">
        <v>0.39</v>
      </c>
      <c r="D54" s="88">
        <v>7.0000000000000007E-2</v>
      </c>
      <c r="E54" s="88">
        <v>0.25</v>
      </c>
      <c r="F54" s="88">
        <v>0.28999999999999998</v>
      </c>
      <c r="H54" s="18"/>
      <c r="I54" s="18"/>
    </row>
    <row r="55" spans="1:9">
      <c r="A55" s="24" t="s">
        <v>173</v>
      </c>
      <c r="B55" s="5">
        <v>1981</v>
      </c>
      <c r="C55" s="33">
        <v>0.59</v>
      </c>
      <c r="D55" s="88">
        <v>0.33</v>
      </c>
      <c r="E55" s="88">
        <v>0.02</v>
      </c>
      <c r="F55" s="88">
        <v>0.06</v>
      </c>
      <c r="H55" s="18"/>
      <c r="I55" s="18"/>
    </row>
    <row r="56" spans="1:9">
      <c r="A56" s="35" t="s">
        <v>176</v>
      </c>
      <c r="B56" s="32">
        <v>1981</v>
      </c>
      <c r="C56" s="36">
        <v>0.53</v>
      </c>
      <c r="D56" s="404">
        <v>0.23</v>
      </c>
      <c r="E56" s="404">
        <v>0.12</v>
      </c>
      <c r="F56" s="404">
        <v>0.12</v>
      </c>
      <c r="H56" s="18"/>
      <c r="I56" s="18"/>
    </row>
    <row r="57" spans="1:9">
      <c r="A57" s="24" t="s">
        <v>124</v>
      </c>
      <c r="B57" s="5">
        <v>1982</v>
      </c>
      <c r="C57" s="33">
        <v>0.67</v>
      </c>
      <c r="D57" s="88">
        <v>0.27</v>
      </c>
      <c r="E57" s="88">
        <v>0.02</v>
      </c>
      <c r="F57" s="88">
        <v>0.04</v>
      </c>
      <c r="H57" s="18"/>
      <c r="I57" s="18"/>
    </row>
    <row r="58" spans="1:9">
      <c r="A58" s="24" t="s">
        <v>125</v>
      </c>
      <c r="B58" s="5">
        <v>1982</v>
      </c>
      <c r="C58" s="33">
        <v>0.6</v>
      </c>
      <c r="D58" s="88">
        <v>0.38</v>
      </c>
      <c r="E58" s="88">
        <v>0.01</v>
      </c>
      <c r="F58" s="88">
        <v>0.01</v>
      </c>
      <c r="H58" s="18"/>
      <c r="I58" s="18"/>
    </row>
    <row r="59" spans="1:9">
      <c r="A59" s="24" t="s">
        <v>126</v>
      </c>
      <c r="B59" s="5">
        <v>1982</v>
      </c>
      <c r="C59" s="33">
        <v>0.64</v>
      </c>
      <c r="D59" s="88">
        <v>0.22</v>
      </c>
      <c r="E59" s="88">
        <v>0.04</v>
      </c>
      <c r="F59" s="88">
        <v>0.1</v>
      </c>
      <c r="H59" s="18"/>
      <c r="I59" s="18"/>
    </row>
    <row r="60" spans="1:9">
      <c r="A60" s="24" t="s">
        <v>127</v>
      </c>
      <c r="B60" s="5">
        <v>1982</v>
      </c>
      <c r="C60" s="33">
        <v>0.69</v>
      </c>
      <c r="D60" s="88">
        <v>0.24</v>
      </c>
      <c r="E60" s="88">
        <v>0.01</v>
      </c>
      <c r="F60" s="88">
        <v>0.06</v>
      </c>
      <c r="H60" s="9"/>
      <c r="I60" s="9"/>
    </row>
    <row r="61" spans="1:9">
      <c r="A61" s="24" t="s">
        <v>128</v>
      </c>
      <c r="B61" s="5">
        <v>1982</v>
      </c>
      <c r="C61" s="33">
        <v>0.56999999999999995</v>
      </c>
      <c r="D61" s="88">
        <v>0.28000000000000003</v>
      </c>
      <c r="E61" s="88">
        <v>0.06</v>
      </c>
      <c r="F61" s="88">
        <v>0.09</v>
      </c>
      <c r="H61" s="9"/>
      <c r="I61" s="9"/>
    </row>
    <row r="62" spans="1:9">
      <c r="A62" s="24" t="s">
        <v>129</v>
      </c>
      <c r="B62" s="5">
        <v>1982</v>
      </c>
      <c r="C62" s="33">
        <v>0.49</v>
      </c>
      <c r="D62" s="88">
        <v>0.28999999999999998</v>
      </c>
      <c r="E62" s="88">
        <v>0.08</v>
      </c>
      <c r="F62" s="88">
        <v>0.14000000000000001</v>
      </c>
      <c r="H62" s="9"/>
      <c r="I62" s="9"/>
    </row>
    <row r="63" spans="1:9">
      <c r="A63" s="24" t="s">
        <v>130</v>
      </c>
      <c r="B63" s="5">
        <v>1982</v>
      </c>
      <c r="C63" s="33">
        <v>0.34</v>
      </c>
      <c r="D63" s="88">
        <v>0.37</v>
      </c>
      <c r="E63" s="88">
        <v>0.1</v>
      </c>
      <c r="F63" s="88">
        <v>0.19</v>
      </c>
    </row>
    <row r="64" spans="1:9">
      <c r="A64" s="24" t="s">
        <v>131</v>
      </c>
      <c r="B64" s="5">
        <v>1982</v>
      </c>
      <c r="C64" s="33">
        <v>0.51</v>
      </c>
      <c r="D64" s="88">
        <v>0.35</v>
      </c>
      <c r="E64" s="88">
        <v>0.02</v>
      </c>
      <c r="F64" s="88">
        <v>0.12</v>
      </c>
    </row>
    <row r="65" spans="1:6">
      <c r="A65" s="24" t="s">
        <v>132</v>
      </c>
      <c r="B65" s="5">
        <v>1982</v>
      </c>
      <c r="C65" s="33">
        <v>0.54</v>
      </c>
      <c r="D65" s="88">
        <v>0.33</v>
      </c>
      <c r="E65" s="88">
        <v>0.02</v>
      </c>
      <c r="F65" s="88">
        <v>0.11</v>
      </c>
    </row>
    <row r="66" spans="1:6">
      <c r="A66" s="24" t="s">
        <v>133</v>
      </c>
      <c r="B66" s="5">
        <v>1982</v>
      </c>
      <c r="C66" s="33">
        <v>0.64</v>
      </c>
      <c r="D66" s="88">
        <v>0.26</v>
      </c>
      <c r="E66" s="88">
        <v>0.01</v>
      </c>
      <c r="F66" s="88">
        <v>0.09</v>
      </c>
    </row>
    <row r="67" spans="1:6">
      <c r="A67" s="24" t="s">
        <v>134</v>
      </c>
      <c r="B67" s="5">
        <v>1982</v>
      </c>
      <c r="C67" s="33">
        <v>0.6</v>
      </c>
      <c r="D67" s="88">
        <v>0.32</v>
      </c>
      <c r="E67" s="88">
        <v>0.01</v>
      </c>
      <c r="F67" s="88">
        <v>7.0000000000000007E-2</v>
      </c>
    </row>
    <row r="68" spans="1:6">
      <c r="A68" s="24" t="s">
        <v>135</v>
      </c>
      <c r="B68" s="5">
        <v>1982</v>
      </c>
      <c r="C68" s="33">
        <v>0.55000000000000004</v>
      </c>
      <c r="D68" s="88">
        <v>0.4</v>
      </c>
      <c r="E68" s="88">
        <v>0.01</v>
      </c>
      <c r="F68" s="88">
        <v>0.04</v>
      </c>
    </row>
    <row r="69" spans="1:6">
      <c r="A69" s="24" t="s">
        <v>136</v>
      </c>
      <c r="B69" s="5">
        <v>1982</v>
      </c>
      <c r="C69" s="33">
        <v>0.64</v>
      </c>
      <c r="D69" s="88">
        <v>0.15</v>
      </c>
      <c r="E69" s="88">
        <v>0.04</v>
      </c>
      <c r="F69" s="88">
        <v>0.17</v>
      </c>
    </row>
    <row r="70" spans="1:6">
      <c r="A70" s="24" t="s">
        <v>137</v>
      </c>
      <c r="B70" s="5">
        <v>1982</v>
      </c>
      <c r="C70" s="33">
        <v>0.52</v>
      </c>
      <c r="D70" s="88">
        <v>0.17</v>
      </c>
      <c r="E70" s="88">
        <v>0.13</v>
      </c>
      <c r="F70" s="88">
        <v>0.18</v>
      </c>
    </row>
    <row r="71" spans="1:6">
      <c r="A71" s="24" t="s">
        <v>138</v>
      </c>
      <c r="B71" s="5">
        <v>1982</v>
      </c>
      <c r="C71" s="33">
        <v>0.51</v>
      </c>
      <c r="D71" s="88">
        <v>0.24</v>
      </c>
      <c r="E71" s="88">
        <v>0.14000000000000001</v>
      </c>
      <c r="F71" s="88">
        <v>0.11</v>
      </c>
    </row>
    <row r="72" spans="1:6">
      <c r="A72" s="24" t="s">
        <v>139</v>
      </c>
      <c r="B72" s="5">
        <v>1982</v>
      </c>
      <c r="C72" s="33">
        <v>0.56000000000000005</v>
      </c>
      <c r="D72" s="88">
        <v>0.12</v>
      </c>
      <c r="E72" s="88">
        <v>0.08</v>
      </c>
      <c r="F72" s="88">
        <v>0.24</v>
      </c>
    </row>
    <row r="73" spans="1:6">
      <c r="A73" s="24" t="s">
        <v>140</v>
      </c>
      <c r="B73" s="5">
        <v>1982</v>
      </c>
      <c r="C73" s="33">
        <v>0.65</v>
      </c>
      <c r="D73" s="88">
        <v>0.17</v>
      </c>
      <c r="E73" s="88">
        <v>0.04</v>
      </c>
      <c r="F73" s="88">
        <v>0.14000000000000001</v>
      </c>
    </row>
    <row r="74" spans="1:6">
      <c r="A74" s="24" t="s">
        <v>141</v>
      </c>
      <c r="B74" s="5">
        <v>1982</v>
      </c>
      <c r="C74" s="33">
        <v>0.62</v>
      </c>
      <c r="D74" s="88">
        <v>0.24</v>
      </c>
      <c r="E74" s="88">
        <v>0.05</v>
      </c>
      <c r="F74" s="88">
        <v>0.09</v>
      </c>
    </row>
    <row r="75" spans="1:6">
      <c r="A75" s="24" t="s">
        <v>254</v>
      </c>
      <c r="B75" s="5">
        <v>1982</v>
      </c>
      <c r="C75" s="33">
        <v>0.49</v>
      </c>
      <c r="D75" s="88">
        <v>0.44</v>
      </c>
      <c r="E75" s="88">
        <v>0.01</v>
      </c>
      <c r="F75" s="88">
        <v>0.06</v>
      </c>
    </row>
    <row r="76" spans="1:6">
      <c r="A76" s="24" t="s">
        <v>142</v>
      </c>
      <c r="B76" s="5">
        <v>1982</v>
      </c>
      <c r="C76" s="33">
        <v>0.28000000000000003</v>
      </c>
      <c r="D76" s="88">
        <v>0.52</v>
      </c>
      <c r="E76" s="88">
        <v>0.09</v>
      </c>
      <c r="F76" s="88">
        <v>0.11</v>
      </c>
    </row>
    <row r="77" spans="1:6">
      <c r="A77" s="24" t="s">
        <v>143</v>
      </c>
      <c r="B77" s="5">
        <v>1982</v>
      </c>
      <c r="C77" s="33">
        <v>0.51</v>
      </c>
      <c r="D77" s="88">
        <v>0.32</v>
      </c>
      <c r="E77" s="88">
        <v>0.03</v>
      </c>
      <c r="F77" s="88">
        <v>0.14000000000000001</v>
      </c>
    </row>
    <row r="78" spans="1:6">
      <c r="A78" s="24" t="s">
        <v>144</v>
      </c>
      <c r="B78" s="5">
        <v>1982</v>
      </c>
      <c r="C78" s="33">
        <v>0.41</v>
      </c>
      <c r="D78" s="88">
        <v>0.38</v>
      </c>
      <c r="E78" s="88">
        <v>0.09</v>
      </c>
      <c r="F78" s="88">
        <v>0.12</v>
      </c>
    </row>
    <row r="79" spans="1:6">
      <c r="A79" s="24" t="s">
        <v>145</v>
      </c>
      <c r="B79" s="5">
        <v>1982</v>
      </c>
      <c r="C79" s="33">
        <v>0.36</v>
      </c>
      <c r="D79" s="88">
        <v>0.26</v>
      </c>
      <c r="E79" s="88">
        <v>0.21</v>
      </c>
      <c r="F79" s="88">
        <v>0.17</v>
      </c>
    </row>
    <row r="80" spans="1:6">
      <c r="A80" s="24" t="s">
        <v>146</v>
      </c>
      <c r="B80" s="5">
        <v>1982</v>
      </c>
      <c r="C80" s="33">
        <v>0.43</v>
      </c>
      <c r="D80" s="88">
        <v>0.19</v>
      </c>
      <c r="E80" s="88">
        <v>0.2</v>
      </c>
      <c r="F80" s="88">
        <v>0.18</v>
      </c>
    </row>
    <row r="81" spans="1:6">
      <c r="A81" s="24" t="s">
        <v>147</v>
      </c>
      <c r="B81" s="5">
        <v>1982</v>
      </c>
      <c r="C81" s="33">
        <v>0.57999999999999996</v>
      </c>
      <c r="D81" s="88">
        <v>0.36</v>
      </c>
      <c r="E81" s="88">
        <v>0.02</v>
      </c>
      <c r="F81" s="88">
        <v>0.04</v>
      </c>
    </row>
    <row r="82" spans="1:6">
      <c r="A82" s="24" t="s">
        <v>148</v>
      </c>
      <c r="B82" s="5">
        <v>1982</v>
      </c>
      <c r="C82" s="33">
        <v>0.66</v>
      </c>
      <c r="D82" s="88">
        <v>0.16</v>
      </c>
      <c r="E82" s="88">
        <v>0.04</v>
      </c>
      <c r="F82" s="88">
        <v>0.14000000000000001</v>
      </c>
    </row>
    <row r="83" spans="1:6">
      <c r="A83" s="24" t="s">
        <v>149</v>
      </c>
      <c r="B83" s="5">
        <v>1982</v>
      </c>
      <c r="C83" s="33">
        <v>0.68</v>
      </c>
      <c r="D83" s="88">
        <v>0.15</v>
      </c>
      <c r="E83" s="88">
        <v>0.03</v>
      </c>
      <c r="F83" s="88">
        <v>0.14000000000000001</v>
      </c>
    </row>
    <row r="84" spans="1:6">
      <c r="A84" s="24" t="s">
        <v>150</v>
      </c>
      <c r="B84" s="5">
        <v>1982</v>
      </c>
      <c r="C84" s="33">
        <v>0.59</v>
      </c>
      <c r="D84" s="88">
        <v>0.21</v>
      </c>
      <c r="E84" s="88">
        <v>0.04</v>
      </c>
      <c r="F84" s="88">
        <v>0.16</v>
      </c>
    </row>
    <row r="85" spans="1:6">
      <c r="A85" s="24" t="s">
        <v>151</v>
      </c>
      <c r="B85" s="5">
        <v>1982</v>
      </c>
      <c r="C85" s="33">
        <v>0.56000000000000005</v>
      </c>
      <c r="D85" s="88">
        <v>0.3</v>
      </c>
      <c r="E85" s="88">
        <v>0.04</v>
      </c>
      <c r="F85" s="88">
        <v>0.1</v>
      </c>
    </row>
    <row r="86" spans="1:6">
      <c r="A86" s="24" t="s">
        <v>152</v>
      </c>
      <c r="B86" s="5">
        <v>1982</v>
      </c>
      <c r="C86" s="33">
        <v>0.25</v>
      </c>
      <c r="D86" s="88">
        <v>0.64</v>
      </c>
      <c r="E86" s="88">
        <v>0.02</v>
      </c>
      <c r="F86" s="88">
        <v>0.09</v>
      </c>
    </row>
    <row r="87" spans="1:6">
      <c r="A87" s="24" t="s">
        <v>153</v>
      </c>
      <c r="B87" s="5">
        <v>1982</v>
      </c>
      <c r="C87" s="33">
        <v>0.34</v>
      </c>
      <c r="D87" s="88">
        <v>0.46</v>
      </c>
      <c r="E87" s="88">
        <v>0.04</v>
      </c>
      <c r="F87" s="88">
        <v>0.16</v>
      </c>
    </row>
    <row r="88" spans="1:6">
      <c r="A88" s="24" t="s">
        <v>174</v>
      </c>
      <c r="B88" s="5">
        <v>1982</v>
      </c>
      <c r="C88" s="33">
        <v>0.61</v>
      </c>
      <c r="D88" s="88">
        <v>0.3</v>
      </c>
      <c r="E88" s="88">
        <v>0.01</v>
      </c>
      <c r="F88" s="88">
        <v>0.08</v>
      </c>
    </row>
    <row r="89" spans="1:6">
      <c r="A89" s="24" t="s">
        <v>154</v>
      </c>
      <c r="B89" s="5">
        <v>1982</v>
      </c>
      <c r="C89" s="33">
        <v>0.36</v>
      </c>
      <c r="D89" s="88">
        <v>0.39</v>
      </c>
      <c r="E89" s="88">
        <v>0.1</v>
      </c>
      <c r="F89" s="88">
        <v>0.15</v>
      </c>
    </row>
    <row r="90" spans="1:6">
      <c r="A90" s="24" t="s">
        <v>155</v>
      </c>
      <c r="B90" s="5">
        <v>1982</v>
      </c>
      <c r="C90" s="33">
        <v>0.66</v>
      </c>
      <c r="D90" s="88">
        <v>0.27</v>
      </c>
      <c r="E90" s="88">
        <v>0.01</v>
      </c>
      <c r="F90" s="88">
        <v>0.06</v>
      </c>
    </row>
    <row r="91" spans="1:6">
      <c r="A91" s="24" t="s">
        <v>156</v>
      </c>
      <c r="B91" s="5">
        <v>1982</v>
      </c>
      <c r="C91" s="33">
        <v>0.65</v>
      </c>
      <c r="D91" s="88">
        <v>0.24</v>
      </c>
      <c r="E91" s="88">
        <v>0.02</v>
      </c>
      <c r="F91" s="88">
        <v>0.09</v>
      </c>
    </row>
    <row r="92" spans="1:6">
      <c r="A92" s="24" t="s">
        <v>158</v>
      </c>
      <c r="B92" s="5">
        <v>1982</v>
      </c>
      <c r="C92" s="33">
        <v>0.56999999999999995</v>
      </c>
      <c r="D92" s="88">
        <v>0.15</v>
      </c>
      <c r="E92" s="88">
        <v>0.15</v>
      </c>
      <c r="F92" s="88">
        <v>0.13</v>
      </c>
    </row>
    <row r="93" spans="1:6">
      <c r="A93" s="24" t="s">
        <v>159</v>
      </c>
      <c r="B93" s="5">
        <v>1982</v>
      </c>
      <c r="C93" s="33">
        <v>0.64</v>
      </c>
      <c r="D93" s="88">
        <v>0.17</v>
      </c>
      <c r="E93" s="88">
        <v>0.1</v>
      </c>
      <c r="F93" s="88">
        <v>0.09</v>
      </c>
    </row>
    <row r="94" spans="1:6">
      <c r="A94" s="24" t="s">
        <v>160</v>
      </c>
      <c r="B94" s="5">
        <v>1982</v>
      </c>
      <c r="C94" s="33">
        <v>0.37</v>
      </c>
      <c r="D94" s="88">
        <v>0.12</v>
      </c>
      <c r="E94" s="88">
        <v>0.27</v>
      </c>
      <c r="F94" s="88">
        <v>0.24</v>
      </c>
    </row>
    <row r="95" spans="1:6">
      <c r="A95" s="24" t="s">
        <v>161</v>
      </c>
      <c r="B95" s="5">
        <v>1982</v>
      </c>
      <c r="C95" s="33">
        <v>0.37</v>
      </c>
      <c r="D95" s="88">
        <v>0.16</v>
      </c>
      <c r="E95" s="88">
        <v>0.22</v>
      </c>
      <c r="F95" s="88">
        <v>0.25</v>
      </c>
    </row>
    <row r="96" spans="1:6">
      <c r="A96" s="24" t="s">
        <v>162</v>
      </c>
      <c r="B96" s="5">
        <v>1982</v>
      </c>
      <c r="C96" s="33">
        <v>0.36</v>
      </c>
      <c r="D96" s="88">
        <v>0.4</v>
      </c>
      <c r="E96" s="88">
        <v>0.09</v>
      </c>
      <c r="F96" s="88">
        <v>0.15</v>
      </c>
    </row>
    <row r="97" spans="1:6">
      <c r="A97" s="24" t="s">
        <v>163</v>
      </c>
      <c r="B97" s="5">
        <v>1982</v>
      </c>
      <c r="C97" s="33">
        <v>0.63</v>
      </c>
      <c r="D97" s="88">
        <v>0.3</v>
      </c>
      <c r="E97" s="88">
        <v>0.01</v>
      </c>
      <c r="F97" s="88">
        <v>0.06</v>
      </c>
    </row>
    <row r="98" spans="1:6">
      <c r="A98" s="24" t="s">
        <v>157</v>
      </c>
      <c r="B98" s="5">
        <v>1982</v>
      </c>
      <c r="C98" s="33">
        <v>0.55000000000000004</v>
      </c>
      <c r="D98" s="88">
        <v>0.23</v>
      </c>
      <c r="E98" s="88">
        <v>0.06</v>
      </c>
      <c r="F98" s="88">
        <v>0.16</v>
      </c>
    </row>
    <row r="99" spans="1:6">
      <c r="A99" s="24" t="s">
        <v>164</v>
      </c>
      <c r="B99" s="5">
        <v>1982</v>
      </c>
      <c r="C99" s="33">
        <v>0.6</v>
      </c>
      <c r="D99" s="88">
        <v>0.3</v>
      </c>
      <c r="E99" s="88">
        <v>0.02</v>
      </c>
      <c r="F99" s="88">
        <v>0.08</v>
      </c>
    </row>
    <row r="100" spans="1:6">
      <c r="A100" s="24" t="s">
        <v>165</v>
      </c>
      <c r="B100" s="5">
        <v>1982</v>
      </c>
      <c r="C100" s="33">
        <v>0.72</v>
      </c>
      <c r="D100" s="88">
        <v>0.18</v>
      </c>
      <c r="E100" s="88">
        <v>0.03</v>
      </c>
      <c r="F100" s="88">
        <v>7.0000000000000007E-2</v>
      </c>
    </row>
    <row r="101" spans="1:6">
      <c r="A101" s="24" t="s">
        <v>166</v>
      </c>
      <c r="B101" s="5">
        <v>1982</v>
      </c>
      <c r="C101" s="33">
        <v>0.68</v>
      </c>
      <c r="D101" s="88">
        <v>0.2</v>
      </c>
      <c r="E101" s="88">
        <v>0.02</v>
      </c>
      <c r="F101" s="88">
        <v>0.1</v>
      </c>
    </row>
    <row r="102" spans="1:6">
      <c r="A102" s="24" t="s">
        <v>167</v>
      </c>
      <c r="B102" s="5">
        <v>1982</v>
      </c>
      <c r="C102" s="33">
        <v>0.22</v>
      </c>
      <c r="D102" s="88">
        <v>0.52</v>
      </c>
      <c r="E102" s="88">
        <v>0.13</v>
      </c>
      <c r="F102" s="88">
        <v>0.13</v>
      </c>
    </row>
    <row r="103" spans="1:6">
      <c r="A103" s="24" t="s">
        <v>169</v>
      </c>
      <c r="B103" s="5">
        <v>1982</v>
      </c>
      <c r="C103" s="33">
        <v>0.66</v>
      </c>
      <c r="D103" s="88">
        <v>0.2</v>
      </c>
      <c r="E103" s="88">
        <v>0.03</v>
      </c>
      <c r="F103" s="88">
        <v>0.11</v>
      </c>
    </row>
    <row r="104" spans="1:6">
      <c r="A104" s="24" t="s">
        <v>170</v>
      </c>
      <c r="B104" s="5">
        <v>1982</v>
      </c>
      <c r="C104" s="33">
        <v>0.51</v>
      </c>
      <c r="D104" s="88">
        <v>0.24</v>
      </c>
      <c r="E104" s="88">
        <v>0.05</v>
      </c>
      <c r="F104" s="88">
        <v>0.2</v>
      </c>
    </row>
    <row r="105" spans="1:6">
      <c r="A105" s="24" t="s">
        <v>171</v>
      </c>
      <c r="B105" s="5">
        <v>1982</v>
      </c>
      <c r="C105" s="33">
        <v>0.48</v>
      </c>
      <c r="D105" s="88">
        <v>0.35</v>
      </c>
      <c r="E105" s="88">
        <v>0.05</v>
      </c>
      <c r="F105" s="88">
        <v>0.12</v>
      </c>
    </row>
    <row r="106" spans="1:6">
      <c r="A106" s="24" t="s">
        <v>172</v>
      </c>
      <c r="B106" s="5">
        <v>1982</v>
      </c>
      <c r="C106" s="33">
        <v>0.38</v>
      </c>
      <c r="D106" s="88">
        <v>0.1</v>
      </c>
      <c r="E106" s="88">
        <v>0.24</v>
      </c>
      <c r="F106" s="88">
        <v>0.28000000000000003</v>
      </c>
    </row>
    <row r="107" spans="1:6">
      <c r="A107" s="24" t="s">
        <v>173</v>
      </c>
      <c r="B107" s="5">
        <v>1982</v>
      </c>
      <c r="C107" s="33">
        <v>0.56000000000000005</v>
      </c>
      <c r="D107" s="88">
        <v>0.33</v>
      </c>
      <c r="E107" s="88">
        <v>0.02</v>
      </c>
      <c r="F107" s="88">
        <v>0.09</v>
      </c>
    </row>
    <row r="108" spans="1:6">
      <c r="A108" s="35" t="s">
        <v>176</v>
      </c>
      <c r="B108" s="32">
        <v>1982</v>
      </c>
      <c r="C108" s="36">
        <v>0.53</v>
      </c>
      <c r="D108" s="404">
        <v>0.26</v>
      </c>
      <c r="E108" s="404">
        <v>0.08</v>
      </c>
      <c r="F108" s="404">
        <v>0.13</v>
      </c>
    </row>
    <row r="109" spans="1:6">
      <c r="A109" s="24" t="s">
        <v>124</v>
      </c>
      <c r="B109" s="5">
        <v>1983</v>
      </c>
      <c r="C109" s="33">
        <v>0.83</v>
      </c>
      <c r="D109" s="88">
        <v>0.11</v>
      </c>
      <c r="E109" s="88">
        <v>0.02</v>
      </c>
      <c r="F109" s="88">
        <v>0.04</v>
      </c>
    </row>
    <row r="110" spans="1:6">
      <c r="A110" s="24" t="s">
        <v>125</v>
      </c>
      <c r="B110" s="5">
        <v>1983</v>
      </c>
      <c r="C110" s="33">
        <v>0.61</v>
      </c>
      <c r="D110" s="88">
        <v>0.37</v>
      </c>
      <c r="E110" s="88">
        <v>0.01</v>
      </c>
      <c r="F110" s="88">
        <v>0.01</v>
      </c>
    </row>
    <row r="111" spans="1:6">
      <c r="A111" s="24" t="s">
        <v>126</v>
      </c>
      <c r="B111" s="5">
        <v>1983</v>
      </c>
      <c r="C111" s="33">
        <v>0.62</v>
      </c>
      <c r="D111" s="88">
        <v>0.2</v>
      </c>
      <c r="E111" s="88">
        <v>0.06</v>
      </c>
      <c r="F111" s="88">
        <v>0.12</v>
      </c>
    </row>
    <row r="112" spans="1:6">
      <c r="A112" s="24" t="s">
        <v>127</v>
      </c>
      <c r="B112" s="5">
        <v>1983</v>
      </c>
      <c r="C112" s="33">
        <v>0.76</v>
      </c>
      <c r="D112" s="88">
        <v>0.16</v>
      </c>
      <c r="E112" s="88">
        <v>0.02</v>
      </c>
      <c r="F112" s="88">
        <v>0.06</v>
      </c>
    </row>
    <row r="113" spans="1:6">
      <c r="A113" s="24" t="s">
        <v>128</v>
      </c>
      <c r="B113" s="5">
        <v>1983</v>
      </c>
      <c r="C113" s="33">
        <v>0.52</v>
      </c>
      <c r="D113" s="88">
        <v>0.32</v>
      </c>
      <c r="E113" s="88">
        <v>7.0000000000000007E-2</v>
      </c>
      <c r="F113" s="88">
        <v>0.09</v>
      </c>
    </row>
    <row r="114" spans="1:6">
      <c r="A114" s="24" t="s">
        <v>129</v>
      </c>
      <c r="B114" s="5">
        <v>1983</v>
      </c>
      <c r="C114" s="33">
        <v>0.48</v>
      </c>
      <c r="D114" s="88">
        <v>0.28000000000000003</v>
      </c>
      <c r="E114" s="88">
        <v>0.09</v>
      </c>
      <c r="F114" s="88">
        <v>0.15</v>
      </c>
    </row>
    <row r="115" spans="1:6">
      <c r="A115" s="24" t="s">
        <v>130</v>
      </c>
      <c r="B115" s="5">
        <v>1983</v>
      </c>
      <c r="C115" s="33">
        <v>0.37</v>
      </c>
      <c r="D115" s="88">
        <v>0.34</v>
      </c>
      <c r="E115" s="88">
        <v>0.12</v>
      </c>
      <c r="F115" s="88">
        <v>0.17</v>
      </c>
    </row>
    <row r="116" spans="1:6">
      <c r="A116" s="24" t="s">
        <v>131</v>
      </c>
      <c r="B116" s="5">
        <v>1983</v>
      </c>
      <c r="C116" s="33">
        <v>0.75</v>
      </c>
      <c r="D116" s="88">
        <v>0.08</v>
      </c>
      <c r="E116" s="88">
        <v>0.05</v>
      </c>
      <c r="F116" s="88">
        <v>0.12</v>
      </c>
    </row>
    <row r="117" spans="1:6">
      <c r="A117" s="24" t="s">
        <v>132</v>
      </c>
      <c r="B117" s="5">
        <v>1983</v>
      </c>
      <c r="C117" s="33">
        <v>0.57999999999999996</v>
      </c>
      <c r="D117" s="88">
        <v>0.27</v>
      </c>
      <c r="E117" s="88">
        <v>0.03</v>
      </c>
      <c r="F117" s="88">
        <v>0.12</v>
      </c>
    </row>
    <row r="118" spans="1:6">
      <c r="A118" s="24" t="s">
        <v>133</v>
      </c>
      <c r="B118" s="5">
        <v>1983</v>
      </c>
      <c r="C118" s="33">
        <v>0.65</v>
      </c>
      <c r="D118" s="88">
        <v>0.25</v>
      </c>
      <c r="E118" s="88">
        <v>0.01</v>
      </c>
      <c r="F118" s="88">
        <v>0.09</v>
      </c>
    </row>
    <row r="119" spans="1:6">
      <c r="A119" s="24" t="s">
        <v>134</v>
      </c>
      <c r="B119" s="5">
        <v>1983</v>
      </c>
      <c r="C119" s="33">
        <v>0.74</v>
      </c>
      <c r="D119" s="88">
        <v>0.17</v>
      </c>
      <c r="E119" s="88">
        <v>0.02</v>
      </c>
      <c r="F119" s="88">
        <v>7.0000000000000007E-2</v>
      </c>
    </row>
    <row r="120" spans="1:6">
      <c r="A120" s="24" t="s">
        <v>135</v>
      </c>
      <c r="B120" s="5">
        <v>1983</v>
      </c>
      <c r="C120" s="33">
        <v>0.6</v>
      </c>
      <c r="D120" s="88">
        <v>0.34</v>
      </c>
      <c r="E120" s="88">
        <v>0.01</v>
      </c>
      <c r="F120" s="88">
        <v>0.05</v>
      </c>
    </row>
    <row r="121" spans="1:6">
      <c r="A121" s="24" t="s">
        <v>136</v>
      </c>
      <c r="B121" s="5">
        <v>1983</v>
      </c>
      <c r="C121" s="33">
        <v>0.61</v>
      </c>
      <c r="D121" s="88">
        <v>0.16</v>
      </c>
      <c r="E121" s="88">
        <v>0.05</v>
      </c>
      <c r="F121" s="88">
        <v>0.18</v>
      </c>
    </row>
    <row r="122" spans="1:6">
      <c r="A122" s="24" t="s">
        <v>137</v>
      </c>
      <c r="B122" s="5">
        <v>1983</v>
      </c>
      <c r="C122" s="33">
        <v>0.53</v>
      </c>
      <c r="D122" s="88">
        <v>0.19</v>
      </c>
      <c r="E122" s="88">
        <v>0.1</v>
      </c>
      <c r="F122" s="88">
        <v>0.18</v>
      </c>
    </row>
    <row r="123" spans="1:6">
      <c r="A123" s="24" t="s">
        <v>138</v>
      </c>
      <c r="B123" s="5">
        <v>1983</v>
      </c>
      <c r="C123" s="33">
        <v>0.65</v>
      </c>
      <c r="D123" s="88">
        <v>0.15</v>
      </c>
      <c r="E123" s="88">
        <v>0.08</v>
      </c>
      <c r="F123" s="88">
        <v>0.12</v>
      </c>
    </row>
    <row r="124" spans="1:6">
      <c r="A124" s="24" t="s">
        <v>139</v>
      </c>
      <c r="B124" s="5">
        <v>1983</v>
      </c>
      <c r="C124" s="33">
        <v>0.54</v>
      </c>
      <c r="D124" s="88">
        <v>0.12</v>
      </c>
      <c r="E124" s="88">
        <v>0.09</v>
      </c>
      <c r="F124" s="88">
        <v>0.25</v>
      </c>
    </row>
    <row r="125" spans="1:6">
      <c r="A125" s="24" t="s">
        <v>140</v>
      </c>
      <c r="B125" s="5">
        <v>1983</v>
      </c>
      <c r="C125" s="33">
        <v>0.65</v>
      </c>
      <c r="D125" s="88">
        <v>0.14000000000000001</v>
      </c>
      <c r="E125" s="88">
        <v>0.04</v>
      </c>
      <c r="F125" s="88">
        <v>0.17</v>
      </c>
    </row>
    <row r="126" spans="1:6">
      <c r="A126" s="24" t="s">
        <v>141</v>
      </c>
      <c r="B126" s="5">
        <v>1983</v>
      </c>
      <c r="C126" s="33">
        <v>0.7</v>
      </c>
      <c r="D126" s="88">
        <v>0.17</v>
      </c>
      <c r="E126" s="88">
        <v>0.04</v>
      </c>
      <c r="F126" s="88">
        <v>0.09</v>
      </c>
    </row>
    <row r="127" spans="1:6">
      <c r="A127" s="24" t="s">
        <v>254</v>
      </c>
      <c r="B127" s="5">
        <v>1983</v>
      </c>
      <c r="C127" s="33">
        <v>0.65</v>
      </c>
      <c r="D127" s="88">
        <v>0.26</v>
      </c>
      <c r="E127" s="88">
        <v>0.02</v>
      </c>
      <c r="F127" s="88">
        <v>7.0000000000000007E-2</v>
      </c>
    </row>
    <row r="128" spans="1:6">
      <c r="A128" s="24" t="s">
        <v>142</v>
      </c>
      <c r="B128" s="5">
        <v>1983</v>
      </c>
      <c r="C128" s="33">
        <v>0.37</v>
      </c>
      <c r="D128" s="88">
        <v>0.24</v>
      </c>
      <c r="E128" s="88">
        <v>0.28000000000000003</v>
      </c>
      <c r="F128" s="88">
        <v>0.11</v>
      </c>
    </row>
    <row r="129" spans="1:6">
      <c r="A129" s="24" t="s">
        <v>143</v>
      </c>
      <c r="B129" s="5">
        <v>1983</v>
      </c>
      <c r="C129" s="33">
        <v>0.59</v>
      </c>
      <c r="D129" s="88">
        <v>0.25</v>
      </c>
      <c r="E129" s="88">
        <v>0.03</v>
      </c>
      <c r="F129" s="88">
        <v>0.13</v>
      </c>
    </row>
    <row r="130" spans="1:6">
      <c r="A130" s="24" t="s">
        <v>144</v>
      </c>
      <c r="B130" s="5">
        <v>1983</v>
      </c>
      <c r="C130" s="33">
        <v>0.35</v>
      </c>
      <c r="D130" s="88">
        <v>0.33</v>
      </c>
      <c r="E130" s="88">
        <v>0.19</v>
      </c>
      <c r="F130" s="88">
        <v>0.13</v>
      </c>
    </row>
    <row r="131" spans="1:6">
      <c r="A131" s="24" t="s">
        <v>145</v>
      </c>
      <c r="B131" s="5">
        <v>1983</v>
      </c>
      <c r="C131" s="33">
        <v>0.34</v>
      </c>
      <c r="D131" s="88">
        <v>0.26</v>
      </c>
      <c r="E131" s="88">
        <v>0.23</v>
      </c>
      <c r="F131" s="88">
        <v>0.17</v>
      </c>
    </row>
    <row r="132" spans="1:6">
      <c r="A132" s="24" t="s">
        <v>146</v>
      </c>
      <c r="B132" s="5">
        <v>1983</v>
      </c>
      <c r="C132" s="33">
        <v>0.48</v>
      </c>
      <c r="D132" s="88">
        <v>0.15</v>
      </c>
      <c r="E132" s="88">
        <v>0.17</v>
      </c>
      <c r="F132" s="88">
        <v>0.2</v>
      </c>
    </row>
    <row r="133" spans="1:6">
      <c r="A133" s="24" t="s">
        <v>147</v>
      </c>
      <c r="B133" s="5">
        <v>1983</v>
      </c>
      <c r="C133" s="33">
        <v>0.74</v>
      </c>
      <c r="D133" s="88">
        <v>0.2</v>
      </c>
      <c r="E133" s="88">
        <v>0.02</v>
      </c>
      <c r="F133" s="88">
        <v>0.04</v>
      </c>
    </row>
    <row r="134" spans="1:6">
      <c r="A134" s="24" t="s">
        <v>148</v>
      </c>
      <c r="B134" s="5">
        <v>1983</v>
      </c>
      <c r="C134" s="33">
        <v>0.66</v>
      </c>
      <c r="D134" s="88">
        <v>0.16</v>
      </c>
      <c r="E134" s="88">
        <v>0.05</v>
      </c>
      <c r="F134" s="88">
        <v>0.13</v>
      </c>
    </row>
    <row r="135" spans="1:6">
      <c r="A135" s="24" t="s">
        <v>149</v>
      </c>
      <c r="B135" s="5">
        <v>1983</v>
      </c>
      <c r="C135" s="33">
        <v>0.66</v>
      </c>
      <c r="D135" s="88">
        <v>0.16</v>
      </c>
      <c r="E135" s="88">
        <v>0.04</v>
      </c>
      <c r="F135" s="88">
        <v>0.14000000000000001</v>
      </c>
    </row>
    <row r="136" spans="1:6">
      <c r="A136" s="24" t="s">
        <v>150</v>
      </c>
      <c r="B136" s="5">
        <v>1983</v>
      </c>
      <c r="C136" s="33">
        <v>0.61</v>
      </c>
      <c r="D136" s="88">
        <v>0.17</v>
      </c>
      <c r="E136" s="88">
        <v>0.05</v>
      </c>
      <c r="F136" s="88">
        <v>0.17</v>
      </c>
    </row>
    <row r="137" spans="1:6">
      <c r="A137" s="24" t="s">
        <v>151</v>
      </c>
      <c r="B137" s="5">
        <v>1983</v>
      </c>
      <c r="C137" s="33">
        <v>0.54</v>
      </c>
      <c r="D137" s="88">
        <v>0.31</v>
      </c>
      <c r="E137" s="88">
        <v>0.04</v>
      </c>
      <c r="F137" s="88">
        <v>0.11</v>
      </c>
    </row>
    <row r="138" spans="1:6">
      <c r="A138" s="24" t="s">
        <v>152</v>
      </c>
      <c r="B138" s="5">
        <v>1983</v>
      </c>
      <c r="C138" s="33">
        <v>0.34</v>
      </c>
      <c r="D138" s="88">
        <v>0.55000000000000004</v>
      </c>
      <c r="E138" s="88">
        <v>0.02</v>
      </c>
      <c r="F138" s="88">
        <v>0.09</v>
      </c>
    </row>
    <row r="139" spans="1:6">
      <c r="A139" s="24" t="s">
        <v>153</v>
      </c>
      <c r="B139" s="5">
        <v>1983</v>
      </c>
      <c r="C139" s="33">
        <v>0.34</v>
      </c>
      <c r="D139" s="88">
        <v>0.45</v>
      </c>
      <c r="E139" s="88">
        <v>0.06</v>
      </c>
      <c r="F139" s="88">
        <v>0.15</v>
      </c>
    </row>
    <row r="140" spans="1:6">
      <c r="A140" s="24" t="s">
        <v>174</v>
      </c>
      <c r="B140" s="5">
        <v>1983</v>
      </c>
      <c r="C140" s="33">
        <v>0.66</v>
      </c>
      <c r="D140" s="88">
        <v>0.25</v>
      </c>
      <c r="E140" s="88">
        <v>0.02</v>
      </c>
      <c r="F140" s="88">
        <v>7.0000000000000007E-2</v>
      </c>
    </row>
    <row r="141" spans="1:6">
      <c r="A141" s="24" t="s">
        <v>154</v>
      </c>
      <c r="B141" s="5">
        <v>1983</v>
      </c>
      <c r="C141" s="33">
        <v>0.37</v>
      </c>
      <c r="D141" s="88">
        <v>0.37</v>
      </c>
      <c r="E141" s="88">
        <v>0.11</v>
      </c>
      <c r="F141" s="88">
        <v>0.15</v>
      </c>
    </row>
    <row r="142" spans="1:6">
      <c r="A142" s="24" t="s">
        <v>155</v>
      </c>
      <c r="B142" s="5">
        <v>1983</v>
      </c>
      <c r="C142" s="33">
        <v>0.7</v>
      </c>
      <c r="D142" s="88">
        <v>0.23</v>
      </c>
      <c r="E142" s="88">
        <v>0.01</v>
      </c>
      <c r="F142" s="88">
        <v>0.06</v>
      </c>
    </row>
    <row r="143" spans="1:6">
      <c r="A143" s="24" t="s">
        <v>156</v>
      </c>
      <c r="B143" s="5">
        <v>1983</v>
      </c>
      <c r="C143" s="33">
        <v>0.72</v>
      </c>
      <c r="D143" s="88">
        <v>0.17</v>
      </c>
      <c r="E143" s="88">
        <v>0.02</v>
      </c>
      <c r="F143" s="88">
        <v>0.09</v>
      </c>
    </row>
    <row r="144" spans="1:6">
      <c r="A144" s="24" t="s">
        <v>158</v>
      </c>
      <c r="B144" s="5">
        <v>1983</v>
      </c>
      <c r="C144" s="33">
        <v>0.53</v>
      </c>
      <c r="D144" s="88">
        <v>0.24</v>
      </c>
      <c r="E144" s="88">
        <v>0.1</v>
      </c>
      <c r="F144" s="88">
        <v>0.13</v>
      </c>
    </row>
    <row r="145" spans="1:6">
      <c r="A145" s="24" t="s">
        <v>159</v>
      </c>
      <c r="B145" s="5">
        <v>1983</v>
      </c>
      <c r="C145" s="33">
        <v>0.7</v>
      </c>
      <c r="D145" s="88">
        <v>0.15</v>
      </c>
      <c r="E145" s="88">
        <v>0.06</v>
      </c>
      <c r="F145" s="88">
        <v>0.09</v>
      </c>
    </row>
    <row r="146" spans="1:6">
      <c r="A146" s="24" t="s">
        <v>160</v>
      </c>
      <c r="B146" s="5">
        <v>1983</v>
      </c>
      <c r="C146" s="33">
        <v>0.43</v>
      </c>
      <c r="D146" s="88">
        <v>0.11</v>
      </c>
      <c r="E146" s="88">
        <v>0.22</v>
      </c>
      <c r="F146" s="88">
        <v>0.24</v>
      </c>
    </row>
    <row r="147" spans="1:6">
      <c r="A147" s="24" t="s">
        <v>161</v>
      </c>
      <c r="B147" s="5">
        <v>1983</v>
      </c>
      <c r="C147" s="33">
        <v>0.37</v>
      </c>
      <c r="D147" s="88">
        <v>0.18</v>
      </c>
      <c r="E147" s="88">
        <v>0.2</v>
      </c>
      <c r="F147" s="88">
        <v>0.25</v>
      </c>
    </row>
    <row r="148" spans="1:6">
      <c r="A148" s="24" t="s">
        <v>162</v>
      </c>
      <c r="B148" s="5">
        <v>1983</v>
      </c>
      <c r="C148" s="33">
        <v>0.41</v>
      </c>
      <c r="D148" s="88">
        <v>0.4</v>
      </c>
      <c r="E148" s="88">
        <v>0.06</v>
      </c>
      <c r="F148" s="88">
        <v>0.13</v>
      </c>
    </row>
    <row r="149" spans="1:6">
      <c r="A149" s="24" t="s">
        <v>163</v>
      </c>
      <c r="B149" s="5">
        <v>1983</v>
      </c>
      <c r="C149" s="33">
        <v>0.69</v>
      </c>
      <c r="D149" s="88">
        <v>0.23</v>
      </c>
      <c r="E149" s="88">
        <v>0.02</v>
      </c>
      <c r="F149" s="88">
        <v>0.06</v>
      </c>
    </row>
    <row r="150" spans="1:6">
      <c r="A150" s="24" t="s">
        <v>157</v>
      </c>
      <c r="B150" s="5">
        <v>1983</v>
      </c>
      <c r="C150" s="33">
        <v>0.64</v>
      </c>
      <c r="D150" s="88">
        <v>0.15</v>
      </c>
      <c r="E150" s="88">
        <v>0.04</v>
      </c>
      <c r="F150" s="88">
        <v>0.17</v>
      </c>
    </row>
    <row r="151" spans="1:6">
      <c r="A151" s="24" t="s">
        <v>164</v>
      </c>
      <c r="B151" s="5">
        <v>1983</v>
      </c>
      <c r="C151" s="33">
        <v>0.66</v>
      </c>
      <c r="D151" s="88">
        <v>0.24</v>
      </c>
      <c r="E151" s="88">
        <v>0.03</v>
      </c>
      <c r="F151" s="88">
        <v>7.0000000000000007E-2</v>
      </c>
    </row>
    <row r="152" spans="1:6">
      <c r="A152" s="24" t="s">
        <v>165</v>
      </c>
      <c r="B152" s="5">
        <v>1983</v>
      </c>
      <c r="C152" s="33">
        <v>0.71</v>
      </c>
      <c r="D152" s="88">
        <v>0.2</v>
      </c>
      <c r="E152" s="88">
        <v>0.02</v>
      </c>
      <c r="F152" s="88">
        <v>7.0000000000000007E-2</v>
      </c>
    </row>
    <row r="153" spans="1:6">
      <c r="A153" s="24" t="s">
        <v>166</v>
      </c>
      <c r="B153" s="5">
        <v>1983</v>
      </c>
      <c r="C153" s="33">
        <v>0.66</v>
      </c>
      <c r="D153" s="88">
        <v>0.2</v>
      </c>
      <c r="E153" s="88">
        <v>0.03</v>
      </c>
      <c r="F153" s="88">
        <v>0.11</v>
      </c>
    </row>
    <row r="154" spans="1:6">
      <c r="A154" s="24" t="s">
        <v>167</v>
      </c>
      <c r="B154" s="5">
        <v>1983</v>
      </c>
      <c r="C154" s="33">
        <v>0.3</v>
      </c>
      <c r="D154" s="88">
        <v>0.22</v>
      </c>
      <c r="E154" s="88">
        <v>0.36</v>
      </c>
      <c r="F154" s="88">
        <v>0.12</v>
      </c>
    </row>
    <row r="155" spans="1:6">
      <c r="A155" s="24" t="s">
        <v>169</v>
      </c>
      <c r="B155" s="5">
        <v>1983</v>
      </c>
      <c r="C155" s="33">
        <v>0.63</v>
      </c>
      <c r="D155" s="88">
        <v>0.22</v>
      </c>
      <c r="E155" s="88">
        <v>0.03</v>
      </c>
      <c r="F155" s="88">
        <v>0.12</v>
      </c>
    </row>
    <row r="156" spans="1:6">
      <c r="A156" s="24" t="s">
        <v>170</v>
      </c>
      <c r="B156" s="5">
        <v>1983</v>
      </c>
      <c r="C156" s="33">
        <v>0.53</v>
      </c>
      <c r="D156" s="88">
        <v>0.21</v>
      </c>
      <c r="E156" s="88">
        <v>0.06</v>
      </c>
      <c r="F156" s="88">
        <v>0.2</v>
      </c>
    </row>
    <row r="157" spans="1:6">
      <c r="A157" s="24" t="s">
        <v>171</v>
      </c>
      <c r="B157" s="5">
        <v>1983</v>
      </c>
      <c r="C157" s="33">
        <v>0.56999999999999995</v>
      </c>
      <c r="D157" s="88">
        <v>0.28000000000000003</v>
      </c>
      <c r="E157" s="88">
        <v>0.02</v>
      </c>
      <c r="F157" s="88">
        <v>0.13</v>
      </c>
    </row>
    <row r="158" spans="1:6">
      <c r="A158" s="24" t="s">
        <v>172</v>
      </c>
      <c r="B158" s="5">
        <v>1983</v>
      </c>
      <c r="C158" s="33">
        <v>0.36</v>
      </c>
      <c r="D158" s="88">
        <v>0.14000000000000001</v>
      </c>
      <c r="E158" s="88">
        <v>0.21</v>
      </c>
      <c r="F158" s="88">
        <v>0.28999999999999998</v>
      </c>
    </row>
    <row r="159" spans="1:6">
      <c r="A159" s="24" t="s">
        <v>173</v>
      </c>
      <c r="B159" s="5">
        <v>1983</v>
      </c>
      <c r="C159" s="33">
        <v>0.55000000000000004</v>
      </c>
      <c r="D159" s="88">
        <v>0.32</v>
      </c>
      <c r="E159" s="88">
        <v>0.03</v>
      </c>
      <c r="F159" s="88">
        <v>0.1</v>
      </c>
    </row>
    <row r="160" spans="1:6">
      <c r="A160" s="35" t="s">
        <v>176</v>
      </c>
      <c r="B160" s="32">
        <v>1983</v>
      </c>
      <c r="C160" s="36">
        <v>0.54</v>
      </c>
      <c r="D160" s="404">
        <v>0.25</v>
      </c>
      <c r="E160" s="404">
        <v>0.08</v>
      </c>
      <c r="F160" s="404">
        <v>0.13</v>
      </c>
    </row>
    <row r="161" spans="1:6">
      <c r="A161" s="24" t="s">
        <v>124</v>
      </c>
      <c r="B161" s="5">
        <v>1984</v>
      </c>
      <c r="C161" s="33">
        <v>0.85</v>
      </c>
      <c r="D161" s="88">
        <v>0.1</v>
      </c>
      <c r="E161" s="88">
        <v>0.02</v>
      </c>
      <c r="F161" s="88">
        <v>0.03</v>
      </c>
    </row>
    <row r="162" spans="1:6">
      <c r="A162" s="24" t="s">
        <v>125</v>
      </c>
      <c r="B162" s="5">
        <v>1984</v>
      </c>
      <c r="C162" s="33">
        <v>0.64</v>
      </c>
      <c r="D162" s="88">
        <v>0.34</v>
      </c>
      <c r="E162" s="88">
        <v>0.01</v>
      </c>
      <c r="F162" s="88">
        <v>0.01</v>
      </c>
    </row>
    <row r="163" spans="1:6">
      <c r="A163" s="24" t="s">
        <v>126</v>
      </c>
      <c r="B163" s="5">
        <v>1984</v>
      </c>
      <c r="C163" s="33">
        <v>0.64</v>
      </c>
      <c r="D163" s="88">
        <v>0.19</v>
      </c>
      <c r="E163" s="88">
        <v>0.06</v>
      </c>
      <c r="F163" s="88">
        <v>0.11</v>
      </c>
    </row>
    <row r="164" spans="1:6">
      <c r="A164" s="24" t="s">
        <v>127</v>
      </c>
      <c r="B164" s="5">
        <v>1984</v>
      </c>
      <c r="C164" s="33">
        <v>0.78</v>
      </c>
      <c r="D164" s="88">
        <v>0.14000000000000001</v>
      </c>
      <c r="E164" s="88">
        <v>0.02</v>
      </c>
      <c r="F164" s="88">
        <v>0.06</v>
      </c>
    </row>
    <row r="165" spans="1:6">
      <c r="A165" s="24" t="s">
        <v>128</v>
      </c>
      <c r="B165" s="5">
        <v>1984</v>
      </c>
      <c r="C165" s="33">
        <v>0.52</v>
      </c>
      <c r="D165" s="88">
        <v>0.33</v>
      </c>
      <c r="E165" s="88">
        <v>0.06</v>
      </c>
      <c r="F165" s="88">
        <v>0.09</v>
      </c>
    </row>
    <row r="166" spans="1:6">
      <c r="A166" s="24" t="s">
        <v>129</v>
      </c>
      <c r="B166" s="5">
        <v>1984</v>
      </c>
      <c r="C166" s="33">
        <v>0.5</v>
      </c>
      <c r="D166" s="88">
        <v>0.26</v>
      </c>
      <c r="E166" s="88">
        <v>0.08</v>
      </c>
      <c r="F166" s="88">
        <v>0.16</v>
      </c>
    </row>
    <row r="167" spans="1:6">
      <c r="A167" s="24" t="s">
        <v>130</v>
      </c>
      <c r="B167" s="5">
        <v>1984</v>
      </c>
      <c r="C167" s="33">
        <v>0.39</v>
      </c>
      <c r="D167" s="88">
        <v>0.24</v>
      </c>
      <c r="E167" s="88">
        <v>0.22</v>
      </c>
      <c r="F167" s="88">
        <v>0.15</v>
      </c>
    </row>
    <row r="168" spans="1:6">
      <c r="A168" s="24" t="s">
        <v>131</v>
      </c>
      <c r="B168" s="5">
        <v>1984</v>
      </c>
      <c r="C168" s="33">
        <v>0.74</v>
      </c>
      <c r="D168" s="88">
        <v>7.0000000000000007E-2</v>
      </c>
      <c r="E168" s="88">
        <v>0.06</v>
      </c>
      <c r="F168" s="88">
        <v>0.13</v>
      </c>
    </row>
    <row r="169" spans="1:6">
      <c r="A169" s="24" t="s">
        <v>132</v>
      </c>
      <c r="B169" s="5">
        <v>1984</v>
      </c>
      <c r="C169" s="33">
        <v>0.59</v>
      </c>
      <c r="D169" s="88">
        <v>0.27</v>
      </c>
      <c r="E169" s="88">
        <v>0.03</v>
      </c>
      <c r="F169" s="88">
        <v>0.11</v>
      </c>
    </row>
    <row r="170" spans="1:6">
      <c r="A170" s="24" t="s">
        <v>133</v>
      </c>
      <c r="B170" s="5">
        <v>1984</v>
      </c>
      <c r="C170" s="33">
        <v>0.66</v>
      </c>
      <c r="D170" s="88">
        <v>0.24</v>
      </c>
      <c r="E170" s="88">
        <v>0.01</v>
      </c>
      <c r="F170" s="88">
        <v>0.09</v>
      </c>
    </row>
    <row r="171" spans="1:6">
      <c r="A171" s="24" t="s">
        <v>134</v>
      </c>
      <c r="B171" s="5">
        <v>1984</v>
      </c>
      <c r="C171" s="33">
        <v>0.75</v>
      </c>
      <c r="D171" s="88">
        <v>0.17</v>
      </c>
      <c r="E171" s="88">
        <v>0.02</v>
      </c>
      <c r="F171" s="88">
        <v>0.06</v>
      </c>
    </row>
    <row r="172" spans="1:6">
      <c r="A172" s="24" t="s">
        <v>135</v>
      </c>
      <c r="B172" s="5">
        <v>1984</v>
      </c>
      <c r="C172" s="33">
        <v>0.64</v>
      </c>
      <c r="D172" s="88">
        <v>0.3</v>
      </c>
      <c r="E172" s="88">
        <v>0.01</v>
      </c>
      <c r="F172" s="88">
        <v>0.05</v>
      </c>
    </row>
    <row r="173" spans="1:6">
      <c r="A173" s="24" t="s">
        <v>136</v>
      </c>
      <c r="B173" s="5">
        <v>1984</v>
      </c>
      <c r="C173" s="33">
        <v>0.63</v>
      </c>
      <c r="D173" s="88">
        <v>0.15</v>
      </c>
      <c r="E173" s="88">
        <v>0.04</v>
      </c>
      <c r="F173" s="88">
        <v>0.18</v>
      </c>
    </row>
    <row r="174" spans="1:6">
      <c r="A174" s="24" t="s">
        <v>137</v>
      </c>
      <c r="B174" s="5">
        <v>1984</v>
      </c>
      <c r="C174" s="33">
        <v>0.61</v>
      </c>
      <c r="D174" s="88">
        <v>0.16</v>
      </c>
      <c r="E174" s="88">
        <v>0.05</v>
      </c>
      <c r="F174" s="88">
        <v>0.18</v>
      </c>
    </row>
    <row r="175" spans="1:6">
      <c r="A175" s="24" t="s">
        <v>138</v>
      </c>
      <c r="B175" s="5">
        <v>1984</v>
      </c>
      <c r="C175" s="33">
        <v>0.7</v>
      </c>
      <c r="D175" s="88">
        <v>0.11</v>
      </c>
      <c r="E175" s="88">
        <v>7.0000000000000007E-2</v>
      </c>
      <c r="F175" s="88">
        <v>0.12</v>
      </c>
    </row>
    <row r="176" spans="1:6">
      <c r="A176" s="24" t="s">
        <v>139</v>
      </c>
      <c r="B176" s="5">
        <v>1984</v>
      </c>
      <c r="C176" s="33">
        <v>0.54</v>
      </c>
      <c r="D176" s="88">
        <v>0.1</v>
      </c>
      <c r="E176" s="88">
        <v>0.1</v>
      </c>
      <c r="F176" s="88">
        <v>0.26</v>
      </c>
    </row>
    <row r="177" spans="1:6">
      <c r="A177" s="24" t="s">
        <v>140</v>
      </c>
      <c r="B177" s="5">
        <v>1984</v>
      </c>
      <c r="C177" s="33">
        <v>0.67</v>
      </c>
      <c r="D177" s="88">
        <v>0.12</v>
      </c>
      <c r="E177" s="88">
        <v>0.04</v>
      </c>
      <c r="F177" s="88">
        <v>0.17</v>
      </c>
    </row>
    <row r="178" spans="1:6">
      <c r="A178" s="24" t="s">
        <v>141</v>
      </c>
      <c r="B178" s="5">
        <v>1984</v>
      </c>
      <c r="C178" s="33">
        <v>0.75</v>
      </c>
      <c r="D178" s="88">
        <v>0.12</v>
      </c>
      <c r="E178" s="88">
        <v>0.05</v>
      </c>
      <c r="F178" s="88">
        <v>0.08</v>
      </c>
    </row>
    <row r="179" spans="1:6">
      <c r="A179" s="24" t="s">
        <v>254</v>
      </c>
      <c r="B179" s="5">
        <v>1984</v>
      </c>
      <c r="C179" s="33">
        <v>0.69</v>
      </c>
      <c r="D179" s="88">
        <v>0.22</v>
      </c>
      <c r="E179" s="88">
        <v>0.02</v>
      </c>
      <c r="F179" s="88">
        <v>7.0000000000000007E-2</v>
      </c>
    </row>
    <row r="180" spans="1:6">
      <c r="A180" s="24" t="s">
        <v>142</v>
      </c>
      <c r="B180" s="5">
        <v>1984</v>
      </c>
      <c r="C180" s="33">
        <v>0.38</v>
      </c>
      <c r="D180" s="88">
        <v>0.23</v>
      </c>
      <c r="E180" s="88">
        <v>0.28000000000000003</v>
      </c>
      <c r="F180" s="88">
        <v>0.11</v>
      </c>
    </row>
    <row r="181" spans="1:6">
      <c r="A181" s="24" t="s">
        <v>143</v>
      </c>
      <c r="B181" s="5">
        <v>1984</v>
      </c>
      <c r="C181" s="33">
        <v>0.61</v>
      </c>
      <c r="D181" s="88">
        <v>0.23</v>
      </c>
      <c r="E181" s="88">
        <v>0.03</v>
      </c>
      <c r="F181" s="88">
        <v>0.13</v>
      </c>
    </row>
    <row r="182" spans="1:6">
      <c r="A182" s="24" t="s">
        <v>144</v>
      </c>
      <c r="B182" s="5">
        <v>1984</v>
      </c>
      <c r="C182" s="33">
        <v>0.42</v>
      </c>
      <c r="D182" s="88">
        <v>0.27</v>
      </c>
      <c r="E182" s="88">
        <v>0.18</v>
      </c>
      <c r="F182" s="88">
        <v>0.13</v>
      </c>
    </row>
    <row r="183" spans="1:6">
      <c r="A183" s="24" t="s">
        <v>145</v>
      </c>
      <c r="B183" s="5">
        <v>1984</v>
      </c>
      <c r="C183" s="33">
        <v>0.4</v>
      </c>
      <c r="D183" s="88">
        <v>0.21</v>
      </c>
      <c r="E183" s="88">
        <v>0.23</v>
      </c>
      <c r="F183" s="88">
        <v>0.16</v>
      </c>
    </row>
    <row r="184" spans="1:6">
      <c r="A184" s="24" t="s">
        <v>146</v>
      </c>
      <c r="B184" s="5">
        <v>1984</v>
      </c>
      <c r="C184" s="33">
        <v>0.48</v>
      </c>
      <c r="D184" s="88">
        <v>0.14000000000000001</v>
      </c>
      <c r="E184" s="88">
        <v>0.19</v>
      </c>
      <c r="F184" s="88">
        <v>0.19</v>
      </c>
    </row>
    <row r="185" spans="1:6">
      <c r="A185" s="24" t="s">
        <v>147</v>
      </c>
      <c r="B185" s="5">
        <v>1984</v>
      </c>
      <c r="C185" s="33">
        <v>0.75</v>
      </c>
      <c r="D185" s="88">
        <v>0.19</v>
      </c>
      <c r="E185" s="88">
        <v>0.02</v>
      </c>
      <c r="F185" s="88">
        <v>0.04</v>
      </c>
    </row>
    <row r="186" spans="1:6">
      <c r="A186" s="24" t="s">
        <v>148</v>
      </c>
      <c r="B186" s="5">
        <v>1984</v>
      </c>
      <c r="C186" s="33">
        <v>0.68</v>
      </c>
      <c r="D186" s="88">
        <v>0.15</v>
      </c>
      <c r="E186" s="88">
        <v>0.04</v>
      </c>
      <c r="F186" s="88">
        <v>0.13</v>
      </c>
    </row>
    <row r="187" spans="1:6">
      <c r="A187" s="24" t="s">
        <v>149</v>
      </c>
      <c r="B187" s="5">
        <v>1984</v>
      </c>
      <c r="C187" s="33">
        <v>0.66</v>
      </c>
      <c r="D187" s="88">
        <v>0.16</v>
      </c>
      <c r="E187" s="88">
        <v>0.04</v>
      </c>
      <c r="F187" s="88">
        <v>0.14000000000000001</v>
      </c>
    </row>
    <row r="188" spans="1:6">
      <c r="A188" s="24" t="s">
        <v>150</v>
      </c>
      <c r="B188" s="5">
        <v>1984</v>
      </c>
      <c r="C188" s="33">
        <v>0.62</v>
      </c>
      <c r="D188" s="88">
        <v>0.17</v>
      </c>
      <c r="E188" s="88">
        <v>0.04</v>
      </c>
      <c r="F188" s="88">
        <v>0.17</v>
      </c>
    </row>
    <row r="189" spans="1:6">
      <c r="A189" s="24" t="s">
        <v>151</v>
      </c>
      <c r="B189" s="5">
        <v>1984</v>
      </c>
      <c r="C189" s="33">
        <v>0.53</v>
      </c>
      <c r="D189" s="88">
        <v>0.32</v>
      </c>
      <c r="E189" s="88">
        <v>0.04</v>
      </c>
      <c r="F189" s="88">
        <v>0.11</v>
      </c>
    </row>
    <row r="190" spans="1:6">
      <c r="A190" s="24" t="s">
        <v>152</v>
      </c>
      <c r="B190" s="5">
        <v>1984</v>
      </c>
      <c r="C190" s="33">
        <v>0.41</v>
      </c>
      <c r="D190" s="88">
        <v>0.48</v>
      </c>
      <c r="E190" s="88">
        <v>0.02</v>
      </c>
      <c r="F190" s="88">
        <v>0.09</v>
      </c>
    </row>
    <row r="191" spans="1:6">
      <c r="A191" s="24" t="s">
        <v>153</v>
      </c>
      <c r="B191" s="5">
        <v>1984</v>
      </c>
      <c r="C191" s="33">
        <v>0.35</v>
      </c>
      <c r="D191" s="88">
        <v>0.45</v>
      </c>
      <c r="E191" s="88">
        <v>0.06</v>
      </c>
      <c r="F191" s="88">
        <v>0.14000000000000001</v>
      </c>
    </row>
    <row r="192" spans="1:6">
      <c r="A192" s="24" t="s">
        <v>174</v>
      </c>
      <c r="B192" s="5">
        <v>1984</v>
      </c>
      <c r="C192" s="33">
        <v>0.69</v>
      </c>
      <c r="D192" s="88">
        <v>0.21</v>
      </c>
      <c r="E192" s="88">
        <v>0.02</v>
      </c>
      <c r="F192" s="88">
        <v>0.08</v>
      </c>
    </row>
    <row r="193" spans="1:6">
      <c r="A193" s="24" t="s">
        <v>154</v>
      </c>
      <c r="B193" s="5">
        <v>1984</v>
      </c>
      <c r="C193" s="33">
        <v>0.35</v>
      </c>
      <c r="D193" s="88">
        <v>0.35</v>
      </c>
      <c r="E193" s="88">
        <v>0.14000000000000001</v>
      </c>
      <c r="F193" s="88">
        <v>0.16</v>
      </c>
    </row>
    <row r="194" spans="1:6">
      <c r="A194" s="24" t="s">
        <v>155</v>
      </c>
      <c r="B194" s="5">
        <v>1984</v>
      </c>
      <c r="C194" s="33">
        <v>0.72</v>
      </c>
      <c r="D194" s="88">
        <v>0.21</v>
      </c>
      <c r="E194" s="88">
        <v>0.01</v>
      </c>
      <c r="F194" s="88">
        <v>0.06</v>
      </c>
    </row>
    <row r="195" spans="1:6">
      <c r="A195" s="24" t="s">
        <v>156</v>
      </c>
      <c r="B195" s="5">
        <v>1984</v>
      </c>
      <c r="C195" s="33">
        <v>0.74</v>
      </c>
      <c r="D195" s="88">
        <v>0.16</v>
      </c>
      <c r="E195" s="88">
        <v>0.01</v>
      </c>
      <c r="F195" s="88">
        <v>0.09</v>
      </c>
    </row>
    <row r="196" spans="1:6">
      <c r="A196" s="24" t="s">
        <v>158</v>
      </c>
      <c r="B196" s="5">
        <v>1984</v>
      </c>
      <c r="C196" s="33">
        <v>0.55000000000000004</v>
      </c>
      <c r="D196" s="88">
        <v>0.24</v>
      </c>
      <c r="E196" s="88">
        <v>0.09</v>
      </c>
      <c r="F196" s="88">
        <v>0.12</v>
      </c>
    </row>
    <row r="197" spans="1:6">
      <c r="A197" s="24" t="s">
        <v>159</v>
      </c>
      <c r="B197" s="5">
        <v>1984</v>
      </c>
      <c r="C197" s="33">
        <v>0.72</v>
      </c>
      <c r="D197" s="88">
        <v>0.14000000000000001</v>
      </c>
      <c r="E197" s="88">
        <v>0.05</v>
      </c>
      <c r="F197" s="88">
        <v>0.09</v>
      </c>
    </row>
    <row r="198" spans="1:6">
      <c r="A198" s="24" t="s">
        <v>160</v>
      </c>
      <c r="B198" s="5">
        <v>1984</v>
      </c>
      <c r="C198" s="33">
        <v>0.48</v>
      </c>
      <c r="D198" s="88">
        <v>0.13</v>
      </c>
      <c r="E198" s="88">
        <v>0.16</v>
      </c>
      <c r="F198" s="88">
        <v>0.23</v>
      </c>
    </row>
    <row r="199" spans="1:6">
      <c r="A199" s="24" t="s">
        <v>161</v>
      </c>
      <c r="B199" s="5">
        <v>1984</v>
      </c>
      <c r="C199" s="33">
        <v>0.38</v>
      </c>
      <c r="D199" s="88">
        <v>0.2</v>
      </c>
      <c r="E199" s="88">
        <v>0.17</v>
      </c>
      <c r="F199" s="88">
        <v>0.25</v>
      </c>
    </row>
    <row r="200" spans="1:6">
      <c r="A200" s="24" t="s">
        <v>162</v>
      </c>
      <c r="B200" s="5">
        <v>1984</v>
      </c>
      <c r="C200" s="33">
        <v>0.42</v>
      </c>
      <c r="D200" s="88">
        <v>0.39</v>
      </c>
      <c r="E200" s="88">
        <v>0.06</v>
      </c>
      <c r="F200" s="88">
        <v>0.13</v>
      </c>
    </row>
    <row r="201" spans="1:6">
      <c r="A201" s="24" t="s">
        <v>163</v>
      </c>
      <c r="B201" s="5">
        <v>1984</v>
      </c>
      <c r="C201" s="33">
        <v>0.71</v>
      </c>
      <c r="D201" s="88">
        <v>0.22</v>
      </c>
      <c r="E201" s="88">
        <v>0.02</v>
      </c>
      <c r="F201" s="88">
        <v>0.05</v>
      </c>
    </row>
    <row r="202" spans="1:6">
      <c r="A202" s="24" t="s">
        <v>157</v>
      </c>
      <c r="B202" s="5">
        <v>1984</v>
      </c>
      <c r="C202" s="33">
        <v>0.68</v>
      </c>
      <c r="D202" s="88">
        <v>0.13</v>
      </c>
      <c r="E202" s="88">
        <v>0.03</v>
      </c>
      <c r="F202" s="88">
        <v>0.16</v>
      </c>
    </row>
    <row r="203" spans="1:6">
      <c r="A203" s="24" t="s">
        <v>164</v>
      </c>
      <c r="B203" s="5">
        <v>1984</v>
      </c>
      <c r="C203" s="33">
        <v>0.67</v>
      </c>
      <c r="D203" s="88">
        <v>0.23</v>
      </c>
      <c r="E203" s="88">
        <v>0.03</v>
      </c>
      <c r="F203" s="88">
        <v>7.0000000000000007E-2</v>
      </c>
    </row>
    <row r="204" spans="1:6">
      <c r="A204" s="24" t="s">
        <v>165</v>
      </c>
      <c r="B204" s="5">
        <v>1984</v>
      </c>
      <c r="C204" s="33">
        <v>0.71</v>
      </c>
      <c r="D204" s="88">
        <v>0.21</v>
      </c>
      <c r="E204" s="88">
        <v>0.01</v>
      </c>
      <c r="F204" s="88">
        <v>7.0000000000000007E-2</v>
      </c>
    </row>
    <row r="205" spans="1:6">
      <c r="A205" s="24" t="s">
        <v>166</v>
      </c>
      <c r="B205" s="5">
        <v>1984</v>
      </c>
      <c r="C205" s="33">
        <v>0.68</v>
      </c>
      <c r="D205" s="88">
        <v>0.18</v>
      </c>
      <c r="E205" s="88">
        <v>0.03</v>
      </c>
      <c r="F205" s="88">
        <v>0.11</v>
      </c>
    </row>
    <row r="206" spans="1:6">
      <c r="A206" s="24" t="s">
        <v>167</v>
      </c>
      <c r="B206" s="5">
        <v>1984</v>
      </c>
      <c r="C206" s="33">
        <v>0.33</v>
      </c>
      <c r="D206" s="88">
        <v>0.2</v>
      </c>
      <c r="E206" s="88">
        <v>0.35</v>
      </c>
      <c r="F206" s="88">
        <v>0.12</v>
      </c>
    </row>
    <row r="207" spans="1:6">
      <c r="A207" s="24" t="s">
        <v>169</v>
      </c>
      <c r="B207" s="5">
        <v>1984</v>
      </c>
      <c r="C207" s="33">
        <v>0.65</v>
      </c>
      <c r="D207" s="88">
        <v>0.22</v>
      </c>
      <c r="E207" s="88">
        <v>0.02</v>
      </c>
      <c r="F207" s="88">
        <v>0.11</v>
      </c>
    </row>
    <row r="208" spans="1:6">
      <c r="A208" s="24" t="s">
        <v>170</v>
      </c>
      <c r="B208" s="5">
        <v>1984</v>
      </c>
      <c r="C208" s="33">
        <v>0.61</v>
      </c>
      <c r="D208" s="88">
        <v>0.15</v>
      </c>
      <c r="E208" s="88">
        <v>0.04</v>
      </c>
      <c r="F208" s="88">
        <v>0.2</v>
      </c>
    </row>
    <row r="209" spans="1:6">
      <c r="A209" s="24" t="s">
        <v>171</v>
      </c>
      <c r="B209" s="5">
        <v>1984</v>
      </c>
      <c r="C209" s="33">
        <v>0.61</v>
      </c>
      <c r="D209" s="88">
        <v>0.25</v>
      </c>
      <c r="E209" s="88">
        <v>0.01</v>
      </c>
      <c r="F209" s="88">
        <v>0.13</v>
      </c>
    </row>
    <row r="210" spans="1:6">
      <c r="A210" s="24" t="s">
        <v>172</v>
      </c>
      <c r="B210" s="5">
        <v>1984</v>
      </c>
      <c r="C210" s="33">
        <v>0.51</v>
      </c>
      <c r="D210" s="88">
        <v>0.1</v>
      </c>
      <c r="E210" s="88">
        <v>0.1</v>
      </c>
      <c r="F210" s="88">
        <v>0.28999999999999998</v>
      </c>
    </row>
    <row r="211" spans="1:6">
      <c r="A211" s="24" t="s">
        <v>173</v>
      </c>
      <c r="B211" s="5">
        <v>1984</v>
      </c>
      <c r="C211" s="33">
        <v>0.57999999999999996</v>
      </c>
      <c r="D211" s="88">
        <v>0.3</v>
      </c>
      <c r="E211" s="88">
        <v>0.02</v>
      </c>
      <c r="F211" s="88">
        <v>0.1</v>
      </c>
    </row>
    <row r="212" spans="1:6">
      <c r="A212" s="35" t="s">
        <v>176</v>
      </c>
      <c r="B212" s="32">
        <v>1984</v>
      </c>
      <c r="C212" s="36">
        <v>0.56999999999999995</v>
      </c>
      <c r="D212" s="404">
        <v>0.23</v>
      </c>
      <c r="E212" s="404">
        <v>7.0000000000000007E-2</v>
      </c>
      <c r="F212" s="404">
        <v>0.13</v>
      </c>
    </row>
    <row r="213" spans="1:6">
      <c r="A213" s="24" t="s">
        <v>124</v>
      </c>
      <c r="B213" s="5">
        <v>1985</v>
      </c>
      <c r="C213" s="33">
        <v>0.85</v>
      </c>
      <c r="D213" s="88">
        <v>0.1</v>
      </c>
      <c r="E213" s="88">
        <v>0.02</v>
      </c>
      <c r="F213" s="88">
        <v>0.03</v>
      </c>
    </row>
    <row r="214" spans="1:6">
      <c r="A214" s="24" t="s">
        <v>125</v>
      </c>
      <c r="B214" s="5">
        <v>1985</v>
      </c>
      <c r="C214" s="33">
        <v>0.56999999999999995</v>
      </c>
      <c r="D214" s="88">
        <v>0.35</v>
      </c>
      <c r="E214" s="88">
        <v>0.01</v>
      </c>
      <c r="F214" s="88">
        <v>7.0000000000000007E-2</v>
      </c>
    </row>
    <row r="215" spans="1:6">
      <c r="A215" s="24" t="s">
        <v>126</v>
      </c>
      <c r="B215" s="5">
        <v>1985</v>
      </c>
      <c r="C215" s="33">
        <v>0.61</v>
      </c>
      <c r="D215" s="88">
        <v>0.22</v>
      </c>
      <c r="E215" s="88">
        <v>0.06</v>
      </c>
      <c r="F215" s="88">
        <v>0.11</v>
      </c>
    </row>
    <row r="216" spans="1:6">
      <c r="A216" s="24" t="s">
        <v>127</v>
      </c>
      <c r="B216" s="5">
        <v>1985</v>
      </c>
      <c r="C216" s="33">
        <v>0.78</v>
      </c>
      <c r="D216" s="88">
        <v>0.14000000000000001</v>
      </c>
      <c r="E216" s="88">
        <v>0.02</v>
      </c>
      <c r="F216" s="88">
        <v>0.06</v>
      </c>
    </row>
    <row r="217" spans="1:6">
      <c r="A217" s="24" t="s">
        <v>128</v>
      </c>
      <c r="B217" s="5">
        <v>1985</v>
      </c>
      <c r="C217" s="33">
        <v>0.53</v>
      </c>
      <c r="D217" s="88">
        <v>0.33</v>
      </c>
      <c r="E217" s="88">
        <v>0.06</v>
      </c>
      <c r="F217" s="88">
        <v>0.08</v>
      </c>
    </row>
    <row r="218" spans="1:6">
      <c r="A218" s="24" t="s">
        <v>129</v>
      </c>
      <c r="B218" s="5">
        <v>1985</v>
      </c>
      <c r="C218" s="33">
        <v>0.5</v>
      </c>
      <c r="D218" s="88">
        <v>0.26</v>
      </c>
      <c r="E218" s="88">
        <v>0.08</v>
      </c>
      <c r="F218" s="88">
        <v>0.16</v>
      </c>
    </row>
    <row r="219" spans="1:6">
      <c r="A219" s="24" t="s">
        <v>130</v>
      </c>
      <c r="B219" s="5">
        <v>1985</v>
      </c>
      <c r="C219" s="33">
        <v>0.52</v>
      </c>
      <c r="D219" s="88">
        <v>0.1</v>
      </c>
      <c r="E219" s="88">
        <v>0.23</v>
      </c>
      <c r="F219" s="88">
        <v>0.15</v>
      </c>
    </row>
    <row r="220" spans="1:6">
      <c r="A220" s="24" t="s">
        <v>131</v>
      </c>
      <c r="B220" s="5">
        <v>1985</v>
      </c>
      <c r="C220" s="33">
        <v>0.79</v>
      </c>
      <c r="D220" s="88">
        <v>0.04</v>
      </c>
      <c r="E220" s="88">
        <v>0.04</v>
      </c>
      <c r="F220" s="88">
        <v>0.13</v>
      </c>
    </row>
    <row r="221" spans="1:6">
      <c r="A221" s="24" t="s">
        <v>132</v>
      </c>
      <c r="B221" s="5">
        <v>1985</v>
      </c>
      <c r="C221" s="33">
        <v>0.54</v>
      </c>
      <c r="D221" s="88">
        <v>0.33</v>
      </c>
      <c r="E221" s="88">
        <v>0.02</v>
      </c>
      <c r="F221" s="88">
        <v>0.11</v>
      </c>
    </row>
    <row r="222" spans="1:6">
      <c r="A222" s="24" t="s">
        <v>133</v>
      </c>
      <c r="B222" s="5">
        <v>1985</v>
      </c>
      <c r="C222" s="33">
        <v>0.68</v>
      </c>
      <c r="D222" s="88">
        <v>0.19</v>
      </c>
      <c r="E222" s="88">
        <v>0.04</v>
      </c>
      <c r="F222" s="88">
        <v>0.09</v>
      </c>
    </row>
    <row r="223" spans="1:6">
      <c r="A223" s="24" t="s">
        <v>134</v>
      </c>
      <c r="B223" s="5">
        <v>1985</v>
      </c>
      <c r="C223" s="33">
        <v>0.75</v>
      </c>
      <c r="D223" s="88">
        <v>0.17</v>
      </c>
      <c r="E223" s="88">
        <v>0.02</v>
      </c>
      <c r="F223" s="88">
        <v>0.06</v>
      </c>
    </row>
    <row r="224" spans="1:6">
      <c r="A224" s="24" t="s">
        <v>135</v>
      </c>
      <c r="B224" s="5">
        <v>1985</v>
      </c>
      <c r="C224" s="33">
        <v>0.65</v>
      </c>
      <c r="D224" s="88">
        <v>0.28999999999999998</v>
      </c>
      <c r="E224" s="88">
        <v>0.01</v>
      </c>
      <c r="F224" s="88">
        <v>0.05</v>
      </c>
    </row>
    <row r="225" spans="1:6">
      <c r="A225" s="24" t="s">
        <v>136</v>
      </c>
      <c r="B225" s="5">
        <v>1985</v>
      </c>
      <c r="C225" s="33">
        <v>0.61</v>
      </c>
      <c r="D225" s="88">
        <v>0.14000000000000001</v>
      </c>
      <c r="E225" s="88">
        <v>7.0000000000000007E-2</v>
      </c>
      <c r="F225" s="88">
        <v>0.18</v>
      </c>
    </row>
    <row r="226" spans="1:6">
      <c r="A226" s="24" t="s">
        <v>137</v>
      </c>
      <c r="B226" s="5">
        <v>1985</v>
      </c>
      <c r="C226" s="33">
        <v>0.57999999999999996</v>
      </c>
      <c r="D226" s="88">
        <v>0.21</v>
      </c>
      <c r="E226" s="88">
        <v>0.05</v>
      </c>
      <c r="F226" s="88">
        <v>0.16</v>
      </c>
    </row>
    <row r="227" spans="1:6">
      <c r="A227" s="24" t="s">
        <v>138</v>
      </c>
      <c r="B227" s="5">
        <v>1985</v>
      </c>
      <c r="C227" s="33">
        <v>0.71</v>
      </c>
      <c r="D227" s="88">
        <v>0.1</v>
      </c>
      <c r="E227" s="88">
        <v>0.08</v>
      </c>
      <c r="F227" s="88">
        <v>0.11</v>
      </c>
    </row>
    <row r="228" spans="1:6">
      <c r="A228" s="24" t="s">
        <v>139</v>
      </c>
      <c r="B228" s="5">
        <v>1985</v>
      </c>
      <c r="C228" s="33">
        <v>0.56999999999999995</v>
      </c>
      <c r="D228" s="88">
        <v>7.0000000000000007E-2</v>
      </c>
      <c r="E228" s="88">
        <v>0.09</v>
      </c>
      <c r="F228" s="88">
        <v>0.27</v>
      </c>
    </row>
    <row r="229" spans="1:6">
      <c r="A229" s="24" t="s">
        <v>140</v>
      </c>
      <c r="B229" s="5">
        <v>1985</v>
      </c>
      <c r="C229" s="33">
        <v>0.69</v>
      </c>
      <c r="D229" s="88">
        <v>0.12</v>
      </c>
      <c r="E229" s="88">
        <v>0.04</v>
      </c>
      <c r="F229" s="88">
        <v>0.15</v>
      </c>
    </row>
    <row r="230" spans="1:6">
      <c r="A230" s="24" t="s">
        <v>141</v>
      </c>
      <c r="B230" s="5">
        <v>1985</v>
      </c>
      <c r="C230" s="33">
        <v>0.74</v>
      </c>
      <c r="D230" s="88">
        <v>0.15</v>
      </c>
      <c r="E230" s="88">
        <v>0.03</v>
      </c>
      <c r="F230" s="88">
        <v>0.08</v>
      </c>
    </row>
    <row r="231" spans="1:6">
      <c r="A231" s="24" t="s">
        <v>254</v>
      </c>
      <c r="B231" s="5">
        <v>1985</v>
      </c>
      <c r="C231" s="33">
        <v>0.71</v>
      </c>
      <c r="D231" s="88">
        <v>0.19</v>
      </c>
      <c r="E231" s="88">
        <v>0.03</v>
      </c>
      <c r="F231" s="88">
        <v>7.0000000000000007E-2</v>
      </c>
    </row>
    <row r="232" spans="1:6">
      <c r="A232" s="24" t="s">
        <v>142</v>
      </c>
      <c r="B232" s="5">
        <v>1985</v>
      </c>
      <c r="C232" s="33">
        <v>0.47</v>
      </c>
      <c r="D232" s="88">
        <v>0.19</v>
      </c>
      <c r="E232" s="88">
        <v>0.24</v>
      </c>
      <c r="F232" s="88">
        <v>0.1</v>
      </c>
    </row>
    <row r="233" spans="1:6">
      <c r="A233" s="24" t="s">
        <v>143</v>
      </c>
      <c r="B233" s="5">
        <v>1985</v>
      </c>
      <c r="C233" s="33">
        <v>0.62</v>
      </c>
      <c r="D233" s="88">
        <v>0.24</v>
      </c>
      <c r="E233" s="88">
        <v>0.02</v>
      </c>
      <c r="F233" s="88">
        <v>0.12</v>
      </c>
    </row>
    <row r="234" spans="1:6">
      <c r="A234" s="24" t="s">
        <v>144</v>
      </c>
      <c r="B234" s="5">
        <v>1985</v>
      </c>
      <c r="C234" s="33">
        <v>0.48</v>
      </c>
      <c r="D234" s="88">
        <v>0.23</v>
      </c>
      <c r="E234" s="88">
        <v>0.16</v>
      </c>
      <c r="F234" s="88">
        <v>0.13</v>
      </c>
    </row>
    <row r="235" spans="1:6">
      <c r="A235" s="24" t="s">
        <v>145</v>
      </c>
      <c r="B235" s="5">
        <v>1985</v>
      </c>
      <c r="C235" s="33">
        <v>0.42</v>
      </c>
      <c r="D235" s="88">
        <v>0.2</v>
      </c>
      <c r="E235" s="88">
        <v>0.23</v>
      </c>
      <c r="F235" s="88">
        <v>0.15</v>
      </c>
    </row>
    <row r="236" spans="1:6">
      <c r="A236" s="24" t="s">
        <v>146</v>
      </c>
      <c r="B236" s="5">
        <v>1985</v>
      </c>
      <c r="C236" s="33">
        <v>0.52</v>
      </c>
      <c r="D236" s="88">
        <v>0.14000000000000001</v>
      </c>
      <c r="E236" s="88">
        <v>0.16</v>
      </c>
      <c r="F236" s="88">
        <v>0.18</v>
      </c>
    </row>
    <row r="237" spans="1:6">
      <c r="A237" s="24" t="s">
        <v>147</v>
      </c>
      <c r="B237" s="5">
        <v>1985</v>
      </c>
      <c r="C237" s="33">
        <v>0.77</v>
      </c>
      <c r="D237" s="88">
        <v>0.17</v>
      </c>
      <c r="E237" s="88">
        <v>0.03</v>
      </c>
      <c r="F237" s="88">
        <v>0.03</v>
      </c>
    </row>
    <row r="238" spans="1:6">
      <c r="A238" s="24" t="s">
        <v>148</v>
      </c>
      <c r="B238" s="5">
        <v>1985</v>
      </c>
      <c r="C238" s="33">
        <v>0.69</v>
      </c>
      <c r="D238" s="88">
        <v>0.14000000000000001</v>
      </c>
      <c r="E238" s="88">
        <v>0.04</v>
      </c>
      <c r="F238" s="88">
        <v>0.13</v>
      </c>
    </row>
    <row r="239" spans="1:6">
      <c r="A239" s="24" t="s">
        <v>149</v>
      </c>
      <c r="B239" s="5">
        <v>1985</v>
      </c>
      <c r="C239" s="33">
        <v>0.7</v>
      </c>
      <c r="D239" s="88">
        <v>0.11</v>
      </c>
      <c r="E239" s="88">
        <v>0.05</v>
      </c>
      <c r="F239" s="88">
        <v>0.14000000000000001</v>
      </c>
    </row>
    <row r="240" spans="1:6">
      <c r="A240" s="24" t="s">
        <v>150</v>
      </c>
      <c r="B240" s="5">
        <v>1985</v>
      </c>
      <c r="C240" s="33">
        <v>0.65</v>
      </c>
      <c r="D240" s="88">
        <v>0.15</v>
      </c>
      <c r="E240" s="88">
        <v>0.03</v>
      </c>
      <c r="F240" s="88">
        <v>0.17</v>
      </c>
    </row>
    <row r="241" spans="1:6">
      <c r="A241" s="24" t="s">
        <v>151</v>
      </c>
      <c r="B241" s="5">
        <v>1985</v>
      </c>
      <c r="C241" s="33">
        <v>0.5</v>
      </c>
      <c r="D241" s="88">
        <v>0.35</v>
      </c>
      <c r="E241" s="88">
        <v>0.04</v>
      </c>
      <c r="F241" s="88">
        <v>0.11</v>
      </c>
    </row>
    <row r="242" spans="1:6">
      <c r="A242" s="24" t="s">
        <v>152</v>
      </c>
      <c r="B242" s="5">
        <v>1985</v>
      </c>
      <c r="C242" s="33">
        <v>0.55000000000000004</v>
      </c>
      <c r="D242" s="88">
        <v>0.36</v>
      </c>
      <c r="E242" s="88">
        <v>0.02</v>
      </c>
      <c r="F242" s="88">
        <v>7.0000000000000007E-2</v>
      </c>
    </row>
    <row r="243" spans="1:6">
      <c r="A243" s="24" t="s">
        <v>153</v>
      </c>
      <c r="B243" s="5">
        <v>1985</v>
      </c>
      <c r="C243" s="33">
        <v>0.42</v>
      </c>
      <c r="D243" s="88">
        <v>0.42</v>
      </c>
      <c r="E243" s="88">
        <v>0.04</v>
      </c>
      <c r="F243" s="88">
        <v>0.12</v>
      </c>
    </row>
    <row r="244" spans="1:6">
      <c r="A244" s="24" t="s">
        <v>174</v>
      </c>
      <c r="B244" s="5">
        <v>1985</v>
      </c>
      <c r="C244" s="33">
        <v>0.69</v>
      </c>
      <c r="D244" s="88">
        <v>0.22</v>
      </c>
      <c r="E244" s="88">
        <v>0.02</v>
      </c>
      <c r="F244" s="88">
        <v>7.0000000000000007E-2</v>
      </c>
    </row>
    <row r="245" spans="1:6">
      <c r="A245" s="24" t="s">
        <v>154</v>
      </c>
      <c r="B245" s="5">
        <v>1985</v>
      </c>
      <c r="C245" s="33">
        <v>0.35</v>
      </c>
      <c r="D245" s="88">
        <v>0.35</v>
      </c>
      <c r="E245" s="88">
        <v>0.14000000000000001</v>
      </c>
      <c r="F245" s="88">
        <v>0.16</v>
      </c>
    </row>
    <row r="246" spans="1:6">
      <c r="A246" s="24" t="s">
        <v>155</v>
      </c>
      <c r="B246" s="5">
        <v>1985</v>
      </c>
      <c r="C246" s="33">
        <v>0.71</v>
      </c>
      <c r="D246" s="88">
        <v>0.22</v>
      </c>
      <c r="E246" s="88">
        <v>0.02</v>
      </c>
      <c r="F246" s="88">
        <v>0.05</v>
      </c>
    </row>
    <row r="247" spans="1:6">
      <c r="A247" s="24" t="s">
        <v>156</v>
      </c>
      <c r="B247" s="5">
        <v>1985</v>
      </c>
      <c r="C247" s="33">
        <v>0.77</v>
      </c>
      <c r="D247" s="88">
        <v>0.13</v>
      </c>
      <c r="E247" s="88">
        <v>0.01</v>
      </c>
      <c r="F247" s="88">
        <v>0.09</v>
      </c>
    </row>
    <row r="248" spans="1:6">
      <c r="A248" s="24" t="s">
        <v>158</v>
      </c>
      <c r="B248" s="5">
        <v>1985</v>
      </c>
      <c r="C248" s="33">
        <v>0.59</v>
      </c>
      <c r="D248" s="88">
        <v>0.23</v>
      </c>
      <c r="E248" s="88">
        <v>0.06</v>
      </c>
      <c r="F248" s="88">
        <v>0.12</v>
      </c>
    </row>
    <row r="249" spans="1:6">
      <c r="A249" s="24" t="s">
        <v>159</v>
      </c>
      <c r="B249" s="5">
        <v>1985</v>
      </c>
      <c r="C249" s="33">
        <v>0.73</v>
      </c>
      <c r="D249" s="88">
        <v>0.13</v>
      </c>
      <c r="E249" s="88">
        <v>0.05</v>
      </c>
      <c r="F249" s="88">
        <v>0.09</v>
      </c>
    </row>
    <row r="250" spans="1:6">
      <c r="A250" s="24" t="s">
        <v>160</v>
      </c>
      <c r="B250" s="5">
        <v>1985</v>
      </c>
      <c r="C250" s="33">
        <v>0.49</v>
      </c>
      <c r="D250" s="88">
        <v>0.13</v>
      </c>
      <c r="E250" s="88">
        <v>0.16</v>
      </c>
      <c r="F250" s="88">
        <v>0.22</v>
      </c>
    </row>
    <row r="251" spans="1:6">
      <c r="A251" s="24" t="s">
        <v>161</v>
      </c>
      <c r="B251" s="5">
        <v>1985</v>
      </c>
      <c r="C251" s="33">
        <v>0.39</v>
      </c>
      <c r="D251" s="88">
        <v>0.21</v>
      </c>
      <c r="E251" s="88">
        <v>0.15</v>
      </c>
      <c r="F251" s="88">
        <v>0.25</v>
      </c>
    </row>
    <row r="252" spans="1:6">
      <c r="A252" s="24" t="s">
        <v>162</v>
      </c>
      <c r="B252" s="5">
        <v>1985</v>
      </c>
      <c r="C252" s="33">
        <v>0.46</v>
      </c>
      <c r="D252" s="88">
        <v>0.35</v>
      </c>
      <c r="E252" s="88">
        <v>0.06</v>
      </c>
      <c r="F252" s="88">
        <v>0.13</v>
      </c>
    </row>
    <row r="253" spans="1:6">
      <c r="A253" s="24" t="s">
        <v>163</v>
      </c>
      <c r="B253" s="5">
        <v>1985</v>
      </c>
      <c r="C253" s="33">
        <v>0.72</v>
      </c>
      <c r="D253" s="88">
        <v>0.19</v>
      </c>
      <c r="E253" s="88">
        <v>0.04</v>
      </c>
      <c r="F253" s="88">
        <v>0.05</v>
      </c>
    </row>
    <row r="254" spans="1:6">
      <c r="A254" s="24" t="s">
        <v>157</v>
      </c>
      <c r="B254" s="5">
        <v>1985</v>
      </c>
      <c r="C254" s="33">
        <v>0.73</v>
      </c>
      <c r="D254" s="88">
        <v>0.09</v>
      </c>
      <c r="E254" s="88">
        <v>0.03</v>
      </c>
      <c r="F254" s="88">
        <v>0.15</v>
      </c>
    </row>
    <row r="255" spans="1:6">
      <c r="A255" s="24" t="s">
        <v>164</v>
      </c>
      <c r="B255" s="5">
        <v>1985</v>
      </c>
      <c r="C255" s="33">
        <v>0.66</v>
      </c>
      <c r="D255" s="88">
        <v>0.25</v>
      </c>
      <c r="E255" s="88">
        <v>0.03</v>
      </c>
      <c r="F255" s="88">
        <v>0.06</v>
      </c>
    </row>
    <row r="256" spans="1:6">
      <c r="A256" s="24" t="s">
        <v>165</v>
      </c>
      <c r="B256" s="5">
        <v>1985</v>
      </c>
      <c r="C256" s="33">
        <v>0.72</v>
      </c>
      <c r="D256" s="88">
        <v>0.17</v>
      </c>
      <c r="E256" s="88">
        <v>0.04</v>
      </c>
      <c r="F256" s="88">
        <v>7.0000000000000007E-2</v>
      </c>
    </row>
    <row r="257" spans="1:6">
      <c r="A257" s="24" t="s">
        <v>166</v>
      </c>
      <c r="B257" s="5">
        <v>1985</v>
      </c>
      <c r="C257" s="33">
        <v>0.67</v>
      </c>
      <c r="D257" s="88">
        <v>0.19</v>
      </c>
      <c r="E257" s="88">
        <v>0.03</v>
      </c>
      <c r="F257" s="88">
        <v>0.11</v>
      </c>
    </row>
    <row r="258" spans="1:6">
      <c r="A258" s="24" t="s">
        <v>167</v>
      </c>
      <c r="B258" s="5">
        <v>1985</v>
      </c>
      <c r="C258" s="33">
        <v>0.4</v>
      </c>
      <c r="D258" s="88">
        <v>0.15</v>
      </c>
      <c r="E258" s="88">
        <v>0.34</v>
      </c>
      <c r="F258" s="88">
        <v>0.11</v>
      </c>
    </row>
    <row r="259" spans="1:6">
      <c r="A259" s="24" t="s">
        <v>169</v>
      </c>
      <c r="B259" s="5">
        <v>1985</v>
      </c>
      <c r="C259" s="33">
        <v>0.66</v>
      </c>
      <c r="D259" s="88">
        <v>0.2</v>
      </c>
      <c r="E259" s="88">
        <v>0.04</v>
      </c>
      <c r="F259" s="88">
        <v>0.1</v>
      </c>
    </row>
    <row r="260" spans="1:6">
      <c r="A260" s="24" t="s">
        <v>170</v>
      </c>
      <c r="B260" s="5">
        <v>1985</v>
      </c>
      <c r="C260" s="33">
        <v>0.47</v>
      </c>
      <c r="D260" s="88">
        <v>0.14000000000000001</v>
      </c>
      <c r="E260" s="88">
        <v>0.19</v>
      </c>
      <c r="F260" s="88">
        <v>0.2</v>
      </c>
    </row>
    <row r="261" spans="1:6">
      <c r="A261" s="24" t="s">
        <v>171</v>
      </c>
      <c r="B261" s="5">
        <v>1985</v>
      </c>
      <c r="C261" s="33">
        <v>0.69</v>
      </c>
      <c r="D261" s="88">
        <v>0.18</v>
      </c>
      <c r="E261" s="88">
        <v>0.01</v>
      </c>
      <c r="F261" s="88">
        <v>0.12</v>
      </c>
    </row>
    <row r="262" spans="1:6">
      <c r="A262" s="24" t="s">
        <v>172</v>
      </c>
      <c r="B262" s="5">
        <v>1985</v>
      </c>
      <c r="C262" s="33">
        <v>0.52</v>
      </c>
      <c r="D262" s="88">
        <v>0.11</v>
      </c>
      <c r="E262" s="88">
        <v>0.09</v>
      </c>
      <c r="F262" s="88">
        <v>0.28000000000000003</v>
      </c>
    </row>
    <row r="263" spans="1:6">
      <c r="A263" s="24" t="s">
        <v>173</v>
      </c>
      <c r="B263" s="5">
        <v>1985</v>
      </c>
      <c r="C263" s="33">
        <v>0.59</v>
      </c>
      <c r="D263" s="88">
        <v>0.28000000000000003</v>
      </c>
      <c r="E263" s="88">
        <v>0.02</v>
      </c>
      <c r="F263" s="88">
        <v>0.11</v>
      </c>
    </row>
    <row r="264" spans="1:6">
      <c r="A264" s="35" t="s">
        <v>176</v>
      </c>
      <c r="B264" s="32">
        <v>1985</v>
      </c>
      <c r="C264" s="36">
        <v>0.59</v>
      </c>
      <c r="D264" s="404">
        <v>0.22</v>
      </c>
      <c r="E264" s="404">
        <v>7.0000000000000007E-2</v>
      </c>
      <c r="F264" s="404">
        <v>0.12</v>
      </c>
    </row>
    <row r="265" spans="1:6">
      <c r="A265" s="24" t="s">
        <v>124</v>
      </c>
      <c r="B265" s="5">
        <v>1986</v>
      </c>
      <c r="C265" s="33">
        <v>0.82</v>
      </c>
      <c r="D265" s="88">
        <v>0.13</v>
      </c>
      <c r="E265" s="88">
        <v>0.02</v>
      </c>
      <c r="F265" s="88">
        <v>0.03</v>
      </c>
    </row>
    <row r="266" spans="1:6">
      <c r="A266" s="24" t="s">
        <v>125</v>
      </c>
      <c r="B266" s="5">
        <v>1986</v>
      </c>
      <c r="C266" s="33">
        <v>0.59</v>
      </c>
      <c r="D266" s="88">
        <v>0.31</v>
      </c>
      <c r="E266" s="88">
        <v>0.03</v>
      </c>
      <c r="F266" s="88">
        <v>7.0000000000000007E-2</v>
      </c>
    </row>
    <row r="267" spans="1:6">
      <c r="A267" s="24" t="s">
        <v>126</v>
      </c>
      <c r="B267" s="5">
        <v>1986</v>
      </c>
      <c r="C267" s="33">
        <v>0.61</v>
      </c>
      <c r="D267" s="88">
        <v>0.25</v>
      </c>
      <c r="E267" s="88">
        <v>0.03</v>
      </c>
      <c r="F267" s="88">
        <v>0.11</v>
      </c>
    </row>
    <row r="268" spans="1:6">
      <c r="A268" s="24" t="s">
        <v>127</v>
      </c>
      <c r="B268" s="5">
        <v>1986</v>
      </c>
      <c r="C268" s="33">
        <v>0.76</v>
      </c>
      <c r="D268" s="88">
        <v>0.17</v>
      </c>
      <c r="E268" s="88">
        <v>0.02</v>
      </c>
      <c r="F268" s="88">
        <v>0.05</v>
      </c>
    </row>
    <row r="269" spans="1:6">
      <c r="A269" s="24" t="s">
        <v>128</v>
      </c>
      <c r="B269" s="5">
        <v>1986</v>
      </c>
      <c r="C269" s="33">
        <v>0.51</v>
      </c>
      <c r="D269" s="88">
        <v>0.36</v>
      </c>
      <c r="E269" s="88">
        <v>0.05</v>
      </c>
      <c r="F269" s="88">
        <v>0.08</v>
      </c>
    </row>
    <row r="270" spans="1:6">
      <c r="A270" s="24" t="s">
        <v>129</v>
      </c>
      <c r="B270" s="5">
        <v>1986</v>
      </c>
      <c r="C270" s="33">
        <v>0.51</v>
      </c>
      <c r="D270" s="88">
        <v>0.25</v>
      </c>
      <c r="E270" s="88">
        <v>0.08</v>
      </c>
      <c r="F270" s="88">
        <v>0.16</v>
      </c>
    </row>
    <row r="271" spans="1:6">
      <c r="A271" s="24" t="s">
        <v>130</v>
      </c>
      <c r="B271" s="5">
        <v>1986</v>
      </c>
      <c r="C271" s="33">
        <v>0.53</v>
      </c>
      <c r="D271" s="88">
        <v>0.13</v>
      </c>
      <c r="E271" s="88">
        <v>0.2</v>
      </c>
      <c r="F271" s="88">
        <v>0.14000000000000001</v>
      </c>
    </row>
    <row r="272" spans="1:6">
      <c r="A272" s="24" t="s">
        <v>131</v>
      </c>
      <c r="B272" s="5">
        <v>1986</v>
      </c>
      <c r="C272" s="33">
        <v>0.78</v>
      </c>
      <c r="D272" s="88">
        <v>0.06</v>
      </c>
      <c r="E272" s="88">
        <v>0.04</v>
      </c>
      <c r="F272" s="88">
        <v>0.12</v>
      </c>
    </row>
    <row r="273" spans="1:6">
      <c r="A273" s="24" t="s">
        <v>132</v>
      </c>
      <c r="B273" s="5">
        <v>1986</v>
      </c>
      <c r="C273" s="33">
        <v>0.56000000000000005</v>
      </c>
      <c r="D273" s="88">
        <v>0.32</v>
      </c>
      <c r="E273" s="88">
        <v>0.02</v>
      </c>
      <c r="F273" s="88">
        <v>0.1</v>
      </c>
    </row>
    <row r="274" spans="1:6">
      <c r="A274" s="24" t="s">
        <v>133</v>
      </c>
      <c r="B274" s="5">
        <v>1986</v>
      </c>
      <c r="C274" s="33">
        <v>0.68</v>
      </c>
      <c r="D274" s="88">
        <v>0.21</v>
      </c>
      <c r="E274" s="88">
        <v>0.02</v>
      </c>
      <c r="F274" s="88">
        <v>0.09</v>
      </c>
    </row>
    <row r="275" spans="1:6">
      <c r="A275" s="24" t="s">
        <v>134</v>
      </c>
      <c r="B275" s="5">
        <v>1986</v>
      </c>
      <c r="C275" s="33">
        <v>0.74</v>
      </c>
      <c r="D275" s="88">
        <v>0.19</v>
      </c>
      <c r="E275" s="88">
        <v>0.02</v>
      </c>
      <c r="F275" s="88">
        <v>0.05</v>
      </c>
    </row>
    <row r="276" spans="1:6">
      <c r="A276" s="24" t="s">
        <v>135</v>
      </c>
      <c r="B276" s="5">
        <v>1986</v>
      </c>
      <c r="C276" s="33">
        <v>0.63</v>
      </c>
      <c r="D276" s="88">
        <v>0.31</v>
      </c>
      <c r="E276" s="88">
        <v>0.01</v>
      </c>
      <c r="F276" s="88">
        <v>0.05</v>
      </c>
    </row>
    <row r="277" spans="1:6">
      <c r="A277" s="24" t="s">
        <v>136</v>
      </c>
      <c r="B277" s="5">
        <v>1986</v>
      </c>
      <c r="C277" s="33">
        <v>0.62</v>
      </c>
      <c r="D277" s="88">
        <v>0.16</v>
      </c>
      <c r="E277" s="88">
        <v>0.05</v>
      </c>
      <c r="F277" s="88">
        <v>0.17</v>
      </c>
    </row>
    <row r="278" spans="1:6">
      <c r="A278" s="24" t="s">
        <v>137</v>
      </c>
      <c r="B278" s="5">
        <v>1986</v>
      </c>
      <c r="C278" s="33">
        <v>0.56999999999999995</v>
      </c>
      <c r="D278" s="88">
        <v>0.24</v>
      </c>
      <c r="E278" s="88">
        <v>0.04</v>
      </c>
      <c r="F278" s="88">
        <v>0.15</v>
      </c>
    </row>
    <row r="279" spans="1:6">
      <c r="A279" s="24" t="s">
        <v>138</v>
      </c>
      <c r="B279" s="5">
        <v>1986</v>
      </c>
      <c r="C279" s="33">
        <v>0.72</v>
      </c>
      <c r="D279" s="88">
        <v>0.11</v>
      </c>
      <c r="E279" s="88">
        <v>0.06</v>
      </c>
      <c r="F279" s="88">
        <v>0.11</v>
      </c>
    </row>
    <row r="280" spans="1:6">
      <c r="A280" s="24" t="s">
        <v>139</v>
      </c>
      <c r="B280" s="5">
        <v>1986</v>
      </c>
      <c r="C280" s="33">
        <v>0.56000000000000005</v>
      </c>
      <c r="D280" s="88">
        <v>0.1</v>
      </c>
      <c r="E280" s="88">
        <v>7.0000000000000007E-2</v>
      </c>
      <c r="F280" s="88">
        <v>0.27</v>
      </c>
    </row>
    <row r="281" spans="1:6">
      <c r="A281" s="24" t="s">
        <v>140</v>
      </c>
      <c r="B281" s="5">
        <v>1986</v>
      </c>
      <c r="C281" s="33">
        <v>0.68</v>
      </c>
      <c r="D281" s="88">
        <v>0.15</v>
      </c>
      <c r="E281" s="88">
        <v>0.03</v>
      </c>
      <c r="F281" s="88">
        <v>0.14000000000000001</v>
      </c>
    </row>
    <row r="282" spans="1:6">
      <c r="A282" s="24" t="s">
        <v>141</v>
      </c>
      <c r="B282" s="5">
        <v>1986</v>
      </c>
      <c r="C282" s="33">
        <v>0.72</v>
      </c>
      <c r="D282" s="88">
        <v>0.18</v>
      </c>
      <c r="E282" s="88">
        <v>0.03</v>
      </c>
      <c r="F282" s="88">
        <v>7.0000000000000007E-2</v>
      </c>
    </row>
    <row r="283" spans="1:6">
      <c r="A283" s="24" t="s">
        <v>254</v>
      </c>
      <c r="B283" s="5">
        <v>1986</v>
      </c>
      <c r="C283" s="33">
        <v>0.7</v>
      </c>
      <c r="D283" s="88">
        <v>0.22</v>
      </c>
      <c r="E283" s="88">
        <v>0.02</v>
      </c>
      <c r="F283" s="88">
        <v>0.06</v>
      </c>
    </row>
    <row r="284" spans="1:6">
      <c r="A284" s="24" t="s">
        <v>142</v>
      </c>
      <c r="B284" s="5">
        <v>1986</v>
      </c>
      <c r="C284" s="33">
        <v>0.51</v>
      </c>
      <c r="D284" s="88">
        <v>0.18</v>
      </c>
      <c r="E284" s="88">
        <v>0.22</v>
      </c>
      <c r="F284" s="88">
        <v>0.09</v>
      </c>
    </row>
    <row r="285" spans="1:6">
      <c r="A285" s="24" t="s">
        <v>143</v>
      </c>
      <c r="B285" s="5">
        <v>1986</v>
      </c>
      <c r="C285" s="33">
        <v>0.61</v>
      </c>
      <c r="D285" s="88">
        <v>0.25</v>
      </c>
      <c r="E285" s="88">
        <v>0.02</v>
      </c>
      <c r="F285" s="88">
        <v>0.12</v>
      </c>
    </row>
    <row r="286" spans="1:6">
      <c r="A286" s="24" t="s">
        <v>144</v>
      </c>
      <c r="B286" s="5">
        <v>1986</v>
      </c>
      <c r="C286" s="33">
        <v>0.48</v>
      </c>
      <c r="D286" s="88">
        <v>0.16</v>
      </c>
      <c r="E286" s="88">
        <v>0.23</v>
      </c>
      <c r="F286" s="88">
        <v>0.13</v>
      </c>
    </row>
    <row r="287" spans="1:6">
      <c r="A287" s="24" t="s">
        <v>145</v>
      </c>
      <c r="B287" s="5">
        <v>1986</v>
      </c>
      <c r="C287" s="33">
        <v>0.45</v>
      </c>
      <c r="D287" s="88">
        <v>0.22</v>
      </c>
      <c r="E287" s="88">
        <v>0.19</v>
      </c>
      <c r="F287" s="88">
        <v>0.14000000000000001</v>
      </c>
    </row>
    <row r="288" spans="1:6">
      <c r="A288" s="24" t="s">
        <v>146</v>
      </c>
      <c r="B288" s="5">
        <v>1986</v>
      </c>
      <c r="C288" s="33">
        <v>0.53</v>
      </c>
      <c r="D288" s="88">
        <v>0.17</v>
      </c>
      <c r="E288" s="88">
        <v>0.13</v>
      </c>
      <c r="F288" s="88">
        <v>0.17</v>
      </c>
    </row>
    <row r="289" spans="1:6">
      <c r="A289" s="24" t="s">
        <v>147</v>
      </c>
      <c r="B289" s="5">
        <v>1986</v>
      </c>
      <c r="C289" s="33">
        <v>0.75</v>
      </c>
      <c r="D289" s="88">
        <v>0.2</v>
      </c>
      <c r="E289" s="88">
        <v>0.02</v>
      </c>
      <c r="F289" s="88">
        <v>0.03</v>
      </c>
    </row>
    <row r="290" spans="1:6">
      <c r="A290" s="24" t="s">
        <v>148</v>
      </c>
      <c r="B290" s="5">
        <v>1986</v>
      </c>
      <c r="C290" s="33">
        <v>0.67</v>
      </c>
      <c r="D290" s="88">
        <v>0.17</v>
      </c>
      <c r="E290" s="88">
        <v>0.03</v>
      </c>
      <c r="F290" s="88">
        <v>0.13</v>
      </c>
    </row>
    <row r="291" spans="1:6">
      <c r="A291" s="24" t="s">
        <v>149</v>
      </c>
      <c r="B291" s="5">
        <v>1986</v>
      </c>
      <c r="C291" s="33">
        <v>0.67</v>
      </c>
      <c r="D291" s="88">
        <v>0.12</v>
      </c>
      <c r="E291" s="88">
        <v>7.0000000000000007E-2</v>
      </c>
      <c r="F291" s="88">
        <v>0.14000000000000001</v>
      </c>
    </row>
    <row r="292" spans="1:6">
      <c r="A292" s="24" t="s">
        <v>150</v>
      </c>
      <c r="B292" s="5">
        <v>1986</v>
      </c>
      <c r="C292" s="33">
        <v>0.64</v>
      </c>
      <c r="D292" s="88">
        <v>0.16</v>
      </c>
      <c r="E292" s="88">
        <v>0.03</v>
      </c>
      <c r="F292" s="88">
        <v>0.17</v>
      </c>
    </row>
    <row r="293" spans="1:6">
      <c r="A293" s="24" t="s">
        <v>151</v>
      </c>
      <c r="B293" s="5">
        <v>1986</v>
      </c>
      <c r="C293" s="33">
        <v>0.5</v>
      </c>
      <c r="D293" s="88">
        <v>0.36</v>
      </c>
      <c r="E293" s="88">
        <v>0.03</v>
      </c>
      <c r="F293" s="88">
        <v>0.11</v>
      </c>
    </row>
    <row r="294" spans="1:6">
      <c r="A294" s="24" t="s">
        <v>152</v>
      </c>
      <c r="B294" s="5">
        <v>1986</v>
      </c>
      <c r="C294" s="33">
        <v>0.6</v>
      </c>
      <c r="D294" s="88">
        <v>0.32</v>
      </c>
      <c r="E294" s="88">
        <v>0.01</v>
      </c>
      <c r="F294" s="88">
        <v>7.0000000000000007E-2</v>
      </c>
    </row>
    <row r="295" spans="1:6">
      <c r="A295" s="24" t="s">
        <v>153</v>
      </c>
      <c r="B295" s="5">
        <v>1986</v>
      </c>
      <c r="C295" s="33">
        <v>0.39</v>
      </c>
      <c r="D295" s="88">
        <v>0.45</v>
      </c>
      <c r="E295" s="88">
        <v>0.05</v>
      </c>
      <c r="F295" s="88">
        <v>0.11</v>
      </c>
    </row>
    <row r="296" spans="1:6">
      <c r="A296" s="24" t="s">
        <v>174</v>
      </c>
      <c r="B296" s="5">
        <v>1986</v>
      </c>
      <c r="C296" s="33">
        <v>0.7</v>
      </c>
      <c r="D296" s="88">
        <v>0.21</v>
      </c>
      <c r="E296" s="88">
        <v>0.02</v>
      </c>
      <c r="F296" s="88">
        <v>7.0000000000000007E-2</v>
      </c>
    </row>
    <row r="297" spans="1:6">
      <c r="A297" s="24" t="s">
        <v>154</v>
      </c>
      <c r="B297" s="5">
        <v>1986</v>
      </c>
      <c r="C297" s="33">
        <v>0.39</v>
      </c>
      <c r="D297" s="88">
        <v>0.34</v>
      </c>
      <c r="E297" s="88">
        <v>0.12</v>
      </c>
      <c r="F297" s="88">
        <v>0.15</v>
      </c>
    </row>
    <row r="298" spans="1:6">
      <c r="A298" s="24" t="s">
        <v>155</v>
      </c>
      <c r="B298" s="5">
        <v>1986</v>
      </c>
      <c r="C298" s="33">
        <v>0.69</v>
      </c>
      <c r="D298" s="88">
        <v>0.24</v>
      </c>
      <c r="E298" s="88">
        <v>0.02</v>
      </c>
      <c r="F298" s="88">
        <v>0.05</v>
      </c>
    </row>
    <row r="299" spans="1:6">
      <c r="A299" s="24" t="s">
        <v>156</v>
      </c>
      <c r="B299" s="5">
        <v>1986</v>
      </c>
      <c r="C299" s="33">
        <v>0.76</v>
      </c>
      <c r="D299" s="88">
        <v>0.14000000000000001</v>
      </c>
      <c r="E299" s="88">
        <v>0.01</v>
      </c>
      <c r="F299" s="88">
        <v>0.09</v>
      </c>
    </row>
    <row r="300" spans="1:6">
      <c r="A300" s="24" t="s">
        <v>158</v>
      </c>
      <c r="B300" s="5">
        <v>1986</v>
      </c>
      <c r="C300" s="33">
        <v>0.56999999999999995</v>
      </c>
      <c r="D300" s="88">
        <v>0.26</v>
      </c>
      <c r="E300" s="88">
        <v>0.05</v>
      </c>
      <c r="F300" s="88">
        <v>0.12</v>
      </c>
    </row>
    <row r="301" spans="1:6">
      <c r="A301" s="24" t="s">
        <v>159</v>
      </c>
      <c r="B301" s="5">
        <v>1986</v>
      </c>
      <c r="C301" s="33">
        <v>0.72</v>
      </c>
      <c r="D301" s="88">
        <v>0.14000000000000001</v>
      </c>
      <c r="E301" s="88">
        <v>0.05</v>
      </c>
      <c r="F301" s="88">
        <v>0.09</v>
      </c>
    </row>
    <row r="302" spans="1:6">
      <c r="A302" s="24" t="s">
        <v>160</v>
      </c>
      <c r="B302" s="5">
        <v>1986</v>
      </c>
      <c r="C302" s="33">
        <v>0.51</v>
      </c>
      <c r="D302" s="88">
        <v>0.16</v>
      </c>
      <c r="E302" s="88">
        <v>0.12</v>
      </c>
      <c r="F302" s="88">
        <v>0.21</v>
      </c>
    </row>
    <row r="303" spans="1:6">
      <c r="A303" s="24" t="s">
        <v>161</v>
      </c>
      <c r="B303" s="5">
        <v>1986</v>
      </c>
      <c r="C303" s="33">
        <v>0.37</v>
      </c>
      <c r="D303" s="88">
        <v>0.25</v>
      </c>
      <c r="E303" s="88">
        <v>0.14000000000000001</v>
      </c>
      <c r="F303" s="88">
        <v>0.24</v>
      </c>
    </row>
    <row r="304" spans="1:6">
      <c r="A304" s="24" t="s">
        <v>162</v>
      </c>
      <c r="B304" s="5">
        <v>1986</v>
      </c>
      <c r="C304" s="33">
        <v>0.48</v>
      </c>
      <c r="D304" s="88">
        <v>0.34</v>
      </c>
      <c r="E304" s="88">
        <v>0.06</v>
      </c>
      <c r="F304" s="88">
        <v>0.12</v>
      </c>
    </row>
    <row r="305" spans="1:6">
      <c r="A305" s="24" t="s">
        <v>163</v>
      </c>
      <c r="B305" s="5">
        <v>1986</v>
      </c>
      <c r="C305" s="33">
        <v>0.72</v>
      </c>
      <c r="D305" s="88">
        <v>0.2</v>
      </c>
      <c r="E305" s="88">
        <v>0.03</v>
      </c>
      <c r="F305" s="88">
        <v>0.05</v>
      </c>
    </row>
    <row r="306" spans="1:6">
      <c r="A306" s="24" t="s">
        <v>157</v>
      </c>
      <c r="B306" s="5">
        <v>1986</v>
      </c>
      <c r="C306" s="33">
        <v>0.72</v>
      </c>
      <c r="D306" s="88">
        <v>0.11</v>
      </c>
      <c r="E306" s="88">
        <v>0.03</v>
      </c>
      <c r="F306" s="88">
        <v>0.14000000000000001</v>
      </c>
    </row>
    <row r="307" spans="1:6">
      <c r="A307" s="24" t="s">
        <v>164</v>
      </c>
      <c r="B307" s="5">
        <v>1986</v>
      </c>
      <c r="C307" s="33">
        <v>0.62</v>
      </c>
      <c r="D307" s="88">
        <v>0.3</v>
      </c>
      <c r="E307" s="88">
        <v>0.03</v>
      </c>
      <c r="F307" s="88">
        <v>0.05</v>
      </c>
    </row>
    <row r="308" spans="1:6">
      <c r="A308" s="24" t="s">
        <v>165</v>
      </c>
      <c r="B308" s="5">
        <v>1986</v>
      </c>
      <c r="C308" s="33">
        <v>0.71</v>
      </c>
      <c r="D308" s="88">
        <v>0.2</v>
      </c>
      <c r="E308" s="88">
        <v>0.03</v>
      </c>
      <c r="F308" s="88">
        <v>0.06</v>
      </c>
    </row>
    <row r="309" spans="1:6">
      <c r="A309" s="24" t="s">
        <v>166</v>
      </c>
      <c r="B309" s="5">
        <v>1986</v>
      </c>
      <c r="C309" s="33">
        <v>0.65</v>
      </c>
      <c r="D309" s="88">
        <v>0.21</v>
      </c>
      <c r="E309" s="88">
        <v>0.03</v>
      </c>
      <c r="F309" s="88">
        <v>0.11</v>
      </c>
    </row>
    <row r="310" spans="1:6">
      <c r="A310" s="24" t="s">
        <v>167</v>
      </c>
      <c r="B310" s="5">
        <v>1986</v>
      </c>
      <c r="C310" s="33">
        <v>0.43</v>
      </c>
      <c r="D310" s="88">
        <v>0.15</v>
      </c>
      <c r="E310" s="88">
        <v>0.31</v>
      </c>
      <c r="F310" s="88">
        <v>0.11</v>
      </c>
    </row>
    <row r="311" spans="1:6">
      <c r="A311" s="24" t="s">
        <v>169</v>
      </c>
      <c r="B311" s="5">
        <v>1986</v>
      </c>
      <c r="C311" s="33">
        <v>0.65</v>
      </c>
      <c r="D311" s="88">
        <v>0.23</v>
      </c>
      <c r="E311" s="88">
        <v>0.04</v>
      </c>
      <c r="F311" s="88">
        <v>0.08</v>
      </c>
    </row>
    <row r="312" spans="1:6">
      <c r="A312" s="24" t="s">
        <v>170</v>
      </c>
      <c r="B312" s="5">
        <v>1986</v>
      </c>
      <c r="C312" s="33">
        <v>0.48</v>
      </c>
      <c r="D312" s="88">
        <v>0.16</v>
      </c>
      <c r="E312" s="88">
        <v>0.16</v>
      </c>
      <c r="F312" s="88">
        <v>0.2</v>
      </c>
    </row>
    <row r="313" spans="1:6">
      <c r="A313" s="24" t="s">
        <v>171</v>
      </c>
      <c r="B313" s="5">
        <v>1986</v>
      </c>
      <c r="C313" s="33">
        <v>0.71</v>
      </c>
      <c r="D313" s="88">
        <v>0.17</v>
      </c>
      <c r="E313" s="88">
        <v>0.01</v>
      </c>
      <c r="F313" s="88">
        <v>0.11</v>
      </c>
    </row>
    <row r="314" spans="1:6">
      <c r="A314" s="24" t="s">
        <v>172</v>
      </c>
      <c r="B314" s="5">
        <v>1986</v>
      </c>
      <c r="C314" s="33">
        <v>0.51</v>
      </c>
      <c r="D314" s="88">
        <v>0.14000000000000001</v>
      </c>
      <c r="E314" s="88">
        <v>7.0000000000000007E-2</v>
      </c>
      <c r="F314" s="88">
        <v>0.28000000000000003</v>
      </c>
    </row>
    <row r="315" spans="1:6">
      <c r="A315" s="24" t="s">
        <v>173</v>
      </c>
      <c r="B315" s="5">
        <v>1986</v>
      </c>
      <c r="C315" s="33">
        <v>0.62</v>
      </c>
      <c r="D315" s="88">
        <v>0.25</v>
      </c>
      <c r="E315" s="88">
        <v>0.02</v>
      </c>
      <c r="F315" s="88">
        <v>0.11</v>
      </c>
    </row>
    <row r="316" spans="1:6">
      <c r="A316" s="35" t="s">
        <v>176</v>
      </c>
      <c r="B316" s="32">
        <v>1986</v>
      </c>
      <c r="C316" s="36">
        <v>0.56999999999999995</v>
      </c>
      <c r="D316" s="404">
        <v>0.25</v>
      </c>
      <c r="E316" s="404">
        <v>0.06</v>
      </c>
      <c r="F316" s="404">
        <v>0.12</v>
      </c>
    </row>
    <row r="317" spans="1:6">
      <c r="A317" s="24" t="s">
        <v>124</v>
      </c>
      <c r="B317" s="5">
        <v>1987</v>
      </c>
      <c r="C317" s="33">
        <v>0.82</v>
      </c>
      <c r="D317" s="88">
        <v>0.13</v>
      </c>
      <c r="E317" s="88">
        <v>0.02</v>
      </c>
      <c r="F317" s="88">
        <v>0.03</v>
      </c>
    </row>
    <row r="318" spans="1:6">
      <c r="A318" s="24" t="s">
        <v>125</v>
      </c>
      <c r="B318" s="5">
        <v>1987</v>
      </c>
      <c r="C318" s="33">
        <v>0.61</v>
      </c>
      <c r="D318" s="88">
        <v>0.31</v>
      </c>
      <c r="E318" s="88">
        <v>0.02</v>
      </c>
      <c r="F318" s="88">
        <v>0.06</v>
      </c>
    </row>
    <row r="319" spans="1:6">
      <c r="A319" s="24" t="s">
        <v>126</v>
      </c>
      <c r="B319" s="5">
        <v>1987</v>
      </c>
      <c r="C319" s="33">
        <v>0.6</v>
      </c>
      <c r="D319" s="88">
        <v>0.25</v>
      </c>
      <c r="E319" s="88">
        <v>0.04</v>
      </c>
      <c r="F319" s="88">
        <v>0.11</v>
      </c>
    </row>
    <row r="320" spans="1:6">
      <c r="A320" s="24" t="s">
        <v>127</v>
      </c>
      <c r="B320" s="5">
        <v>1987</v>
      </c>
      <c r="C320" s="33">
        <v>0.76</v>
      </c>
      <c r="D320" s="88">
        <v>0.17</v>
      </c>
      <c r="E320" s="88">
        <v>0.02</v>
      </c>
      <c r="F320" s="88">
        <v>0.05</v>
      </c>
    </row>
    <row r="321" spans="1:6">
      <c r="A321" s="24" t="s">
        <v>128</v>
      </c>
      <c r="B321" s="5">
        <v>1987</v>
      </c>
      <c r="C321" s="33">
        <v>0.51</v>
      </c>
      <c r="D321" s="88">
        <v>0.36</v>
      </c>
      <c r="E321" s="88">
        <v>0.05</v>
      </c>
      <c r="F321" s="88">
        <v>0.08</v>
      </c>
    </row>
    <row r="322" spans="1:6">
      <c r="A322" s="24" t="s">
        <v>129</v>
      </c>
      <c r="B322" s="5">
        <v>1987</v>
      </c>
      <c r="C322" s="33">
        <v>0.52</v>
      </c>
      <c r="D322" s="88">
        <v>0.24</v>
      </c>
      <c r="E322" s="88">
        <v>0.08</v>
      </c>
      <c r="F322" s="88">
        <v>0.16</v>
      </c>
    </row>
    <row r="323" spans="1:6">
      <c r="A323" s="24" t="s">
        <v>130</v>
      </c>
      <c r="B323" s="5">
        <v>1987</v>
      </c>
      <c r="C323" s="33">
        <v>0.56000000000000005</v>
      </c>
      <c r="D323" s="88">
        <v>0.12</v>
      </c>
      <c r="E323" s="88">
        <v>0.18</v>
      </c>
      <c r="F323" s="88">
        <v>0.14000000000000001</v>
      </c>
    </row>
    <row r="324" spans="1:6">
      <c r="A324" s="24" t="s">
        <v>131</v>
      </c>
      <c r="B324" s="5">
        <v>1987</v>
      </c>
      <c r="C324" s="33">
        <v>0.77</v>
      </c>
      <c r="D324" s="88">
        <v>0.06</v>
      </c>
      <c r="E324" s="88">
        <v>0.05</v>
      </c>
      <c r="F324" s="88">
        <v>0.12</v>
      </c>
    </row>
    <row r="325" spans="1:6">
      <c r="A325" s="24" t="s">
        <v>132</v>
      </c>
      <c r="B325" s="5">
        <v>1987</v>
      </c>
      <c r="C325" s="33">
        <v>0.56000000000000005</v>
      </c>
      <c r="D325" s="88">
        <v>0.31</v>
      </c>
      <c r="E325" s="88">
        <v>0.01</v>
      </c>
      <c r="F325" s="88">
        <v>0.12</v>
      </c>
    </row>
    <row r="326" spans="1:6">
      <c r="A326" s="24" t="s">
        <v>133</v>
      </c>
      <c r="B326" s="5">
        <v>1987</v>
      </c>
      <c r="C326" s="33">
        <v>0.68</v>
      </c>
      <c r="D326" s="88">
        <v>0.22</v>
      </c>
      <c r="E326" s="88">
        <v>0.01</v>
      </c>
      <c r="F326" s="88">
        <v>0.09</v>
      </c>
    </row>
    <row r="327" spans="1:6">
      <c r="A327" s="24" t="s">
        <v>134</v>
      </c>
      <c r="B327" s="5">
        <v>1987</v>
      </c>
      <c r="C327" s="33">
        <v>0.74</v>
      </c>
      <c r="D327" s="88">
        <v>0.19</v>
      </c>
      <c r="E327" s="88">
        <v>0.02</v>
      </c>
      <c r="F327" s="88">
        <v>0.05</v>
      </c>
    </row>
    <row r="328" spans="1:6">
      <c r="A328" s="24" t="s">
        <v>135</v>
      </c>
      <c r="B328" s="5">
        <v>1987</v>
      </c>
      <c r="C328" s="33">
        <v>0.64</v>
      </c>
      <c r="D328" s="88">
        <v>0.31</v>
      </c>
      <c r="E328" s="88">
        <v>0.01</v>
      </c>
      <c r="F328" s="88">
        <v>0.04</v>
      </c>
    </row>
    <row r="329" spans="1:6">
      <c r="A329" s="24" t="s">
        <v>136</v>
      </c>
      <c r="B329" s="5">
        <v>1987</v>
      </c>
      <c r="C329" s="33">
        <v>0.6</v>
      </c>
      <c r="D329" s="88">
        <v>0.16</v>
      </c>
      <c r="E329" s="88">
        <v>0.05</v>
      </c>
      <c r="F329" s="88">
        <v>0.19</v>
      </c>
    </row>
    <row r="330" spans="1:6">
      <c r="A330" s="24" t="s">
        <v>137</v>
      </c>
      <c r="B330" s="5">
        <v>1987</v>
      </c>
      <c r="C330" s="33">
        <v>0.56999999999999995</v>
      </c>
      <c r="D330" s="88">
        <v>0.26</v>
      </c>
      <c r="E330" s="88">
        <v>0.02</v>
      </c>
      <c r="F330" s="88">
        <v>0.15</v>
      </c>
    </row>
    <row r="331" spans="1:6">
      <c r="A331" s="24" t="s">
        <v>138</v>
      </c>
      <c r="B331" s="5">
        <v>1987</v>
      </c>
      <c r="C331" s="33">
        <v>0.72</v>
      </c>
      <c r="D331" s="88">
        <v>0.11</v>
      </c>
      <c r="E331" s="88">
        <v>0.06</v>
      </c>
      <c r="F331" s="88">
        <v>0.11</v>
      </c>
    </row>
    <row r="332" spans="1:6">
      <c r="A332" s="24" t="s">
        <v>139</v>
      </c>
      <c r="B332" s="5">
        <v>1987</v>
      </c>
      <c r="C332" s="33">
        <v>0.55000000000000004</v>
      </c>
      <c r="D332" s="88">
        <v>0.1</v>
      </c>
      <c r="E332" s="88">
        <v>0.09</v>
      </c>
      <c r="F332" s="88">
        <v>0.26</v>
      </c>
    </row>
    <row r="333" spans="1:6">
      <c r="A333" s="24" t="s">
        <v>140</v>
      </c>
      <c r="B333" s="5">
        <v>1987</v>
      </c>
      <c r="C333" s="33">
        <v>0.69</v>
      </c>
      <c r="D333" s="88">
        <v>0.14000000000000001</v>
      </c>
      <c r="E333" s="88">
        <v>0.04</v>
      </c>
      <c r="F333" s="88">
        <v>0.13</v>
      </c>
    </row>
    <row r="334" spans="1:6">
      <c r="A334" s="24" t="s">
        <v>141</v>
      </c>
      <c r="B334" s="5">
        <v>1987</v>
      </c>
      <c r="C334" s="33">
        <v>0.71</v>
      </c>
      <c r="D334" s="88">
        <v>0.18</v>
      </c>
      <c r="E334" s="88">
        <v>0.04</v>
      </c>
      <c r="F334" s="88">
        <v>7.0000000000000007E-2</v>
      </c>
    </row>
    <row r="335" spans="1:6">
      <c r="A335" s="24" t="s">
        <v>254</v>
      </c>
      <c r="B335" s="5">
        <v>1987</v>
      </c>
      <c r="C335" s="33">
        <v>0.7</v>
      </c>
      <c r="D335" s="88">
        <v>0.23</v>
      </c>
      <c r="E335" s="88">
        <v>0.01</v>
      </c>
      <c r="F335" s="88">
        <v>0.06</v>
      </c>
    </row>
    <row r="336" spans="1:6">
      <c r="A336" s="24" t="s">
        <v>142</v>
      </c>
      <c r="B336" s="5">
        <v>1987</v>
      </c>
      <c r="C336" s="33">
        <v>0.53</v>
      </c>
      <c r="D336" s="88">
        <v>0.18</v>
      </c>
      <c r="E336" s="88">
        <v>0.21</v>
      </c>
      <c r="F336" s="88">
        <v>0.08</v>
      </c>
    </row>
    <row r="337" spans="1:6">
      <c r="A337" s="24" t="s">
        <v>143</v>
      </c>
      <c r="B337" s="5">
        <v>1987</v>
      </c>
      <c r="C337" s="33">
        <v>0.61</v>
      </c>
      <c r="D337" s="88">
        <v>0.25</v>
      </c>
      <c r="E337" s="88">
        <v>0.02</v>
      </c>
      <c r="F337" s="88">
        <v>0.12</v>
      </c>
    </row>
    <row r="338" spans="1:6">
      <c r="A338" s="24" t="s">
        <v>144</v>
      </c>
      <c r="B338" s="5">
        <v>1987</v>
      </c>
      <c r="C338" s="33">
        <v>0.48</v>
      </c>
      <c r="D338" s="88">
        <v>0.16</v>
      </c>
      <c r="E338" s="88">
        <v>0.23</v>
      </c>
      <c r="F338" s="88">
        <v>0.13</v>
      </c>
    </row>
    <row r="339" spans="1:6">
      <c r="A339" s="24" t="s">
        <v>145</v>
      </c>
      <c r="B339" s="5">
        <v>1987</v>
      </c>
      <c r="C339" s="33">
        <v>0.48</v>
      </c>
      <c r="D339" s="88">
        <v>0.22</v>
      </c>
      <c r="E339" s="88">
        <v>0.17</v>
      </c>
      <c r="F339" s="88">
        <v>0.13</v>
      </c>
    </row>
    <row r="340" spans="1:6">
      <c r="A340" s="24" t="s">
        <v>146</v>
      </c>
      <c r="B340" s="5">
        <v>1987</v>
      </c>
      <c r="C340" s="33">
        <v>0.54</v>
      </c>
      <c r="D340" s="88">
        <v>0.17</v>
      </c>
      <c r="E340" s="88">
        <v>0.12</v>
      </c>
      <c r="F340" s="88">
        <v>0.17</v>
      </c>
    </row>
    <row r="341" spans="1:6">
      <c r="A341" s="24" t="s">
        <v>147</v>
      </c>
      <c r="B341" s="5">
        <v>1987</v>
      </c>
      <c r="C341" s="33">
        <v>0.75</v>
      </c>
      <c r="D341" s="88">
        <v>0.21</v>
      </c>
      <c r="E341" s="88">
        <v>0.01</v>
      </c>
      <c r="F341" s="88">
        <v>0.03</v>
      </c>
    </row>
    <row r="342" spans="1:6">
      <c r="A342" s="24" t="s">
        <v>148</v>
      </c>
      <c r="B342" s="5">
        <v>1987</v>
      </c>
      <c r="C342" s="33">
        <v>0.67</v>
      </c>
      <c r="D342" s="88">
        <v>0.17</v>
      </c>
      <c r="E342" s="88">
        <v>0.04</v>
      </c>
      <c r="F342" s="88">
        <v>0.12</v>
      </c>
    </row>
    <row r="343" spans="1:6">
      <c r="A343" s="24" t="s">
        <v>149</v>
      </c>
      <c r="B343" s="5">
        <v>1987</v>
      </c>
      <c r="C343" s="33">
        <v>0.67</v>
      </c>
      <c r="D343" s="88">
        <v>0.12</v>
      </c>
      <c r="E343" s="88">
        <v>7.0000000000000007E-2</v>
      </c>
      <c r="F343" s="88">
        <v>0.14000000000000001</v>
      </c>
    </row>
    <row r="344" spans="1:6">
      <c r="A344" s="24" t="s">
        <v>150</v>
      </c>
      <c r="B344" s="5">
        <v>1987</v>
      </c>
      <c r="C344" s="33">
        <v>0.65</v>
      </c>
      <c r="D344" s="88">
        <v>0.16</v>
      </c>
      <c r="E344" s="88">
        <v>0.03</v>
      </c>
      <c r="F344" s="88">
        <v>0.16</v>
      </c>
    </row>
    <row r="345" spans="1:6">
      <c r="A345" s="24" t="s">
        <v>151</v>
      </c>
      <c r="B345" s="5">
        <v>1987</v>
      </c>
      <c r="C345" s="33">
        <v>0.49</v>
      </c>
      <c r="D345" s="88">
        <v>0.36</v>
      </c>
      <c r="E345" s="88">
        <v>0.03</v>
      </c>
      <c r="F345" s="88">
        <v>0.12</v>
      </c>
    </row>
    <row r="346" spans="1:6">
      <c r="A346" s="24" t="s">
        <v>152</v>
      </c>
      <c r="B346" s="5">
        <v>1987</v>
      </c>
      <c r="C346" s="33">
        <v>0.59</v>
      </c>
      <c r="D346" s="88">
        <v>0.32</v>
      </c>
      <c r="E346" s="88">
        <v>0.02</v>
      </c>
      <c r="F346" s="88">
        <v>7.0000000000000007E-2</v>
      </c>
    </row>
    <row r="347" spans="1:6">
      <c r="A347" s="24" t="s">
        <v>153</v>
      </c>
      <c r="B347" s="5">
        <v>1987</v>
      </c>
      <c r="C347" s="33">
        <v>0.4</v>
      </c>
      <c r="D347" s="88">
        <v>0.45</v>
      </c>
      <c r="E347" s="88">
        <v>0.04</v>
      </c>
      <c r="F347" s="88">
        <v>0.11</v>
      </c>
    </row>
    <row r="348" spans="1:6">
      <c r="A348" s="24" t="s">
        <v>174</v>
      </c>
      <c r="B348" s="5">
        <v>1987</v>
      </c>
      <c r="C348" s="33">
        <v>0.71</v>
      </c>
      <c r="D348" s="88">
        <v>0.2</v>
      </c>
      <c r="E348" s="88">
        <v>0.02</v>
      </c>
      <c r="F348" s="88">
        <v>7.0000000000000007E-2</v>
      </c>
    </row>
    <row r="349" spans="1:6">
      <c r="A349" s="24" t="s">
        <v>154</v>
      </c>
      <c r="B349" s="5">
        <v>1987</v>
      </c>
      <c r="C349" s="33">
        <v>0.39</v>
      </c>
      <c r="D349" s="88">
        <v>0.35</v>
      </c>
      <c r="E349" s="88">
        <v>0.12</v>
      </c>
      <c r="F349" s="88">
        <v>0.14000000000000001</v>
      </c>
    </row>
    <row r="350" spans="1:6">
      <c r="A350" s="24" t="s">
        <v>155</v>
      </c>
      <c r="B350" s="5">
        <v>1987</v>
      </c>
      <c r="C350" s="33">
        <v>0.7</v>
      </c>
      <c r="D350" s="88">
        <v>0.24</v>
      </c>
      <c r="E350" s="88">
        <v>0.02</v>
      </c>
      <c r="F350" s="88">
        <v>0.04</v>
      </c>
    </row>
    <row r="351" spans="1:6">
      <c r="A351" s="24" t="s">
        <v>156</v>
      </c>
      <c r="B351" s="5">
        <v>1987</v>
      </c>
      <c r="C351" s="33">
        <v>0.75</v>
      </c>
      <c r="D351" s="88">
        <v>0.15</v>
      </c>
      <c r="E351" s="88">
        <v>0.01</v>
      </c>
      <c r="F351" s="88">
        <v>0.09</v>
      </c>
    </row>
    <row r="352" spans="1:6">
      <c r="A352" s="24" t="s">
        <v>158</v>
      </c>
      <c r="B352" s="5">
        <v>1987</v>
      </c>
      <c r="C352" s="33">
        <v>0.56999999999999995</v>
      </c>
      <c r="D352" s="88">
        <v>0.26</v>
      </c>
      <c r="E352" s="88">
        <v>0.05</v>
      </c>
      <c r="F352" s="88">
        <v>0.12</v>
      </c>
    </row>
    <row r="353" spans="1:6">
      <c r="A353" s="24" t="s">
        <v>159</v>
      </c>
      <c r="B353" s="5">
        <v>1987</v>
      </c>
      <c r="C353" s="33">
        <v>0.72</v>
      </c>
      <c r="D353" s="88">
        <v>0.14000000000000001</v>
      </c>
      <c r="E353" s="88">
        <v>0.04</v>
      </c>
      <c r="F353" s="88">
        <v>0.1</v>
      </c>
    </row>
    <row r="354" spans="1:6">
      <c r="A354" s="24" t="s">
        <v>160</v>
      </c>
      <c r="B354" s="5">
        <v>1987</v>
      </c>
      <c r="C354" s="33">
        <v>0.53</v>
      </c>
      <c r="D354" s="88">
        <v>0.16</v>
      </c>
      <c r="E354" s="88">
        <v>0.11</v>
      </c>
      <c r="F354" s="88">
        <v>0.2</v>
      </c>
    </row>
    <row r="355" spans="1:6">
      <c r="A355" s="24" t="s">
        <v>161</v>
      </c>
      <c r="B355" s="5">
        <v>1987</v>
      </c>
      <c r="C355" s="33">
        <v>0.39</v>
      </c>
      <c r="D355" s="88">
        <v>0.26</v>
      </c>
      <c r="E355" s="88">
        <v>0.12</v>
      </c>
      <c r="F355" s="88">
        <v>0.23</v>
      </c>
    </row>
    <row r="356" spans="1:6">
      <c r="A356" s="24" t="s">
        <v>162</v>
      </c>
      <c r="B356" s="5">
        <v>1987</v>
      </c>
      <c r="C356" s="33">
        <v>0.49</v>
      </c>
      <c r="D356" s="88">
        <v>0.34</v>
      </c>
      <c r="E356" s="88">
        <v>0.05</v>
      </c>
      <c r="F356" s="88">
        <v>0.12</v>
      </c>
    </row>
    <row r="357" spans="1:6">
      <c r="A357" s="24" t="s">
        <v>163</v>
      </c>
      <c r="B357" s="5">
        <v>1987</v>
      </c>
      <c r="C357" s="33">
        <v>0.73</v>
      </c>
      <c r="D357" s="88">
        <v>0.2</v>
      </c>
      <c r="E357" s="88">
        <v>0.03</v>
      </c>
      <c r="F357" s="88">
        <v>0.04</v>
      </c>
    </row>
    <row r="358" spans="1:6">
      <c r="A358" s="24" t="s">
        <v>157</v>
      </c>
      <c r="B358" s="5">
        <v>1987</v>
      </c>
      <c r="C358" s="33">
        <v>0.72</v>
      </c>
      <c r="D358" s="88">
        <v>0.11</v>
      </c>
      <c r="E358" s="88">
        <v>0.04</v>
      </c>
      <c r="F358" s="88">
        <v>0.13</v>
      </c>
    </row>
    <row r="359" spans="1:6">
      <c r="A359" s="24" t="s">
        <v>164</v>
      </c>
      <c r="B359" s="5">
        <v>1987</v>
      </c>
      <c r="C359" s="33">
        <v>0.62</v>
      </c>
      <c r="D359" s="88">
        <v>0.3</v>
      </c>
      <c r="E359" s="88">
        <v>0.03</v>
      </c>
      <c r="F359" s="88">
        <v>0.05</v>
      </c>
    </row>
    <row r="360" spans="1:6">
      <c r="A360" s="24" t="s">
        <v>165</v>
      </c>
      <c r="B360" s="5">
        <v>1987</v>
      </c>
      <c r="C360" s="33">
        <v>0.7</v>
      </c>
      <c r="D360" s="88">
        <v>0.21</v>
      </c>
      <c r="E360" s="88">
        <v>0.03</v>
      </c>
      <c r="F360" s="88">
        <v>0.06</v>
      </c>
    </row>
    <row r="361" spans="1:6">
      <c r="A361" s="24" t="s">
        <v>166</v>
      </c>
      <c r="B361" s="5">
        <v>1987</v>
      </c>
      <c r="C361" s="33">
        <v>0.63</v>
      </c>
      <c r="D361" s="88">
        <v>0.21</v>
      </c>
      <c r="E361" s="88">
        <v>0.04</v>
      </c>
      <c r="F361" s="88">
        <v>0.12</v>
      </c>
    </row>
    <row r="362" spans="1:6">
      <c r="A362" s="24" t="s">
        <v>167</v>
      </c>
      <c r="B362" s="5">
        <v>1987</v>
      </c>
      <c r="C362" s="33">
        <v>0.44</v>
      </c>
      <c r="D362" s="88">
        <v>0.15</v>
      </c>
      <c r="E362" s="88">
        <v>0.31</v>
      </c>
      <c r="F362" s="88">
        <v>0.1</v>
      </c>
    </row>
    <row r="363" spans="1:6">
      <c r="A363" s="24" t="s">
        <v>169</v>
      </c>
      <c r="B363" s="5">
        <v>1987</v>
      </c>
      <c r="C363" s="33">
        <v>0.66</v>
      </c>
      <c r="D363" s="88">
        <v>0.23</v>
      </c>
      <c r="E363" s="88">
        <v>0.03</v>
      </c>
      <c r="F363" s="88">
        <v>0.08</v>
      </c>
    </row>
    <row r="364" spans="1:6">
      <c r="A364" s="24" t="s">
        <v>170</v>
      </c>
      <c r="B364" s="5">
        <v>1987</v>
      </c>
      <c r="C364" s="33">
        <v>0.49</v>
      </c>
      <c r="D364" s="88">
        <v>0.17</v>
      </c>
      <c r="E364" s="88">
        <v>0.15</v>
      </c>
      <c r="F364" s="88">
        <v>0.19</v>
      </c>
    </row>
    <row r="365" spans="1:6">
      <c r="A365" s="24" t="s">
        <v>171</v>
      </c>
      <c r="B365" s="5">
        <v>1987</v>
      </c>
      <c r="C365" s="33">
        <v>0.72</v>
      </c>
      <c r="D365" s="88">
        <v>0.16</v>
      </c>
      <c r="E365" s="88">
        <v>0.02</v>
      </c>
      <c r="F365" s="88">
        <v>0.1</v>
      </c>
    </row>
    <row r="366" spans="1:6">
      <c r="A366" s="24" t="s">
        <v>172</v>
      </c>
      <c r="B366" s="5">
        <v>1987</v>
      </c>
      <c r="C366" s="33">
        <v>0.52</v>
      </c>
      <c r="D366" s="88">
        <v>0.14000000000000001</v>
      </c>
      <c r="E366" s="88">
        <v>7.0000000000000007E-2</v>
      </c>
      <c r="F366" s="88">
        <v>0.27</v>
      </c>
    </row>
    <row r="367" spans="1:6">
      <c r="A367" s="24" t="s">
        <v>173</v>
      </c>
      <c r="B367" s="5">
        <v>1987</v>
      </c>
      <c r="C367" s="33">
        <v>0.62</v>
      </c>
      <c r="D367" s="88">
        <v>0.23</v>
      </c>
      <c r="E367" s="88">
        <v>0.03</v>
      </c>
      <c r="F367" s="88">
        <v>0.12</v>
      </c>
    </row>
    <row r="368" spans="1:6">
      <c r="A368" s="35" t="s">
        <v>176</v>
      </c>
      <c r="B368" s="32">
        <v>1987</v>
      </c>
      <c r="C368" s="36">
        <v>0.57999999999999996</v>
      </c>
      <c r="D368" s="404">
        <v>0.24</v>
      </c>
      <c r="E368" s="404">
        <v>0.06</v>
      </c>
      <c r="F368" s="404">
        <v>0.12</v>
      </c>
    </row>
    <row r="369" spans="1:6">
      <c r="A369" s="24" t="s">
        <v>124</v>
      </c>
      <c r="B369" s="5">
        <v>1988</v>
      </c>
      <c r="C369" s="33">
        <v>0.84</v>
      </c>
      <c r="D369" s="88">
        <v>0.12</v>
      </c>
      <c r="E369" s="88">
        <v>0.02</v>
      </c>
      <c r="F369" s="88">
        <v>0.02</v>
      </c>
    </row>
    <row r="370" spans="1:6">
      <c r="A370" s="24" t="s">
        <v>125</v>
      </c>
      <c r="B370" s="5">
        <v>1988</v>
      </c>
      <c r="C370" s="33">
        <v>0.6</v>
      </c>
      <c r="D370" s="88">
        <v>0.33</v>
      </c>
      <c r="E370" s="88">
        <v>0.01</v>
      </c>
      <c r="F370" s="88">
        <v>0.06</v>
      </c>
    </row>
    <row r="371" spans="1:6">
      <c r="A371" s="24" t="s">
        <v>126</v>
      </c>
      <c r="B371" s="5">
        <v>1988</v>
      </c>
      <c r="C371" s="33">
        <v>0.6</v>
      </c>
      <c r="D371" s="88">
        <v>0.27</v>
      </c>
      <c r="E371" s="88">
        <v>0.04</v>
      </c>
      <c r="F371" s="88">
        <v>0.09</v>
      </c>
    </row>
    <row r="372" spans="1:6">
      <c r="A372" s="24" t="s">
        <v>127</v>
      </c>
      <c r="B372" s="5">
        <v>1988</v>
      </c>
      <c r="C372" s="33">
        <v>0.78</v>
      </c>
      <c r="D372" s="88">
        <v>0.14000000000000001</v>
      </c>
      <c r="E372" s="88">
        <v>0.03</v>
      </c>
      <c r="F372" s="88">
        <v>0.05</v>
      </c>
    </row>
    <row r="373" spans="1:6">
      <c r="A373" s="24" t="s">
        <v>128</v>
      </c>
      <c r="B373" s="5">
        <v>1988</v>
      </c>
      <c r="C373" s="33">
        <v>0.52</v>
      </c>
      <c r="D373" s="88">
        <v>0.35</v>
      </c>
      <c r="E373" s="88">
        <v>0.05</v>
      </c>
      <c r="F373" s="88">
        <v>0.08</v>
      </c>
    </row>
    <row r="374" spans="1:6">
      <c r="A374" s="24" t="s">
        <v>129</v>
      </c>
      <c r="B374" s="5">
        <v>1988</v>
      </c>
      <c r="C374" s="33">
        <v>0.54</v>
      </c>
      <c r="D374" s="88">
        <v>0.23</v>
      </c>
      <c r="E374" s="88">
        <v>7.0000000000000007E-2</v>
      </c>
      <c r="F374" s="88">
        <v>0.16</v>
      </c>
    </row>
    <row r="375" spans="1:6">
      <c r="A375" s="24" t="s">
        <v>130</v>
      </c>
      <c r="B375" s="5">
        <v>1988</v>
      </c>
      <c r="C375" s="33">
        <v>0.56999999999999995</v>
      </c>
      <c r="D375" s="88">
        <v>0.13</v>
      </c>
      <c r="E375" s="88">
        <v>0.17</v>
      </c>
      <c r="F375" s="88">
        <v>0.13</v>
      </c>
    </row>
    <row r="376" spans="1:6">
      <c r="A376" s="24" t="s">
        <v>131</v>
      </c>
      <c r="B376" s="5">
        <v>1988</v>
      </c>
      <c r="C376" s="33">
        <v>0.76</v>
      </c>
      <c r="D376" s="88">
        <v>0.05</v>
      </c>
      <c r="E376" s="88">
        <v>7.0000000000000007E-2</v>
      </c>
      <c r="F376" s="88">
        <v>0.12</v>
      </c>
    </row>
    <row r="377" spans="1:6">
      <c r="A377" s="24" t="s">
        <v>132</v>
      </c>
      <c r="B377" s="5">
        <v>1988</v>
      </c>
      <c r="C377" s="33">
        <v>0.54</v>
      </c>
      <c r="D377" s="88">
        <v>0.34</v>
      </c>
      <c r="E377" s="88">
        <v>0.02</v>
      </c>
      <c r="F377" s="88">
        <v>0.1</v>
      </c>
    </row>
    <row r="378" spans="1:6">
      <c r="A378" s="24" t="s">
        <v>133</v>
      </c>
      <c r="B378" s="5">
        <v>1988</v>
      </c>
      <c r="C378" s="33">
        <v>0.66</v>
      </c>
      <c r="D378" s="88">
        <v>0.24</v>
      </c>
      <c r="E378" s="88">
        <v>0.01</v>
      </c>
      <c r="F378" s="88">
        <v>0.09</v>
      </c>
    </row>
    <row r="379" spans="1:6">
      <c r="A379" s="24" t="s">
        <v>134</v>
      </c>
      <c r="B379" s="5">
        <v>1988</v>
      </c>
      <c r="C379" s="33">
        <v>0.72</v>
      </c>
      <c r="D379" s="88">
        <v>0.22</v>
      </c>
      <c r="E379" s="88">
        <v>0.01</v>
      </c>
      <c r="F379" s="88">
        <v>0.05</v>
      </c>
    </row>
    <row r="380" spans="1:6">
      <c r="A380" s="24" t="s">
        <v>135</v>
      </c>
      <c r="B380" s="5">
        <v>1988</v>
      </c>
      <c r="C380" s="33">
        <v>0.63</v>
      </c>
      <c r="D380" s="88">
        <v>0.31</v>
      </c>
      <c r="E380" s="88">
        <v>0.01</v>
      </c>
      <c r="F380" s="88">
        <v>0.05</v>
      </c>
    </row>
    <row r="381" spans="1:6">
      <c r="A381" s="24" t="s">
        <v>136</v>
      </c>
      <c r="B381" s="5">
        <v>1988</v>
      </c>
      <c r="C381" s="33">
        <v>0.62</v>
      </c>
      <c r="D381" s="88">
        <v>0.15</v>
      </c>
      <c r="E381" s="88">
        <v>0.06</v>
      </c>
      <c r="F381" s="88">
        <v>0.17</v>
      </c>
    </row>
    <row r="382" spans="1:6">
      <c r="A382" s="24" t="s">
        <v>137</v>
      </c>
      <c r="B382" s="5">
        <v>1988</v>
      </c>
      <c r="C382" s="33">
        <v>0.55000000000000004</v>
      </c>
      <c r="D382" s="88">
        <v>0.28000000000000003</v>
      </c>
      <c r="E382" s="88">
        <v>0.02</v>
      </c>
      <c r="F382" s="88">
        <v>0.15</v>
      </c>
    </row>
    <row r="383" spans="1:6">
      <c r="A383" s="24" t="s">
        <v>138</v>
      </c>
      <c r="B383" s="5">
        <v>1988</v>
      </c>
      <c r="C383" s="33">
        <v>0.72</v>
      </c>
      <c r="D383" s="88">
        <v>0.1</v>
      </c>
      <c r="E383" s="88">
        <v>0.08</v>
      </c>
      <c r="F383" s="88">
        <v>0.1</v>
      </c>
    </row>
    <row r="384" spans="1:6">
      <c r="A384" s="24" t="s">
        <v>139</v>
      </c>
      <c r="B384" s="5">
        <v>1988</v>
      </c>
      <c r="C384" s="33">
        <v>0.55000000000000004</v>
      </c>
      <c r="D384" s="88">
        <v>0.1</v>
      </c>
      <c r="E384" s="88">
        <v>0.1</v>
      </c>
      <c r="F384" s="88">
        <v>0.25</v>
      </c>
    </row>
    <row r="385" spans="1:6">
      <c r="A385" s="24" t="s">
        <v>140</v>
      </c>
      <c r="B385" s="5">
        <v>1988</v>
      </c>
      <c r="C385" s="33">
        <v>0.67</v>
      </c>
      <c r="D385" s="88">
        <v>0.16</v>
      </c>
      <c r="E385" s="88">
        <v>0.04</v>
      </c>
      <c r="F385" s="88">
        <v>0.13</v>
      </c>
    </row>
    <row r="386" spans="1:6">
      <c r="A386" s="24" t="s">
        <v>141</v>
      </c>
      <c r="B386" s="5">
        <v>1988</v>
      </c>
      <c r="C386" s="33">
        <v>0.72</v>
      </c>
      <c r="D386" s="88">
        <v>0.17</v>
      </c>
      <c r="E386" s="88">
        <v>0.04</v>
      </c>
      <c r="F386" s="88">
        <v>7.0000000000000007E-2</v>
      </c>
    </row>
    <row r="387" spans="1:6">
      <c r="A387" s="24" t="s">
        <v>254</v>
      </c>
      <c r="B387" s="5">
        <v>1988</v>
      </c>
      <c r="C387" s="33">
        <v>0.7</v>
      </c>
      <c r="D387" s="88">
        <v>0.23</v>
      </c>
      <c r="E387" s="88">
        <v>0.01</v>
      </c>
      <c r="F387" s="88">
        <v>0.06</v>
      </c>
    </row>
    <row r="388" spans="1:6">
      <c r="A388" s="24" t="s">
        <v>142</v>
      </c>
      <c r="B388" s="5">
        <v>1988</v>
      </c>
      <c r="C388" s="33">
        <v>0.54</v>
      </c>
      <c r="D388" s="88">
        <v>0.18</v>
      </c>
      <c r="E388" s="88">
        <v>0.2</v>
      </c>
      <c r="F388" s="88">
        <v>0.08</v>
      </c>
    </row>
    <row r="389" spans="1:6">
      <c r="A389" s="24" t="s">
        <v>143</v>
      </c>
      <c r="B389" s="5">
        <v>1988</v>
      </c>
      <c r="C389" s="33">
        <v>0.6</v>
      </c>
      <c r="D389" s="88">
        <v>0.26</v>
      </c>
      <c r="E389" s="88">
        <v>0.02</v>
      </c>
      <c r="F389" s="88">
        <v>0.12</v>
      </c>
    </row>
    <row r="390" spans="1:6">
      <c r="A390" s="24" t="s">
        <v>144</v>
      </c>
      <c r="B390" s="5">
        <v>1988</v>
      </c>
      <c r="C390" s="33">
        <v>0.49</v>
      </c>
      <c r="D390" s="88">
        <v>0.16</v>
      </c>
      <c r="E390" s="88">
        <v>0.24</v>
      </c>
      <c r="F390" s="88">
        <v>0.11</v>
      </c>
    </row>
    <row r="391" spans="1:6">
      <c r="A391" s="24" t="s">
        <v>145</v>
      </c>
      <c r="B391" s="5">
        <v>1988</v>
      </c>
      <c r="C391" s="33">
        <v>0.49</v>
      </c>
      <c r="D391" s="88">
        <v>0.23</v>
      </c>
      <c r="E391" s="88">
        <v>0.16</v>
      </c>
      <c r="F391" s="88">
        <v>0.12</v>
      </c>
    </row>
    <row r="392" spans="1:6">
      <c r="A392" s="24" t="s">
        <v>146</v>
      </c>
      <c r="B392" s="5">
        <v>1988</v>
      </c>
      <c r="C392" s="33">
        <v>0.52</v>
      </c>
      <c r="D392" s="88">
        <v>0.19</v>
      </c>
      <c r="E392" s="88">
        <v>0.12</v>
      </c>
      <c r="F392" s="88">
        <v>0.17</v>
      </c>
    </row>
    <row r="393" spans="1:6">
      <c r="A393" s="24" t="s">
        <v>147</v>
      </c>
      <c r="B393" s="5">
        <v>1988</v>
      </c>
      <c r="C393" s="33">
        <v>0.74</v>
      </c>
      <c r="D393" s="88">
        <v>0.22</v>
      </c>
      <c r="E393" s="88">
        <v>0.02</v>
      </c>
      <c r="F393" s="88">
        <v>0.02</v>
      </c>
    </row>
    <row r="394" spans="1:6">
      <c r="A394" s="24" t="s">
        <v>148</v>
      </c>
      <c r="B394" s="5">
        <v>1988</v>
      </c>
      <c r="C394" s="33">
        <v>0.67</v>
      </c>
      <c r="D394" s="88">
        <v>0.18</v>
      </c>
      <c r="E394" s="88">
        <v>0.04</v>
      </c>
      <c r="F394" s="88">
        <v>0.11</v>
      </c>
    </row>
    <row r="395" spans="1:6">
      <c r="A395" s="24" t="s">
        <v>149</v>
      </c>
      <c r="B395" s="5">
        <v>1988</v>
      </c>
      <c r="C395" s="33">
        <v>0.68</v>
      </c>
      <c r="D395" s="88">
        <v>0.14000000000000001</v>
      </c>
      <c r="E395" s="88">
        <v>0.05</v>
      </c>
      <c r="F395" s="88">
        <v>0.13</v>
      </c>
    </row>
    <row r="396" spans="1:6">
      <c r="A396" s="24" t="s">
        <v>150</v>
      </c>
      <c r="B396" s="5">
        <v>1988</v>
      </c>
      <c r="C396" s="33">
        <v>0.64</v>
      </c>
      <c r="D396" s="88">
        <v>0.16</v>
      </c>
      <c r="E396" s="88">
        <v>0.04</v>
      </c>
      <c r="F396" s="88">
        <v>0.16</v>
      </c>
    </row>
    <row r="397" spans="1:6">
      <c r="A397" s="24" t="s">
        <v>151</v>
      </c>
      <c r="B397" s="5">
        <v>1988</v>
      </c>
      <c r="C397" s="33">
        <v>0.48</v>
      </c>
      <c r="D397" s="88">
        <v>0.38</v>
      </c>
      <c r="E397" s="88">
        <v>0.03</v>
      </c>
      <c r="F397" s="88">
        <v>0.11</v>
      </c>
    </row>
    <row r="398" spans="1:6">
      <c r="A398" s="24" t="s">
        <v>152</v>
      </c>
      <c r="B398" s="5">
        <v>1988</v>
      </c>
      <c r="C398" s="33">
        <v>0.61</v>
      </c>
      <c r="D398" s="88">
        <v>0.3</v>
      </c>
      <c r="E398" s="88">
        <v>0.02</v>
      </c>
      <c r="F398" s="88">
        <v>7.0000000000000007E-2</v>
      </c>
    </row>
    <row r="399" spans="1:6">
      <c r="A399" s="24" t="s">
        <v>153</v>
      </c>
      <c r="B399" s="5">
        <v>1988</v>
      </c>
      <c r="C399" s="33">
        <v>0.39</v>
      </c>
      <c r="D399" s="88">
        <v>0.44</v>
      </c>
      <c r="E399" s="88">
        <v>0.05</v>
      </c>
      <c r="F399" s="88">
        <v>0.12</v>
      </c>
    </row>
    <row r="400" spans="1:6">
      <c r="A400" s="24" t="s">
        <v>174</v>
      </c>
      <c r="B400" s="5">
        <v>1988</v>
      </c>
      <c r="C400" s="33">
        <v>0.72</v>
      </c>
      <c r="D400" s="88">
        <v>0.19</v>
      </c>
      <c r="E400" s="88">
        <v>0.02</v>
      </c>
      <c r="F400" s="88">
        <v>7.0000000000000007E-2</v>
      </c>
    </row>
    <row r="401" spans="1:6">
      <c r="A401" s="24" t="s">
        <v>154</v>
      </c>
      <c r="B401" s="5">
        <v>1988</v>
      </c>
      <c r="C401" s="33">
        <v>0.39</v>
      </c>
      <c r="D401" s="88">
        <v>0.36</v>
      </c>
      <c r="E401" s="88">
        <v>0.11</v>
      </c>
      <c r="F401" s="88">
        <v>0.14000000000000001</v>
      </c>
    </row>
    <row r="402" spans="1:6">
      <c r="A402" s="24" t="s">
        <v>155</v>
      </c>
      <c r="B402" s="5">
        <v>1988</v>
      </c>
      <c r="C402" s="33">
        <v>0.68</v>
      </c>
      <c r="D402" s="88">
        <v>0.26</v>
      </c>
      <c r="E402" s="88">
        <v>0.02</v>
      </c>
      <c r="F402" s="88">
        <v>0.04</v>
      </c>
    </row>
    <row r="403" spans="1:6">
      <c r="A403" s="24" t="s">
        <v>156</v>
      </c>
      <c r="B403" s="5">
        <v>1988</v>
      </c>
      <c r="C403" s="33">
        <v>0.74</v>
      </c>
      <c r="D403" s="88">
        <v>0.15</v>
      </c>
      <c r="E403" s="88">
        <v>0.02</v>
      </c>
      <c r="F403" s="88">
        <v>0.09</v>
      </c>
    </row>
    <row r="404" spans="1:6">
      <c r="A404" s="24" t="s">
        <v>158</v>
      </c>
      <c r="B404" s="5">
        <v>1988</v>
      </c>
      <c r="C404" s="33">
        <v>0.55000000000000004</v>
      </c>
      <c r="D404" s="88">
        <v>0.28000000000000003</v>
      </c>
      <c r="E404" s="88">
        <v>0.06</v>
      </c>
      <c r="F404" s="88">
        <v>0.11</v>
      </c>
    </row>
    <row r="405" spans="1:6">
      <c r="A405" s="24" t="s">
        <v>159</v>
      </c>
      <c r="B405" s="5">
        <v>1988</v>
      </c>
      <c r="C405" s="33">
        <v>0.73</v>
      </c>
      <c r="D405" s="88">
        <v>0.13</v>
      </c>
      <c r="E405" s="88">
        <v>0.05</v>
      </c>
      <c r="F405" s="88">
        <v>0.09</v>
      </c>
    </row>
    <row r="406" spans="1:6">
      <c r="A406" s="24" t="s">
        <v>160</v>
      </c>
      <c r="B406" s="5">
        <v>1988</v>
      </c>
      <c r="C406" s="33">
        <v>0.52</v>
      </c>
      <c r="D406" s="88">
        <v>0.21</v>
      </c>
      <c r="E406" s="88">
        <v>0.08</v>
      </c>
      <c r="F406" s="88">
        <v>0.19</v>
      </c>
    </row>
    <row r="407" spans="1:6">
      <c r="A407" s="24" t="s">
        <v>161</v>
      </c>
      <c r="B407" s="5">
        <v>1988</v>
      </c>
      <c r="C407" s="33">
        <v>0.39</v>
      </c>
      <c r="D407" s="88">
        <v>0.27</v>
      </c>
      <c r="E407" s="88">
        <v>0.12</v>
      </c>
      <c r="F407" s="88">
        <v>0.22</v>
      </c>
    </row>
    <row r="408" spans="1:6">
      <c r="A408" s="24" t="s">
        <v>162</v>
      </c>
      <c r="B408" s="5">
        <v>1988</v>
      </c>
      <c r="C408" s="33">
        <v>0.47</v>
      </c>
      <c r="D408" s="88">
        <v>0.37</v>
      </c>
      <c r="E408" s="88">
        <v>0.04</v>
      </c>
      <c r="F408" s="88">
        <v>0.12</v>
      </c>
    </row>
    <row r="409" spans="1:6">
      <c r="A409" s="24" t="s">
        <v>163</v>
      </c>
      <c r="B409" s="5">
        <v>1988</v>
      </c>
      <c r="C409" s="33">
        <v>0.71</v>
      </c>
      <c r="D409" s="88">
        <v>0.22</v>
      </c>
      <c r="E409" s="88">
        <v>0.03</v>
      </c>
      <c r="F409" s="88">
        <v>0.04</v>
      </c>
    </row>
    <row r="410" spans="1:6">
      <c r="A410" s="24" t="s">
        <v>157</v>
      </c>
      <c r="B410" s="5">
        <v>1988</v>
      </c>
      <c r="C410" s="33">
        <v>0.72</v>
      </c>
      <c r="D410" s="88">
        <v>0.14000000000000001</v>
      </c>
      <c r="E410" s="88">
        <v>0.03</v>
      </c>
      <c r="F410" s="88">
        <v>0.11</v>
      </c>
    </row>
    <row r="411" spans="1:6">
      <c r="A411" s="24" t="s">
        <v>164</v>
      </c>
      <c r="B411" s="5">
        <v>1988</v>
      </c>
      <c r="C411" s="33">
        <v>0.61</v>
      </c>
      <c r="D411" s="88">
        <v>0.32</v>
      </c>
      <c r="E411" s="88">
        <v>0.02</v>
      </c>
      <c r="F411" s="88">
        <v>0.05</v>
      </c>
    </row>
    <row r="412" spans="1:6">
      <c r="A412" s="24" t="s">
        <v>165</v>
      </c>
      <c r="B412" s="5">
        <v>1988</v>
      </c>
      <c r="C412" s="33">
        <v>0.69</v>
      </c>
      <c r="D412" s="88">
        <v>0.22</v>
      </c>
      <c r="E412" s="88">
        <v>0.03</v>
      </c>
      <c r="F412" s="88">
        <v>0.06</v>
      </c>
    </row>
    <row r="413" spans="1:6">
      <c r="A413" s="24" t="s">
        <v>166</v>
      </c>
      <c r="B413" s="5">
        <v>1988</v>
      </c>
      <c r="C413" s="33">
        <v>0.64</v>
      </c>
      <c r="D413" s="88">
        <v>0.22</v>
      </c>
      <c r="E413" s="88">
        <v>0.03</v>
      </c>
      <c r="F413" s="88">
        <v>0.11</v>
      </c>
    </row>
    <row r="414" spans="1:6">
      <c r="A414" s="24" t="s">
        <v>167</v>
      </c>
      <c r="B414" s="5">
        <v>1988</v>
      </c>
      <c r="C414" s="33">
        <v>0.46</v>
      </c>
      <c r="D414" s="88">
        <v>0.17</v>
      </c>
      <c r="E414" s="88">
        <v>0.27</v>
      </c>
      <c r="F414" s="88">
        <v>0.1</v>
      </c>
    </row>
    <row r="415" spans="1:6">
      <c r="A415" s="24" t="s">
        <v>169</v>
      </c>
      <c r="B415" s="5">
        <v>1988</v>
      </c>
      <c r="C415" s="33">
        <v>0.66</v>
      </c>
      <c r="D415" s="88">
        <v>0.24</v>
      </c>
      <c r="E415" s="88">
        <v>0.02</v>
      </c>
      <c r="F415" s="88">
        <v>0.08</v>
      </c>
    </row>
    <row r="416" spans="1:6">
      <c r="A416" s="24" t="s">
        <v>170</v>
      </c>
      <c r="B416" s="5">
        <v>1988</v>
      </c>
      <c r="C416" s="33">
        <v>0.49</v>
      </c>
      <c r="D416" s="88">
        <v>0.27</v>
      </c>
      <c r="E416" s="88">
        <v>0.05</v>
      </c>
      <c r="F416" s="88">
        <v>0.19</v>
      </c>
    </row>
    <row r="417" spans="1:6">
      <c r="A417" s="24" t="s">
        <v>171</v>
      </c>
      <c r="B417" s="5">
        <v>1988</v>
      </c>
      <c r="C417" s="33">
        <v>0.71</v>
      </c>
      <c r="D417" s="88">
        <v>0.17</v>
      </c>
      <c r="E417" s="88">
        <v>0.02</v>
      </c>
      <c r="F417" s="88">
        <v>0.1</v>
      </c>
    </row>
    <row r="418" spans="1:6">
      <c r="A418" s="24" t="s">
        <v>172</v>
      </c>
      <c r="B418" s="5">
        <v>1988</v>
      </c>
      <c r="C418" s="33">
        <v>0.53</v>
      </c>
      <c r="D418" s="88">
        <v>0.13</v>
      </c>
      <c r="E418" s="88">
        <v>7.0000000000000007E-2</v>
      </c>
      <c r="F418" s="88">
        <v>0.27</v>
      </c>
    </row>
    <row r="419" spans="1:6">
      <c r="A419" s="24" t="s">
        <v>173</v>
      </c>
      <c r="B419" s="5">
        <v>1988</v>
      </c>
      <c r="C419" s="33">
        <v>0.6</v>
      </c>
      <c r="D419" s="88">
        <v>0.26</v>
      </c>
      <c r="E419" s="88">
        <v>0.02</v>
      </c>
      <c r="F419" s="88">
        <v>0.12</v>
      </c>
    </row>
    <row r="420" spans="1:6">
      <c r="A420" s="35" t="s">
        <v>176</v>
      </c>
      <c r="B420" s="32">
        <v>1988</v>
      </c>
      <c r="C420" s="36">
        <v>0.57999999999999996</v>
      </c>
      <c r="D420" s="404">
        <v>0.25</v>
      </c>
      <c r="E420" s="404">
        <v>0.06</v>
      </c>
      <c r="F420" s="404">
        <v>0.11</v>
      </c>
    </row>
    <row r="421" spans="1:6">
      <c r="A421" s="24" t="s">
        <v>124</v>
      </c>
      <c r="B421" s="5">
        <v>1989</v>
      </c>
      <c r="C421" s="33">
        <v>0.85</v>
      </c>
      <c r="D421" s="88">
        <v>0.11</v>
      </c>
      <c r="E421" s="88">
        <v>0.01</v>
      </c>
      <c r="F421" s="88">
        <v>0.03</v>
      </c>
    </row>
    <row r="422" spans="1:6">
      <c r="A422" s="24" t="s">
        <v>125</v>
      </c>
      <c r="B422" s="5">
        <v>1989</v>
      </c>
      <c r="C422" s="33">
        <v>0.61</v>
      </c>
      <c r="D422" s="88">
        <v>0.32</v>
      </c>
      <c r="E422" s="88">
        <v>0.01</v>
      </c>
      <c r="F422" s="88">
        <v>0.06</v>
      </c>
    </row>
    <row r="423" spans="1:6">
      <c r="A423" s="24" t="s">
        <v>126</v>
      </c>
      <c r="B423" s="5">
        <v>1989</v>
      </c>
      <c r="C423" s="33">
        <v>0.6</v>
      </c>
      <c r="D423" s="88">
        <v>0.27</v>
      </c>
      <c r="E423" s="88">
        <v>0.04</v>
      </c>
      <c r="F423" s="88">
        <v>0.09</v>
      </c>
    </row>
    <row r="424" spans="1:6">
      <c r="A424" s="24" t="s">
        <v>127</v>
      </c>
      <c r="B424" s="5">
        <v>1989</v>
      </c>
      <c r="C424" s="33">
        <v>0.79</v>
      </c>
      <c r="D424" s="88">
        <v>0.15</v>
      </c>
      <c r="E424" s="88">
        <v>0.02</v>
      </c>
      <c r="F424" s="88">
        <v>0.04</v>
      </c>
    </row>
    <row r="425" spans="1:6">
      <c r="A425" s="24" t="s">
        <v>128</v>
      </c>
      <c r="B425" s="5">
        <v>1989</v>
      </c>
      <c r="C425" s="33">
        <v>0.53</v>
      </c>
      <c r="D425" s="88">
        <v>0.35</v>
      </c>
      <c r="E425" s="88">
        <v>0.04</v>
      </c>
      <c r="F425" s="88">
        <v>0.08</v>
      </c>
    </row>
    <row r="426" spans="1:6">
      <c r="A426" s="24" t="s">
        <v>129</v>
      </c>
      <c r="B426" s="5">
        <v>1989</v>
      </c>
      <c r="C426" s="33">
        <v>0.53</v>
      </c>
      <c r="D426" s="88">
        <v>0.25</v>
      </c>
      <c r="E426" s="88">
        <v>0.06</v>
      </c>
      <c r="F426" s="88">
        <v>0.16</v>
      </c>
    </row>
    <row r="427" spans="1:6">
      <c r="A427" s="24" t="s">
        <v>130</v>
      </c>
      <c r="B427" s="5">
        <v>1989</v>
      </c>
      <c r="C427" s="33">
        <v>0.56000000000000005</v>
      </c>
      <c r="D427" s="88">
        <v>0.15</v>
      </c>
      <c r="E427" s="88">
        <v>0.15</v>
      </c>
      <c r="F427" s="88">
        <v>0.14000000000000001</v>
      </c>
    </row>
    <row r="428" spans="1:6">
      <c r="A428" s="24" t="s">
        <v>131</v>
      </c>
      <c r="B428" s="5">
        <v>1989</v>
      </c>
      <c r="C428" s="33">
        <v>0.76</v>
      </c>
      <c r="D428" s="88">
        <v>0.06</v>
      </c>
      <c r="E428" s="88">
        <v>0.06</v>
      </c>
      <c r="F428" s="88">
        <v>0.12</v>
      </c>
    </row>
    <row r="429" spans="1:6">
      <c r="A429" s="24" t="s">
        <v>132</v>
      </c>
      <c r="B429" s="5">
        <v>1989</v>
      </c>
      <c r="C429" s="33">
        <v>0.55000000000000004</v>
      </c>
      <c r="D429" s="88">
        <v>0.34</v>
      </c>
      <c r="E429" s="88">
        <v>0.01</v>
      </c>
      <c r="F429" s="88">
        <v>0.1</v>
      </c>
    </row>
    <row r="430" spans="1:6">
      <c r="A430" s="24" t="s">
        <v>133</v>
      </c>
      <c r="B430" s="5">
        <v>1989</v>
      </c>
      <c r="C430" s="33">
        <v>0.68</v>
      </c>
      <c r="D430" s="88">
        <v>0.22</v>
      </c>
      <c r="E430" s="88">
        <v>0.01</v>
      </c>
      <c r="F430" s="88">
        <v>0.09</v>
      </c>
    </row>
    <row r="431" spans="1:6">
      <c r="A431" s="24" t="s">
        <v>134</v>
      </c>
      <c r="B431" s="5">
        <v>1989</v>
      </c>
      <c r="C431" s="33">
        <v>0.72</v>
      </c>
      <c r="D431" s="88">
        <v>0.22</v>
      </c>
      <c r="E431" s="88">
        <v>0.01</v>
      </c>
      <c r="F431" s="88">
        <v>0.05</v>
      </c>
    </row>
    <row r="432" spans="1:6">
      <c r="A432" s="24" t="s">
        <v>135</v>
      </c>
      <c r="B432" s="5">
        <v>1989</v>
      </c>
      <c r="C432" s="33">
        <v>0.63</v>
      </c>
      <c r="D432" s="88">
        <v>0.31</v>
      </c>
      <c r="E432" s="88">
        <v>0.01</v>
      </c>
      <c r="F432" s="88">
        <v>0.05</v>
      </c>
    </row>
    <row r="433" spans="1:6">
      <c r="A433" s="24" t="s">
        <v>136</v>
      </c>
      <c r="B433" s="5">
        <v>1989</v>
      </c>
      <c r="C433" s="33">
        <v>0.62</v>
      </c>
      <c r="D433" s="88">
        <v>0.16</v>
      </c>
      <c r="E433" s="88">
        <v>0.06</v>
      </c>
      <c r="F433" s="88">
        <v>0.16</v>
      </c>
    </row>
    <row r="434" spans="1:6">
      <c r="A434" s="24" t="s">
        <v>137</v>
      </c>
      <c r="B434" s="5">
        <v>1989</v>
      </c>
      <c r="C434" s="33">
        <v>0.56999999999999995</v>
      </c>
      <c r="D434" s="88">
        <v>0.26</v>
      </c>
      <c r="E434" s="88">
        <v>0.02</v>
      </c>
      <c r="F434" s="88">
        <v>0.15</v>
      </c>
    </row>
    <row r="435" spans="1:6">
      <c r="A435" s="24" t="s">
        <v>138</v>
      </c>
      <c r="B435" s="5">
        <v>1989</v>
      </c>
      <c r="C435" s="33">
        <v>0.72</v>
      </c>
      <c r="D435" s="88">
        <v>0.12</v>
      </c>
      <c r="E435" s="88">
        <v>7.0000000000000007E-2</v>
      </c>
      <c r="F435" s="88">
        <v>0.09</v>
      </c>
    </row>
    <row r="436" spans="1:6">
      <c r="A436" s="24" t="s">
        <v>139</v>
      </c>
      <c r="B436" s="5">
        <v>1989</v>
      </c>
      <c r="C436" s="33">
        <v>0.54</v>
      </c>
      <c r="D436" s="88">
        <v>0.11</v>
      </c>
      <c r="E436" s="88">
        <v>0.11</v>
      </c>
      <c r="F436" s="88">
        <v>0.24</v>
      </c>
    </row>
    <row r="437" spans="1:6">
      <c r="A437" s="24" t="s">
        <v>140</v>
      </c>
      <c r="B437" s="5">
        <v>1989</v>
      </c>
      <c r="C437" s="33">
        <v>0.69</v>
      </c>
      <c r="D437" s="88">
        <v>0.14000000000000001</v>
      </c>
      <c r="E437" s="88">
        <v>0.03</v>
      </c>
      <c r="F437" s="88">
        <v>0.14000000000000001</v>
      </c>
    </row>
    <row r="438" spans="1:6">
      <c r="A438" s="24" t="s">
        <v>141</v>
      </c>
      <c r="B438" s="5">
        <v>1989</v>
      </c>
      <c r="C438" s="33">
        <v>0.73</v>
      </c>
      <c r="D438" s="88">
        <v>0.17</v>
      </c>
      <c r="E438" s="88">
        <v>0.04</v>
      </c>
      <c r="F438" s="88">
        <v>0.06</v>
      </c>
    </row>
    <row r="439" spans="1:6">
      <c r="A439" s="24" t="s">
        <v>254</v>
      </c>
      <c r="B439" s="5">
        <v>1989</v>
      </c>
      <c r="C439" s="33">
        <v>0.72</v>
      </c>
      <c r="D439" s="88">
        <v>0.21</v>
      </c>
      <c r="E439" s="88">
        <v>0.01</v>
      </c>
      <c r="F439" s="88">
        <v>0.06</v>
      </c>
    </row>
    <row r="440" spans="1:6">
      <c r="A440" s="24" t="s">
        <v>142</v>
      </c>
      <c r="B440" s="5">
        <v>1989</v>
      </c>
      <c r="C440" s="33">
        <v>0.56000000000000005</v>
      </c>
      <c r="D440" s="88">
        <v>0.18</v>
      </c>
      <c r="E440" s="88">
        <v>0.19</v>
      </c>
      <c r="F440" s="88">
        <v>7.0000000000000007E-2</v>
      </c>
    </row>
    <row r="441" spans="1:6">
      <c r="A441" s="24" t="s">
        <v>143</v>
      </c>
      <c r="B441" s="5">
        <v>1989</v>
      </c>
      <c r="C441" s="33">
        <v>0.57999999999999996</v>
      </c>
      <c r="D441" s="88">
        <v>0.28999999999999998</v>
      </c>
      <c r="E441" s="88">
        <v>0.02</v>
      </c>
      <c r="F441" s="88">
        <v>0.11</v>
      </c>
    </row>
    <row r="442" spans="1:6">
      <c r="A442" s="24" t="s">
        <v>144</v>
      </c>
      <c r="B442" s="5">
        <v>1989</v>
      </c>
      <c r="C442" s="33">
        <v>0.49</v>
      </c>
      <c r="D442" s="88">
        <v>0.17</v>
      </c>
      <c r="E442" s="88">
        <v>0.23</v>
      </c>
      <c r="F442" s="88">
        <v>0.11</v>
      </c>
    </row>
    <row r="443" spans="1:6">
      <c r="A443" s="24" t="s">
        <v>145</v>
      </c>
      <c r="B443" s="5">
        <v>1989</v>
      </c>
      <c r="C443" s="33">
        <v>0.5</v>
      </c>
      <c r="D443" s="88">
        <v>0.24</v>
      </c>
      <c r="E443" s="88">
        <v>0.14000000000000001</v>
      </c>
      <c r="F443" s="88">
        <v>0.12</v>
      </c>
    </row>
    <row r="444" spans="1:6">
      <c r="A444" s="24" t="s">
        <v>146</v>
      </c>
      <c r="B444" s="5">
        <v>1989</v>
      </c>
      <c r="C444" s="33">
        <v>0.54</v>
      </c>
      <c r="D444" s="88">
        <v>0.19</v>
      </c>
      <c r="E444" s="88">
        <v>0.1</v>
      </c>
      <c r="F444" s="88">
        <v>0.17</v>
      </c>
    </row>
    <row r="445" spans="1:6">
      <c r="A445" s="24" t="s">
        <v>147</v>
      </c>
      <c r="B445" s="5">
        <v>1989</v>
      </c>
      <c r="C445" s="33">
        <v>0.75</v>
      </c>
      <c r="D445" s="88">
        <v>0.22</v>
      </c>
      <c r="E445" s="88">
        <v>0.01</v>
      </c>
      <c r="F445" s="88">
        <v>0.02</v>
      </c>
    </row>
    <row r="446" spans="1:6">
      <c r="A446" s="24" t="s">
        <v>148</v>
      </c>
      <c r="B446" s="5">
        <v>1989</v>
      </c>
      <c r="C446" s="33">
        <v>0.67</v>
      </c>
      <c r="D446" s="88">
        <v>0.19</v>
      </c>
      <c r="E446" s="88">
        <v>0.03</v>
      </c>
      <c r="F446" s="88">
        <v>0.11</v>
      </c>
    </row>
    <row r="447" spans="1:6">
      <c r="A447" s="24" t="s">
        <v>149</v>
      </c>
      <c r="B447" s="5">
        <v>1989</v>
      </c>
      <c r="C447" s="33">
        <v>0.68</v>
      </c>
      <c r="D447" s="88">
        <v>0.15</v>
      </c>
      <c r="E447" s="88">
        <v>0.04</v>
      </c>
      <c r="F447" s="88">
        <v>0.13</v>
      </c>
    </row>
    <row r="448" spans="1:6">
      <c r="A448" s="24" t="s">
        <v>150</v>
      </c>
      <c r="B448" s="5">
        <v>1989</v>
      </c>
      <c r="C448" s="33">
        <v>0.64</v>
      </c>
      <c r="D448" s="88">
        <v>0.17</v>
      </c>
      <c r="E448" s="88">
        <v>0.04</v>
      </c>
      <c r="F448" s="88">
        <v>0.15</v>
      </c>
    </row>
    <row r="449" spans="1:6">
      <c r="A449" s="24" t="s">
        <v>151</v>
      </c>
      <c r="B449" s="5">
        <v>1989</v>
      </c>
      <c r="C449" s="33">
        <v>0.48</v>
      </c>
      <c r="D449" s="88">
        <v>0.4</v>
      </c>
      <c r="E449" s="88">
        <v>0.02</v>
      </c>
      <c r="F449" s="88">
        <v>0.1</v>
      </c>
    </row>
    <row r="450" spans="1:6">
      <c r="A450" s="24" t="s">
        <v>152</v>
      </c>
      <c r="B450" s="5">
        <v>1989</v>
      </c>
      <c r="C450" s="33">
        <v>0.63</v>
      </c>
      <c r="D450" s="88">
        <v>0.28999999999999998</v>
      </c>
      <c r="E450" s="88">
        <v>0.02</v>
      </c>
      <c r="F450" s="88">
        <v>0.06</v>
      </c>
    </row>
    <row r="451" spans="1:6">
      <c r="A451" s="24" t="s">
        <v>153</v>
      </c>
      <c r="B451" s="5">
        <v>1989</v>
      </c>
      <c r="C451" s="33">
        <v>0.45</v>
      </c>
      <c r="D451" s="88">
        <v>0.37</v>
      </c>
      <c r="E451" s="88">
        <v>0.06</v>
      </c>
      <c r="F451" s="88">
        <v>0.12</v>
      </c>
    </row>
    <row r="452" spans="1:6">
      <c r="A452" s="24" t="s">
        <v>174</v>
      </c>
      <c r="B452" s="5">
        <v>1989</v>
      </c>
      <c r="C452" s="33">
        <v>0.72</v>
      </c>
      <c r="D452" s="88">
        <v>0.2</v>
      </c>
      <c r="E452" s="88">
        <v>0.01</v>
      </c>
      <c r="F452" s="88">
        <v>7.0000000000000007E-2</v>
      </c>
    </row>
    <row r="453" spans="1:6">
      <c r="A453" s="24" t="s">
        <v>154</v>
      </c>
      <c r="B453" s="5">
        <v>1989</v>
      </c>
      <c r="C453" s="33">
        <v>0.4</v>
      </c>
      <c r="D453" s="88">
        <v>0.35</v>
      </c>
      <c r="E453" s="88">
        <v>0.12</v>
      </c>
      <c r="F453" s="88">
        <v>0.13</v>
      </c>
    </row>
    <row r="454" spans="1:6">
      <c r="A454" s="24" t="s">
        <v>155</v>
      </c>
      <c r="B454" s="5">
        <v>1989</v>
      </c>
      <c r="C454" s="33">
        <v>0.67</v>
      </c>
      <c r="D454" s="88">
        <v>0.28000000000000003</v>
      </c>
      <c r="E454" s="88">
        <v>0.01</v>
      </c>
      <c r="F454" s="88">
        <v>0.04</v>
      </c>
    </row>
    <row r="455" spans="1:6">
      <c r="A455" s="24" t="s">
        <v>156</v>
      </c>
      <c r="B455" s="5">
        <v>1989</v>
      </c>
      <c r="C455" s="33">
        <v>0.74</v>
      </c>
      <c r="D455" s="88">
        <v>0.15</v>
      </c>
      <c r="E455" s="88">
        <v>0.02</v>
      </c>
      <c r="F455" s="88">
        <v>0.09</v>
      </c>
    </row>
    <row r="456" spans="1:6">
      <c r="A456" s="24" t="s">
        <v>158</v>
      </c>
      <c r="B456" s="5">
        <v>1989</v>
      </c>
      <c r="C456" s="33">
        <v>0.56999999999999995</v>
      </c>
      <c r="D456" s="88">
        <v>0.28000000000000003</v>
      </c>
      <c r="E456" s="88">
        <v>0.05</v>
      </c>
      <c r="F456" s="88">
        <v>0.1</v>
      </c>
    </row>
    <row r="457" spans="1:6">
      <c r="A457" s="24" t="s">
        <v>159</v>
      </c>
      <c r="B457" s="5">
        <v>1989</v>
      </c>
      <c r="C457" s="33">
        <v>0.72</v>
      </c>
      <c r="D457" s="88">
        <v>0.15</v>
      </c>
      <c r="E457" s="88">
        <v>0.04</v>
      </c>
      <c r="F457" s="88">
        <v>0.09</v>
      </c>
    </row>
    <row r="458" spans="1:6">
      <c r="A458" s="24" t="s">
        <v>160</v>
      </c>
      <c r="B458" s="5">
        <v>1989</v>
      </c>
      <c r="C458" s="33">
        <v>0.52</v>
      </c>
      <c r="D458" s="88">
        <v>0.22</v>
      </c>
      <c r="E458" s="88">
        <v>7.0000000000000007E-2</v>
      </c>
      <c r="F458" s="88">
        <v>0.19</v>
      </c>
    </row>
    <row r="459" spans="1:6">
      <c r="A459" s="24" t="s">
        <v>161</v>
      </c>
      <c r="B459" s="5">
        <v>1989</v>
      </c>
      <c r="C459" s="33">
        <v>0.4</v>
      </c>
      <c r="D459" s="88">
        <v>0.26</v>
      </c>
      <c r="E459" s="88">
        <v>0.12</v>
      </c>
      <c r="F459" s="88">
        <v>0.22</v>
      </c>
    </row>
    <row r="460" spans="1:6">
      <c r="A460" s="24" t="s">
        <v>162</v>
      </c>
      <c r="B460" s="5">
        <v>1989</v>
      </c>
      <c r="C460" s="33">
        <v>0.48</v>
      </c>
      <c r="D460" s="88">
        <v>0.36</v>
      </c>
      <c r="E460" s="88">
        <v>0.04</v>
      </c>
      <c r="F460" s="88">
        <v>0.12</v>
      </c>
    </row>
    <row r="461" spans="1:6">
      <c r="A461" s="24" t="s">
        <v>163</v>
      </c>
      <c r="B461" s="5">
        <v>1989</v>
      </c>
      <c r="C461" s="33">
        <v>0.72</v>
      </c>
      <c r="D461" s="88">
        <v>0.22</v>
      </c>
      <c r="E461" s="88">
        <v>0.02</v>
      </c>
      <c r="F461" s="88">
        <v>0.04</v>
      </c>
    </row>
    <row r="462" spans="1:6">
      <c r="A462" s="24" t="s">
        <v>157</v>
      </c>
      <c r="B462" s="5">
        <v>1989</v>
      </c>
      <c r="C462" s="33">
        <v>0.72</v>
      </c>
      <c r="D462" s="88">
        <v>0.14000000000000001</v>
      </c>
      <c r="E462" s="88">
        <v>0.03</v>
      </c>
      <c r="F462" s="88">
        <v>0.11</v>
      </c>
    </row>
    <row r="463" spans="1:6">
      <c r="A463" s="24" t="s">
        <v>164</v>
      </c>
      <c r="B463" s="5">
        <v>1989</v>
      </c>
      <c r="C463" s="33">
        <v>0.62</v>
      </c>
      <c r="D463" s="88">
        <v>0.33</v>
      </c>
      <c r="E463" s="88">
        <v>0.01</v>
      </c>
      <c r="F463" s="88">
        <v>0.04</v>
      </c>
    </row>
    <row r="464" spans="1:6">
      <c r="A464" s="24" t="s">
        <v>165</v>
      </c>
      <c r="B464" s="5">
        <v>1989</v>
      </c>
      <c r="C464" s="33">
        <v>0.7</v>
      </c>
      <c r="D464" s="88">
        <v>0.22</v>
      </c>
      <c r="E464" s="88">
        <v>0.02</v>
      </c>
      <c r="F464" s="88">
        <v>0.06</v>
      </c>
    </row>
    <row r="465" spans="1:6">
      <c r="A465" s="24" t="s">
        <v>166</v>
      </c>
      <c r="B465" s="5">
        <v>1989</v>
      </c>
      <c r="C465" s="33">
        <v>0.65</v>
      </c>
      <c r="D465" s="88">
        <v>0.22</v>
      </c>
      <c r="E465" s="88">
        <v>0.02</v>
      </c>
      <c r="F465" s="88">
        <v>0.11</v>
      </c>
    </row>
    <row r="466" spans="1:6">
      <c r="A466" s="24" t="s">
        <v>167</v>
      </c>
      <c r="B466" s="5">
        <v>1989</v>
      </c>
      <c r="C466" s="33">
        <v>0.5</v>
      </c>
      <c r="D466" s="88">
        <v>0.16</v>
      </c>
      <c r="E466" s="88">
        <v>0.25</v>
      </c>
      <c r="F466" s="88">
        <v>0.09</v>
      </c>
    </row>
    <row r="467" spans="1:6">
      <c r="A467" s="24" t="s">
        <v>169</v>
      </c>
      <c r="B467" s="5">
        <v>1989</v>
      </c>
      <c r="C467" s="33">
        <v>0.65</v>
      </c>
      <c r="D467" s="88">
        <v>0.25</v>
      </c>
      <c r="E467" s="88">
        <v>0.02</v>
      </c>
      <c r="F467" s="88">
        <v>0.08</v>
      </c>
    </row>
    <row r="468" spans="1:6">
      <c r="A468" s="24" t="s">
        <v>170</v>
      </c>
      <c r="B468" s="5">
        <v>1989</v>
      </c>
      <c r="C468" s="33">
        <v>0.5</v>
      </c>
      <c r="D468" s="88">
        <v>0.27</v>
      </c>
      <c r="E468" s="88">
        <v>0.04</v>
      </c>
      <c r="F468" s="88">
        <v>0.19</v>
      </c>
    </row>
    <row r="469" spans="1:6">
      <c r="A469" s="24" t="s">
        <v>171</v>
      </c>
      <c r="B469" s="5">
        <v>1989</v>
      </c>
      <c r="C469" s="33">
        <v>0.72</v>
      </c>
      <c r="D469" s="88">
        <v>0.18</v>
      </c>
      <c r="E469" s="88">
        <v>0.01</v>
      </c>
      <c r="F469" s="88">
        <v>0.09</v>
      </c>
    </row>
    <row r="470" spans="1:6">
      <c r="A470" s="24" t="s">
        <v>172</v>
      </c>
      <c r="B470" s="5">
        <v>1989</v>
      </c>
      <c r="C470" s="33">
        <v>0.53</v>
      </c>
      <c r="D470" s="88">
        <v>0.14000000000000001</v>
      </c>
      <c r="E470" s="88">
        <v>7.0000000000000007E-2</v>
      </c>
      <c r="F470" s="88">
        <v>0.26</v>
      </c>
    </row>
    <row r="471" spans="1:6">
      <c r="A471" s="24" t="s">
        <v>173</v>
      </c>
      <c r="B471" s="5">
        <v>1989</v>
      </c>
      <c r="C471" s="33">
        <v>0.61</v>
      </c>
      <c r="D471" s="88">
        <v>0.27</v>
      </c>
      <c r="E471" s="88">
        <v>0.01</v>
      </c>
      <c r="F471" s="88">
        <v>0.11</v>
      </c>
    </row>
    <row r="472" spans="1:6">
      <c r="A472" s="35" t="s">
        <v>176</v>
      </c>
      <c r="B472" s="32">
        <v>1989</v>
      </c>
      <c r="C472" s="36">
        <v>0.59</v>
      </c>
      <c r="D472" s="404">
        <v>0.25</v>
      </c>
      <c r="E472" s="404">
        <v>0.05</v>
      </c>
      <c r="F472" s="404">
        <v>0.11</v>
      </c>
    </row>
    <row r="473" spans="1:6">
      <c r="A473" s="24" t="s">
        <v>124</v>
      </c>
      <c r="B473" s="5">
        <v>1990</v>
      </c>
      <c r="C473" s="33">
        <v>0.85</v>
      </c>
      <c r="D473" s="88">
        <v>0.11</v>
      </c>
      <c r="E473" s="88">
        <v>0.01</v>
      </c>
      <c r="F473" s="88">
        <v>0.03</v>
      </c>
    </row>
    <row r="474" spans="1:6">
      <c r="A474" s="24" t="s">
        <v>125</v>
      </c>
      <c r="B474" s="5">
        <v>1990</v>
      </c>
      <c r="C474" s="33">
        <v>0.61</v>
      </c>
      <c r="D474" s="88">
        <v>0.32</v>
      </c>
      <c r="E474" s="88">
        <v>0.01</v>
      </c>
      <c r="F474" s="88">
        <v>0.06</v>
      </c>
    </row>
    <row r="475" spans="1:6">
      <c r="A475" s="24" t="s">
        <v>126</v>
      </c>
      <c r="B475" s="5">
        <v>1990</v>
      </c>
      <c r="C475" s="33">
        <v>0.61</v>
      </c>
      <c r="D475" s="88">
        <v>0.25</v>
      </c>
      <c r="E475" s="88">
        <v>0.04</v>
      </c>
      <c r="F475" s="88">
        <v>0.1</v>
      </c>
    </row>
    <row r="476" spans="1:6">
      <c r="A476" s="24" t="s">
        <v>127</v>
      </c>
      <c r="B476" s="5">
        <v>1990</v>
      </c>
      <c r="C476" s="33">
        <v>0.79</v>
      </c>
      <c r="D476" s="88">
        <v>0.15</v>
      </c>
      <c r="E476" s="88">
        <v>0.02</v>
      </c>
      <c r="F476" s="88">
        <v>0.04</v>
      </c>
    </row>
    <row r="477" spans="1:6">
      <c r="A477" s="24" t="s">
        <v>128</v>
      </c>
      <c r="B477" s="5">
        <v>1990</v>
      </c>
      <c r="C477" s="33">
        <v>0.54</v>
      </c>
      <c r="D477" s="88">
        <v>0.34</v>
      </c>
      <c r="E477" s="88">
        <v>0.04</v>
      </c>
      <c r="F477" s="88">
        <v>0.08</v>
      </c>
    </row>
    <row r="478" spans="1:6">
      <c r="A478" s="24" t="s">
        <v>129</v>
      </c>
      <c r="B478" s="5">
        <v>1990</v>
      </c>
      <c r="C478" s="33">
        <v>0.54</v>
      </c>
      <c r="D478" s="88">
        <v>0.23</v>
      </c>
      <c r="E478" s="88">
        <v>0.06</v>
      </c>
      <c r="F478" s="88">
        <v>0.17</v>
      </c>
    </row>
    <row r="479" spans="1:6">
      <c r="A479" s="24" t="s">
        <v>130</v>
      </c>
      <c r="B479" s="5">
        <v>1990</v>
      </c>
      <c r="C479" s="33">
        <v>0.56999999999999995</v>
      </c>
      <c r="D479" s="88">
        <v>0.14000000000000001</v>
      </c>
      <c r="E479" s="88">
        <v>0.14000000000000001</v>
      </c>
      <c r="F479" s="88">
        <v>0.15</v>
      </c>
    </row>
    <row r="480" spans="1:6">
      <c r="A480" s="24" t="s">
        <v>131</v>
      </c>
      <c r="B480" s="5">
        <v>1990</v>
      </c>
      <c r="C480" s="33">
        <v>0.75</v>
      </c>
      <c r="D480" s="88">
        <v>7.0000000000000007E-2</v>
      </c>
      <c r="E480" s="88">
        <v>0.06</v>
      </c>
      <c r="F480" s="88">
        <v>0.12</v>
      </c>
    </row>
    <row r="481" spans="1:6">
      <c r="A481" s="24" t="s">
        <v>132</v>
      </c>
      <c r="B481" s="5">
        <v>1990</v>
      </c>
      <c r="C481" s="33">
        <v>0.56999999999999995</v>
      </c>
      <c r="D481" s="88">
        <v>0.32</v>
      </c>
      <c r="E481" s="88">
        <v>0.01</v>
      </c>
      <c r="F481" s="88">
        <v>0.1</v>
      </c>
    </row>
    <row r="482" spans="1:6">
      <c r="A482" s="24" t="s">
        <v>133</v>
      </c>
      <c r="B482" s="5">
        <v>1990</v>
      </c>
      <c r="C482" s="33">
        <v>0.68</v>
      </c>
      <c r="D482" s="88">
        <v>0.21</v>
      </c>
      <c r="E482" s="88">
        <v>0.01</v>
      </c>
      <c r="F482" s="88">
        <v>0.1</v>
      </c>
    </row>
    <row r="483" spans="1:6">
      <c r="A483" s="24" t="s">
        <v>134</v>
      </c>
      <c r="B483" s="5">
        <v>1990</v>
      </c>
      <c r="C483" s="33">
        <v>0.73</v>
      </c>
      <c r="D483" s="88">
        <v>0.21</v>
      </c>
      <c r="E483" s="88">
        <v>0.01</v>
      </c>
      <c r="F483" s="88">
        <v>0.05</v>
      </c>
    </row>
    <row r="484" spans="1:6">
      <c r="A484" s="24" t="s">
        <v>135</v>
      </c>
      <c r="B484" s="5">
        <v>1990</v>
      </c>
      <c r="C484" s="33">
        <v>0.61</v>
      </c>
      <c r="D484" s="88">
        <v>0.33</v>
      </c>
      <c r="E484" s="88">
        <v>0.01</v>
      </c>
      <c r="F484" s="88">
        <v>0.05</v>
      </c>
    </row>
    <row r="485" spans="1:6">
      <c r="A485" s="24" t="s">
        <v>136</v>
      </c>
      <c r="B485" s="5">
        <v>1990</v>
      </c>
      <c r="C485" s="33">
        <v>0.63</v>
      </c>
      <c r="D485" s="88">
        <v>0.15</v>
      </c>
      <c r="E485" s="88">
        <v>0.06</v>
      </c>
      <c r="F485" s="88">
        <v>0.16</v>
      </c>
    </row>
    <row r="486" spans="1:6">
      <c r="A486" s="24" t="s">
        <v>137</v>
      </c>
      <c r="B486" s="5">
        <v>1990</v>
      </c>
      <c r="C486" s="33">
        <v>0.59</v>
      </c>
      <c r="D486" s="88">
        <v>0.24</v>
      </c>
      <c r="E486" s="88">
        <v>0.02</v>
      </c>
      <c r="F486" s="88">
        <v>0.15</v>
      </c>
    </row>
    <row r="487" spans="1:6">
      <c r="A487" s="24" t="s">
        <v>138</v>
      </c>
      <c r="B487" s="5">
        <v>1990</v>
      </c>
      <c r="C487" s="33">
        <v>0.72</v>
      </c>
      <c r="D487" s="88">
        <v>0.12</v>
      </c>
      <c r="E487" s="88">
        <v>7.0000000000000007E-2</v>
      </c>
      <c r="F487" s="88">
        <v>0.09</v>
      </c>
    </row>
    <row r="488" spans="1:6">
      <c r="A488" s="24" t="s">
        <v>139</v>
      </c>
      <c r="B488" s="5">
        <v>1990</v>
      </c>
      <c r="C488" s="33">
        <v>0.56000000000000005</v>
      </c>
      <c r="D488" s="88">
        <v>0.11</v>
      </c>
      <c r="E488" s="88">
        <v>0.1</v>
      </c>
      <c r="F488" s="88">
        <v>0.23</v>
      </c>
    </row>
    <row r="489" spans="1:6">
      <c r="A489" s="24" t="s">
        <v>140</v>
      </c>
      <c r="B489" s="5">
        <v>1990</v>
      </c>
      <c r="C489" s="33">
        <v>0.7</v>
      </c>
      <c r="D489" s="88">
        <v>0.13</v>
      </c>
      <c r="E489" s="88">
        <v>0.03</v>
      </c>
      <c r="F489" s="88">
        <v>0.14000000000000001</v>
      </c>
    </row>
    <row r="490" spans="1:6">
      <c r="A490" s="24" t="s">
        <v>141</v>
      </c>
      <c r="B490" s="5">
        <v>1990</v>
      </c>
      <c r="C490" s="33">
        <v>0.73</v>
      </c>
      <c r="D490" s="88">
        <v>0.17</v>
      </c>
      <c r="E490" s="88">
        <v>0.04</v>
      </c>
      <c r="F490" s="88">
        <v>0.06</v>
      </c>
    </row>
    <row r="491" spans="1:6">
      <c r="A491" s="24" t="s">
        <v>254</v>
      </c>
      <c r="B491" s="5">
        <v>1990</v>
      </c>
      <c r="C491" s="33">
        <v>0.74</v>
      </c>
      <c r="D491" s="88">
        <v>0.19</v>
      </c>
      <c r="E491" s="88">
        <v>0.01</v>
      </c>
      <c r="F491" s="88">
        <v>0.06</v>
      </c>
    </row>
    <row r="492" spans="1:6">
      <c r="A492" s="24" t="s">
        <v>142</v>
      </c>
      <c r="B492" s="5">
        <v>1990</v>
      </c>
      <c r="C492" s="33">
        <v>0.56999999999999995</v>
      </c>
      <c r="D492" s="88">
        <v>0.18</v>
      </c>
      <c r="E492" s="88">
        <v>0.18</v>
      </c>
      <c r="F492" s="88">
        <v>7.0000000000000007E-2</v>
      </c>
    </row>
    <row r="493" spans="1:6">
      <c r="A493" s="24" t="s">
        <v>143</v>
      </c>
      <c r="B493" s="5">
        <v>1990</v>
      </c>
      <c r="C493" s="33">
        <v>0.56999999999999995</v>
      </c>
      <c r="D493" s="88">
        <v>0.3</v>
      </c>
      <c r="E493" s="88">
        <v>0.02</v>
      </c>
      <c r="F493" s="88">
        <v>0.11</v>
      </c>
    </row>
    <row r="494" spans="1:6">
      <c r="A494" s="24" t="s">
        <v>144</v>
      </c>
      <c r="B494" s="5">
        <v>1990</v>
      </c>
      <c r="C494" s="33">
        <v>0.49</v>
      </c>
      <c r="D494" s="88">
        <v>0.16</v>
      </c>
      <c r="E494" s="88">
        <v>0.23</v>
      </c>
      <c r="F494" s="88">
        <v>0.12</v>
      </c>
    </row>
    <row r="495" spans="1:6">
      <c r="A495" s="24" t="s">
        <v>145</v>
      </c>
      <c r="B495" s="5">
        <v>1990</v>
      </c>
      <c r="C495" s="33">
        <v>0.51</v>
      </c>
      <c r="D495" s="88">
        <v>0.23</v>
      </c>
      <c r="E495" s="88">
        <v>0.14000000000000001</v>
      </c>
      <c r="F495" s="88">
        <v>0.12</v>
      </c>
    </row>
    <row r="496" spans="1:6">
      <c r="A496" s="24" t="s">
        <v>146</v>
      </c>
      <c r="B496" s="5">
        <v>1990</v>
      </c>
      <c r="C496" s="33">
        <v>0.56000000000000005</v>
      </c>
      <c r="D496" s="88">
        <v>0.19</v>
      </c>
      <c r="E496" s="88">
        <v>0.09</v>
      </c>
      <c r="F496" s="88">
        <v>0.16</v>
      </c>
    </row>
    <row r="497" spans="1:6">
      <c r="A497" s="24" t="s">
        <v>147</v>
      </c>
      <c r="B497" s="5">
        <v>1990</v>
      </c>
      <c r="C497" s="33">
        <v>0.76</v>
      </c>
      <c r="D497" s="88">
        <v>0.21</v>
      </c>
      <c r="E497" s="88">
        <v>0.01</v>
      </c>
      <c r="F497" s="88">
        <v>0.02</v>
      </c>
    </row>
    <row r="498" spans="1:6">
      <c r="A498" s="24" t="s">
        <v>148</v>
      </c>
      <c r="B498" s="5">
        <v>1990</v>
      </c>
      <c r="C498" s="33">
        <v>0.68</v>
      </c>
      <c r="D498" s="88">
        <v>0.19</v>
      </c>
      <c r="E498" s="88">
        <v>0.03</v>
      </c>
      <c r="F498" s="88">
        <v>0.1</v>
      </c>
    </row>
    <row r="499" spans="1:6">
      <c r="A499" s="24" t="s">
        <v>149</v>
      </c>
      <c r="B499" s="5">
        <v>1990</v>
      </c>
      <c r="C499" s="33">
        <v>0.7</v>
      </c>
      <c r="D499" s="88">
        <v>0.13</v>
      </c>
      <c r="E499" s="88">
        <v>0.04</v>
      </c>
      <c r="F499" s="88">
        <v>0.13</v>
      </c>
    </row>
    <row r="500" spans="1:6">
      <c r="A500" s="24" t="s">
        <v>150</v>
      </c>
      <c r="B500" s="5">
        <v>1990</v>
      </c>
      <c r="C500" s="33">
        <v>0.63</v>
      </c>
      <c r="D500" s="88">
        <v>0.17</v>
      </c>
      <c r="E500" s="88">
        <v>0.04</v>
      </c>
      <c r="F500" s="88">
        <v>0.16</v>
      </c>
    </row>
    <row r="501" spans="1:6">
      <c r="A501" s="24" t="s">
        <v>151</v>
      </c>
      <c r="B501" s="5">
        <v>1990</v>
      </c>
      <c r="C501" s="33">
        <v>0.47</v>
      </c>
      <c r="D501" s="88">
        <v>0.41</v>
      </c>
      <c r="E501" s="88">
        <v>0.02</v>
      </c>
      <c r="F501" s="88">
        <v>0.1</v>
      </c>
    </row>
    <row r="502" spans="1:6">
      <c r="A502" s="24" t="s">
        <v>152</v>
      </c>
      <c r="B502" s="5">
        <v>1990</v>
      </c>
      <c r="C502" s="33">
        <v>0.65</v>
      </c>
      <c r="D502" s="88">
        <v>0.27</v>
      </c>
      <c r="E502" s="88">
        <v>0.02</v>
      </c>
      <c r="F502" s="88">
        <v>0.06</v>
      </c>
    </row>
    <row r="503" spans="1:6">
      <c r="A503" s="24" t="s">
        <v>153</v>
      </c>
      <c r="B503" s="5">
        <v>1990</v>
      </c>
      <c r="C503" s="33">
        <v>0.46</v>
      </c>
      <c r="D503" s="88">
        <v>0.34</v>
      </c>
      <c r="E503" s="88">
        <v>0.06</v>
      </c>
      <c r="F503" s="88">
        <v>0.14000000000000001</v>
      </c>
    </row>
    <row r="504" spans="1:6">
      <c r="A504" s="24" t="s">
        <v>174</v>
      </c>
      <c r="B504" s="5">
        <v>1990</v>
      </c>
      <c r="C504" s="33">
        <v>0.74</v>
      </c>
      <c r="D504" s="88">
        <v>0.18</v>
      </c>
      <c r="E504" s="88">
        <v>0.01</v>
      </c>
      <c r="F504" s="88">
        <v>7.0000000000000007E-2</v>
      </c>
    </row>
    <row r="505" spans="1:6">
      <c r="A505" s="24" t="s">
        <v>154</v>
      </c>
      <c r="B505" s="5">
        <v>1990</v>
      </c>
      <c r="C505" s="33">
        <v>0.41</v>
      </c>
      <c r="D505" s="88">
        <v>0.34</v>
      </c>
      <c r="E505" s="88">
        <v>0.11</v>
      </c>
      <c r="F505" s="88">
        <v>0.14000000000000001</v>
      </c>
    </row>
    <row r="506" spans="1:6">
      <c r="A506" s="24" t="s">
        <v>155</v>
      </c>
      <c r="B506" s="5">
        <v>1990</v>
      </c>
      <c r="C506" s="33">
        <v>0.68</v>
      </c>
      <c r="D506" s="88">
        <v>0.27</v>
      </c>
      <c r="E506" s="88">
        <v>0.01</v>
      </c>
      <c r="F506" s="88">
        <v>0.04</v>
      </c>
    </row>
    <row r="507" spans="1:6">
      <c r="A507" s="24" t="s">
        <v>156</v>
      </c>
      <c r="B507" s="5">
        <v>1990</v>
      </c>
      <c r="C507" s="33">
        <v>0.74</v>
      </c>
      <c r="D507" s="88">
        <v>0.15</v>
      </c>
      <c r="E507" s="88">
        <v>0.02</v>
      </c>
      <c r="F507" s="88">
        <v>0.09</v>
      </c>
    </row>
    <row r="508" spans="1:6">
      <c r="A508" s="24" t="s">
        <v>158</v>
      </c>
      <c r="B508" s="5">
        <v>1990</v>
      </c>
      <c r="C508" s="33">
        <v>0.57999999999999996</v>
      </c>
      <c r="D508" s="88">
        <v>0.28000000000000003</v>
      </c>
      <c r="E508" s="88">
        <v>0.04</v>
      </c>
      <c r="F508" s="88">
        <v>0.1</v>
      </c>
    </row>
    <row r="509" spans="1:6">
      <c r="A509" s="24" t="s">
        <v>159</v>
      </c>
      <c r="B509" s="5">
        <v>1990</v>
      </c>
      <c r="C509" s="33">
        <v>0.71</v>
      </c>
      <c r="D509" s="88">
        <v>0.16</v>
      </c>
      <c r="E509" s="88">
        <v>0.04</v>
      </c>
      <c r="F509" s="88">
        <v>0.09</v>
      </c>
    </row>
    <row r="510" spans="1:6">
      <c r="A510" s="24" t="s">
        <v>160</v>
      </c>
      <c r="B510" s="5">
        <v>1990</v>
      </c>
      <c r="C510" s="33">
        <v>0.52</v>
      </c>
      <c r="D510" s="88">
        <v>0.23</v>
      </c>
      <c r="E510" s="88">
        <v>7.0000000000000007E-2</v>
      </c>
      <c r="F510" s="88">
        <v>0.18</v>
      </c>
    </row>
    <row r="511" spans="1:6">
      <c r="A511" s="24" t="s">
        <v>161</v>
      </c>
      <c r="B511" s="5">
        <v>1990</v>
      </c>
      <c r="C511" s="33">
        <v>0.41</v>
      </c>
      <c r="D511" s="88">
        <v>0.25</v>
      </c>
      <c r="E511" s="88">
        <v>0.12</v>
      </c>
      <c r="F511" s="88">
        <v>0.22</v>
      </c>
    </row>
    <row r="512" spans="1:6">
      <c r="A512" s="24" t="s">
        <v>162</v>
      </c>
      <c r="B512" s="5">
        <v>1990</v>
      </c>
      <c r="C512" s="33">
        <v>0.5</v>
      </c>
      <c r="D512" s="88">
        <v>0.33</v>
      </c>
      <c r="E512" s="88">
        <v>0.04</v>
      </c>
      <c r="F512" s="88">
        <v>0.13</v>
      </c>
    </row>
    <row r="513" spans="1:6">
      <c r="A513" s="24" t="s">
        <v>163</v>
      </c>
      <c r="B513" s="5">
        <v>1990</v>
      </c>
      <c r="C513" s="33">
        <v>0.74</v>
      </c>
      <c r="D513" s="88">
        <v>0.21</v>
      </c>
      <c r="E513" s="88">
        <v>0.01</v>
      </c>
      <c r="F513" s="88">
        <v>0.04</v>
      </c>
    </row>
    <row r="514" spans="1:6">
      <c r="A514" s="24" t="s">
        <v>157</v>
      </c>
      <c r="B514" s="5">
        <v>1990</v>
      </c>
      <c r="C514" s="33">
        <v>0.74</v>
      </c>
      <c r="D514" s="88">
        <v>0.12</v>
      </c>
      <c r="E514" s="88">
        <v>0.02</v>
      </c>
      <c r="F514" s="88">
        <v>0.12</v>
      </c>
    </row>
    <row r="515" spans="1:6">
      <c r="A515" s="24" t="s">
        <v>164</v>
      </c>
      <c r="B515" s="5">
        <v>1990</v>
      </c>
      <c r="C515" s="33">
        <v>0.62</v>
      </c>
      <c r="D515" s="88">
        <v>0.33</v>
      </c>
      <c r="E515" s="88">
        <v>0.01</v>
      </c>
      <c r="F515" s="88">
        <v>0.04</v>
      </c>
    </row>
    <row r="516" spans="1:6">
      <c r="A516" s="24" t="s">
        <v>165</v>
      </c>
      <c r="B516" s="5">
        <v>1990</v>
      </c>
      <c r="C516" s="33">
        <v>0.7</v>
      </c>
      <c r="D516" s="88">
        <v>0.22</v>
      </c>
      <c r="E516" s="88">
        <v>0.02</v>
      </c>
      <c r="F516" s="88">
        <v>0.06</v>
      </c>
    </row>
    <row r="517" spans="1:6">
      <c r="A517" s="24" t="s">
        <v>166</v>
      </c>
      <c r="B517" s="5">
        <v>1990</v>
      </c>
      <c r="C517" s="33">
        <v>0.67</v>
      </c>
      <c r="D517" s="88">
        <v>0.22</v>
      </c>
      <c r="E517" s="88">
        <v>0.02</v>
      </c>
      <c r="F517" s="88">
        <v>0.09</v>
      </c>
    </row>
    <row r="518" spans="1:6">
      <c r="A518" s="24" t="s">
        <v>167</v>
      </c>
      <c r="B518" s="5">
        <v>1990</v>
      </c>
      <c r="C518" s="33">
        <v>0.52</v>
      </c>
      <c r="D518" s="88">
        <v>0.14000000000000001</v>
      </c>
      <c r="E518" s="88">
        <v>0.24</v>
      </c>
      <c r="F518" s="88">
        <v>0.1</v>
      </c>
    </row>
    <row r="519" spans="1:6">
      <c r="A519" s="24" t="s">
        <v>169</v>
      </c>
      <c r="B519" s="5">
        <v>1990</v>
      </c>
      <c r="C519" s="33">
        <v>0.66</v>
      </c>
      <c r="D519" s="88">
        <v>0.24</v>
      </c>
      <c r="E519" s="88">
        <v>0.02</v>
      </c>
      <c r="F519" s="88">
        <v>0.08</v>
      </c>
    </row>
    <row r="520" spans="1:6">
      <c r="A520" s="24" t="s">
        <v>170</v>
      </c>
      <c r="B520" s="5">
        <v>1990</v>
      </c>
      <c r="C520" s="33">
        <v>0.5</v>
      </c>
      <c r="D520" s="88">
        <v>0.27</v>
      </c>
      <c r="E520" s="88">
        <v>0.04</v>
      </c>
      <c r="F520" s="88">
        <v>0.19</v>
      </c>
    </row>
    <row r="521" spans="1:6">
      <c r="A521" s="24" t="s">
        <v>171</v>
      </c>
      <c r="B521" s="5">
        <v>1990</v>
      </c>
      <c r="C521" s="33">
        <v>0.72</v>
      </c>
      <c r="D521" s="88">
        <v>0.17</v>
      </c>
      <c r="E521" s="88">
        <v>0.01</v>
      </c>
      <c r="F521" s="88">
        <v>0.1</v>
      </c>
    </row>
    <row r="522" spans="1:6">
      <c r="A522" s="24" t="s">
        <v>172</v>
      </c>
      <c r="B522" s="5">
        <v>1990</v>
      </c>
      <c r="C522" s="33">
        <v>0.53</v>
      </c>
      <c r="D522" s="88">
        <v>0.13</v>
      </c>
      <c r="E522" s="88">
        <v>7.0000000000000007E-2</v>
      </c>
      <c r="F522" s="88">
        <v>0.27</v>
      </c>
    </row>
    <row r="523" spans="1:6">
      <c r="A523" s="24" t="s">
        <v>173</v>
      </c>
      <c r="B523" s="5">
        <v>1990</v>
      </c>
      <c r="C523" s="33">
        <v>0.61</v>
      </c>
      <c r="D523" s="88">
        <v>0.26</v>
      </c>
      <c r="E523" s="88">
        <v>0.01</v>
      </c>
      <c r="F523" s="88">
        <v>0.12</v>
      </c>
    </row>
    <row r="524" spans="1:6">
      <c r="A524" s="35" t="s">
        <v>176</v>
      </c>
      <c r="B524" s="32">
        <v>1990</v>
      </c>
      <c r="C524" s="36">
        <v>0.59</v>
      </c>
      <c r="D524" s="404">
        <v>0.25</v>
      </c>
      <c r="E524" s="404">
        <v>0.05</v>
      </c>
      <c r="F524" s="404">
        <v>0.11</v>
      </c>
    </row>
    <row r="525" spans="1:6">
      <c r="A525" s="24" t="s">
        <v>124</v>
      </c>
      <c r="B525" s="5">
        <v>1991</v>
      </c>
      <c r="C525" s="33">
        <v>0.85</v>
      </c>
      <c r="D525" s="88">
        <v>0.11</v>
      </c>
      <c r="E525" s="88">
        <v>0.01</v>
      </c>
      <c r="F525" s="88">
        <v>0.03</v>
      </c>
    </row>
    <row r="526" spans="1:6">
      <c r="A526" s="24" t="s">
        <v>125</v>
      </c>
      <c r="B526" s="5">
        <v>1991</v>
      </c>
      <c r="C526" s="33">
        <v>0.61</v>
      </c>
      <c r="D526" s="88">
        <v>0.31</v>
      </c>
      <c r="E526" s="88">
        <v>0.01</v>
      </c>
      <c r="F526" s="88">
        <v>0.06</v>
      </c>
    </row>
    <row r="527" spans="1:6">
      <c r="A527" s="24" t="s">
        <v>126</v>
      </c>
      <c r="B527" s="5">
        <v>1991</v>
      </c>
      <c r="C527" s="33">
        <v>0.62</v>
      </c>
      <c r="D527" s="88">
        <v>0.25</v>
      </c>
      <c r="E527" s="88">
        <v>0.02</v>
      </c>
      <c r="F527" s="88">
        <v>0.11</v>
      </c>
    </row>
    <row r="528" spans="1:6">
      <c r="A528" s="24" t="s">
        <v>127</v>
      </c>
      <c r="B528" s="5">
        <v>1991</v>
      </c>
      <c r="C528" s="33">
        <v>0.78</v>
      </c>
      <c r="D528" s="88">
        <v>0.16</v>
      </c>
      <c r="E528" s="88">
        <v>0.02</v>
      </c>
      <c r="F528" s="88">
        <v>0.04</v>
      </c>
    </row>
    <row r="529" spans="1:6">
      <c r="A529" s="24" t="s">
        <v>128</v>
      </c>
      <c r="B529" s="5">
        <v>1991</v>
      </c>
      <c r="C529" s="33">
        <v>0.55000000000000004</v>
      </c>
      <c r="D529" s="88">
        <v>0.33</v>
      </c>
      <c r="E529" s="88">
        <v>0.04</v>
      </c>
      <c r="F529" s="88">
        <v>0.09</v>
      </c>
    </row>
    <row r="530" spans="1:6">
      <c r="A530" s="24" t="s">
        <v>129</v>
      </c>
      <c r="B530" s="5">
        <v>1991</v>
      </c>
      <c r="C530" s="33">
        <v>0.54</v>
      </c>
      <c r="D530" s="88">
        <v>0.23</v>
      </c>
      <c r="E530" s="88">
        <v>0.06</v>
      </c>
      <c r="F530" s="88">
        <v>0.18</v>
      </c>
    </row>
    <row r="531" spans="1:6">
      <c r="A531" s="24" t="s">
        <v>130</v>
      </c>
      <c r="B531" s="5">
        <v>1991</v>
      </c>
      <c r="C531" s="33">
        <v>0.57999999999999996</v>
      </c>
      <c r="D531" s="88">
        <v>0.16</v>
      </c>
      <c r="E531" s="88">
        <v>0.11</v>
      </c>
      <c r="F531" s="88">
        <v>0.16</v>
      </c>
    </row>
    <row r="532" spans="1:6">
      <c r="A532" s="24" t="s">
        <v>131</v>
      </c>
      <c r="B532" s="5">
        <v>1991</v>
      </c>
      <c r="C532" s="33">
        <v>0.75</v>
      </c>
      <c r="D532" s="88">
        <v>7.0000000000000007E-2</v>
      </c>
      <c r="E532" s="88">
        <v>0.05</v>
      </c>
      <c r="F532" s="88">
        <v>0.13</v>
      </c>
    </row>
    <row r="533" spans="1:6">
      <c r="A533" s="24" t="s">
        <v>132</v>
      </c>
      <c r="B533" s="5">
        <v>1991</v>
      </c>
      <c r="C533" s="33">
        <v>0.56000000000000005</v>
      </c>
      <c r="D533" s="88">
        <v>0.32</v>
      </c>
      <c r="E533" s="88">
        <v>0.01</v>
      </c>
      <c r="F533" s="88">
        <v>0.12</v>
      </c>
    </row>
    <row r="534" spans="1:6">
      <c r="A534" s="24" t="s">
        <v>133</v>
      </c>
      <c r="B534" s="5">
        <v>1991</v>
      </c>
      <c r="C534" s="33">
        <v>0.69</v>
      </c>
      <c r="D534" s="88">
        <v>0.2</v>
      </c>
      <c r="E534" s="88">
        <v>0.01</v>
      </c>
      <c r="F534" s="88">
        <v>0.11</v>
      </c>
    </row>
    <row r="535" spans="1:6">
      <c r="A535" s="24" t="s">
        <v>134</v>
      </c>
      <c r="B535" s="5">
        <v>1991</v>
      </c>
      <c r="C535" s="33">
        <v>0.72</v>
      </c>
      <c r="D535" s="88">
        <v>0.22</v>
      </c>
      <c r="E535" s="88">
        <v>0.01</v>
      </c>
      <c r="F535" s="88">
        <v>0.06</v>
      </c>
    </row>
    <row r="536" spans="1:6">
      <c r="A536" s="24" t="s">
        <v>135</v>
      </c>
      <c r="B536" s="5">
        <v>1991</v>
      </c>
      <c r="C536" s="33">
        <v>0.62</v>
      </c>
      <c r="D536" s="88">
        <v>0.32</v>
      </c>
      <c r="E536" s="88">
        <v>0.01</v>
      </c>
      <c r="F536" s="88">
        <v>0.05</v>
      </c>
    </row>
    <row r="537" spans="1:6">
      <c r="A537" s="24" t="s">
        <v>136</v>
      </c>
      <c r="B537" s="5">
        <v>1991</v>
      </c>
      <c r="C537" s="33">
        <v>0.64</v>
      </c>
      <c r="D537" s="88">
        <v>0.15</v>
      </c>
      <c r="E537" s="88">
        <v>0.03</v>
      </c>
      <c r="F537" s="88">
        <v>0.17</v>
      </c>
    </row>
    <row r="538" spans="1:6">
      <c r="A538" s="24" t="s">
        <v>137</v>
      </c>
      <c r="B538" s="5">
        <v>1991</v>
      </c>
      <c r="C538" s="33">
        <v>0.59</v>
      </c>
      <c r="D538" s="88">
        <v>0.24</v>
      </c>
      <c r="E538" s="88">
        <v>0.02</v>
      </c>
      <c r="F538" s="88">
        <v>0.16</v>
      </c>
    </row>
    <row r="539" spans="1:6">
      <c r="A539" s="24" t="s">
        <v>138</v>
      </c>
      <c r="B539" s="5">
        <v>1991</v>
      </c>
      <c r="C539" s="33">
        <v>0.72</v>
      </c>
      <c r="D539" s="88">
        <v>0.12</v>
      </c>
      <c r="E539" s="88">
        <v>7.0000000000000007E-2</v>
      </c>
      <c r="F539" s="88">
        <v>0.09</v>
      </c>
    </row>
    <row r="540" spans="1:6">
      <c r="A540" s="24" t="s">
        <v>139</v>
      </c>
      <c r="B540" s="5">
        <v>1991</v>
      </c>
      <c r="C540" s="33">
        <v>0.56999999999999995</v>
      </c>
      <c r="D540" s="88">
        <v>0.11</v>
      </c>
      <c r="E540" s="88">
        <v>0.1</v>
      </c>
      <c r="F540" s="88">
        <v>0.22</v>
      </c>
    </row>
    <row r="541" spans="1:6">
      <c r="A541" s="24" t="s">
        <v>140</v>
      </c>
      <c r="B541" s="5">
        <v>1991</v>
      </c>
      <c r="C541" s="33">
        <v>0.7</v>
      </c>
      <c r="D541" s="88">
        <v>0.12</v>
      </c>
      <c r="E541" s="88">
        <v>0.02</v>
      </c>
      <c r="F541" s="88">
        <v>0.15</v>
      </c>
    </row>
    <row r="542" spans="1:6">
      <c r="A542" s="24" t="s">
        <v>141</v>
      </c>
      <c r="B542" s="5">
        <v>1991</v>
      </c>
      <c r="C542" s="33">
        <v>0.74</v>
      </c>
      <c r="D542" s="88">
        <v>0.15</v>
      </c>
      <c r="E542" s="88">
        <v>0.03</v>
      </c>
      <c r="F542" s="88">
        <v>7.0000000000000007E-2</v>
      </c>
    </row>
    <row r="543" spans="1:6">
      <c r="A543" s="24" t="s">
        <v>254</v>
      </c>
      <c r="B543" s="5">
        <v>1991</v>
      </c>
      <c r="C543" s="33">
        <v>0.75</v>
      </c>
      <c r="D543" s="88">
        <v>0.18</v>
      </c>
      <c r="E543" s="88">
        <v>0.01</v>
      </c>
      <c r="F543" s="88">
        <v>0.06</v>
      </c>
    </row>
    <row r="544" spans="1:6">
      <c r="A544" s="24" t="s">
        <v>142</v>
      </c>
      <c r="B544" s="5">
        <v>1991</v>
      </c>
      <c r="C544" s="33">
        <v>0.57999999999999996</v>
      </c>
      <c r="D544" s="88">
        <v>0.17</v>
      </c>
      <c r="E544" s="88">
        <v>0.16</v>
      </c>
      <c r="F544" s="88">
        <v>7.0000000000000007E-2</v>
      </c>
    </row>
    <row r="545" spans="1:6">
      <c r="A545" s="24" t="s">
        <v>143</v>
      </c>
      <c r="B545" s="5">
        <v>1991</v>
      </c>
      <c r="C545" s="33">
        <v>0.57999999999999996</v>
      </c>
      <c r="D545" s="88">
        <v>0.28000000000000003</v>
      </c>
      <c r="E545" s="88">
        <v>0.01</v>
      </c>
      <c r="F545" s="88">
        <v>0.13</v>
      </c>
    </row>
    <row r="546" spans="1:6">
      <c r="A546" s="24" t="s">
        <v>144</v>
      </c>
      <c r="B546" s="5">
        <v>1991</v>
      </c>
      <c r="C546" s="33">
        <v>0.5</v>
      </c>
      <c r="D546" s="88">
        <v>0.14000000000000001</v>
      </c>
      <c r="E546" s="88">
        <v>0.24</v>
      </c>
      <c r="F546" s="88">
        <v>0.15</v>
      </c>
    </row>
    <row r="547" spans="1:6">
      <c r="A547" s="24" t="s">
        <v>145</v>
      </c>
      <c r="B547" s="5">
        <v>1991</v>
      </c>
      <c r="C547" s="33">
        <v>0.52</v>
      </c>
      <c r="D547" s="88">
        <v>0.22</v>
      </c>
      <c r="E547" s="88">
        <v>0.13</v>
      </c>
      <c r="F547" s="88">
        <v>0.13</v>
      </c>
    </row>
    <row r="548" spans="1:6">
      <c r="A548" s="24" t="s">
        <v>146</v>
      </c>
      <c r="B548" s="5">
        <v>1991</v>
      </c>
      <c r="C548" s="33">
        <v>0.56999999999999995</v>
      </c>
      <c r="D548" s="88">
        <v>0.18</v>
      </c>
      <c r="E548" s="88">
        <v>7.0000000000000007E-2</v>
      </c>
      <c r="F548" s="88">
        <v>0.19</v>
      </c>
    </row>
    <row r="549" spans="1:6">
      <c r="A549" s="24" t="s">
        <v>147</v>
      </c>
      <c r="B549" s="5">
        <v>1991</v>
      </c>
      <c r="C549" s="33">
        <v>0.76</v>
      </c>
      <c r="D549" s="88">
        <v>0.21</v>
      </c>
      <c r="E549" s="88">
        <v>0.01</v>
      </c>
      <c r="F549" s="88">
        <v>0.02</v>
      </c>
    </row>
    <row r="550" spans="1:6">
      <c r="A550" s="24" t="s">
        <v>148</v>
      </c>
      <c r="B550" s="5">
        <v>1991</v>
      </c>
      <c r="C550" s="33">
        <v>0.68</v>
      </c>
      <c r="D550" s="88">
        <v>0.18</v>
      </c>
      <c r="E550" s="88">
        <v>0.03</v>
      </c>
      <c r="F550" s="88">
        <v>0.13</v>
      </c>
    </row>
    <row r="551" spans="1:6">
      <c r="A551" s="24" t="s">
        <v>149</v>
      </c>
      <c r="B551" s="5">
        <v>1991</v>
      </c>
      <c r="C551" s="33">
        <v>0.7</v>
      </c>
      <c r="D551" s="88">
        <v>0.13</v>
      </c>
      <c r="E551" s="88">
        <v>0.04</v>
      </c>
      <c r="F551" s="88">
        <v>0.14000000000000001</v>
      </c>
    </row>
    <row r="552" spans="1:6">
      <c r="A552" s="24" t="s">
        <v>150</v>
      </c>
      <c r="B552" s="5">
        <v>1991</v>
      </c>
      <c r="C552" s="33">
        <v>0.64</v>
      </c>
      <c r="D552" s="88">
        <v>0.16</v>
      </c>
      <c r="E552" s="88">
        <v>0.04</v>
      </c>
      <c r="F552" s="88">
        <v>0.16</v>
      </c>
    </row>
    <row r="553" spans="1:6">
      <c r="A553" s="24" t="s">
        <v>151</v>
      </c>
      <c r="B553" s="5">
        <v>1991</v>
      </c>
      <c r="C553" s="33">
        <v>0.47</v>
      </c>
      <c r="D553" s="88">
        <v>0.4</v>
      </c>
      <c r="E553" s="88">
        <v>0.01</v>
      </c>
      <c r="F553" s="88">
        <v>0.11</v>
      </c>
    </row>
    <row r="554" spans="1:6">
      <c r="A554" s="24" t="s">
        <v>152</v>
      </c>
      <c r="B554" s="5">
        <v>1991</v>
      </c>
      <c r="C554" s="33">
        <v>0.66</v>
      </c>
      <c r="D554" s="88">
        <v>0.25</v>
      </c>
      <c r="E554" s="88">
        <v>0.01</v>
      </c>
      <c r="F554" s="88">
        <v>7.0000000000000007E-2</v>
      </c>
    </row>
    <row r="555" spans="1:6">
      <c r="A555" s="24" t="s">
        <v>153</v>
      </c>
      <c r="B555" s="5">
        <v>1991</v>
      </c>
      <c r="C555" s="33">
        <v>0.48</v>
      </c>
      <c r="D555" s="88">
        <v>0.32</v>
      </c>
      <c r="E555" s="88">
        <v>0.05</v>
      </c>
      <c r="F555" s="88">
        <v>0.16</v>
      </c>
    </row>
    <row r="556" spans="1:6">
      <c r="A556" s="24" t="s">
        <v>174</v>
      </c>
      <c r="B556" s="5">
        <v>1991</v>
      </c>
      <c r="C556" s="33">
        <v>0.74</v>
      </c>
      <c r="D556" s="88">
        <v>0.18</v>
      </c>
      <c r="E556" s="88">
        <v>0.01</v>
      </c>
      <c r="F556" s="88">
        <v>7.0000000000000007E-2</v>
      </c>
    </row>
    <row r="557" spans="1:6">
      <c r="A557" s="24" t="s">
        <v>154</v>
      </c>
      <c r="B557" s="5">
        <v>1991</v>
      </c>
      <c r="C557" s="33">
        <v>0.42</v>
      </c>
      <c r="D557" s="88">
        <v>0.34</v>
      </c>
      <c r="E557" s="88">
        <v>0.09</v>
      </c>
      <c r="F557" s="88">
        <v>0.15</v>
      </c>
    </row>
    <row r="558" spans="1:6">
      <c r="A558" s="24" t="s">
        <v>155</v>
      </c>
      <c r="B558" s="5">
        <v>1991</v>
      </c>
      <c r="C558" s="33">
        <v>0.69</v>
      </c>
      <c r="D558" s="88">
        <v>0.26</v>
      </c>
      <c r="E558" s="88">
        <v>0.01</v>
      </c>
      <c r="F558" s="88">
        <v>0.04</v>
      </c>
    </row>
    <row r="559" spans="1:6">
      <c r="A559" s="24" t="s">
        <v>156</v>
      </c>
      <c r="B559" s="5">
        <v>1991</v>
      </c>
      <c r="C559" s="33">
        <v>0.74</v>
      </c>
      <c r="D559" s="88">
        <v>0.14000000000000001</v>
      </c>
      <c r="E559" s="88">
        <v>0.01</v>
      </c>
      <c r="F559" s="88">
        <v>0.1</v>
      </c>
    </row>
    <row r="560" spans="1:6">
      <c r="A560" s="24" t="s">
        <v>158</v>
      </c>
      <c r="B560" s="5">
        <v>1991</v>
      </c>
      <c r="C560" s="33">
        <v>0.59</v>
      </c>
      <c r="D560" s="88">
        <v>0.27</v>
      </c>
      <c r="E560" s="88">
        <v>0.04</v>
      </c>
      <c r="F560" s="88">
        <v>0.11</v>
      </c>
    </row>
    <row r="561" spans="1:6">
      <c r="A561" s="24" t="s">
        <v>159</v>
      </c>
      <c r="B561" s="5">
        <v>1991</v>
      </c>
      <c r="C561" s="33">
        <v>0.71</v>
      </c>
      <c r="D561" s="88">
        <v>0.17</v>
      </c>
      <c r="E561" s="88">
        <v>0.03</v>
      </c>
      <c r="F561" s="88">
        <v>0.08</v>
      </c>
    </row>
    <row r="562" spans="1:6">
      <c r="A562" s="24" t="s">
        <v>160</v>
      </c>
      <c r="B562" s="5">
        <v>1991</v>
      </c>
      <c r="C562" s="33">
        <v>0.53</v>
      </c>
      <c r="D562" s="88">
        <v>0.22</v>
      </c>
      <c r="E562" s="88">
        <v>0.06</v>
      </c>
      <c r="F562" s="88">
        <v>0.18</v>
      </c>
    </row>
    <row r="563" spans="1:6">
      <c r="A563" s="24" t="s">
        <v>161</v>
      </c>
      <c r="B563" s="5">
        <v>1991</v>
      </c>
      <c r="C563" s="33">
        <v>0.41</v>
      </c>
      <c r="D563" s="88">
        <v>0.24</v>
      </c>
      <c r="E563" s="88">
        <v>0.12</v>
      </c>
      <c r="F563" s="88">
        <v>0.24</v>
      </c>
    </row>
    <row r="564" spans="1:6">
      <c r="A564" s="24" t="s">
        <v>162</v>
      </c>
      <c r="B564" s="5">
        <v>1991</v>
      </c>
      <c r="C564" s="33">
        <v>0.51</v>
      </c>
      <c r="D564" s="88">
        <v>0.32</v>
      </c>
      <c r="E564" s="88">
        <v>0.06</v>
      </c>
      <c r="F564" s="88">
        <v>0.14000000000000001</v>
      </c>
    </row>
    <row r="565" spans="1:6">
      <c r="A565" s="24" t="s">
        <v>163</v>
      </c>
      <c r="B565" s="5">
        <v>1991</v>
      </c>
      <c r="C565" s="33">
        <v>0.74</v>
      </c>
      <c r="D565" s="88">
        <v>0.21</v>
      </c>
      <c r="E565" s="88">
        <v>0.01</v>
      </c>
      <c r="F565" s="88">
        <v>0.04</v>
      </c>
    </row>
    <row r="566" spans="1:6">
      <c r="A566" s="24" t="s">
        <v>157</v>
      </c>
      <c r="B566" s="5">
        <v>1991</v>
      </c>
      <c r="C566" s="33">
        <v>0.74</v>
      </c>
      <c r="D566" s="88">
        <v>0.11</v>
      </c>
      <c r="E566" s="88">
        <v>0.03</v>
      </c>
      <c r="F566" s="88">
        <v>0.14000000000000001</v>
      </c>
    </row>
    <row r="567" spans="1:6">
      <c r="A567" s="24" t="s">
        <v>164</v>
      </c>
      <c r="B567" s="5">
        <v>1991</v>
      </c>
      <c r="C567" s="33">
        <v>0.62</v>
      </c>
      <c r="D567" s="88">
        <v>0.33</v>
      </c>
      <c r="E567" s="88">
        <v>0.01</v>
      </c>
      <c r="F567" s="88">
        <v>0.04</v>
      </c>
    </row>
    <row r="568" spans="1:6">
      <c r="A568" s="24" t="s">
        <v>165</v>
      </c>
      <c r="B568" s="5">
        <v>1991</v>
      </c>
      <c r="C568" s="33">
        <v>0.7</v>
      </c>
      <c r="D568" s="88">
        <v>0.23</v>
      </c>
      <c r="E568" s="88">
        <v>0.01</v>
      </c>
      <c r="F568" s="88">
        <v>0.06</v>
      </c>
    </row>
    <row r="569" spans="1:6">
      <c r="A569" s="24" t="s">
        <v>166</v>
      </c>
      <c r="B569" s="5">
        <v>1991</v>
      </c>
      <c r="C569" s="33">
        <v>0.68</v>
      </c>
      <c r="D569" s="88">
        <v>0.2</v>
      </c>
      <c r="E569" s="88">
        <v>0.01</v>
      </c>
      <c r="F569" s="88">
        <v>0.1</v>
      </c>
    </row>
    <row r="570" spans="1:6">
      <c r="A570" s="24" t="s">
        <v>167</v>
      </c>
      <c r="B570" s="5">
        <v>1991</v>
      </c>
      <c r="C570" s="33">
        <v>0.53</v>
      </c>
      <c r="D570" s="88">
        <v>0.13</v>
      </c>
      <c r="E570" s="88">
        <v>0.21</v>
      </c>
      <c r="F570" s="88">
        <v>0.11</v>
      </c>
    </row>
    <row r="571" spans="1:6">
      <c r="A571" s="24" t="s">
        <v>169</v>
      </c>
      <c r="B571" s="5">
        <v>1991</v>
      </c>
      <c r="C571" s="33">
        <v>0.67</v>
      </c>
      <c r="D571" s="88">
        <v>0.23</v>
      </c>
      <c r="E571" s="88">
        <v>0.01</v>
      </c>
      <c r="F571" s="88">
        <v>0.09</v>
      </c>
    </row>
    <row r="572" spans="1:6">
      <c r="A572" s="24" t="s">
        <v>170</v>
      </c>
      <c r="B572" s="5">
        <v>1991</v>
      </c>
      <c r="C572" s="33">
        <v>0.52</v>
      </c>
      <c r="D572" s="88">
        <v>0.25</v>
      </c>
      <c r="E572" s="88">
        <v>0.03</v>
      </c>
      <c r="F572" s="88">
        <v>0.19</v>
      </c>
    </row>
    <row r="573" spans="1:6">
      <c r="A573" s="24" t="s">
        <v>171</v>
      </c>
      <c r="B573" s="5">
        <v>1991</v>
      </c>
      <c r="C573" s="33">
        <v>0.71</v>
      </c>
      <c r="D573" s="88">
        <v>0.18</v>
      </c>
      <c r="E573" s="88">
        <v>0.01</v>
      </c>
      <c r="F573" s="88">
        <v>0.12</v>
      </c>
    </row>
    <row r="574" spans="1:6">
      <c r="A574" s="24" t="s">
        <v>172</v>
      </c>
      <c r="B574" s="5">
        <v>1991</v>
      </c>
      <c r="C574" s="33">
        <v>0.54</v>
      </c>
      <c r="D574" s="88">
        <v>0.14000000000000001</v>
      </c>
      <c r="E574" s="88">
        <v>7.0000000000000007E-2</v>
      </c>
      <c r="F574" s="88">
        <v>0.23</v>
      </c>
    </row>
    <row r="575" spans="1:6">
      <c r="A575" s="24" t="s">
        <v>173</v>
      </c>
      <c r="B575" s="5">
        <v>1991</v>
      </c>
      <c r="C575" s="33">
        <v>0.62</v>
      </c>
      <c r="D575" s="88">
        <v>0.25</v>
      </c>
      <c r="E575" s="88">
        <v>0.01</v>
      </c>
      <c r="F575" s="88">
        <v>0.13</v>
      </c>
    </row>
    <row r="576" spans="1:6">
      <c r="A576" s="35" t="s">
        <v>176</v>
      </c>
      <c r="B576" s="32">
        <v>1991</v>
      </c>
      <c r="C576" s="36">
        <v>0.6</v>
      </c>
      <c r="D576" s="404">
        <v>0.24</v>
      </c>
      <c r="E576" s="404">
        <v>0.05</v>
      </c>
      <c r="F576" s="404">
        <v>0.11</v>
      </c>
    </row>
    <row r="577" spans="1:6">
      <c r="A577" s="24" t="s">
        <v>124</v>
      </c>
      <c r="B577" s="5">
        <v>1992</v>
      </c>
      <c r="C577" s="33">
        <v>0.84</v>
      </c>
      <c r="D577" s="88">
        <v>0.12</v>
      </c>
      <c r="E577" s="88">
        <v>0.01</v>
      </c>
      <c r="F577" s="88">
        <v>0.03</v>
      </c>
    </row>
    <row r="578" spans="1:6">
      <c r="A578" s="24" t="s">
        <v>125</v>
      </c>
      <c r="B578" s="5">
        <v>1992</v>
      </c>
      <c r="C578" s="33">
        <v>0.6</v>
      </c>
      <c r="D578" s="88">
        <v>0.33</v>
      </c>
      <c r="E578" s="88">
        <v>0.01</v>
      </c>
      <c r="F578" s="88">
        <v>0.06</v>
      </c>
    </row>
    <row r="579" spans="1:6">
      <c r="A579" s="24" t="s">
        <v>126</v>
      </c>
      <c r="B579" s="5">
        <v>1992</v>
      </c>
      <c r="C579" s="33">
        <v>0.63</v>
      </c>
      <c r="D579" s="88">
        <v>0.24</v>
      </c>
      <c r="E579" s="88">
        <v>0.02</v>
      </c>
      <c r="F579" s="88">
        <v>0.11</v>
      </c>
    </row>
    <row r="580" spans="1:6">
      <c r="A580" s="24" t="s">
        <v>127</v>
      </c>
      <c r="B580" s="5">
        <v>1992</v>
      </c>
      <c r="C580" s="33">
        <v>0.76</v>
      </c>
      <c r="D580" s="88">
        <v>0.18</v>
      </c>
      <c r="E580" s="88">
        <v>0.02</v>
      </c>
      <c r="F580" s="88">
        <v>0.04</v>
      </c>
    </row>
    <row r="581" spans="1:6">
      <c r="A581" s="24" t="s">
        <v>128</v>
      </c>
      <c r="B581" s="5">
        <v>1992</v>
      </c>
      <c r="C581" s="33">
        <v>0.54</v>
      </c>
      <c r="D581" s="88">
        <v>0.34</v>
      </c>
      <c r="E581" s="88">
        <v>0.03</v>
      </c>
      <c r="F581" s="88">
        <v>0.09</v>
      </c>
    </row>
    <row r="582" spans="1:6">
      <c r="A582" s="24" t="s">
        <v>129</v>
      </c>
      <c r="B582" s="5">
        <v>1992</v>
      </c>
      <c r="C582" s="33">
        <v>0.53</v>
      </c>
      <c r="D582" s="88">
        <v>0.23</v>
      </c>
      <c r="E582" s="88">
        <v>0.06</v>
      </c>
      <c r="F582" s="88">
        <v>0.18</v>
      </c>
    </row>
    <row r="583" spans="1:6">
      <c r="A583" s="24" t="s">
        <v>130</v>
      </c>
      <c r="B583" s="5">
        <v>1992</v>
      </c>
      <c r="C583" s="33">
        <v>0.56000000000000005</v>
      </c>
      <c r="D583" s="88">
        <v>0.13</v>
      </c>
      <c r="E583" s="88">
        <v>0.15</v>
      </c>
      <c r="F583" s="88">
        <v>0.16</v>
      </c>
    </row>
    <row r="584" spans="1:6">
      <c r="A584" s="24" t="s">
        <v>131</v>
      </c>
      <c r="B584" s="5">
        <v>1992</v>
      </c>
      <c r="C584" s="33">
        <v>0.73</v>
      </c>
      <c r="D584" s="88">
        <v>0.09</v>
      </c>
      <c r="E584" s="88">
        <v>0.05</v>
      </c>
      <c r="F584" s="88">
        <v>0.13</v>
      </c>
    </row>
    <row r="585" spans="1:6">
      <c r="A585" s="24" t="s">
        <v>132</v>
      </c>
      <c r="B585" s="5">
        <v>1992</v>
      </c>
      <c r="C585" s="33">
        <v>0.53</v>
      </c>
      <c r="D585" s="88">
        <v>0.34</v>
      </c>
      <c r="E585" s="88">
        <v>0.01</v>
      </c>
      <c r="F585" s="88">
        <v>0.12</v>
      </c>
    </row>
    <row r="586" spans="1:6">
      <c r="A586" s="24" t="s">
        <v>133</v>
      </c>
      <c r="B586" s="5">
        <v>1992</v>
      </c>
      <c r="C586" s="33">
        <v>0.68</v>
      </c>
      <c r="D586" s="88">
        <v>0.2</v>
      </c>
      <c r="E586" s="88">
        <v>0.01</v>
      </c>
      <c r="F586" s="88">
        <v>0.11</v>
      </c>
    </row>
    <row r="587" spans="1:6">
      <c r="A587" s="24" t="s">
        <v>134</v>
      </c>
      <c r="B587" s="5">
        <v>1992</v>
      </c>
      <c r="C587" s="33">
        <v>0.71</v>
      </c>
      <c r="D587" s="88">
        <v>0.22</v>
      </c>
      <c r="E587" s="88">
        <v>0.01</v>
      </c>
      <c r="F587" s="88">
        <v>0.06</v>
      </c>
    </row>
    <row r="588" spans="1:6">
      <c r="A588" s="24" t="s">
        <v>135</v>
      </c>
      <c r="B588" s="5">
        <v>1992</v>
      </c>
      <c r="C588" s="33">
        <v>0.63</v>
      </c>
      <c r="D588" s="88">
        <v>0.31</v>
      </c>
      <c r="E588" s="88">
        <v>0.01</v>
      </c>
      <c r="F588" s="88">
        <v>0.05</v>
      </c>
    </row>
    <row r="589" spans="1:6">
      <c r="A589" s="24" t="s">
        <v>136</v>
      </c>
      <c r="B589" s="5">
        <v>1992</v>
      </c>
      <c r="C589" s="33">
        <v>0.63</v>
      </c>
      <c r="D589" s="88">
        <v>0.17</v>
      </c>
      <c r="E589" s="88">
        <v>0.03</v>
      </c>
      <c r="F589" s="88">
        <v>0.17</v>
      </c>
    </row>
    <row r="590" spans="1:6">
      <c r="A590" s="24" t="s">
        <v>137</v>
      </c>
      <c r="B590" s="5">
        <v>1992</v>
      </c>
      <c r="C590" s="33">
        <v>0.57999999999999996</v>
      </c>
      <c r="D590" s="88">
        <v>0.24</v>
      </c>
      <c r="E590" s="88">
        <v>0.02</v>
      </c>
      <c r="F590" s="88">
        <v>0.16</v>
      </c>
    </row>
    <row r="591" spans="1:6">
      <c r="A591" s="24" t="s">
        <v>138</v>
      </c>
      <c r="B591" s="5">
        <v>1992</v>
      </c>
      <c r="C591" s="33">
        <v>0.71</v>
      </c>
      <c r="D591" s="88">
        <v>0.13</v>
      </c>
      <c r="E591" s="88">
        <v>7.0000000000000007E-2</v>
      </c>
      <c r="F591" s="88">
        <v>0.09</v>
      </c>
    </row>
    <row r="592" spans="1:6">
      <c r="A592" s="24" t="s">
        <v>139</v>
      </c>
      <c r="B592" s="5">
        <v>1992</v>
      </c>
      <c r="C592" s="33">
        <v>0.56999999999999995</v>
      </c>
      <c r="D592" s="88">
        <v>0.11</v>
      </c>
      <c r="E592" s="88">
        <v>0.1</v>
      </c>
      <c r="F592" s="88">
        <v>0.22</v>
      </c>
    </row>
    <row r="593" spans="1:6">
      <c r="A593" s="24" t="s">
        <v>140</v>
      </c>
      <c r="B593" s="5">
        <v>1992</v>
      </c>
      <c r="C593" s="33">
        <v>0.69</v>
      </c>
      <c r="D593" s="88">
        <v>0.14000000000000001</v>
      </c>
      <c r="E593" s="88">
        <v>0.02</v>
      </c>
      <c r="F593" s="88">
        <v>0.15</v>
      </c>
    </row>
    <row r="594" spans="1:6">
      <c r="A594" s="24" t="s">
        <v>141</v>
      </c>
      <c r="B594" s="5">
        <v>1992</v>
      </c>
      <c r="C594" s="33">
        <v>0.74</v>
      </c>
      <c r="D594" s="88">
        <v>0.16</v>
      </c>
      <c r="E594" s="88">
        <v>0.03</v>
      </c>
      <c r="F594" s="88">
        <v>7.0000000000000007E-2</v>
      </c>
    </row>
    <row r="595" spans="1:6">
      <c r="A595" s="24" t="s">
        <v>254</v>
      </c>
      <c r="B595" s="5">
        <v>1992</v>
      </c>
      <c r="C595" s="33">
        <v>0.75</v>
      </c>
      <c r="D595" s="88">
        <v>0.18</v>
      </c>
      <c r="E595" s="88">
        <v>0.01</v>
      </c>
      <c r="F595" s="88">
        <v>0.06</v>
      </c>
    </row>
    <row r="596" spans="1:6">
      <c r="A596" s="24" t="s">
        <v>142</v>
      </c>
      <c r="B596" s="5">
        <v>1992</v>
      </c>
      <c r="C596" s="33">
        <v>0.6</v>
      </c>
      <c r="D596" s="88">
        <v>0.17</v>
      </c>
      <c r="E596" s="88">
        <v>0.16</v>
      </c>
      <c r="F596" s="88">
        <v>7.0000000000000007E-2</v>
      </c>
    </row>
    <row r="597" spans="1:6">
      <c r="A597" s="24" t="s">
        <v>143</v>
      </c>
      <c r="B597" s="5">
        <v>1992</v>
      </c>
      <c r="C597" s="33">
        <v>0.57999999999999996</v>
      </c>
      <c r="D597" s="88">
        <v>0.28000000000000003</v>
      </c>
      <c r="E597" s="88">
        <v>0.01</v>
      </c>
      <c r="F597" s="88">
        <v>0.13</v>
      </c>
    </row>
    <row r="598" spans="1:6">
      <c r="A598" s="24" t="s">
        <v>144</v>
      </c>
      <c r="B598" s="5">
        <v>1992</v>
      </c>
      <c r="C598" s="33">
        <v>0.5</v>
      </c>
      <c r="D598" s="88">
        <v>0.11</v>
      </c>
      <c r="E598" s="88">
        <v>0.24</v>
      </c>
      <c r="F598" s="88">
        <v>0.15</v>
      </c>
    </row>
    <row r="599" spans="1:6">
      <c r="A599" s="24" t="s">
        <v>145</v>
      </c>
      <c r="B599" s="5">
        <v>1992</v>
      </c>
      <c r="C599" s="33">
        <v>0.51</v>
      </c>
      <c r="D599" s="88">
        <v>0.23</v>
      </c>
      <c r="E599" s="88">
        <v>0.13</v>
      </c>
      <c r="F599" s="88">
        <v>0.13</v>
      </c>
    </row>
    <row r="600" spans="1:6">
      <c r="A600" s="24" t="s">
        <v>146</v>
      </c>
      <c r="B600" s="5">
        <v>1992</v>
      </c>
      <c r="C600" s="33">
        <v>0.59</v>
      </c>
      <c r="D600" s="88">
        <v>0.15</v>
      </c>
      <c r="E600" s="88">
        <v>7.0000000000000007E-2</v>
      </c>
      <c r="F600" s="88">
        <v>0.19</v>
      </c>
    </row>
    <row r="601" spans="1:6">
      <c r="A601" s="24" t="s">
        <v>147</v>
      </c>
      <c r="B601" s="5">
        <v>1992</v>
      </c>
      <c r="C601" s="33">
        <v>0.75</v>
      </c>
      <c r="D601" s="88">
        <v>0.22</v>
      </c>
      <c r="E601" s="88">
        <v>0.01</v>
      </c>
      <c r="F601" s="88">
        <v>0.02</v>
      </c>
    </row>
    <row r="602" spans="1:6">
      <c r="A602" s="24" t="s">
        <v>148</v>
      </c>
      <c r="B602" s="5">
        <v>1992</v>
      </c>
      <c r="C602" s="33">
        <v>0.67</v>
      </c>
      <c r="D602" s="88">
        <v>0.17</v>
      </c>
      <c r="E602" s="88">
        <v>0.03</v>
      </c>
      <c r="F602" s="88">
        <v>0.13</v>
      </c>
    </row>
    <row r="603" spans="1:6">
      <c r="A603" s="24" t="s">
        <v>149</v>
      </c>
      <c r="B603" s="5">
        <v>1992</v>
      </c>
      <c r="C603" s="33">
        <v>0.68</v>
      </c>
      <c r="D603" s="88">
        <v>0.14000000000000001</v>
      </c>
      <c r="E603" s="88">
        <v>0.04</v>
      </c>
      <c r="F603" s="88">
        <v>0.14000000000000001</v>
      </c>
    </row>
    <row r="604" spans="1:6">
      <c r="A604" s="24" t="s">
        <v>150</v>
      </c>
      <c r="B604" s="5">
        <v>1992</v>
      </c>
      <c r="C604" s="33">
        <v>0.63</v>
      </c>
      <c r="D604" s="88">
        <v>0.17</v>
      </c>
      <c r="E604" s="88">
        <v>0.04</v>
      </c>
      <c r="F604" s="88">
        <v>0.16</v>
      </c>
    </row>
    <row r="605" spans="1:6">
      <c r="A605" s="24" t="s">
        <v>151</v>
      </c>
      <c r="B605" s="5">
        <v>1992</v>
      </c>
      <c r="C605" s="33">
        <v>0.48</v>
      </c>
      <c r="D605" s="88">
        <v>0.4</v>
      </c>
      <c r="E605" s="88">
        <v>0.01</v>
      </c>
      <c r="F605" s="88">
        <v>0.11</v>
      </c>
    </row>
    <row r="606" spans="1:6">
      <c r="A606" s="24" t="s">
        <v>152</v>
      </c>
      <c r="B606" s="5">
        <v>1992</v>
      </c>
      <c r="C606" s="33">
        <v>0.69</v>
      </c>
      <c r="D606" s="88">
        <v>0.23</v>
      </c>
      <c r="E606" s="88">
        <v>0.01</v>
      </c>
      <c r="F606" s="88">
        <v>7.0000000000000007E-2</v>
      </c>
    </row>
    <row r="607" spans="1:6">
      <c r="A607" s="24" t="s">
        <v>153</v>
      </c>
      <c r="B607" s="5">
        <v>1992</v>
      </c>
      <c r="C607" s="33">
        <v>0.47</v>
      </c>
      <c r="D607" s="88">
        <v>0.32</v>
      </c>
      <c r="E607" s="88">
        <v>0.05</v>
      </c>
      <c r="F607" s="88">
        <v>0.16</v>
      </c>
    </row>
    <row r="608" spans="1:6">
      <c r="A608" s="24" t="s">
        <v>174</v>
      </c>
      <c r="B608" s="5">
        <v>1992</v>
      </c>
      <c r="C608" s="33">
        <v>0.72</v>
      </c>
      <c r="D608" s="88">
        <v>0.2</v>
      </c>
      <c r="E608" s="88">
        <v>0.01</v>
      </c>
      <c r="F608" s="88">
        <v>7.0000000000000007E-2</v>
      </c>
    </row>
    <row r="609" spans="1:6">
      <c r="A609" s="24" t="s">
        <v>154</v>
      </c>
      <c r="B609" s="5">
        <v>1992</v>
      </c>
      <c r="C609" s="33">
        <v>0.42</v>
      </c>
      <c r="D609" s="88">
        <v>0.34</v>
      </c>
      <c r="E609" s="88">
        <v>0.09</v>
      </c>
      <c r="F609" s="88">
        <v>0.15</v>
      </c>
    </row>
    <row r="610" spans="1:6">
      <c r="A610" s="24" t="s">
        <v>155</v>
      </c>
      <c r="B610" s="5">
        <v>1992</v>
      </c>
      <c r="C610" s="33">
        <v>0.68</v>
      </c>
      <c r="D610" s="88">
        <v>0.27</v>
      </c>
      <c r="E610" s="88">
        <v>0.01</v>
      </c>
      <c r="F610" s="88">
        <v>0.04</v>
      </c>
    </row>
    <row r="611" spans="1:6">
      <c r="A611" s="24" t="s">
        <v>156</v>
      </c>
      <c r="B611" s="5">
        <v>1992</v>
      </c>
      <c r="C611" s="33">
        <v>0.72</v>
      </c>
      <c r="D611" s="88">
        <v>0.17</v>
      </c>
      <c r="E611" s="88">
        <v>0.01</v>
      </c>
      <c r="F611" s="88">
        <v>0.1</v>
      </c>
    </row>
    <row r="612" spans="1:6">
      <c r="A612" s="24" t="s">
        <v>158</v>
      </c>
      <c r="B612" s="5">
        <v>1992</v>
      </c>
      <c r="C612" s="33">
        <v>0.57999999999999996</v>
      </c>
      <c r="D612" s="88">
        <v>0.27</v>
      </c>
      <c r="E612" s="88">
        <v>0.04</v>
      </c>
      <c r="F612" s="88">
        <v>0.11</v>
      </c>
    </row>
    <row r="613" spans="1:6">
      <c r="A613" s="24" t="s">
        <v>159</v>
      </c>
      <c r="B613" s="5">
        <v>1992</v>
      </c>
      <c r="C613" s="33">
        <v>0.7</v>
      </c>
      <c r="D613" s="88">
        <v>0.19</v>
      </c>
      <c r="E613" s="88">
        <v>0.03</v>
      </c>
      <c r="F613" s="88">
        <v>0.08</v>
      </c>
    </row>
    <row r="614" spans="1:6">
      <c r="A614" s="24" t="s">
        <v>160</v>
      </c>
      <c r="B614" s="5">
        <v>1992</v>
      </c>
      <c r="C614" s="33">
        <v>0.53</v>
      </c>
      <c r="D614" s="88">
        <v>0.23</v>
      </c>
      <c r="E614" s="88">
        <v>0.06</v>
      </c>
      <c r="F614" s="88">
        <v>0.18</v>
      </c>
    </row>
    <row r="615" spans="1:6">
      <c r="A615" s="24" t="s">
        <v>161</v>
      </c>
      <c r="B615" s="5">
        <v>1992</v>
      </c>
      <c r="C615" s="33">
        <v>0.4</v>
      </c>
      <c r="D615" s="88">
        <v>0.24</v>
      </c>
      <c r="E615" s="88">
        <v>0.12</v>
      </c>
      <c r="F615" s="88">
        <v>0.24</v>
      </c>
    </row>
    <row r="616" spans="1:6">
      <c r="A616" s="24" t="s">
        <v>162</v>
      </c>
      <c r="B616" s="5">
        <v>1992</v>
      </c>
      <c r="C616" s="33">
        <v>0.51</v>
      </c>
      <c r="D616" s="88">
        <v>0.28999999999999998</v>
      </c>
      <c r="E616" s="88">
        <v>0.06</v>
      </c>
      <c r="F616" s="88">
        <v>0.14000000000000001</v>
      </c>
    </row>
    <row r="617" spans="1:6">
      <c r="A617" s="24" t="s">
        <v>163</v>
      </c>
      <c r="B617" s="5">
        <v>1992</v>
      </c>
      <c r="C617" s="33">
        <v>0.73</v>
      </c>
      <c r="D617" s="88">
        <v>0.22</v>
      </c>
      <c r="E617" s="88">
        <v>0.01</v>
      </c>
      <c r="F617" s="88">
        <v>0.04</v>
      </c>
    </row>
    <row r="618" spans="1:6">
      <c r="A618" s="24" t="s">
        <v>157</v>
      </c>
      <c r="B618" s="5">
        <v>1992</v>
      </c>
      <c r="C618" s="33">
        <v>0.72</v>
      </c>
      <c r="D618" s="88">
        <v>0.11</v>
      </c>
      <c r="E618" s="88">
        <v>0.03</v>
      </c>
      <c r="F618" s="88">
        <v>0.14000000000000001</v>
      </c>
    </row>
    <row r="619" spans="1:6">
      <c r="A619" s="24" t="s">
        <v>164</v>
      </c>
      <c r="B619" s="5">
        <v>1992</v>
      </c>
      <c r="C619" s="33">
        <v>0.61</v>
      </c>
      <c r="D619" s="88">
        <v>0.34</v>
      </c>
      <c r="E619" s="88">
        <v>0.01</v>
      </c>
      <c r="F619" s="88">
        <v>0.04</v>
      </c>
    </row>
    <row r="620" spans="1:6">
      <c r="A620" s="24" t="s">
        <v>165</v>
      </c>
      <c r="B620" s="5">
        <v>1992</v>
      </c>
      <c r="C620" s="33">
        <v>0.69</v>
      </c>
      <c r="D620" s="88">
        <v>0.24</v>
      </c>
      <c r="E620" s="88">
        <v>0.01</v>
      </c>
      <c r="F620" s="88">
        <v>0.06</v>
      </c>
    </row>
    <row r="621" spans="1:6">
      <c r="A621" s="24" t="s">
        <v>166</v>
      </c>
      <c r="B621" s="5">
        <v>1992</v>
      </c>
      <c r="C621" s="33">
        <v>0.68</v>
      </c>
      <c r="D621" s="88">
        <v>0.21</v>
      </c>
      <c r="E621" s="88">
        <v>0.01</v>
      </c>
      <c r="F621" s="88">
        <v>0.1</v>
      </c>
    </row>
    <row r="622" spans="1:6">
      <c r="A622" s="24" t="s">
        <v>167</v>
      </c>
      <c r="B622" s="5">
        <v>1992</v>
      </c>
      <c r="C622" s="33">
        <v>0.55000000000000004</v>
      </c>
      <c r="D622" s="88">
        <v>0.13</v>
      </c>
      <c r="E622" s="88">
        <v>0.21</v>
      </c>
      <c r="F622" s="88">
        <v>0.11</v>
      </c>
    </row>
    <row r="623" spans="1:6">
      <c r="A623" s="24" t="s">
        <v>169</v>
      </c>
      <c r="B623" s="5">
        <v>1992</v>
      </c>
      <c r="C623" s="33">
        <v>0.66</v>
      </c>
      <c r="D623" s="88">
        <v>0.24</v>
      </c>
      <c r="E623" s="88">
        <v>0.01</v>
      </c>
      <c r="F623" s="88">
        <v>0.09</v>
      </c>
    </row>
    <row r="624" spans="1:6">
      <c r="A624" s="24" t="s">
        <v>170</v>
      </c>
      <c r="B624" s="5">
        <v>1992</v>
      </c>
      <c r="C624" s="33">
        <v>0.51</v>
      </c>
      <c r="D624" s="88">
        <v>0.27</v>
      </c>
      <c r="E624" s="88">
        <v>0.03</v>
      </c>
      <c r="F624" s="88">
        <v>0.19</v>
      </c>
    </row>
    <row r="625" spans="1:6">
      <c r="A625" s="24" t="s">
        <v>171</v>
      </c>
      <c r="B625" s="5">
        <v>1992</v>
      </c>
      <c r="C625" s="33">
        <v>0.68</v>
      </c>
      <c r="D625" s="88">
        <v>0.19</v>
      </c>
      <c r="E625" s="88">
        <v>0.01</v>
      </c>
      <c r="F625" s="88">
        <v>0.12</v>
      </c>
    </row>
    <row r="626" spans="1:6">
      <c r="A626" s="24" t="s">
        <v>172</v>
      </c>
      <c r="B626" s="5">
        <v>1992</v>
      </c>
      <c r="C626" s="33">
        <v>0.55000000000000004</v>
      </c>
      <c r="D626" s="88">
        <v>0.15</v>
      </c>
      <c r="E626" s="88">
        <v>7.0000000000000007E-2</v>
      </c>
      <c r="F626" s="88">
        <v>0.23</v>
      </c>
    </row>
    <row r="627" spans="1:6">
      <c r="A627" s="24" t="s">
        <v>173</v>
      </c>
      <c r="B627" s="5">
        <v>1992</v>
      </c>
      <c r="C627" s="33">
        <v>0.6</v>
      </c>
      <c r="D627" s="88">
        <v>0.26</v>
      </c>
      <c r="E627" s="88">
        <v>0.01</v>
      </c>
      <c r="F627" s="88">
        <v>0.13</v>
      </c>
    </row>
    <row r="628" spans="1:6">
      <c r="A628" s="35" t="s">
        <v>176</v>
      </c>
      <c r="B628" s="32">
        <v>1992</v>
      </c>
      <c r="C628" s="36">
        <v>0.59</v>
      </c>
      <c r="D628" s="404">
        <v>0.25</v>
      </c>
      <c r="E628" s="404">
        <v>0.05</v>
      </c>
      <c r="F628" s="404">
        <v>0.11</v>
      </c>
    </row>
    <row r="629" spans="1:6">
      <c r="A629" s="24" t="s">
        <v>124</v>
      </c>
      <c r="B629" s="5">
        <v>1993</v>
      </c>
      <c r="C629" s="33">
        <v>0.83</v>
      </c>
      <c r="D629" s="88">
        <v>0.13</v>
      </c>
      <c r="E629" s="88">
        <v>0.01</v>
      </c>
      <c r="F629" s="88">
        <v>0.03</v>
      </c>
    </row>
    <row r="630" spans="1:6">
      <c r="A630" s="24" t="s">
        <v>125</v>
      </c>
      <c r="B630" s="5">
        <v>1993</v>
      </c>
      <c r="C630" s="33">
        <v>0.59</v>
      </c>
      <c r="D630" s="88">
        <v>0.32</v>
      </c>
      <c r="E630" s="88">
        <v>0.01</v>
      </c>
      <c r="F630" s="88">
        <v>0.08</v>
      </c>
    </row>
    <row r="631" spans="1:6">
      <c r="A631" s="24" t="s">
        <v>126</v>
      </c>
      <c r="B631" s="5">
        <v>1993</v>
      </c>
      <c r="C631" s="33">
        <v>0.63</v>
      </c>
      <c r="D631" s="88">
        <v>0.23</v>
      </c>
      <c r="E631" s="88">
        <v>0.03</v>
      </c>
      <c r="F631" s="88">
        <v>0.11</v>
      </c>
    </row>
    <row r="632" spans="1:6">
      <c r="A632" s="24" t="s">
        <v>127</v>
      </c>
      <c r="B632" s="5">
        <v>1993</v>
      </c>
      <c r="C632" s="33">
        <v>0.75</v>
      </c>
      <c r="D632" s="88">
        <v>0.2</v>
      </c>
      <c r="E632" s="88">
        <v>0.01</v>
      </c>
      <c r="F632" s="88">
        <v>0.04</v>
      </c>
    </row>
    <row r="633" spans="1:6">
      <c r="A633" s="24" t="s">
        <v>128</v>
      </c>
      <c r="B633" s="5">
        <v>1993</v>
      </c>
      <c r="C633" s="33">
        <v>0.53</v>
      </c>
      <c r="D633" s="88">
        <v>0.36</v>
      </c>
      <c r="E633" s="88">
        <v>0.03</v>
      </c>
      <c r="F633" s="88">
        <v>0.08</v>
      </c>
    </row>
    <row r="634" spans="1:6">
      <c r="A634" s="24" t="s">
        <v>129</v>
      </c>
      <c r="B634" s="5">
        <v>1993</v>
      </c>
      <c r="C634" s="33">
        <v>0.52</v>
      </c>
      <c r="D634" s="88">
        <v>0.25</v>
      </c>
      <c r="E634" s="88">
        <v>0.06</v>
      </c>
      <c r="F634" s="88">
        <v>0.17</v>
      </c>
    </row>
    <row r="635" spans="1:6">
      <c r="A635" s="24" t="s">
        <v>130</v>
      </c>
      <c r="B635" s="5">
        <v>1993</v>
      </c>
      <c r="C635" s="33">
        <v>0.55000000000000004</v>
      </c>
      <c r="D635" s="88">
        <v>0.15</v>
      </c>
      <c r="E635" s="88">
        <v>0.15</v>
      </c>
      <c r="F635" s="88">
        <v>0.15</v>
      </c>
    </row>
    <row r="636" spans="1:6">
      <c r="A636" s="24" t="s">
        <v>131</v>
      </c>
      <c r="B636" s="5">
        <v>1993</v>
      </c>
      <c r="C636" s="33">
        <v>0.73</v>
      </c>
      <c r="D636" s="88">
        <v>0.1</v>
      </c>
      <c r="E636" s="88">
        <v>0.05</v>
      </c>
      <c r="F636" s="88">
        <v>0.12</v>
      </c>
    </row>
    <row r="637" spans="1:6">
      <c r="A637" s="24" t="s">
        <v>132</v>
      </c>
      <c r="B637" s="5">
        <v>1993</v>
      </c>
      <c r="C637" s="33">
        <v>0.49</v>
      </c>
      <c r="D637" s="88">
        <v>0.37</v>
      </c>
      <c r="E637" s="88">
        <v>0.01</v>
      </c>
      <c r="F637" s="88">
        <v>0.13</v>
      </c>
    </row>
    <row r="638" spans="1:6">
      <c r="A638" s="24" t="s">
        <v>133</v>
      </c>
      <c r="B638" s="5">
        <v>1993</v>
      </c>
      <c r="C638" s="33">
        <v>0.64</v>
      </c>
      <c r="D638" s="88">
        <v>0.24</v>
      </c>
      <c r="E638" s="88">
        <v>0.01</v>
      </c>
      <c r="F638" s="88">
        <v>0.11</v>
      </c>
    </row>
    <row r="639" spans="1:6">
      <c r="A639" s="24" t="s">
        <v>134</v>
      </c>
      <c r="B639" s="5">
        <v>1993</v>
      </c>
      <c r="C639" s="33">
        <v>0.68</v>
      </c>
      <c r="D639" s="88">
        <v>0.25</v>
      </c>
      <c r="E639" s="88">
        <v>0.01</v>
      </c>
      <c r="F639" s="88">
        <v>0.06</v>
      </c>
    </row>
    <row r="640" spans="1:6">
      <c r="A640" s="24" t="s">
        <v>135</v>
      </c>
      <c r="B640" s="5">
        <v>1993</v>
      </c>
      <c r="C640" s="33">
        <v>0.63</v>
      </c>
      <c r="D640" s="88">
        <v>0.31</v>
      </c>
      <c r="E640" s="88">
        <v>0.01</v>
      </c>
      <c r="F640" s="88">
        <v>0.05</v>
      </c>
    </row>
    <row r="641" spans="1:6">
      <c r="A641" s="24" t="s">
        <v>136</v>
      </c>
      <c r="B641" s="5">
        <v>1993</v>
      </c>
      <c r="C641" s="33">
        <v>0.63</v>
      </c>
      <c r="D641" s="88">
        <v>0.17</v>
      </c>
      <c r="E641" s="88">
        <v>0.02</v>
      </c>
      <c r="F641" s="88">
        <v>0.18</v>
      </c>
    </row>
    <row r="642" spans="1:6">
      <c r="A642" s="24" t="s">
        <v>137</v>
      </c>
      <c r="B642" s="5">
        <v>1993</v>
      </c>
      <c r="C642" s="33">
        <v>0.56000000000000005</v>
      </c>
      <c r="D642" s="88">
        <v>0.26</v>
      </c>
      <c r="E642" s="88">
        <v>0.02</v>
      </c>
      <c r="F642" s="88">
        <v>0.16</v>
      </c>
    </row>
    <row r="643" spans="1:6">
      <c r="A643" s="24" t="s">
        <v>138</v>
      </c>
      <c r="B643" s="5">
        <v>1993</v>
      </c>
      <c r="C643" s="33">
        <v>0.7</v>
      </c>
      <c r="D643" s="88">
        <v>0.14000000000000001</v>
      </c>
      <c r="E643" s="88">
        <v>7.0000000000000007E-2</v>
      </c>
      <c r="F643" s="88">
        <v>0.09</v>
      </c>
    </row>
    <row r="644" spans="1:6">
      <c r="A644" s="24" t="s">
        <v>139</v>
      </c>
      <c r="B644" s="5">
        <v>1993</v>
      </c>
      <c r="C644" s="33">
        <v>0.56999999999999995</v>
      </c>
      <c r="D644" s="88">
        <v>0.11</v>
      </c>
      <c r="E644" s="88">
        <v>0.11</v>
      </c>
      <c r="F644" s="88">
        <v>0.21</v>
      </c>
    </row>
    <row r="645" spans="1:6">
      <c r="A645" s="24" t="s">
        <v>140</v>
      </c>
      <c r="B645" s="5">
        <v>1993</v>
      </c>
      <c r="C645" s="33">
        <v>0.68</v>
      </c>
      <c r="D645" s="88">
        <v>0.15</v>
      </c>
      <c r="E645" s="88">
        <v>0.02</v>
      </c>
      <c r="F645" s="88">
        <v>0.15</v>
      </c>
    </row>
    <row r="646" spans="1:6">
      <c r="A646" s="24" t="s">
        <v>141</v>
      </c>
      <c r="B646" s="5">
        <v>1993</v>
      </c>
      <c r="C646" s="33">
        <v>0.74</v>
      </c>
      <c r="D646" s="88">
        <v>0.18</v>
      </c>
      <c r="E646" s="88">
        <v>0.02</v>
      </c>
      <c r="F646" s="88">
        <v>0.06</v>
      </c>
    </row>
    <row r="647" spans="1:6">
      <c r="A647" s="24" t="s">
        <v>254</v>
      </c>
      <c r="B647" s="5">
        <v>1993</v>
      </c>
      <c r="C647" s="33">
        <v>0.73</v>
      </c>
      <c r="D647" s="88">
        <v>0.2</v>
      </c>
      <c r="E647" s="88">
        <v>0.01</v>
      </c>
      <c r="F647" s="88">
        <v>0.06</v>
      </c>
    </row>
    <row r="648" spans="1:6">
      <c r="A648" s="24" t="s">
        <v>142</v>
      </c>
      <c r="B648" s="5">
        <v>1993</v>
      </c>
      <c r="C648" s="33">
        <v>0.59</v>
      </c>
      <c r="D648" s="88">
        <v>0.18</v>
      </c>
      <c r="E648" s="88">
        <v>0.15</v>
      </c>
      <c r="F648" s="88">
        <v>0.08</v>
      </c>
    </row>
    <row r="649" spans="1:6">
      <c r="A649" s="24" t="s">
        <v>143</v>
      </c>
      <c r="B649" s="5">
        <v>1993</v>
      </c>
      <c r="C649" s="33">
        <v>0.57999999999999996</v>
      </c>
      <c r="D649" s="88">
        <v>0.28000000000000003</v>
      </c>
      <c r="E649" s="88">
        <v>0.01</v>
      </c>
      <c r="F649" s="88">
        <v>0.13</v>
      </c>
    </row>
    <row r="650" spans="1:6">
      <c r="A650" s="24" t="s">
        <v>144</v>
      </c>
      <c r="B650" s="5">
        <v>1993</v>
      </c>
      <c r="C650" s="33">
        <v>0.5</v>
      </c>
      <c r="D650" s="88">
        <v>0.12</v>
      </c>
      <c r="E650" s="88">
        <v>0.24</v>
      </c>
      <c r="F650" s="88">
        <v>0.14000000000000001</v>
      </c>
    </row>
    <row r="651" spans="1:6">
      <c r="A651" s="24" t="s">
        <v>145</v>
      </c>
      <c r="B651" s="5">
        <v>1993</v>
      </c>
      <c r="C651" s="33">
        <v>0.5</v>
      </c>
      <c r="D651" s="88">
        <v>0.24</v>
      </c>
      <c r="E651" s="88">
        <v>0.13</v>
      </c>
      <c r="F651" s="88">
        <v>0.13</v>
      </c>
    </row>
    <row r="652" spans="1:6">
      <c r="A652" s="24" t="s">
        <v>146</v>
      </c>
      <c r="B652" s="5">
        <v>1993</v>
      </c>
      <c r="C652" s="33">
        <v>0.59</v>
      </c>
      <c r="D652" s="88">
        <v>0.15</v>
      </c>
      <c r="E652" s="88">
        <v>7.0000000000000007E-2</v>
      </c>
      <c r="F652" s="88">
        <v>0.19</v>
      </c>
    </row>
    <row r="653" spans="1:6">
      <c r="A653" s="24" t="s">
        <v>147</v>
      </c>
      <c r="B653" s="5">
        <v>1993</v>
      </c>
      <c r="C653" s="33">
        <v>0.72</v>
      </c>
      <c r="D653" s="88">
        <v>0.24</v>
      </c>
      <c r="E653" s="88">
        <v>0.01</v>
      </c>
      <c r="F653" s="88">
        <v>0.03</v>
      </c>
    </row>
    <row r="654" spans="1:6">
      <c r="A654" s="24" t="s">
        <v>148</v>
      </c>
      <c r="B654" s="5">
        <v>1993</v>
      </c>
      <c r="C654" s="33">
        <v>0.66</v>
      </c>
      <c r="D654" s="88">
        <v>0.19</v>
      </c>
      <c r="E654" s="88">
        <v>0.03</v>
      </c>
      <c r="F654" s="88">
        <v>0.12</v>
      </c>
    </row>
    <row r="655" spans="1:6">
      <c r="A655" s="24" t="s">
        <v>149</v>
      </c>
      <c r="B655" s="5">
        <v>1993</v>
      </c>
      <c r="C655" s="33">
        <v>0.64</v>
      </c>
      <c r="D655" s="88">
        <v>0.18</v>
      </c>
      <c r="E655" s="88">
        <v>0.03</v>
      </c>
      <c r="F655" s="88">
        <v>0.15</v>
      </c>
    </row>
    <row r="656" spans="1:6">
      <c r="A656" s="24" t="s">
        <v>150</v>
      </c>
      <c r="B656" s="5">
        <v>1993</v>
      </c>
      <c r="C656" s="33">
        <v>0.63</v>
      </c>
      <c r="D656" s="88">
        <v>0.17</v>
      </c>
      <c r="E656" s="88">
        <v>0.04</v>
      </c>
      <c r="F656" s="88">
        <v>0.16</v>
      </c>
    </row>
    <row r="657" spans="1:6">
      <c r="A657" s="24" t="s">
        <v>151</v>
      </c>
      <c r="B657" s="5">
        <v>1993</v>
      </c>
      <c r="C657" s="33">
        <v>0.47</v>
      </c>
      <c r="D657" s="88">
        <v>0.41</v>
      </c>
      <c r="E657" s="88">
        <v>0.01</v>
      </c>
      <c r="F657" s="88">
        <v>0.11</v>
      </c>
    </row>
    <row r="658" spans="1:6">
      <c r="A658" s="24" t="s">
        <v>152</v>
      </c>
      <c r="B658" s="5">
        <v>1993</v>
      </c>
      <c r="C658" s="33">
        <v>0.69</v>
      </c>
      <c r="D658" s="88">
        <v>0.23</v>
      </c>
      <c r="E658" s="88">
        <v>0.01</v>
      </c>
      <c r="F658" s="88">
        <v>7.0000000000000007E-2</v>
      </c>
    </row>
    <row r="659" spans="1:6">
      <c r="A659" s="24" t="s">
        <v>153</v>
      </c>
      <c r="B659" s="5">
        <v>1993</v>
      </c>
      <c r="C659" s="33">
        <v>0.48</v>
      </c>
      <c r="D659" s="88">
        <v>0.31</v>
      </c>
      <c r="E659" s="88">
        <v>0.05</v>
      </c>
      <c r="F659" s="88">
        <v>0.16</v>
      </c>
    </row>
    <row r="660" spans="1:6">
      <c r="A660" s="24" t="s">
        <v>174</v>
      </c>
      <c r="B660" s="5">
        <v>1993</v>
      </c>
      <c r="C660" s="33">
        <v>0.72</v>
      </c>
      <c r="D660" s="88">
        <v>0.2</v>
      </c>
      <c r="E660" s="88">
        <v>0.01</v>
      </c>
      <c r="F660" s="88">
        <v>7.0000000000000007E-2</v>
      </c>
    </row>
    <row r="661" spans="1:6">
      <c r="A661" s="24" t="s">
        <v>154</v>
      </c>
      <c r="B661" s="5">
        <v>1993</v>
      </c>
      <c r="C661" s="33">
        <v>0.41</v>
      </c>
      <c r="D661" s="88">
        <v>0.35</v>
      </c>
      <c r="E661" s="88">
        <v>0.09</v>
      </c>
      <c r="F661" s="88">
        <v>0.15</v>
      </c>
    </row>
    <row r="662" spans="1:6">
      <c r="A662" s="24" t="s">
        <v>155</v>
      </c>
      <c r="B662" s="5">
        <v>1993</v>
      </c>
      <c r="C662" s="33">
        <v>0.67</v>
      </c>
      <c r="D662" s="88">
        <v>0.28000000000000003</v>
      </c>
      <c r="E662" s="88">
        <v>0.01</v>
      </c>
      <c r="F662" s="88">
        <v>0.04</v>
      </c>
    </row>
    <row r="663" spans="1:6">
      <c r="A663" s="24" t="s">
        <v>156</v>
      </c>
      <c r="B663" s="5">
        <v>1993</v>
      </c>
      <c r="C663" s="33">
        <v>0.7</v>
      </c>
      <c r="D663" s="88">
        <v>0.19</v>
      </c>
      <c r="E663" s="88">
        <v>0.01</v>
      </c>
      <c r="F663" s="88">
        <v>0.1</v>
      </c>
    </row>
    <row r="664" spans="1:6">
      <c r="A664" s="24" t="s">
        <v>158</v>
      </c>
      <c r="B664" s="5">
        <v>1993</v>
      </c>
      <c r="C664" s="33">
        <v>0.56000000000000005</v>
      </c>
      <c r="D664" s="88">
        <v>0.3</v>
      </c>
      <c r="E664" s="88">
        <v>0.04</v>
      </c>
      <c r="F664" s="88">
        <v>0.1</v>
      </c>
    </row>
    <row r="665" spans="1:6">
      <c r="A665" s="24" t="s">
        <v>159</v>
      </c>
      <c r="B665" s="5">
        <v>1993</v>
      </c>
      <c r="C665" s="33">
        <v>0.68</v>
      </c>
      <c r="D665" s="88">
        <v>0.21</v>
      </c>
      <c r="E665" s="88">
        <v>0.03</v>
      </c>
      <c r="F665" s="88">
        <v>0.08</v>
      </c>
    </row>
    <row r="666" spans="1:6">
      <c r="A666" s="24" t="s">
        <v>160</v>
      </c>
      <c r="B666" s="5">
        <v>1993</v>
      </c>
      <c r="C666" s="33">
        <v>0.52</v>
      </c>
      <c r="D666" s="88">
        <v>0.24</v>
      </c>
      <c r="E666" s="88">
        <v>0.06</v>
      </c>
      <c r="F666" s="88">
        <v>0.18</v>
      </c>
    </row>
    <row r="667" spans="1:6">
      <c r="A667" s="24" t="s">
        <v>161</v>
      </c>
      <c r="B667" s="5">
        <v>1993</v>
      </c>
      <c r="C667" s="33">
        <v>0.39</v>
      </c>
      <c r="D667" s="88">
        <v>0.26</v>
      </c>
      <c r="E667" s="88">
        <v>0.12</v>
      </c>
      <c r="F667" s="88">
        <v>0.23</v>
      </c>
    </row>
    <row r="668" spans="1:6">
      <c r="A668" s="24" t="s">
        <v>162</v>
      </c>
      <c r="B668" s="5">
        <v>1993</v>
      </c>
      <c r="C668" s="33">
        <v>0.51</v>
      </c>
      <c r="D668" s="88">
        <v>0.28999999999999998</v>
      </c>
      <c r="E668" s="88">
        <v>0.06</v>
      </c>
      <c r="F668" s="88">
        <v>0.14000000000000001</v>
      </c>
    </row>
    <row r="669" spans="1:6">
      <c r="A669" s="24" t="s">
        <v>163</v>
      </c>
      <c r="B669" s="5">
        <v>1993</v>
      </c>
      <c r="C669" s="33">
        <v>0.72</v>
      </c>
      <c r="D669" s="88">
        <v>0.23</v>
      </c>
      <c r="E669" s="88">
        <v>0.01</v>
      </c>
      <c r="F669" s="88">
        <v>0.04</v>
      </c>
    </row>
    <row r="670" spans="1:6">
      <c r="A670" s="24" t="s">
        <v>157</v>
      </c>
      <c r="B670" s="5">
        <v>1993</v>
      </c>
      <c r="C670" s="33">
        <v>0.72</v>
      </c>
      <c r="D670" s="88">
        <v>0.11</v>
      </c>
      <c r="E670" s="88">
        <v>0.03</v>
      </c>
      <c r="F670" s="88">
        <v>0.14000000000000001</v>
      </c>
    </row>
    <row r="671" spans="1:6">
      <c r="A671" s="24" t="s">
        <v>164</v>
      </c>
      <c r="B671" s="5">
        <v>1993</v>
      </c>
      <c r="C671" s="33">
        <v>0.6</v>
      </c>
      <c r="D671" s="88">
        <v>0.35</v>
      </c>
      <c r="E671" s="88">
        <v>0.01</v>
      </c>
      <c r="F671" s="88">
        <v>0.04</v>
      </c>
    </row>
    <row r="672" spans="1:6">
      <c r="A672" s="24" t="s">
        <v>165</v>
      </c>
      <c r="B672" s="5">
        <v>1993</v>
      </c>
      <c r="C672" s="33">
        <v>0.66</v>
      </c>
      <c r="D672" s="88">
        <v>0.28000000000000003</v>
      </c>
      <c r="E672" s="88">
        <v>0.01</v>
      </c>
      <c r="F672" s="88">
        <v>0.05</v>
      </c>
    </row>
    <row r="673" spans="1:6">
      <c r="A673" s="24" t="s">
        <v>166</v>
      </c>
      <c r="B673" s="5">
        <v>1993</v>
      </c>
      <c r="C673" s="33">
        <v>0.65</v>
      </c>
      <c r="D673" s="88">
        <v>0.23</v>
      </c>
      <c r="E673" s="88">
        <v>0.01</v>
      </c>
      <c r="F673" s="88">
        <v>0.11</v>
      </c>
    </row>
    <row r="674" spans="1:6">
      <c r="A674" s="24" t="s">
        <v>167</v>
      </c>
      <c r="B674" s="5">
        <v>1993</v>
      </c>
      <c r="C674" s="33">
        <v>0.55000000000000004</v>
      </c>
      <c r="D674" s="88">
        <v>0.14000000000000001</v>
      </c>
      <c r="E674" s="88">
        <v>0.2</v>
      </c>
      <c r="F674" s="88">
        <v>0.11</v>
      </c>
    </row>
    <row r="675" spans="1:6">
      <c r="A675" s="24" t="s">
        <v>169</v>
      </c>
      <c r="B675" s="5">
        <v>1993</v>
      </c>
      <c r="C675" s="33">
        <v>0.64</v>
      </c>
      <c r="D675" s="88">
        <v>0.27</v>
      </c>
      <c r="E675" s="88">
        <v>0.01</v>
      </c>
      <c r="F675" s="88">
        <v>0.08</v>
      </c>
    </row>
    <row r="676" spans="1:6">
      <c r="A676" s="24" t="s">
        <v>170</v>
      </c>
      <c r="B676" s="5">
        <v>1993</v>
      </c>
      <c r="C676" s="33">
        <v>0.51</v>
      </c>
      <c r="D676" s="88">
        <v>0.27</v>
      </c>
      <c r="E676" s="88">
        <v>0.03</v>
      </c>
      <c r="F676" s="88">
        <v>0.19</v>
      </c>
    </row>
    <row r="677" spans="1:6">
      <c r="A677" s="24" t="s">
        <v>171</v>
      </c>
      <c r="B677" s="5">
        <v>1993</v>
      </c>
      <c r="C677" s="33">
        <v>0.68</v>
      </c>
      <c r="D677" s="88">
        <v>0.2</v>
      </c>
      <c r="E677" s="88">
        <v>0.01</v>
      </c>
      <c r="F677" s="88">
        <v>0.11</v>
      </c>
    </row>
    <row r="678" spans="1:6">
      <c r="A678" s="24" t="s">
        <v>172</v>
      </c>
      <c r="B678" s="5">
        <v>1993</v>
      </c>
      <c r="C678" s="33">
        <v>0.55000000000000004</v>
      </c>
      <c r="D678" s="88">
        <v>0.16</v>
      </c>
      <c r="E678" s="88">
        <v>0.06</v>
      </c>
      <c r="F678" s="88">
        <v>0.23</v>
      </c>
    </row>
    <row r="679" spans="1:6">
      <c r="A679" s="24" t="s">
        <v>173</v>
      </c>
      <c r="B679" s="5">
        <v>1993</v>
      </c>
      <c r="C679" s="33">
        <v>0.6</v>
      </c>
      <c r="D679" s="88">
        <v>0.27</v>
      </c>
      <c r="E679" s="88">
        <v>0.01</v>
      </c>
      <c r="F679" s="88">
        <v>0.12</v>
      </c>
    </row>
    <row r="680" spans="1:6">
      <c r="A680" s="35" t="s">
        <v>176</v>
      </c>
      <c r="B680" s="32">
        <v>1993</v>
      </c>
      <c r="C680" s="36">
        <v>0.57999999999999996</v>
      </c>
      <c r="D680" s="404">
        <v>0.26</v>
      </c>
      <c r="E680" s="404">
        <v>0.05</v>
      </c>
      <c r="F680" s="404">
        <v>0.11</v>
      </c>
    </row>
    <row r="681" spans="1:6">
      <c r="A681" s="24" t="s">
        <v>124</v>
      </c>
      <c r="B681" s="5">
        <v>1994</v>
      </c>
      <c r="C681" s="33">
        <v>0.72</v>
      </c>
      <c r="D681" s="88">
        <v>0.24</v>
      </c>
      <c r="E681" s="88">
        <v>0.01</v>
      </c>
      <c r="F681" s="88">
        <v>0.03</v>
      </c>
    </row>
    <row r="682" spans="1:6">
      <c r="A682" s="24" t="s">
        <v>125</v>
      </c>
      <c r="B682" s="5">
        <v>1994</v>
      </c>
      <c r="C682" s="33">
        <v>0.55000000000000004</v>
      </c>
      <c r="D682" s="88">
        <v>0.36</v>
      </c>
      <c r="E682" s="88">
        <v>0.01</v>
      </c>
      <c r="F682" s="88">
        <v>0.08</v>
      </c>
    </row>
    <row r="683" spans="1:6">
      <c r="A683" s="24" t="s">
        <v>126</v>
      </c>
      <c r="B683" s="5">
        <v>1994</v>
      </c>
      <c r="C683" s="33">
        <v>0.61</v>
      </c>
      <c r="D683" s="88">
        <v>0.25</v>
      </c>
      <c r="E683" s="88">
        <v>0.03</v>
      </c>
      <c r="F683" s="88">
        <v>0.11</v>
      </c>
    </row>
    <row r="684" spans="1:6">
      <c r="A684" s="24" t="s">
        <v>127</v>
      </c>
      <c r="B684" s="5">
        <v>1994</v>
      </c>
      <c r="C684" s="33">
        <v>0.68</v>
      </c>
      <c r="D684" s="88">
        <v>0.27</v>
      </c>
      <c r="E684" s="88">
        <v>0.01</v>
      </c>
      <c r="F684" s="88">
        <v>0.04</v>
      </c>
    </row>
    <row r="685" spans="1:6">
      <c r="A685" s="24" t="s">
        <v>128</v>
      </c>
      <c r="B685" s="5">
        <v>1994</v>
      </c>
      <c r="C685" s="33">
        <v>0.53</v>
      </c>
      <c r="D685" s="88">
        <v>0.36</v>
      </c>
      <c r="E685" s="88">
        <v>0.02</v>
      </c>
      <c r="F685" s="88">
        <v>0.08</v>
      </c>
    </row>
    <row r="686" spans="1:6">
      <c r="A686" s="24" t="s">
        <v>129</v>
      </c>
      <c r="B686" s="5">
        <v>1994</v>
      </c>
      <c r="C686" s="33">
        <v>0.48</v>
      </c>
      <c r="D686" s="88">
        <v>0.28999999999999998</v>
      </c>
      <c r="E686" s="88">
        <v>0.06</v>
      </c>
      <c r="F686" s="88">
        <v>0.17</v>
      </c>
    </row>
    <row r="687" spans="1:6">
      <c r="A687" s="24" t="s">
        <v>130</v>
      </c>
      <c r="B687" s="5">
        <v>1994</v>
      </c>
      <c r="C687" s="33">
        <v>0.54</v>
      </c>
      <c r="D687" s="88">
        <v>0.16</v>
      </c>
      <c r="E687" s="88">
        <v>0.16</v>
      </c>
      <c r="F687" s="88">
        <v>0.14000000000000001</v>
      </c>
    </row>
    <row r="688" spans="1:6">
      <c r="A688" s="24" t="s">
        <v>131</v>
      </c>
      <c r="B688" s="5">
        <v>1994</v>
      </c>
      <c r="C688" s="33">
        <v>0.7</v>
      </c>
      <c r="D688" s="88">
        <v>0.13</v>
      </c>
      <c r="E688" s="88">
        <v>0.05</v>
      </c>
      <c r="F688" s="88">
        <v>0.12</v>
      </c>
    </row>
    <row r="689" spans="1:6">
      <c r="A689" s="24" t="s">
        <v>132</v>
      </c>
      <c r="B689" s="5">
        <v>1994</v>
      </c>
      <c r="C689" s="33">
        <v>0.45</v>
      </c>
      <c r="D689" s="88">
        <v>0.42</v>
      </c>
      <c r="E689" s="88">
        <v>0.01</v>
      </c>
      <c r="F689" s="88">
        <v>0.12</v>
      </c>
    </row>
    <row r="690" spans="1:6">
      <c r="A690" s="24" t="s">
        <v>133</v>
      </c>
      <c r="B690" s="5">
        <v>1994</v>
      </c>
      <c r="C690" s="33">
        <v>0.56999999999999995</v>
      </c>
      <c r="D690" s="88">
        <v>0.31</v>
      </c>
      <c r="E690" s="88">
        <v>0.01</v>
      </c>
      <c r="F690" s="88">
        <v>0.11</v>
      </c>
    </row>
    <row r="691" spans="1:6">
      <c r="A691" s="24" t="s">
        <v>134</v>
      </c>
      <c r="B691" s="5">
        <v>1994</v>
      </c>
      <c r="C691" s="33">
        <v>0.62</v>
      </c>
      <c r="D691" s="88">
        <v>0.32</v>
      </c>
      <c r="E691" s="88">
        <v>0.01</v>
      </c>
      <c r="F691" s="88">
        <v>0.05</v>
      </c>
    </row>
    <row r="692" spans="1:6">
      <c r="A692" s="24" t="s">
        <v>135</v>
      </c>
      <c r="B692" s="5">
        <v>1994</v>
      </c>
      <c r="C692" s="33">
        <v>0.63</v>
      </c>
      <c r="D692" s="88">
        <v>0.31</v>
      </c>
      <c r="E692" s="88">
        <v>0.01</v>
      </c>
      <c r="F692" s="88">
        <v>0.05</v>
      </c>
    </row>
    <row r="693" spans="1:6">
      <c r="A693" s="24" t="s">
        <v>136</v>
      </c>
      <c r="B693" s="5">
        <v>1994</v>
      </c>
      <c r="C693" s="33">
        <v>0.59</v>
      </c>
      <c r="D693" s="88">
        <v>0.22</v>
      </c>
      <c r="E693" s="88">
        <v>0.02</v>
      </c>
      <c r="F693" s="88">
        <v>0.17</v>
      </c>
    </row>
    <row r="694" spans="1:6">
      <c r="A694" s="24" t="s">
        <v>137</v>
      </c>
      <c r="B694" s="5">
        <v>1994</v>
      </c>
      <c r="C694" s="33">
        <v>0.52</v>
      </c>
      <c r="D694" s="88">
        <v>0.31</v>
      </c>
      <c r="E694" s="88">
        <v>0.02</v>
      </c>
      <c r="F694" s="88">
        <v>0.14000000000000001</v>
      </c>
    </row>
    <row r="695" spans="1:6">
      <c r="A695" s="24" t="s">
        <v>138</v>
      </c>
      <c r="B695" s="5">
        <v>1994</v>
      </c>
      <c r="C695" s="33">
        <v>0.67</v>
      </c>
      <c r="D695" s="88">
        <v>0.17</v>
      </c>
      <c r="E695" s="88">
        <v>0.08</v>
      </c>
      <c r="F695" s="88">
        <v>0.08</v>
      </c>
    </row>
    <row r="696" spans="1:6">
      <c r="A696" s="24" t="s">
        <v>139</v>
      </c>
      <c r="B696" s="5">
        <v>1994</v>
      </c>
      <c r="C696" s="33">
        <v>0.55000000000000004</v>
      </c>
      <c r="D696" s="88">
        <v>0.15</v>
      </c>
      <c r="E696" s="88">
        <v>0.11</v>
      </c>
      <c r="F696" s="88">
        <v>0.19</v>
      </c>
    </row>
    <row r="697" spans="1:6">
      <c r="A697" s="24" t="s">
        <v>140</v>
      </c>
      <c r="B697" s="5">
        <v>1994</v>
      </c>
      <c r="C697" s="33">
        <v>0.63</v>
      </c>
      <c r="D697" s="88">
        <v>0.21</v>
      </c>
      <c r="E697" s="88">
        <v>0.02</v>
      </c>
      <c r="F697" s="88">
        <v>0.14000000000000001</v>
      </c>
    </row>
    <row r="698" spans="1:6">
      <c r="A698" s="24" t="s">
        <v>141</v>
      </c>
      <c r="B698" s="5">
        <v>1994</v>
      </c>
      <c r="C698" s="33">
        <v>0.7</v>
      </c>
      <c r="D698" s="88">
        <v>0.23</v>
      </c>
      <c r="E698" s="88">
        <v>0.02</v>
      </c>
      <c r="F698" s="88">
        <v>0.06</v>
      </c>
    </row>
    <row r="699" spans="1:6">
      <c r="A699" s="24" t="s">
        <v>254</v>
      </c>
      <c r="B699" s="5">
        <v>1994</v>
      </c>
      <c r="C699" s="33">
        <v>0.66</v>
      </c>
      <c r="D699" s="88">
        <v>0.28000000000000003</v>
      </c>
      <c r="E699" s="88">
        <v>0.01</v>
      </c>
      <c r="F699" s="88">
        <v>0.05</v>
      </c>
    </row>
    <row r="700" spans="1:6">
      <c r="A700" s="24" t="s">
        <v>142</v>
      </c>
      <c r="B700" s="5">
        <v>1994</v>
      </c>
      <c r="C700" s="33">
        <v>0.56999999999999995</v>
      </c>
      <c r="D700" s="88">
        <v>0.21</v>
      </c>
      <c r="E700" s="88">
        <v>0.15</v>
      </c>
      <c r="F700" s="88">
        <v>7.0000000000000007E-2</v>
      </c>
    </row>
    <row r="701" spans="1:6">
      <c r="A701" s="24" t="s">
        <v>143</v>
      </c>
      <c r="B701" s="5">
        <v>1994</v>
      </c>
      <c r="C701" s="33">
        <v>0.54</v>
      </c>
      <c r="D701" s="88">
        <v>0.33</v>
      </c>
      <c r="E701" s="88">
        <v>0.01</v>
      </c>
      <c r="F701" s="88">
        <v>0.12</v>
      </c>
    </row>
    <row r="702" spans="1:6">
      <c r="A702" s="24" t="s">
        <v>144</v>
      </c>
      <c r="B702" s="5">
        <v>1994</v>
      </c>
      <c r="C702" s="33">
        <v>0.5</v>
      </c>
      <c r="D702" s="88">
        <v>0.13</v>
      </c>
      <c r="E702" s="88">
        <v>0.24</v>
      </c>
      <c r="F702" s="88">
        <v>0.13</v>
      </c>
    </row>
    <row r="703" spans="1:6">
      <c r="A703" s="24" t="s">
        <v>145</v>
      </c>
      <c r="B703" s="5">
        <v>1994</v>
      </c>
      <c r="C703" s="33">
        <v>0.47</v>
      </c>
      <c r="D703" s="88">
        <v>0.28000000000000003</v>
      </c>
      <c r="E703" s="88">
        <v>0.14000000000000001</v>
      </c>
      <c r="F703" s="88">
        <v>0.11</v>
      </c>
    </row>
    <row r="704" spans="1:6">
      <c r="A704" s="24" t="s">
        <v>146</v>
      </c>
      <c r="B704" s="5">
        <v>1994</v>
      </c>
      <c r="C704" s="33">
        <v>0.56999999999999995</v>
      </c>
      <c r="D704" s="88">
        <v>0.18</v>
      </c>
      <c r="E704" s="88">
        <v>7.0000000000000007E-2</v>
      </c>
      <c r="F704" s="88">
        <v>0.18</v>
      </c>
    </row>
    <row r="705" spans="1:6">
      <c r="A705" s="24" t="s">
        <v>147</v>
      </c>
      <c r="B705" s="5">
        <v>1994</v>
      </c>
      <c r="C705" s="33">
        <v>0.68</v>
      </c>
      <c r="D705" s="88">
        <v>0.28000000000000003</v>
      </c>
      <c r="E705" s="88">
        <v>0.01</v>
      </c>
      <c r="F705" s="88">
        <v>0.03</v>
      </c>
    </row>
    <row r="706" spans="1:6">
      <c r="A706" s="24" t="s">
        <v>148</v>
      </c>
      <c r="B706" s="5">
        <v>1994</v>
      </c>
      <c r="C706" s="33">
        <v>0.62</v>
      </c>
      <c r="D706" s="88">
        <v>0.25</v>
      </c>
      <c r="E706" s="88">
        <v>0.03</v>
      </c>
      <c r="F706" s="88">
        <v>0.1</v>
      </c>
    </row>
    <row r="707" spans="1:6">
      <c r="A707" s="24" t="s">
        <v>149</v>
      </c>
      <c r="B707" s="5">
        <v>1994</v>
      </c>
      <c r="C707" s="33">
        <v>0.6</v>
      </c>
      <c r="D707" s="88">
        <v>0.24</v>
      </c>
      <c r="E707" s="88">
        <v>0.03</v>
      </c>
      <c r="F707" s="88">
        <v>0.14000000000000001</v>
      </c>
    </row>
    <row r="708" spans="1:6">
      <c r="A708" s="24" t="s">
        <v>150</v>
      </c>
      <c r="B708" s="5">
        <v>1994</v>
      </c>
      <c r="C708" s="33">
        <v>0.59</v>
      </c>
      <c r="D708" s="88">
        <v>0.22</v>
      </c>
      <c r="E708" s="88">
        <v>0.04</v>
      </c>
      <c r="F708" s="88">
        <v>0.15</v>
      </c>
    </row>
    <row r="709" spans="1:6">
      <c r="A709" s="24" t="s">
        <v>151</v>
      </c>
      <c r="B709" s="5">
        <v>1994</v>
      </c>
      <c r="C709" s="33">
        <v>0.43</v>
      </c>
      <c r="D709" s="88">
        <v>0.46</v>
      </c>
      <c r="E709" s="88">
        <v>0.01</v>
      </c>
      <c r="F709" s="88">
        <v>0.11</v>
      </c>
    </row>
    <row r="710" spans="1:6">
      <c r="A710" s="24" t="s">
        <v>152</v>
      </c>
      <c r="B710" s="5">
        <v>1994</v>
      </c>
      <c r="C710" s="33">
        <v>0.68</v>
      </c>
      <c r="D710" s="88">
        <v>0.24</v>
      </c>
      <c r="E710" s="88">
        <v>0.01</v>
      </c>
      <c r="F710" s="88">
        <v>7.0000000000000007E-2</v>
      </c>
    </row>
    <row r="711" spans="1:6">
      <c r="A711" s="24" t="s">
        <v>153</v>
      </c>
      <c r="B711" s="5">
        <v>1994</v>
      </c>
      <c r="C711" s="33">
        <v>0.46</v>
      </c>
      <c r="D711" s="88">
        <v>0.31</v>
      </c>
      <c r="E711" s="88">
        <v>0.06</v>
      </c>
      <c r="F711" s="88">
        <v>0.17</v>
      </c>
    </row>
    <row r="712" spans="1:6">
      <c r="A712" s="24" t="s">
        <v>174</v>
      </c>
      <c r="B712" s="5">
        <v>1994</v>
      </c>
      <c r="C712" s="33">
        <v>0.67</v>
      </c>
      <c r="D712" s="88">
        <v>0.26</v>
      </c>
      <c r="E712" s="88">
        <v>0.01</v>
      </c>
      <c r="F712" s="88">
        <v>0.06</v>
      </c>
    </row>
    <row r="713" spans="1:6">
      <c r="A713" s="24" t="s">
        <v>154</v>
      </c>
      <c r="B713" s="5">
        <v>1994</v>
      </c>
      <c r="C713" s="33">
        <v>0.39</v>
      </c>
      <c r="D713" s="88">
        <v>0.36</v>
      </c>
      <c r="E713" s="88">
        <v>0.09</v>
      </c>
      <c r="F713" s="88">
        <v>0.15</v>
      </c>
    </row>
    <row r="714" spans="1:6">
      <c r="A714" s="24" t="s">
        <v>155</v>
      </c>
      <c r="B714" s="5">
        <v>1994</v>
      </c>
      <c r="C714" s="33">
        <v>0.59</v>
      </c>
      <c r="D714" s="88">
        <v>0.37</v>
      </c>
      <c r="E714" s="88">
        <v>0.01</v>
      </c>
      <c r="F714" s="88">
        <v>0.04</v>
      </c>
    </row>
    <row r="715" spans="1:6">
      <c r="A715" s="24" t="s">
        <v>156</v>
      </c>
      <c r="B715" s="5">
        <v>1994</v>
      </c>
      <c r="C715" s="33">
        <v>0.66</v>
      </c>
      <c r="D715" s="88">
        <v>0.23</v>
      </c>
      <c r="E715" s="88">
        <v>0.01</v>
      </c>
      <c r="F715" s="88">
        <v>0.1</v>
      </c>
    </row>
    <row r="716" spans="1:6">
      <c r="A716" s="24" t="s">
        <v>158</v>
      </c>
      <c r="B716" s="5">
        <v>1994</v>
      </c>
      <c r="C716" s="33">
        <v>0.52</v>
      </c>
      <c r="D716" s="88">
        <v>0.35</v>
      </c>
      <c r="E716" s="88">
        <v>0.04</v>
      </c>
      <c r="F716" s="88">
        <v>0.09</v>
      </c>
    </row>
    <row r="717" spans="1:6">
      <c r="A717" s="24" t="s">
        <v>159</v>
      </c>
      <c r="B717" s="5">
        <v>1994</v>
      </c>
      <c r="C717" s="33">
        <v>0.63</v>
      </c>
      <c r="D717" s="88">
        <v>0.27</v>
      </c>
      <c r="E717" s="88">
        <v>0.03</v>
      </c>
      <c r="F717" s="88">
        <v>7.0000000000000007E-2</v>
      </c>
    </row>
    <row r="718" spans="1:6">
      <c r="A718" s="24" t="s">
        <v>160</v>
      </c>
      <c r="B718" s="5">
        <v>1994</v>
      </c>
      <c r="C718" s="33">
        <v>0.51</v>
      </c>
      <c r="D718" s="88">
        <v>0.26</v>
      </c>
      <c r="E718" s="88">
        <v>0.05</v>
      </c>
      <c r="F718" s="88">
        <v>0.18</v>
      </c>
    </row>
    <row r="719" spans="1:6">
      <c r="A719" s="24" t="s">
        <v>161</v>
      </c>
      <c r="B719" s="5">
        <v>1994</v>
      </c>
      <c r="C719" s="33">
        <v>0.37</v>
      </c>
      <c r="D719" s="88">
        <v>0.3</v>
      </c>
      <c r="E719" s="88">
        <v>0.11</v>
      </c>
      <c r="F719" s="88">
        <v>0.22</v>
      </c>
    </row>
    <row r="720" spans="1:6">
      <c r="A720" s="24" t="s">
        <v>162</v>
      </c>
      <c r="B720" s="5">
        <v>1994</v>
      </c>
      <c r="C720" s="33">
        <v>0.49</v>
      </c>
      <c r="D720" s="88">
        <v>0.31</v>
      </c>
      <c r="E720" s="88">
        <v>7.0000000000000007E-2</v>
      </c>
      <c r="F720" s="88">
        <v>0.13</v>
      </c>
    </row>
    <row r="721" spans="1:6">
      <c r="A721" s="24" t="s">
        <v>163</v>
      </c>
      <c r="B721" s="5">
        <v>1994</v>
      </c>
      <c r="C721" s="33">
        <v>0.67</v>
      </c>
      <c r="D721" s="88">
        <v>0.28000000000000003</v>
      </c>
      <c r="E721" s="88">
        <v>0.01</v>
      </c>
      <c r="F721" s="88">
        <v>0.04</v>
      </c>
    </row>
    <row r="722" spans="1:6">
      <c r="A722" s="24" t="s">
        <v>157</v>
      </c>
      <c r="B722" s="5">
        <v>1994</v>
      </c>
      <c r="C722" s="33">
        <v>0.67</v>
      </c>
      <c r="D722" s="88">
        <v>0.16</v>
      </c>
      <c r="E722" s="88">
        <v>0.04</v>
      </c>
      <c r="F722" s="88">
        <v>0.13</v>
      </c>
    </row>
    <row r="723" spans="1:6">
      <c r="A723" s="24" t="s">
        <v>164</v>
      </c>
      <c r="B723" s="5">
        <v>1994</v>
      </c>
      <c r="C723" s="33">
        <v>0.56000000000000005</v>
      </c>
      <c r="D723" s="88">
        <v>0.39</v>
      </c>
      <c r="E723" s="88">
        <v>0.01</v>
      </c>
      <c r="F723" s="88">
        <v>0.04</v>
      </c>
    </row>
    <row r="724" spans="1:6">
      <c r="A724" s="24" t="s">
        <v>165</v>
      </c>
      <c r="B724" s="5">
        <v>1994</v>
      </c>
      <c r="C724" s="33">
        <v>0.61</v>
      </c>
      <c r="D724" s="88">
        <v>0.33</v>
      </c>
      <c r="E724" s="88">
        <v>0.01</v>
      </c>
      <c r="F724" s="88">
        <v>0.05</v>
      </c>
    </row>
    <row r="725" spans="1:6">
      <c r="A725" s="24" t="s">
        <v>166</v>
      </c>
      <c r="B725" s="5">
        <v>1994</v>
      </c>
      <c r="C725" s="33">
        <v>0.61</v>
      </c>
      <c r="D725" s="88">
        <v>0.28000000000000003</v>
      </c>
      <c r="E725" s="88">
        <v>0.01</v>
      </c>
      <c r="F725" s="88">
        <v>0.1</v>
      </c>
    </row>
    <row r="726" spans="1:6">
      <c r="A726" s="24" t="s">
        <v>167</v>
      </c>
      <c r="B726" s="5">
        <v>1994</v>
      </c>
      <c r="C726" s="33">
        <v>0.54</v>
      </c>
      <c r="D726" s="88">
        <v>0.17</v>
      </c>
      <c r="E726" s="88">
        <v>0.19</v>
      </c>
      <c r="F726" s="88">
        <v>0.1</v>
      </c>
    </row>
    <row r="727" spans="1:6">
      <c r="A727" s="24" t="s">
        <v>169</v>
      </c>
      <c r="B727" s="5">
        <v>1994</v>
      </c>
      <c r="C727" s="33">
        <v>0.57999999999999996</v>
      </c>
      <c r="D727" s="88">
        <v>0.33</v>
      </c>
      <c r="E727" s="88">
        <v>0.01</v>
      </c>
      <c r="F727" s="88">
        <v>0.08</v>
      </c>
    </row>
    <row r="728" spans="1:6">
      <c r="A728" s="24" t="s">
        <v>170</v>
      </c>
      <c r="B728" s="5">
        <v>1994</v>
      </c>
      <c r="C728" s="33">
        <v>0.5</v>
      </c>
      <c r="D728" s="88">
        <v>0.3</v>
      </c>
      <c r="E728" s="88">
        <v>0.02</v>
      </c>
      <c r="F728" s="88">
        <v>0.18</v>
      </c>
    </row>
    <row r="729" spans="1:6">
      <c r="A729" s="24" t="s">
        <v>171</v>
      </c>
      <c r="B729" s="5">
        <v>1994</v>
      </c>
      <c r="C729" s="33">
        <v>0.64</v>
      </c>
      <c r="D729" s="88">
        <v>0.27</v>
      </c>
      <c r="E729" s="88">
        <v>0.01</v>
      </c>
      <c r="F729" s="88">
        <v>0.08</v>
      </c>
    </row>
    <row r="730" spans="1:6">
      <c r="A730" s="24" t="s">
        <v>172</v>
      </c>
      <c r="B730" s="5">
        <v>1994</v>
      </c>
      <c r="C730" s="33">
        <v>0.53</v>
      </c>
      <c r="D730" s="88">
        <v>0.2</v>
      </c>
      <c r="E730" s="88">
        <v>0.06</v>
      </c>
      <c r="F730" s="88">
        <v>0.21</v>
      </c>
    </row>
    <row r="731" spans="1:6">
      <c r="A731" s="24" t="s">
        <v>173</v>
      </c>
      <c r="B731" s="5">
        <v>1994</v>
      </c>
      <c r="C731" s="33">
        <v>0.55000000000000004</v>
      </c>
      <c r="D731" s="88">
        <v>0.31</v>
      </c>
      <c r="E731" s="88">
        <v>0.01</v>
      </c>
      <c r="F731" s="88">
        <v>0.13</v>
      </c>
    </row>
    <row r="732" spans="1:6">
      <c r="A732" s="35" t="s">
        <v>176</v>
      </c>
      <c r="B732" s="32">
        <v>1994</v>
      </c>
      <c r="C732" s="36">
        <v>0.55000000000000004</v>
      </c>
      <c r="D732" s="404">
        <v>0.3</v>
      </c>
      <c r="E732" s="404">
        <v>0.04</v>
      </c>
      <c r="F732" s="404">
        <v>0.11</v>
      </c>
    </row>
    <row r="733" spans="1:6">
      <c r="A733" s="24" t="s">
        <v>124</v>
      </c>
      <c r="B733" s="5">
        <v>1995</v>
      </c>
      <c r="C733" s="33">
        <v>0.69</v>
      </c>
      <c r="D733" s="88">
        <v>0.27</v>
      </c>
      <c r="E733" s="88">
        <v>0.01</v>
      </c>
      <c r="F733" s="88">
        <v>0.03</v>
      </c>
    </row>
    <row r="734" spans="1:6">
      <c r="A734" s="24" t="s">
        <v>125</v>
      </c>
      <c r="B734" s="5">
        <v>1995</v>
      </c>
      <c r="C734" s="33">
        <v>0.55000000000000004</v>
      </c>
      <c r="D734" s="88">
        <v>0.37</v>
      </c>
      <c r="E734" s="88">
        <v>0.01</v>
      </c>
      <c r="F734" s="88">
        <v>7.0000000000000007E-2</v>
      </c>
    </row>
    <row r="735" spans="1:6">
      <c r="A735" s="24" t="s">
        <v>126</v>
      </c>
      <c r="B735" s="5">
        <v>1995</v>
      </c>
      <c r="C735" s="33">
        <v>0.57999999999999996</v>
      </c>
      <c r="D735" s="88">
        <v>0.28999999999999998</v>
      </c>
      <c r="E735" s="88">
        <v>0.03</v>
      </c>
      <c r="F735" s="88">
        <v>0.1</v>
      </c>
    </row>
    <row r="736" spans="1:6">
      <c r="A736" s="24" t="s">
        <v>127</v>
      </c>
      <c r="B736" s="5">
        <v>1995</v>
      </c>
      <c r="C736" s="33">
        <v>0.67</v>
      </c>
      <c r="D736" s="88">
        <v>0.28000000000000003</v>
      </c>
      <c r="E736" s="88">
        <v>0.01</v>
      </c>
      <c r="F736" s="88">
        <v>0.04</v>
      </c>
    </row>
    <row r="737" spans="1:6">
      <c r="A737" s="24" t="s">
        <v>128</v>
      </c>
      <c r="B737" s="5">
        <v>1995</v>
      </c>
      <c r="C737" s="33">
        <v>0.53</v>
      </c>
      <c r="D737" s="88">
        <v>0.37</v>
      </c>
      <c r="E737" s="88">
        <v>0.02</v>
      </c>
      <c r="F737" s="88">
        <v>0.08</v>
      </c>
    </row>
    <row r="738" spans="1:6">
      <c r="A738" s="24" t="s">
        <v>129</v>
      </c>
      <c r="B738" s="5">
        <v>1995</v>
      </c>
      <c r="C738" s="33">
        <v>0.44</v>
      </c>
      <c r="D738" s="88">
        <v>0.32</v>
      </c>
      <c r="E738" s="88">
        <v>0.05</v>
      </c>
      <c r="F738" s="88">
        <v>0.19</v>
      </c>
    </row>
    <row r="739" spans="1:6">
      <c r="A739" s="24" t="s">
        <v>130</v>
      </c>
      <c r="B739" s="5">
        <v>1995</v>
      </c>
      <c r="C739" s="33">
        <v>0.52</v>
      </c>
      <c r="D739" s="88">
        <v>0.23</v>
      </c>
      <c r="E739" s="88">
        <v>0.11</v>
      </c>
      <c r="F739" s="88">
        <v>0.14000000000000001</v>
      </c>
    </row>
    <row r="740" spans="1:6">
      <c r="A740" s="24" t="s">
        <v>131</v>
      </c>
      <c r="B740" s="5">
        <v>1995</v>
      </c>
      <c r="C740" s="33">
        <v>0.69</v>
      </c>
      <c r="D740" s="88">
        <v>0.13</v>
      </c>
      <c r="E740" s="88">
        <v>0.06</v>
      </c>
      <c r="F740" s="88">
        <v>0.12</v>
      </c>
    </row>
    <row r="741" spans="1:6">
      <c r="A741" s="24" t="s">
        <v>132</v>
      </c>
      <c r="B741" s="5">
        <v>1995</v>
      </c>
      <c r="C741" s="33">
        <v>0.4</v>
      </c>
      <c r="D741" s="88">
        <v>0.46</v>
      </c>
      <c r="E741" s="88">
        <v>0.02</v>
      </c>
      <c r="F741" s="88">
        <v>0.12</v>
      </c>
    </row>
    <row r="742" spans="1:6">
      <c r="A742" s="24" t="s">
        <v>133</v>
      </c>
      <c r="B742" s="5">
        <v>1995</v>
      </c>
      <c r="C742" s="33">
        <v>0.53</v>
      </c>
      <c r="D742" s="88">
        <v>0.35</v>
      </c>
      <c r="E742" s="88">
        <v>0.01</v>
      </c>
      <c r="F742" s="88">
        <v>0.11</v>
      </c>
    </row>
    <row r="743" spans="1:6">
      <c r="A743" s="24" t="s">
        <v>134</v>
      </c>
      <c r="B743" s="5">
        <v>1995</v>
      </c>
      <c r="C743" s="33">
        <v>0.56999999999999995</v>
      </c>
      <c r="D743" s="88">
        <v>0.36</v>
      </c>
      <c r="E743" s="88">
        <v>0.01</v>
      </c>
      <c r="F743" s="88">
        <v>0.06</v>
      </c>
    </row>
    <row r="744" spans="1:6">
      <c r="A744" s="24" t="s">
        <v>135</v>
      </c>
      <c r="B744" s="5">
        <v>1995</v>
      </c>
      <c r="C744" s="33">
        <v>0.63</v>
      </c>
      <c r="D744" s="88">
        <v>0.31</v>
      </c>
      <c r="E744" s="88">
        <v>0.01</v>
      </c>
      <c r="F744" s="88">
        <v>0.05</v>
      </c>
    </row>
    <row r="745" spans="1:6">
      <c r="A745" s="24" t="s">
        <v>136</v>
      </c>
      <c r="B745" s="5">
        <v>1995</v>
      </c>
      <c r="C745" s="33">
        <v>0.56000000000000005</v>
      </c>
      <c r="D745" s="88">
        <v>0.26</v>
      </c>
      <c r="E745" s="88">
        <v>0.02</v>
      </c>
      <c r="F745" s="88">
        <v>0.16</v>
      </c>
    </row>
    <row r="746" spans="1:6">
      <c r="A746" s="24" t="s">
        <v>137</v>
      </c>
      <c r="B746" s="5">
        <v>1995</v>
      </c>
      <c r="C746" s="33">
        <v>0.49</v>
      </c>
      <c r="D746" s="88">
        <v>0.36</v>
      </c>
      <c r="E746" s="88">
        <v>0.02</v>
      </c>
      <c r="F746" s="88">
        <v>0.13</v>
      </c>
    </row>
    <row r="747" spans="1:6">
      <c r="A747" s="24" t="s">
        <v>138</v>
      </c>
      <c r="B747" s="5">
        <v>1995</v>
      </c>
      <c r="C747" s="33">
        <v>0.64</v>
      </c>
      <c r="D747" s="88">
        <v>0.19</v>
      </c>
      <c r="E747" s="88">
        <v>0.09</v>
      </c>
      <c r="F747" s="88">
        <v>0.08</v>
      </c>
    </row>
    <row r="748" spans="1:6">
      <c r="A748" s="24" t="s">
        <v>139</v>
      </c>
      <c r="B748" s="5">
        <v>1995</v>
      </c>
      <c r="C748" s="33">
        <v>0.56000000000000005</v>
      </c>
      <c r="D748" s="88">
        <v>0.13</v>
      </c>
      <c r="E748" s="88">
        <v>0.12</v>
      </c>
      <c r="F748" s="88">
        <v>0.19</v>
      </c>
    </row>
    <row r="749" spans="1:6">
      <c r="A749" s="24" t="s">
        <v>140</v>
      </c>
      <c r="B749" s="5">
        <v>1995</v>
      </c>
      <c r="C749" s="33">
        <v>0.57999999999999996</v>
      </c>
      <c r="D749" s="88">
        <v>0.26</v>
      </c>
      <c r="E749" s="88">
        <v>0.03</v>
      </c>
      <c r="F749" s="88">
        <v>0.13</v>
      </c>
    </row>
    <row r="750" spans="1:6">
      <c r="A750" s="24" t="s">
        <v>141</v>
      </c>
      <c r="B750" s="5">
        <v>1995</v>
      </c>
      <c r="C750" s="33">
        <v>0.67</v>
      </c>
      <c r="D750" s="88">
        <v>0.26</v>
      </c>
      <c r="E750" s="88">
        <v>0.01</v>
      </c>
      <c r="F750" s="88">
        <v>0.06</v>
      </c>
    </row>
    <row r="751" spans="1:6">
      <c r="A751" s="24" t="s">
        <v>254</v>
      </c>
      <c r="B751" s="5">
        <v>1995</v>
      </c>
      <c r="C751" s="33">
        <v>0.64</v>
      </c>
      <c r="D751" s="88">
        <v>0.3</v>
      </c>
      <c r="E751" s="88">
        <v>0.01</v>
      </c>
      <c r="F751" s="88">
        <v>0.05</v>
      </c>
    </row>
    <row r="752" spans="1:6">
      <c r="A752" s="24" t="s">
        <v>142</v>
      </c>
      <c r="B752" s="5">
        <v>1995</v>
      </c>
      <c r="C752" s="33">
        <v>0.56000000000000005</v>
      </c>
      <c r="D752" s="88">
        <v>0.28999999999999998</v>
      </c>
      <c r="E752" s="88">
        <v>0.08</v>
      </c>
      <c r="F752" s="88">
        <v>7.0000000000000007E-2</v>
      </c>
    </row>
    <row r="753" spans="1:6">
      <c r="A753" s="24" t="s">
        <v>143</v>
      </c>
      <c r="B753" s="5">
        <v>1995</v>
      </c>
      <c r="C753" s="33">
        <v>0.54</v>
      </c>
      <c r="D753" s="88">
        <v>0.33</v>
      </c>
      <c r="E753" s="88">
        <v>0.01</v>
      </c>
      <c r="F753" s="88">
        <v>0.12</v>
      </c>
    </row>
    <row r="754" spans="1:6">
      <c r="A754" s="24" t="s">
        <v>144</v>
      </c>
      <c r="B754" s="5">
        <v>1995</v>
      </c>
      <c r="C754" s="33">
        <v>0.49</v>
      </c>
      <c r="D754" s="88">
        <v>0.23</v>
      </c>
      <c r="E754" s="88">
        <v>0.15</v>
      </c>
      <c r="F754" s="88">
        <v>0.13</v>
      </c>
    </row>
    <row r="755" spans="1:6">
      <c r="A755" s="24" t="s">
        <v>145</v>
      </c>
      <c r="B755" s="5">
        <v>1995</v>
      </c>
      <c r="C755" s="33">
        <v>0.47</v>
      </c>
      <c r="D755" s="88">
        <v>0.38</v>
      </c>
      <c r="E755" s="88">
        <v>0.04</v>
      </c>
      <c r="F755" s="88">
        <v>0.11</v>
      </c>
    </row>
    <row r="756" spans="1:6">
      <c r="A756" s="24" t="s">
        <v>146</v>
      </c>
      <c r="B756" s="5">
        <v>1995</v>
      </c>
      <c r="C756" s="33">
        <v>0.56000000000000005</v>
      </c>
      <c r="D756" s="88">
        <v>0.2</v>
      </c>
      <c r="E756" s="88">
        <v>7.0000000000000007E-2</v>
      </c>
      <c r="F756" s="88">
        <v>0.17</v>
      </c>
    </row>
    <row r="757" spans="1:6">
      <c r="A757" s="24" t="s">
        <v>147</v>
      </c>
      <c r="B757" s="5">
        <v>1995</v>
      </c>
      <c r="C757" s="33">
        <v>0.68</v>
      </c>
      <c r="D757" s="88">
        <v>0.28000000000000003</v>
      </c>
      <c r="E757" s="88">
        <v>0.01</v>
      </c>
      <c r="F757" s="88">
        <v>0.03</v>
      </c>
    </row>
    <row r="758" spans="1:6">
      <c r="A758" s="24" t="s">
        <v>148</v>
      </c>
      <c r="B758" s="5">
        <v>1995</v>
      </c>
      <c r="C758" s="33">
        <v>0.62</v>
      </c>
      <c r="D758" s="88">
        <v>0.25</v>
      </c>
      <c r="E758" s="88">
        <v>0.03</v>
      </c>
      <c r="F758" s="88">
        <v>0.1</v>
      </c>
    </row>
    <row r="759" spans="1:6">
      <c r="A759" s="24" t="s">
        <v>149</v>
      </c>
      <c r="B759" s="5">
        <v>1995</v>
      </c>
      <c r="C759" s="33">
        <v>0.56999999999999995</v>
      </c>
      <c r="D759" s="88">
        <v>0.27</v>
      </c>
      <c r="E759" s="88">
        <v>0.03</v>
      </c>
      <c r="F759" s="88">
        <v>0.13</v>
      </c>
    </row>
    <row r="760" spans="1:6">
      <c r="A760" s="24" t="s">
        <v>150</v>
      </c>
      <c r="B760" s="5">
        <v>1995</v>
      </c>
      <c r="C760" s="33">
        <v>0.57999999999999996</v>
      </c>
      <c r="D760" s="88">
        <v>0.23</v>
      </c>
      <c r="E760" s="88">
        <v>0.05</v>
      </c>
      <c r="F760" s="88">
        <v>0.14000000000000001</v>
      </c>
    </row>
    <row r="761" spans="1:6">
      <c r="A761" s="24" t="s">
        <v>151</v>
      </c>
      <c r="B761" s="5">
        <v>1995</v>
      </c>
      <c r="C761" s="33">
        <v>0.41</v>
      </c>
      <c r="D761" s="88">
        <v>0.45</v>
      </c>
      <c r="E761" s="88">
        <v>0.01</v>
      </c>
      <c r="F761" s="88">
        <v>0.13</v>
      </c>
    </row>
    <row r="762" spans="1:6">
      <c r="A762" s="24" t="s">
        <v>152</v>
      </c>
      <c r="B762" s="5">
        <v>1995</v>
      </c>
      <c r="C762" s="33">
        <v>0.69</v>
      </c>
      <c r="D762" s="88">
        <v>0.23</v>
      </c>
      <c r="E762" s="88">
        <v>0.01</v>
      </c>
      <c r="F762" s="88">
        <v>7.0000000000000007E-2</v>
      </c>
    </row>
    <row r="763" spans="1:6">
      <c r="A763" s="24" t="s">
        <v>153</v>
      </c>
      <c r="B763" s="5">
        <v>1995</v>
      </c>
      <c r="C763" s="33">
        <v>0.48</v>
      </c>
      <c r="D763" s="88">
        <v>0.3</v>
      </c>
      <c r="E763" s="88">
        <v>0.06</v>
      </c>
      <c r="F763" s="88">
        <v>0.16</v>
      </c>
    </row>
    <row r="764" spans="1:6">
      <c r="A764" s="24" t="s">
        <v>174</v>
      </c>
      <c r="B764" s="5">
        <v>1995</v>
      </c>
      <c r="C764" s="33">
        <v>0.66</v>
      </c>
      <c r="D764" s="88">
        <v>0.28000000000000003</v>
      </c>
      <c r="E764" s="88">
        <v>0.01</v>
      </c>
      <c r="F764" s="88">
        <v>0.05</v>
      </c>
    </row>
    <row r="765" spans="1:6">
      <c r="A765" s="24" t="s">
        <v>154</v>
      </c>
      <c r="B765" s="5">
        <v>1995</v>
      </c>
      <c r="C765" s="33">
        <v>0.4</v>
      </c>
      <c r="D765" s="88">
        <v>0.39</v>
      </c>
      <c r="E765" s="88">
        <v>7.0000000000000007E-2</v>
      </c>
      <c r="F765" s="88">
        <v>0.14000000000000001</v>
      </c>
    </row>
    <row r="766" spans="1:6">
      <c r="A766" s="24" t="s">
        <v>155</v>
      </c>
      <c r="B766" s="5">
        <v>1995</v>
      </c>
      <c r="C766" s="33">
        <v>0.55000000000000004</v>
      </c>
      <c r="D766" s="88">
        <v>0.4</v>
      </c>
      <c r="E766" s="88">
        <v>0.01</v>
      </c>
      <c r="F766" s="88">
        <v>0.04</v>
      </c>
    </row>
    <row r="767" spans="1:6">
      <c r="A767" s="24" t="s">
        <v>156</v>
      </c>
      <c r="B767" s="5">
        <v>1995</v>
      </c>
      <c r="C767" s="33">
        <v>0.62</v>
      </c>
      <c r="D767" s="88">
        <v>0.25</v>
      </c>
      <c r="E767" s="88">
        <v>0.02</v>
      </c>
      <c r="F767" s="88">
        <v>0.11</v>
      </c>
    </row>
    <row r="768" spans="1:6">
      <c r="A768" s="24" t="s">
        <v>158</v>
      </c>
      <c r="B768" s="5">
        <v>1995</v>
      </c>
      <c r="C768" s="33">
        <v>0.49</v>
      </c>
      <c r="D768" s="88">
        <v>0.38</v>
      </c>
      <c r="E768" s="88">
        <v>0.04</v>
      </c>
      <c r="F768" s="88">
        <v>0.09</v>
      </c>
    </row>
    <row r="769" spans="1:6">
      <c r="A769" s="24" t="s">
        <v>159</v>
      </c>
      <c r="B769" s="5">
        <v>1995</v>
      </c>
      <c r="C769" s="33">
        <v>0.62</v>
      </c>
      <c r="D769" s="88">
        <v>0.28000000000000003</v>
      </c>
      <c r="E769" s="88">
        <v>0.03</v>
      </c>
      <c r="F769" s="88">
        <v>7.0000000000000007E-2</v>
      </c>
    </row>
    <row r="770" spans="1:6">
      <c r="A770" s="24" t="s">
        <v>160</v>
      </c>
      <c r="B770" s="5">
        <v>1995</v>
      </c>
      <c r="C770" s="33">
        <v>0.5</v>
      </c>
      <c r="D770" s="88">
        <v>0.28999999999999998</v>
      </c>
      <c r="E770" s="88">
        <v>0.03</v>
      </c>
      <c r="F770" s="88">
        <v>0.18</v>
      </c>
    </row>
    <row r="771" spans="1:6">
      <c r="A771" s="24" t="s">
        <v>161</v>
      </c>
      <c r="B771" s="5">
        <v>1995</v>
      </c>
      <c r="C771" s="33">
        <v>0.37</v>
      </c>
      <c r="D771" s="88">
        <v>0.31</v>
      </c>
      <c r="E771" s="88">
        <v>0.1</v>
      </c>
      <c r="F771" s="88">
        <v>0.22</v>
      </c>
    </row>
    <row r="772" spans="1:6">
      <c r="A772" s="24" t="s">
        <v>162</v>
      </c>
      <c r="B772" s="5">
        <v>1995</v>
      </c>
      <c r="C772" s="33">
        <v>0.47</v>
      </c>
      <c r="D772" s="88">
        <v>0.33</v>
      </c>
      <c r="E772" s="88">
        <v>7.0000000000000007E-2</v>
      </c>
      <c r="F772" s="88">
        <v>0.13</v>
      </c>
    </row>
    <row r="773" spans="1:6">
      <c r="A773" s="24" t="s">
        <v>163</v>
      </c>
      <c r="B773" s="5">
        <v>1995</v>
      </c>
      <c r="C773" s="33">
        <v>0.64</v>
      </c>
      <c r="D773" s="88">
        <v>0.31</v>
      </c>
      <c r="E773" s="88">
        <v>0.01</v>
      </c>
      <c r="F773" s="88">
        <v>0.04</v>
      </c>
    </row>
    <row r="774" spans="1:6">
      <c r="A774" s="24" t="s">
        <v>157</v>
      </c>
      <c r="B774" s="5">
        <v>1995</v>
      </c>
      <c r="C774" s="33">
        <v>0.6</v>
      </c>
      <c r="D774" s="88">
        <v>0.23</v>
      </c>
      <c r="E774" s="88">
        <v>0.04</v>
      </c>
      <c r="F774" s="88">
        <v>0.13</v>
      </c>
    </row>
    <row r="775" spans="1:6">
      <c r="A775" s="24" t="s">
        <v>164</v>
      </c>
      <c r="B775" s="5">
        <v>1995</v>
      </c>
      <c r="C775" s="33">
        <v>0.54</v>
      </c>
      <c r="D775" s="88">
        <v>0.41</v>
      </c>
      <c r="E775" s="88">
        <v>0.01</v>
      </c>
      <c r="F775" s="88">
        <v>0.04</v>
      </c>
    </row>
    <row r="776" spans="1:6">
      <c r="A776" s="24" t="s">
        <v>165</v>
      </c>
      <c r="B776" s="5">
        <v>1995</v>
      </c>
      <c r="C776" s="33">
        <v>0.6</v>
      </c>
      <c r="D776" s="88">
        <v>0.34</v>
      </c>
      <c r="E776" s="88">
        <v>0.01</v>
      </c>
      <c r="F776" s="88">
        <v>0.05</v>
      </c>
    </row>
    <row r="777" spans="1:6">
      <c r="A777" s="24" t="s">
        <v>166</v>
      </c>
      <c r="B777" s="5">
        <v>1995</v>
      </c>
      <c r="C777" s="33">
        <v>0.6</v>
      </c>
      <c r="D777" s="88">
        <v>0.3</v>
      </c>
      <c r="E777" s="88">
        <v>0.01</v>
      </c>
      <c r="F777" s="88">
        <v>0.09</v>
      </c>
    </row>
    <row r="778" spans="1:6">
      <c r="A778" s="24" t="s">
        <v>167</v>
      </c>
      <c r="B778" s="5">
        <v>1995</v>
      </c>
      <c r="C778" s="33">
        <v>0.52</v>
      </c>
      <c r="D778" s="88">
        <v>0.28000000000000003</v>
      </c>
      <c r="E778" s="88">
        <v>0.1</v>
      </c>
      <c r="F778" s="88">
        <v>0.1</v>
      </c>
    </row>
    <row r="779" spans="1:6">
      <c r="A779" s="24" t="s">
        <v>169</v>
      </c>
      <c r="B779" s="5">
        <v>1995</v>
      </c>
      <c r="C779" s="33">
        <v>0.55000000000000004</v>
      </c>
      <c r="D779" s="88">
        <v>0.36</v>
      </c>
      <c r="E779" s="88">
        <v>0.01</v>
      </c>
      <c r="F779" s="88">
        <v>0.08</v>
      </c>
    </row>
    <row r="780" spans="1:6">
      <c r="A780" s="24" t="s">
        <v>170</v>
      </c>
      <c r="B780" s="5">
        <v>1995</v>
      </c>
      <c r="C780" s="33">
        <v>0.51</v>
      </c>
      <c r="D780" s="88">
        <v>0.3</v>
      </c>
      <c r="E780" s="88">
        <v>0.01</v>
      </c>
      <c r="F780" s="88">
        <v>0.18</v>
      </c>
    </row>
    <row r="781" spans="1:6">
      <c r="A781" s="24" t="s">
        <v>171</v>
      </c>
      <c r="B781" s="5">
        <v>1995</v>
      </c>
      <c r="C781" s="33">
        <v>0.61</v>
      </c>
      <c r="D781" s="88">
        <v>0.3</v>
      </c>
      <c r="E781" s="88">
        <v>0.01</v>
      </c>
      <c r="F781" s="88">
        <v>0.08</v>
      </c>
    </row>
    <row r="782" spans="1:6">
      <c r="A782" s="24" t="s">
        <v>172</v>
      </c>
      <c r="B782" s="5">
        <v>1995</v>
      </c>
      <c r="C782" s="33">
        <v>0.54</v>
      </c>
      <c r="D782" s="88">
        <v>0.2</v>
      </c>
      <c r="E782" s="88">
        <v>0.05</v>
      </c>
      <c r="F782" s="88">
        <v>0.21</v>
      </c>
    </row>
    <row r="783" spans="1:6">
      <c r="A783" s="24" t="s">
        <v>173</v>
      </c>
      <c r="B783" s="5">
        <v>1995</v>
      </c>
      <c r="C783" s="33">
        <v>0.54</v>
      </c>
      <c r="D783" s="88">
        <v>0.33</v>
      </c>
      <c r="E783" s="88">
        <v>0.01</v>
      </c>
      <c r="F783" s="88">
        <v>0.12</v>
      </c>
    </row>
    <row r="784" spans="1:6">
      <c r="A784" s="35" t="s">
        <v>176</v>
      </c>
      <c r="B784" s="32">
        <v>1995</v>
      </c>
      <c r="C784" s="36">
        <v>0.53</v>
      </c>
      <c r="D784" s="404">
        <v>0.33</v>
      </c>
      <c r="E784" s="404">
        <v>0.03</v>
      </c>
      <c r="F784" s="404">
        <v>0.11</v>
      </c>
    </row>
    <row r="785" spans="1:6">
      <c r="A785" s="24" t="s">
        <v>124</v>
      </c>
      <c r="B785" s="5">
        <v>1996</v>
      </c>
      <c r="C785" s="33">
        <v>0.68</v>
      </c>
      <c r="D785" s="88">
        <v>0.28000000000000003</v>
      </c>
      <c r="E785" s="88">
        <v>0.01</v>
      </c>
      <c r="F785" s="88">
        <v>0.03</v>
      </c>
    </row>
    <row r="786" spans="1:6">
      <c r="A786" s="24" t="s">
        <v>125</v>
      </c>
      <c r="B786" s="5">
        <v>1996</v>
      </c>
      <c r="C786" s="33">
        <v>0.54</v>
      </c>
      <c r="D786" s="88">
        <v>0.37</v>
      </c>
      <c r="E786" s="88">
        <v>0.01</v>
      </c>
      <c r="F786" s="88">
        <v>0.08</v>
      </c>
    </row>
    <row r="787" spans="1:6">
      <c r="A787" s="24" t="s">
        <v>126</v>
      </c>
      <c r="B787" s="5">
        <v>1996</v>
      </c>
      <c r="C787" s="33">
        <v>0.55000000000000004</v>
      </c>
      <c r="D787" s="88">
        <v>0.32</v>
      </c>
      <c r="E787" s="88">
        <v>0.03</v>
      </c>
      <c r="F787" s="88">
        <v>0.1</v>
      </c>
    </row>
    <row r="788" spans="1:6">
      <c r="A788" s="24" t="s">
        <v>127</v>
      </c>
      <c r="B788" s="5">
        <v>1996</v>
      </c>
      <c r="C788" s="33">
        <v>0.66</v>
      </c>
      <c r="D788" s="88">
        <v>0.28999999999999998</v>
      </c>
      <c r="E788" s="88">
        <v>0.01</v>
      </c>
      <c r="F788" s="88">
        <v>0.04</v>
      </c>
    </row>
    <row r="789" spans="1:6">
      <c r="A789" s="24" t="s">
        <v>128</v>
      </c>
      <c r="B789" s="5">
        <v>1996</v>
      </c>
      <c r="C789" s="33">
        <v>0.52</v>
      </c>
      <c r="D789" s="88">
        <v>0.38</v>
      </c>
      <c r="E789" s="88">
        <v>0.02</v>
      </c>
      <c r="F789" s="88">
        <v>0.08</v>
      </c>
    </row>
    <row r="790" spans="1:6">
      <c r="A790" s="24" t="s">
        <v>129</v>
      </c>
      <c r="B790" s="5">
        <v>1996</v>
      </c>
      <c r="C790" s="33">
        <v>0.42</v>
      </c>
      <c r="D790" s="88">
        <v>0.36</v>
      </c>
      <c r="E790" s="88">
        <v>0.05</v>
      </c>
      <c r="F790" s="88">
        <v>0.17</v>
      </c>
    </row>
    <row r="791" spans="1:6">
      <c r="A791" s="24" t="s">
        <v>130</v>
      </c>
      <c r="B791" s="5">
        <v>1996</v>
      </c>
      <c r="C791" s="33">
        <v>0.52</v>
      </c>
      <c r="D791" s="88">
        <v>0.24</v>
      </c>
      <c r="E791" s="88">
        <v>0.1</v>
      </c>
      <c r="F791" s="88">
        <v>0.14000000000000001</v>
      </c>
    </row>
    <row r="792" spans="1:6">
      <c r="A792" s="24" t="s">
        <v>131</v>
      </c>
      <c r="B792" s="5">
        <v>1996</v>
      </c>
      <c r="C792" s="33">
        <v>0.68</v>
      </c>
      <c r="D792" s="88">
        <v>0.14000000000000001</v>
      </c>
      <c r="E792" s="88">
        <v>0.06</v>
      </c>
      <c r="F792" s="88">
        <v>0.12</v>
      </c>
    </row>
    <row r="793" spans="1:6">
      <c r="A793" s="24" t="s">
        <v>132</v>
      </c>
      <c r="B793" s="5">
        <v>1996</v>
      </c>
      <c r="C793" s="33">
        <v>0.37</v>
      </c>
      <c r="D793" s="88">
        <v>0.5</v>
      </c>
      <c r="E793" s="88">
        <v>0.01</v>
      </c>
      <c r="F793" s="88">
        <v>0.12</v>
      </c>
    </row>
    <row r="794" spans="1:6">
      <c r="A794" s="24" t="s">
        <v>133</v>
      </c>
      <c r="B794" s="5">
        <v>1996</v>
      </c>
      <c r="C794" s="33">
        <v>0.5</v>
      </c>
      <c r="D794" s="88">
        <v>0.38</v>
      </c>
      <c r="E794" s="88">
        <v>0.01</v>
      </c>
      <c r="F794" s="88">
        <v>0.11</v>
      </c>
    </row>
    <row r="795" spans="1:6">
      <c r="A795" s="24" t="s">
        <v>134</v>
      </c>
      <c r="B795" s="5">
        <v>1996</v>
      </c>
      <c r="C795" s="33">
        <v>0.54</v>
      </c>
      <c r="D795" s="88">
        <v>0.39</v>
      </c>
      <c r="E795" s="88">
        <v>0.01</v>
      </c>
      <c r="F795" s="88">
        <v>0.06</v>
      </c>
    </row>
    <row r="796" spans="1:6">
      <c r="A796" s="24" t="s">
        <v>135</v>
      </c>
      <c r="B796" s="5">
        <v>1996</v>
      </c>
      <c r="C796" s="33">
        <v>0.61</v>
      </c>
      <c r="D796" s="88">
        <v>0.33</v>
      </c>
      <c r="E796" s="88">
        <v>0.01</v>
      </c>
      <c r="F796" s="88">
        <v>0.05</v>
      </c>
    </row>
    <row r="797" spans="1:6">
      <c r="A797" s="24" t="s">
        <v>136</v>
      </c>
      <c r="B797" s="5">
        <v>1996</v>
      </c>
      <c r="C797" s="33">
        <v>0.56000000000000005</v>
      </c>
      <c r="D797" s="88">
        <v>0.27</v>
      </c>
      <c r="E797" s="88">
        <v>0.02</v>
      </c>
      <c r="F797" s="88">
        <v>0.15</v>
      </c>
    </row>
    <row r="798" spans="1:6">
      <c r="A798" s="24" t="s">
        <v>137</v>
      </c>
      <c r="B798" s="5">
        <v>1996</v>
      </c>
      <c r="C798" s="33">
        <v>0.49</v>
      </c>
      <c r="D798" s="88">
        <v>0.36</v>
      </c>
      <c r="E798" s="88">
        <v>0.02</v>
      </c>
      <c r="F798" s="88">
        <v>0.13</v>
      </c>
    </row>
    <row r="799" spans="1:6">
      <c r="A799" s="24" t="s">
        <v>138</v>
      </c>
      <c r="B799" s="5">
        <v>1996</v>
      </c>
      <c r="C799" s="33">
        <v>0.63</v>
      </c>
      <c r="D799" s="88">
        <v>0.21</v>
      </c>
      <c r="E799" s="88">
        <v>0.08</v>
      </c>
      <c r="F799" s="88">
        <v>0.08</v>
      </c>
    </row>
    <row r="800" spans="1:6">
      <c r="A800" s="24" t="s">
        <v>139</v>
      </c>
      <c r="B800" s="5">
        <v>1996</v>
      </c>
      <c r="C800" s="33">
        <v>0.56999999999999995</v>
      </c>
      <c r="D800" s="88">
        <v>0.13</v>
      </c>
      <c r="E800" s="88">
        <v>0.11</v>
      </c>
      <c r="F800" s="88">
        <v>0.19</v>
      </c>
    </row>
    <row r="801" spans="1:6">
      <c r="A801" s="24" t="s">
        <v>140</v>
      </c>
      <c r="B801" s="5">
        <v>1996</v>
      </c>
      <c r="C801" s="33">
        <v>0.56999999999999995</v>
      </c>
      <c r="D801" s="88">
        <v>0.27</v>
      </c>
      <c r="E801" s="88">
        <v>0.02</v>
      </c>
      <c r="F801" s="88">
        <v>0.14000000000000001</v>
      </c>
    </row>
    <row r="802" spans="1:6">
      <c r="A802" s="24" t="s">
        <v>141</v>
      </c>
      <c r="B802" s="5">
        <v>1996</v>
      </c>
      <c r="C802" s="33">
        <v>0.64</v>
      </c>
      <c r="D802" s="88">
        <v>0.28999999999999998</v>
      </c>
      <c r="E802" s="88">
        <v>0.01</v>
      </c>
      <c r="F802" s="88">
        <v>0.06</v>
      </c>
    </row>
    <row r="803" spans="1:6">
      <c r="A803" s="24" t="s">
        <v>254</v>
      </c>
      <c r="B803" s="5">
        <v>1996</v>
      </c>
      <c r="C803" s="33">
        <v>0.62</v>
      </c>
      <c r="D803" s="88">
        <v>0.32</v>
      </c>
      <c r="E803" s="88">
        <v>0.01</v>
      </c>
      <c r="F803" s="88">
        <v>0.05</v>
      </c>
    </row>
    <row r="804" spans="1:6">
      <c r="A804" s="24" t="s">
        <v>142</v>
      </c>
      <c r="B804" s="5">
        <v>1996</v>
      </c>
      <c r="C804" s="33">
        <v>0.53</v>
      </c>
      <c r="D804" s="88">
        <v>0.33</v>
      </c>
      <c r="E804" s="88">
        <v>7.0000000000000007E-2</v>
      </c>
      <c r="F804" s="88">
        <v>7.0000000000000007E-2</v>
      </c>
    </row>
    <row r="805" spans="1:6">
      <c r="A805" s="24" t="s">
        <v>143</v>
      </c>
      <c r="B805" s="5">
        <v>1996</v>
      </c>
      <c r="C805" s="33">
        <v>0.53</v>
      </c>
      <c r="D805" s="88">
        <v>0.35</v>
      </c>
      <c r="E805" s="88">
        <v>0.01</v>
      </c>
      <c r="F805" s="88">
        <v>0.11</v>
      </c>
    </row>
    <row r="806" spans="1:6">
      <c r="A806" s="24" t="s">
        <v>144</v>
      </c>
      <c r="B806" s="5">
        <v>1996</v>
      </c>
      <c r="C806" s="33">
        <v>0.46</v>
      </c>
      <c r="D806" s="88">
        <v>0.25</v>
      </c>
      <c r="E806" s="88">
        <v>0.16</v>
      </c>
      <c r="F806" s="88">
        <v>0.13</v>
      </c>
    </row>
    <row r="807" spans="1:6">
      <c r="A807" s="24" t="s">
        <v>145</v>
      </c>
      <c r="B807" s="5">
        <v>1996</v>
      </c>
      <c r="C807" s="33">
        <v>0.47</v>
      </c>
      <c r="D807" s="88">
        <v>0.4</v>
      </c>
      <c r="E807" s="88">
        <v>0.02</v>
      </c>
      <c r="F807" s="88">
        <v>0.11</v>
      </c>
    </row>
    <row r="808" spans="1:6">
      <c r="A808" s="24" t="s">
        <v>146</v>
      </c>
      <c r="B808" s="5">
        <v>1996</v>
      </c>
      <c r="C808" s="33">
        <v>0.55000000000000004</v>
      </c>
      <c r="D808" s="88">
        <v>0.21</v>
      </c>
      <c r="E808" s="88">
        <v>7.0000000000000007E-2</v>
      </c>
      <c r="F808" s="88">
        <v>0.17</v>
      </c>
    </row>
    <row r="809" spans="1:6">
      <c r="A809" s="24" t="s">
        <v>147</v>
      </c>
      <c r="B809" s="5">
        <v>1996</v>
      </c>
      <c r="C809" s="33">
        <v>0.66</v>
      </c>
      <c r="D809" s="88">
        <v>0.31</v>
      </c>
      <c r="E809" s="88">
        <v>0.01</v>
      </c>
      <c r="F809" s="88">
        <v>0.02</v>
      </c>
    </row>
    <row r="810" spans="1:6">
      <c r="A810" s="24" t="s">
        <v>148</v>
      </c>
      <c r="B810" s="5">
        <v>1996</v>
      </c>
      <c r="C810" s="33">
        <v>0.61</v>
      </c>
      <c r="D810" s="88">
        <v>0.26</v>
      </c>
      <c r="E810" s="88">
        <v>0.03</v>
      </c>
      <c r="F810" s="88">
        <v>0.1</v>
      </c>
    </row>
    <row r="811" spans="1:6">
      <c r="A811" s="24" t="s">
        <v>149</v>
      </c>
      <c r="B811" s="5">
        <v>1996</v>
      </c>
      <c r="C811" s="33">
        <v>0.56999999999999995</v>
      </c>
      <c r="D811" s="88">
        <v>0.27</v>
      </c>
      <c r="E811" s="88">
        <v>0.03</v>
      </c>
      <c r="F811" s="88">
        <v>0.13</v>
      </c>
    </row>
    <row r="812" spans="1:6">
      <c r="A812" s="24" t="s">
        <v>150</v>
      </c>
      <c r="B812" s="5">
        <v>1996</v>
      </c>
      <c r="C812" s="33">
        <v>0.56999999999999995</v>
      </c>
      <c r="D812" s="88">
        <v>0.24</v>
      </c>
      <c r="E812" s="88">
        <v>0.05</v>
      </c>
      <c r="F812" s="88">
        <v>0.14000000000000001</v>
      </c>
    </row>
    <row r="813" spans="1:6">
      <c r="A813" s="24" t="s">
        <v>151</v>
      </c>
      <c r="B813" s="5">
        <v>1996</v>
      </c>
      <c r="C813" s="33">
        <v>0.37</v>
      </c>
      <c r="D813" s="88">
        <v>0.46</v>
      </c>
      <c r="E813" s="88">
        <v>0.01</v>
      </c>
      <c r="F813" s="88">
        <v>0.16</v>
      </c>
    </row>
    <row r="814" spans="1:6">
      <c r="A814" s="24" t="s">
        <v>152</v>
      </c>
      <c r="B814" s="5">
        <v>1996</v>
      </c>
      <c r="C814" s="33">
        <v>0.67</v>
      </c>
      <c r="D814" s="88">
        <v>0.25</v>
      </c>
      <c r="E814" s="88">
        <v>0.01</v>
      </c>
      <c r="F814" s="88">
        <v>7.0000000000000007E-2</v>
      </c>
    </row>
    <row r="815" spans="1:6">
      <c r="A815" s="24" t="s">
        <v>153</v>
      </c>
      <c r="B815" s="5">
        <v>1996</v>
      </c>
      <c r="C815" s="33">
        <v>0.48</v>
      </c>
      <c r="D815" s="88">
        <v>0.3</v>
      </c>
      <c r="E815" s="88">
        <v>0.06</v>
      </c>
      <c r="F815" s="88">
        <v>0.16</v>
      </c>
    </row>
    <row r="816" spans="1:6">
      <c r="A816" s="24" t="s">
        <v>174</v>
      </c>
      <c r="B816" s="5">
        <v>1996</v>
      </c>
      <c r="C816" s="33">
        <v>0.62</v>
      </c>
      <c r="D816" s="88">
        <v>0.32</v>
      </c>
      <c r="E816" s="88">
        <v>0.01</v>
      </c>
      <c r="F816" s="88">
        <v>0.05</v>
      </c>
    </row>
    <row r="817" spans="1:6">
      <c r="A817" s="24" t="s">
        <v>154</v>
      </c>
      <c r="B817" s="5">
        <v>1996</v>
      </c>
      <c r="C817" s="33">
        <v>0.39</v>
      </c>
      <c r="D817" s="88">
        <v>0.4</v>
      </c>
      <c r="E817" s="88">
        <v>7.0000000000000007E-2</v>
      </c>
      <c r="F817" s="88">
        <v>0.14000000000000001</v>
      </c>
    </row>
    <row r="818" spans="1:6">
      <c r="A818" s="24" t="s">
        <v>155</v>
      </c>
      <c r="B818" s="5">
        <v>1996</v>
      </c>
      <c r="C818" s="33">
        <v>0.52</v>
      </c>
      <c r="D818" s="88">
        <v>0.43</v>
      </c>
      <c r="E818" s="88">
        <v>0.01</v>
      </c>
      <c r="F818" s="88">
        <v>0.04</v>
      </c>
    </row>
    <row r="819" spans="1:6">
      <c r="A819" s="24" t="s">
        <v>156</v>
      </c>
      <c r="B819" s="5">
        <v>1996</v>
      </c>
      <c r="C819" s="33">
        <v>0.6</v>
      </c>
      <c r="D819" s="88">
        <v>0.27</v>
      </c>
      <c r="E819" s="88">
        <v>0.02</v>
      </c>
      <c r="F819" s="88">
        <v>0.11</v>
      </c>
    </row>
    <row r="820" spans="1:6">
      <c r="A820" s="24" t="s">
        <v>158</v>
      </c>
      <c r="B820" s="5">
        <v>1996</v>
      </c>
      <c r="C820" s="33">
        <v>0.49</v>
      </c>
      <c r="D820" s="88">
        <v>0.39</v>
      </c>
      <c r="E820" s="88">
        <v>0.03</v>
      </c>
      <c r="F820" s="88">
        <v>0.09</v>
      </c>
    </row>
    <row r="821" spans="1:6">
      <c r="A821" s="24" t="s">
        <v>159</v>
      </c>
      <c r="B821" s="5">
        <v>1996</v>
      </c>
      <c r="C821" s="33">
        <v>0.6</v>
      </c>
      <c r="D821" s="88">
        <v>0.3</v>
      </c>
      <c r="E821" s="88">
        <v>0.03</v>
      </c>
      <c r="F821" s="88">
        <v>7.0000000000000007E-2</v>
      </c>
    </row>
    <row r="822" spans="1:6">
      <c r="A822" s="24" t="s">
        <v>160</v>
      </c>
      <c r="B822" s="5">
        <v>1996</v>
      </c>
      <c r="C822" s="33">
        <v>0.49</v>
      </c>
      <c r="D822" s="88">
        <v>0.3</v>
      </c>
      <c r="E822" s="88">
        <v>0.03</v>
      </c>
      <c r="F822" s="88">
        <v>0.18</v>
      </c>
    </row>
    <row r="823" spans="1:6">
      <c r="A823" s="24" t="s">
        <v>161</v>
      </c>
      <c r="B823" s="5">
        <v>1996</v>
      </c>
      <c r="C823" s="33">
        <v>0.38</v>
      </c>
      <c r="D823" s="88">
        <v>0.3</v>
      </c>
      <c r="E823" s="88">
        <v>0.1</v>
      </c>
      <c r="F823" s="88">
        <v>0.22</v>
      </c>
    </row>
    <row r="824" spans="1:6">
      <c r="A824" s="24" t="s">
        <v>162</v>
      </c>
      <c r="B824" s="5">
        <v>1996</v>
      </c>
      <c r="C824" s="33">
        <v>0.46</v>
      </c>
      <c r="D824" s="88">
        <v>0.34</v>
      </c>
      <c r="E824" s="88">
        <v>7.0000000000000007E-2</v>
      </c>
      <c r="F824" s="88">
        <v>0.13</v>
      </c>
    </row>
    <row r="825" spans="1:6">
      <c r="A825" s="24" t="s">
        <v>163</v>
      </c>
      <c r="B825" s="5">
        <v>1996</v>
      </c>
      <c r="C825" s="33">
        <v>0.62</v>
      </c>
      <c r="D825" s="88">
        <v>0.33</v>
      </c>
      <c r="E825" s="88">
        <v>0.01</v>
      </c>
      <c r="F825" s="88">
        <v>0.04</v>
      </c>
    </row>
    <row r="826" spans="1:6">
      <c r="A826" s="24" t="s">
        <v>157</v>
      </c>
      <c r="B826" s="5">
        <v>1996</v>
      </c>
      <c r="C826" s="33">
        <v>0.56999999999999995</v>
      </c>
      <c r="D826" s="88">
        <v>0.27</v>
      </c>
      <c r="E826" s="88">
        <v>0.03</v>
      </c>
      <c r="F826" s="88">
        <v>0.13</v>
      </c>
    </row>
    <row r="827" spans="1:6">
      <c r="A827" s="24" t="s">
        <v>164</v>
      </c>
      <c r="B827" s="5">
        <v>1996</v>
      </c>
      <c r="C827" s="33">
        <v>0.52</v>
      </c>
      <c r="D827" s="88">
        <v>0.42</v>
      </c>
      <c r="E827" s="88">
        <v>0.01</v>
      </c>
      <c r="F827" s="88">
        <v>0.05</v>
      </c>
    </row>
    <row r="828" spans="1:6">
      <c r="A828" s="24" t="s">
        <v>165</v>
      </c>
      <c r="B828" s="5">
        <v>1996</v>
      </c>
      <c r="C828" s="33">
        <v>0.6</v>
      </c>
      <c r="D828" s="88">
        <v>0.34</v>
      </c>
      <c r="E828" s="88">
        <v>0.01</v>
      </c>
      <c r="F828" s="88">
        <v>0.05</v>
      </c>
    </row>
    <row r="829" spans="1:6">
      <c r="A829" s="24" t="s">
        <v>166</v>
      </c>
      <c r="B829" s="5">
        <v>1996</v>
      </c>
      <c r="C829" s="33">
        <v>0.59</v>
      </c>
      <c r="D829" s="88">
        <v>0.31</v>
      </c>
      <c r="E829" s="88">
        <v>0.01</v>
      </c>
      <c r="F829" s="88">
        <v>0.09</v>
      </c>
    </row>
    <row r="830" spans="1:6">
      <c r="A830" s="24" t="s">
        <v>167</v>
      </c>
      <c r="B830" s="5">
        <v>1996</v>
      </c>
      <c r="C830" s="33">
        <v>0.5</v>
      </c>
      <c r="D830" s="88">
        <v>0.32</v>
      </c>
      <c r="E830" s="88">
        <v>0.08</v>
      </c>
      <c r="F830" s="88">
        <v>0.1</v>
      </c>
    </row>
    <row r="831" spans="1:6">
      <c r="A831" s="24" t="s">
        <v>169</v>
      </c>
      <c r="B831" s="5">
        <v>1996</v>
      </c>
      <c r="C831" s="33">
        <v>0.5</v>
      </c>
      <c r="D831" s="88">
        <v>0.41</v>
      </c>
      <c r="E831" s="88">
        <v>0.01</v>
      </c>
      <c r="F831" s="88">
        <v>0.08</v>
      </c>
    </row>
    <row r="832" spans="1:6">
      <c r="A832" s="24" t="s">
        <v>170</v>
      </c>
      <c r="B832" s="5">
        <v>1996</v>
      </c>
      <c r="C832" s="33">
        <v>0.51</v>
      </c>
      <c r="D832" s="88">
        <v>0.3</v>
      </c>
      <c r="E832" s="88">
        <v>0.01</v>
      </c>
      <c r="F832" s="88">
        <v>0.18</v>
      </c>
    </row>
    <row r="833" spans="1:6">
      <c r="A833" s="24" t="s">
        <v>171</v>
      </c>
      <c r="B833" s="5">
        <v>1996</v>
      </c>
      <c r="C833" s="33">
        <v>0.56999999999999995</v>
      </c>
      <c r="D833" s="88">
        <v>0.34</v>
      </c>
      <c r="E833" s="88">
        <v>0.01</v>
      </c>
      <c r="F833" s="88">
        <v>0.08</v>
      </c>
    </row>
    <row r="834" spans="1:6">
      <c r="A834" s="24" t="s">
        <v>172</v>
      </c>
      <c r="B834" s="5">
        <v>1996</v>
      </c>
      <c r="C834" s="33">
        <v>0.54</v>
      </c>
      <c r="D834" s="88">
        <v>0.21</v>
      </c>
      <c r="E834" s="88">
        <v>0.05</v>
      </c>
      <c r="F834" s="88">
        <v>0.2</v>
      </c>
    </row>
    <row r="835" spans="1:6">
      <c r="A835" s="24" t="s">
        <v>173</v>
      </c>
      <c r="B835" s="5">
        <v>1996</v>
      </c>
      <c r="C835" s="33">
        <v>0.53</v>
      </c>
      <c r="D835" s="88">
        <v>0.35</v>
      </c>
      <c r="E835" s="88">
        <v>0.01</v>
      </c>
      <c r="F835" s="88">
        <v>0.11</v>
      </c>
    </row>
    <row r="836" spans="1:6">
      <c r="A836" s="35" t="s">
        <v>176</v>
      </c>
      <c r="B836" s="32">
        <v>1996</v>
      </c>
      <c r="C836" s="36">
        <v>0.52</v>
      </c>
      <c r="D836" s="404">
        <v>0.34</v>
      </c>
      <c r="E836" s="404">
        <v>0.03</v>
      </c>
      <c r="F836" s="404">
        <v>0.11</v>
      </c>
    </row>
    <row r="837" spans="1:6">
      <c r="A837" s="24" t="s">
        <v>124</v>
      </c>
      <c r="B837" s="5">
        <v>1997</v>
      </c>
      <c r="C837" s="33">
        <v>0.68</v>
      </c>
      <c r="D837" s="88">
        <v>0.28000000000000003</v>
      </c>
      <c r="E837" s="88">
        <v>0.01</v>
      </c>
      <c r="F837" s="88">
        <v>0.03</v>
      </c>
    </row>
    <row r="838" spans="1:6">
      <c r="A838" s="24" t="s">
        <v>125</v>
      </c>
      <c r="B838" s="5">
        <v>1997</v>
      </c>
      <c r="C838" s="33">
        <v>0.56000000000000005</v>
      </c>
      <c r="D838" s="88">
        <v>0.35</v>
      </c>
      <c r="E838" s="88">
        <v>0.01</v>
      </c>
      <c r="F838" s="88">
        <v>0.08</v>
      </c>
    </row>
    <row r="839" spans="1:6">
      <c r="A839" s="24" t="s">
        <v>126</v>
      </c>
      <c r="B839" s="5">
        <v>1997</v>
      </c>
      <c r="C839" s="33">
        <v>0.55000000000000004</v>
      </c>
      <c r="D839" s="88">
        <v>0.32</v>
      </c>
      <c r="E839" s="88">
        <v>0.03</v>
      </c>
      <c r="F839" s="88">
        <v>0.1</v>
      </c>
    </row>
    <row r="840" spans="1:6">
      <c r="A840" s="24" t="s">
        <v>127</v>
      </c>
      <c r="B840" s="5">
        <v>1997</v>
      </c>
      <c r="C840" s="33">
        <v>0.66</v>
      </c>
      <c r="D840" s="88">
        <v>0.28999999999999998</v>
      </c>
      <c r="E840" s="88">
        <v>0.01</v>
      </c>
      <c r="F840" s="88">
        <v>0.04</v>
      </c>
    </row>
    <row r="841" spans="1:6">
      <c r="A841" s="24" t="s">
        <v>128</v>
      </c>
      <c r="B841" s="5">
        <v>1997</v>
      </c>
      <c r="C841" s="33">
        <v>0.49</v>
      </c>
      <c r="D841" s="88">
        <v>0.41</v>
      </c>
      <c r="E841" s="88">
        <v>0.02</v>
      </c>
      <c r="F841" s="88">
        <v>0.08</v>
      </c>
    </row>
    <row r="842" spans="1:6">
      <c r="A842" s="24" t="s">
        <v>129</v>
      </c>
      <c r="B842" s="5">
        <v>1997</v>
      </c>
      <c r="C842" s="33">
        <v>0.41</v>
      </c>
      <c r="D842" s="88">
        <v>0.38</v>
      </c>
      <c r="E842" s="88">
        <v>0.05</v>
      </c>
      <c r="F842" s="88">
        <v>0.16</v>
      </c>
    </row>
    <row r="843" spans="1:6">
      <c r="A843" s="24" t="s">
        <v>130</v>
      </c>
      <c r="B843" s="5">
        <v>1997</v>
      </c>
      <c r="C843" s="33">
        <v>0.52</v>
      </c>
      <c r="D843" s="88">
        <v>0.25</v>
      </c>
      <c r="E843" s="88">
        <v>0.1</v>
      </c>
      <c r="F843" s="88">
        <v>0.13</v>
      </c>
    </row>
    <row r="844" spans="1:6">
      <c r="A844" s="24" t="s">
        <v>131</v>
      </c>
      <c r="B844" s="5">
        <v>1997</v>
      </c>
      <c r="C844" s="33">
        <v>0.67</v>
      </c>
      <c r="D844" s="88">
        <v>0.15</v>
      </c>
      <c r="E844" s="88">
        <v>0.06</v>
      </c>
      <c r="F844" s="88">
        <v>0.12</v>
      </c>
    </row>
    <row r="845" spans="1:6">
      <c r="A845" s="24" t="s">
        <v>132</v>
      </c>
      <c r="B845" s="5">
        <v>1997</v>
      </c>
      <c r="C845" s="33">
        <v>0.36</v>
      </c>
      <c r="D845" s="88">
        <v>0.51</v>
      </c>
      <c r="E845" s="88">
        <v>0.01</v>
      </c>
      <c r="F845" s="88">
        <v>0.12</v>
      </c>
    </row>
    <row r="846" spans="1:6">
      <c r="A846" s="24" t="s">
        <v>133</v>
      </c>
      <c r="B846" s="5">
        <v>1997</v>
      </c>
      <c r="C846" s="33">
        <v>0.47</v>
      </c>
      <c r="D846" s="88">
        <v>0.41</v>
      </c>
      <c r="E846" s="88">
        <v>0.01</v>
      </c>
      <c r="F846" s="88">
        <v>0.11</v>
      </c>
    </row>
    <row r="847" spans="1:6">
      <c r="A847" s="24" t="s">
        <v>134</v>
      </c>
      <c r="B847" s="5">
        <v>1997</v>
      </c>
      <c r="C847" s="33">
        <v>0.51</v>
      </c>
      <c r="D847" s="88">
        <v>0.42</v>
      </c>
      <c r="E847" s="88">
        <v>0.01</v>
      </c>
      <c r="F847" s="88">
        <v>0.06</v>
      </c>
    </row>
    <row r="848" spans="1:6">
      <c r="A848" s="24" t="s">
        <v>135</v>
      </c>
      <c r="B848" s="5">
        <v>1997</v>
      </c>
      <c r="C848" s="33">
        <v>0.59</v>
      </c>
      <c r="D848" s="88">
        <v>0.35</v>
      </c>
      <c r="E848" s="88">
        <v>0.01</v>
      </c>
      <c r="F848" s="88">
        <v>0.05</v>
      </c>
    </row>
    <row r="849" spans="1:6">
      <c r="A849" s="24" t="s">
        <v>136</v>
      </c>
      <c r="B849" s="5">
        <v>1997</v>
      </c>
      <c r="C849" s="33">
        <v>0.56000000000000005</v>
      </c>
      <c r="D849" s="88">
        <v>0.27</v>
      </c>
      <c r="E849" s="88">
        <v>0.02</v>
      </c>
      <c r="F849" s="88">
        <v>0.15</v>
      </c>
    </row>
    <row r="850" spans="1:6">
      <c r="A850" s="24" t="s">
        <v>137</v>
      </c>
      <c r="B850" s="5">
        <v>1997</v>
      </c>
      <c r="C850" s="33">
        <v>0.5</v>
      </c>
      <c r="D850" s="88">
        <v>0.36</v>
      </c>
      <c r="E850" s="88">
        <v>0.02</v>
      </c>
      <c r="F850" s="88">
        <v>0.12</v>
      </c>
    </row>
    <row r="851" spans="1:6">
      <c r="A851" s="24" t="s">
        <v>138</v>
      </c>
      <c r="B851" s="5">
        <v>1997</v>
      </c>
      <c r="C851" s="33">
        <v>0.61</v>
      </c>
      <c r="D851" s="88">
        <v>0.26</v>
      </c>
      <c r="E851" s="88">
        <v>0.05</v>
      </c>
      <c r="F851" s="88">
        <v>0.08</v>
      </c>
    </row>
    <row r="852" spans="1:6">
      <c r="A852" s="24" t="s">
        <v>139</v>
      </c>
      <c r="B852" s="5">
        <v>1997</v>
      </c>
      <c r="C852" s="33">
        <v>0.59</v>
      </c>
      <c r="D852" s="88">
        <v>0.12</v>
      </c>
      <c r="E852" s="88">
        <v>0.11</v>
      </c>
      <c r="F852" s="88">
        <v>0.18</v>
      </c>
    </row>
    <row r="853" spans="1:6">
      <c r="A853" s="24" t="s">
        <v>140</v>
      </c>
      <c r="B853" s="5">
        <v>1997</v>
      </c>
      <c r="C853" s="33">
        <v>0.56999999999999995</v>
      </c>
      <c r="D853" s="88">
        <v>0.28000000000000003</v>
      </c>
      <c r="E853" s="88">
        <v>0.02</v>
      </c>
      <c r="F853" s="88">
        <v>0.13</v>
      </c>
    </row>
    <row r="854" spans="1:6">
      <c r="A854" s="24" t="s">
        <v>141</v>
      </c>
      <c r="B854" s="5">
        <v>1997</v>
      </c>
      <c r="C854" s="33">
        <v>0.62</v>
      </c>
      <c r="D854" s="88">
        <v>0.31</v>
      </c>
      <c r="E854" s="88">
        <v>0.01</v>
      </c>
      <c r="F854" s="88">
        <v>0.06</v>
      </c>
    </row>
    <row r="855" spans="1:6">
      <c r="A855" s="24" t="s">
        <v>254</v>
      </c>
      <c r="B855" s="5">
        <v>1997</v>
      </c>
      <c r="C855" s="33">
        <v>0.61</v>
      </c>
      <c r="D855" s="88">
        <v>0.33</v>
      </c>
      <c r="E855" s="88">
        <v>0.01</v>
      </c>
      <c r="F855" s="88">
        <v>0.05</v>
      </c>
    </row>
    <row r="856" spans="1:6">
      <c r="A856" s="24" t="s">
        <v>142</v>
      </c>
      <c r="B856" s="5">
        <v>1997</v>
      </c>
      <c r="C856" s="33">
        <v>0.51</v>
      </c>
      <c r="D856" s="88">
        <v>0.35</v>
      </c>
      <c r="E856" s="88">
        <v>7.0000000000000007E-2</v>
      </c>
      <c r="F856" s="88">
        <v>7.0000000000000007E-2</v>
      </c>
    </row>
    <row r="857" spans="1:6">
      <c r="A857" s="24" t="s">
        <v>143</v>
      </c>
      <c r="B857" s="5">
        <v>1997</v>
      </c>
      <c r="C857" s="33">
        <v>0.51</v>
      </c>
      <c r="D857" s="88">
        <v>0.37</v>
      </c>
      <c r="E857" s="88">
        <v>0.01</v>
      </c>
      <c r="F857" s="88">
        <v>0.11</v>
      </c>
    </row>
    <row r="858" spans="1:6">
      <c r="A858" s="24" t="s">
        <v>144</v>
      </c>
      <c r="B858" s="5">
        <v>1997</v>
      </c>
      <c r="C858" s="33">
        <v>0.44</v>
      </c>
      <c r="D858" s="88">
        <v>0.27</v>
      </c>
      <c r="E858" s="88">
        <v>0.16</v>
      </c>
      <c r="F858" s="88">
        <v>0.13</v>
      </c>
    </row>
    <row r="859" spans="1:6">
      <c r="A859" s="24" t="s">
        <v>145</v>
      </c>
      <c r="B859" s="5">
        <v>1997</v>
      </c>
      <c r="C859" s="33">
        <v>0.47</v>
      </c>
      <c r="D859" s="88">
        <v>0.41</v>
      </c>
      <c r="E859" s="88">
        <v>0.02</v>
      </c>
      <c r="F859" s="88">
        <v>0.1</v>
      </c>
    </row>
    <row r="860" spans="1:6">
      <c r="A860" s="24" t="s">
        <v>146</v>
      </c>
      <c r="B860" s="5">
        <v>1997</v>
      </c>
      <c r="C860" s="33">
        <v>0.55000000000000004</v>
      </c>
      <c r="D860" s="88">
        <v>0.22</v>
      </c>
      <c r="E860" s="88">
        <v>0.06</v>
      </c>
      <c r="F860" s="88">
        <v>0.17</v>
      </c>
    </row>
    <row r="861" spans="1:6">
      <c r="A861" s="24" t="s">
        <v>147</v>
      </c>
      <c r="B861" s="5">
        <v>1997</v>
      </c>
      <c r="C861" s="33">
        <v>0.66</v>
      </c>
      <c r="D861" s="88">
        <v>0.31</v>
      </c>
      <c r="E861" s="88">
        <v>0.01</v>
      </c>
      <c r="F861" s="88">
        <v>0.02</v>
      </c>
    </row>
    <row r="862" spans="1:6">
      <c r="A862" s="24" t="s">
        <v>148</v>
      </c>
      <c r="B862" s="5">
        <v>1997</v>
      </c>
      <c r="C862" s="33">
        <v>0.6</v>
      </c>
      <c r="D862" s="88">
        <v>0.28999999999999998</v>
      </c>
      <c r="E862" s="88">
        <v>0.02</v>
      </c>
      <c r="F862" s="88">
        <v>0.09</v>
      </c>
    </row>
    <row r="863" spans="1:6">
      <c r="A863" s="24" t="s">
        <v>149</v>
      </c>
      <c r="B863" s="5">
        <v>1997</v>
      </c>
      <c r="C863" s="33">
        <v>0.56999999999999995</v>
      </c>
      <c r="D863" s="88">
        <v>0.27</v>
      </c>
      <c r="E863" s="88">
        <v>0.03</v>
      </c>
      <c r="F863" s="88">
        <v>0.13</v>
      </c>
    </row>
    <row r="864" spans="1:6">
      <c r="A864" s="24" t="s">
        <v>150</v>
      </c>
      <c r="B864" s="5">
        <v>1997</v>
      </c>
      <c r="C864" s="33">
        <v>0.56000000000000005</v>
      </c>
      <c r="D864" s="88">
        <v>0.26</v>
      </c>
      <c r="E864" s="88">
        <v>0.04</v>
      </c>
      <c r="F864" s="88">
        <v>0.14000000000000001</v>
      </c>
    </row>
    <row r="865" spans="1:6">
      <c r="A865" s="24" t="s">
        <v>151</v>
      </c>
      <c r="B865" s="5">
        <v>1997</v>
      </c>
      <c r="C865" s="33">
        <v>0.36</v>
      </c>
      <c r="D865" s="88">
        <v>0.46</v>
      </c>
      <c r="E865" s="88">
        <v>0.01</v>
      </c>
      <c r="F865" s="88">
        <v>0.17</v>
      </c>
    </row>
    <row r="866" spans="1:6">
      <c r="A866" s="24" t="s">
        <v>152</v>
      </c>
      <c r="B866" s="5">
        <v>1997</v>
      </c>
      <c r="C866" s="33">
        <v>0.66</v>
      </c>
      <c r="D866" s="88">
        <v>0.27</v>
      </c>
      <c r="E866" s="88">
        <v>0.01</v>
      </c>
      <c r="F866" s="88">
        <v>0.06</v>
      </c>
    </row>
    <row r="867" spans="1:6">
      <c r="A867" s="24" t="s">
        <v>153</v>
      </c>
      <c r="B867" s="5">
        <v>1997</v>
      </c>
      <c r="C867" s="33">
        <v>0.48</v>
      </c>
      <c r="D867" s="88">
        <v>0.3</v>
      </c>
      <c r="E867" s="88">
        <v>0.06</v>
      </c>
      <c r="F867" s="88">
        <v>0.16</v>
      </c>
    </row>
    <row r="868" spans="1:6">
      <c r="A868" s="24" t="s">
        <v>174</v>
      </c>
      <c r="B868" s="5">
        <v>1997</v>
      </c>
      <c r="C868" s="33">
        <v>0.61</v>
      </c>
      <c r="D868" s="88">
        <v>0.33</v>
      </c>
      <c r="E868" s="88">
        <v>0.01</v>
      </c>
      <c r="F868" s="88">
        <v>0.05</v>
      </c>
    </row>
    <row r="869" spans="1:6">
      <c r="A869" s="24" t="s">
        <v>154</v>
      </c>
      <c r="B869" s="5">
        <v>1997</v>
      </c>
      <c r="C869" s="33">
        <v>0.38</v>
      </c>
      <c r="D869" s="88">
        <v>0.41</v>
      </c>
      <c r="E869" s="88">
        <v>7.0000000000000007E-2</v>
      </c>
      <c r="F869" s="88">
        <v>0.14000000000000001</v>
      </c>
    </row>
    <row r="870" spans="1:6">
      <c r="A870" s="24" t="s">
        <v>155</v>
      </c>
      <c r="B870" s="5">
        <v>1997</v>
      </c>
      <c r="C870" s="33">
        <v>0.48</v>
      </c>
      <c r="D870" s="88">
        <v>0.47</v>
      </c>
      <c r="E870" s="88">
        <v>0.01</v>
      </c>
      <c r="F870" s="88">
        <v>0.04</v>
      </c>
    </row>
    <row r="871" spans="1:6">
      <c r="A871" s="24" t="s">
        <v>156</v>
      </c>
      <c r="B871" s="5">
        <v>1997</v>
      </c>
      <c r="C871" s="33">
        <v>0.6</v>
      </c>
      <c r="D871" s="88">
        <v>0.27</v>
      </c>
      <c r="E871" s="88">
        <v>0.02</v>
      </c>
      <c r="F871" s="88">
        <v>0.11</v>
      </c>
    </row>
    <row r="872" spans="1:6">
      <c r="A872" s="24" t="s">
        <v>158</v>
      </c>
      <c r="B872" s="5">
        <v>1997</v>
      </c>
      <c r="C872" s="33">
        <v>0.49</v>
      </c>
      <c r="D872" s="88">
        <v>0.4</v>
      </c>
      <c r="E872" s="88">
        <v>0.02</v>
      </c>
      <c r="F872" s="88">
        <v>0.09</v>
      </c>
    </row>
    <row r="873" spans="1:6">
      <c r="A873" s="24" t="s">
        <v>159</v>
      </c>
      <c r="B873" s="5">
        <v>1997</v>
      </c>
      <c r="C873" s="33">
        <v>0.62</v>
      </c>
      <c r="D873" s="88">
        <v>0.3</v>
      </c>
      <c r="E873" s="88">
        <v>0.02</v>
      </c>
      <c r="F873" s="88">
        <v>0.06</v>
      </c>
    </row>
    <row r="874" spans="1:6">
      <c r="A874" s="24" t="s">
        <v>160</v>
      </c>
      <c r="B874" s="5">
        <v>1997</v>
      </c>
      <c r="C874" s="33">
        <v>0.49</v>
      </c>
      <c r="D874" s="88">
        <v>0.3</v>
      </c>
      <c r="E874" s="88">
        <v>0.03</v>
      </c>
      <c r="F874" s="88">
        <v>0.18</v>
      </c>
    </row>
    <row r="875" spans="1:6">
      <c r="A875" s="24" t="s">
        <v>161</v>
      </c>
      <c r="B875" s="5">
        <v>1997</v>
      </c>
      <c r="C875" s="33">
        <v>0.41</v>
      </c>
      <c r="D875" s="88">
        <v>0.27</v>
      </c>
      <c r="E875" s="88">
        <v>0.1</v>
      </c>
      <c r="F875" s="88">
        <v>0.22</v>
      </c>
    </row>
    <row r="876" spans="1:6">
      <c r="A876" s="24" t="s">
        <v>162</v>
      </c>
      <c r="B876" s="5">
        <v>1997</v>
      </c>
      <c r="C876" s="33">
        <v>0.45</v>
      </c>
      <c r="D876" s="88">
        <v>0.36</v>
      </c>
      <c r="E876" s="88">
        <v>7.0000000000000007E-2</v>
      </c>
      <c r="F876" s="88">
        <v>0.12</v>
      </c>
    </row>
    <row r="877" spans="1:6">
      <c r="A877" s="24" t="s">
        <v>163</v>
      </c>
      <c r="B877" s="5">
        <v>1997</v>
      </c>
      <c r="C877" s="33">
        <v>0.56999999999999995</v>
      </c>
      <c r="D877" s="88">
        <v>0.38</v>
      </c>
      <c r="E877" s="88">
        <v>0.01</v>
      </c>
      <c r="F877" s="88">
        <v>0.04</v>
      </c>
    </row>
    <row r="878" spans="1:6">
      <c r="A878" s="24" t="s">
        <v>157</v>
      </c>
      <c r="B878" s="5">
        <v>1997</v>
      </c>
      <c r="C878" s="33">
        <v>0.56000000000000005</v>
      </c>
      <c r="D878" s="88">
        <v>0.28000000000000003</v>
      </c>
      <c r="E878" s="88">
        <v>0.03</v>
      </c>
      <c r="F878" s="88">
        <v>0.13</v>
      </c>
    </row>
    <row r="879" spans="1:6">
      <c r="A879" s="24" t="s">
        <v>164</v>
      </c>
      <c r="B879" s="5">
        <v>1997</v>
      </c>
      <c r="C879" s="33">
        <v>0.51</v>
      </c>
      <c r="D879" s="88">
        <v>0.43</v>
      </c>
      <c r="E879" s="88">
        <v>0.01</v>
      </c>
      <c r="F879" s="88">
        <v>0.05</v>
      </c>
    </row>
    <row r="880" spans="1:6">
      <c r="A880" s="24" t="s">
        <v>165</v>
      </c>
      <c r="B880" s="5">
        <v>1997</v>
      </c>
      <c r="C880" s="33">
        <v>0.61</v>
      </c>
      <c r="D880" s="88">
        <v>0.33</v>
      </c>
      <c r="E880" s="88">
        <v>0.01</v>
      </c>
      <c r="F880" s="88">
        <v>0.05</v>
      </c>
    </row>
    <row r="881" spans="1:6">
      <c r="A881" s="24" t="s">
        <v>166</v>
      </c>
      <c r="B881" s="5">
        <v>1997</v>
      </c>
      <c r="C881" s="33">
        <v>0.61</v>
      </c>
      <c r="D881" s="88">
        <v>0.27</v>
      </c>
      <c r="E881" s="88">
        <v>0.01</v>
      </c>
      <c r="F881" s="88">
        <v>0.11</v>
      </c>
    </row>
    <row r="882" spans="1:6">
      <c r="A882" s="24" t="s">
        <v>167</v>
      </c>
      <c r="B882" s="5">
        <v>1997</v>
      </c>
      <c r="C882" s="33">
        <v>0.49</v>
      </c>
      <c r="D882" s="88">
        <v>0.38</v>
      </c>
      <c r="E882" s="88">
        <v>0.03</v>
      </c>
      <c r="F882" s="88">
        <v>0.1</v>
      </c>
    </row>
    <row r="883" spans="1:6">
      <c r="A883" s="24" t="s">
        <v>169</v>
      </c>
      <c r="B883" s="5">
        <v>1997</v>
      </c>
      <c r="C883" s="33">
        <v>0.49</v>
      </c>
      <c r="D883" s="88">
        <v>0.42</v>
      </c>
      <c r="E883" s="88">
        <v>0.01</v>
      </c>
      <c r="F883" s="88">
        <v>0.08</v>
      </c>
    </row>
    <row r="884" spans="1:6">
      <c r="A884" s="24" t="s">
        <v>170</v>
      </c>
      <c r="B884" s="5">
        <v>1997</v>
      </c>
      <c r="C884" s="33">
        <v>0.51</v>
      </c>
      <c r="D884" s="88">
        <v>0.31</v>
      </c>
      <c r="E884" s="88">
        <v>0.01</v>
      </c>
      <c r="F884" s="88">
        <v>0.17</v>
      </c>
    </row>
    <row r="885" spans="1:6">
      <c r="A885" s="24" t="s">
        <v>171</v>
      </c>
      <c r="B885" s="5">
        <v>1997</v>
      </c>
      <c r="C885" s="33">
        <v>0.56999999999999995</v>
      </c>
      <c r="D885" s="88">
        <v>0.35</v>
      </c>
      <c r="E885" s="88">
        <v>0.01</v>
      </c>
      <c r="F885" s="88">
        <v>7.0000000000000007E-2</v>
      </c>
    </row>
    <row r="886" spans="1:6">
      <c r="A886" s="24" t="s">
        <v>172</v>
      </c>
      <c r="B886" s="5">
        <v>1997</v>
      </c>
      <c r="C886" s="33">
        <v>0.53</v>
      </c>
      <c r="D886" s="88">
        <v>0.22</v>
      </c>
      <c r="E886" s="88">
        <v>0.05</v>
      </c>
      <c r="F886" s="88">
        <v>0.2</v>
      </c>
    </row>
    <row r="887" spans="1:6">
      <c r="A887" s="24" t="s">
        <v>173</v>
      </c>
      <c r="B887" s="5">
        <v>1997</v>
      </c>
      <c r="C887" s="33">
        <v>0.52</v>
      </c>
      <c r="D887" s="88">
        <v>0.36</v>
      </c>
      <c r="E887" s="88">
        <v>0.01</v>
      </c>
      <c r="F887" s="88">
        <v>0.11</v>
      </c>
    </row>
    <row r="888" spans="1:6">
      <c r="A888" s="35" t="s">
        <v>176</v>
      </c>
      <c r="B888" s="32">
        <v>1997</v>
      </c>
      <c r="C888" s="36">
        <v>0.52</v>
      </c>
      <c r="D888" s="404">
        <v>0.35</v>
      </c>
      <c r="E888" s="404">
        <v>0.03</v>
      </c>
      <c r="F888" s="404">
        <v>0.1</v>
      </c>
    </row>
    <row r="889" spans="1:6">
      <c r="A889" s="24" t="s">
        <v>124</v>
      </c>
      <c r="B889" s="5">
        <v>1998</v>
      </c>
      <c r="C889" s="33">
        <v>0.67</v>
      </c>
      <c r="D889" s="88">
        <v>0.28999999999999998</v>
      </c>
      <c r="E889" s="88">
        <v>0.01</v>
      </c>
      <c r="F889" s="88">
        <v>0.03</v>
      </c>
    </row>
    <row r="890" spans="1:6">
      <c r="A890" s="24" t="s">
        <v>125</v>
      </c>
      <c r="B890" s="5">
        <v>1998</v>
      </c>
      <c r="C890" s="33">
        <v>0.54</v>
      </c>
      <c r="D890" s="88">
        <v>0.38</v>
      </c>
      <c r="E890" s="88">
        <v>0.01</v>
      </c>
      <c r="F890" s="88">
        <v>7.0000000000000007E-2</v>
      </c>
    </row>
    <row r="891" spans="1:6">
      <c r="A891" s="24" t="s">
        <v>126</v>
      </c>
      <c r="B891" s="5">
        <v>1998</v>
      </c>
      <c r="C891" s="33">
        <v>0.53</v>
      </c>
      <c r="D891" s="88">
        <v>0.35</v>
      </c>
      <c r="E891" s="88">
        <v>0.02</v>
      </c>
      <c r="F891" s="88">
        <v>0.1</v>
      </c>
    </row>
    <row r="892" spans="1:6">
      <c r="A892" s="24" t="s">
        <v>127</v>
      </c>
      <c r="B892" s="5">
        <v>1998</v>
      </c>
      <c r="C892" s="33">
        <v>0.68</v>
      </c>
      <c r="D892" s="88">
        <v>0.28000000000000003</v>
      </c>
      <c r="E892" s="88">
        <v>0.01</v>
      </c>
      <c r="F892" s="88">
        <v>0.03</v>
      </c>
    </row>
    <row r="893" spans="1:6">
      <c r="A893" s="24" t="s">
        <v>128</v>
      </c>
      <c r="B893" s="5">
        <v>1998</v>
      </c>
      <c r="C893" s="33">
        <v>0.46</v>
      </c>
      <c r="D893" s="88">
        <v>0.44</v>
      </c>
      <c r="E893" s="88">
        <v>0.02</v>
      </c>
      <c r="F893" s="88">
        <v>0.08</v>
      </c>
    </row>
    <row r="894" spans="1:6">
      <c r="A894" s="24" t="s">
        <v>129</v>
      </c>
      <c r="B894" s="5">
        <v>1998</v>
      </c>
      <c r="C894" s="33">
        <v>0.39</v>
      </c>
      <c r="D894" s="88">
        <v>0.41</v>
      </c>
      <c r="E894" s="88">
        <v>0.05</v>
      </c>
      <c r="F894" s="88">
        <v>0.15</v>
      </c>
    </row>
    <row r="895" spans="1:6">
      <c r="A895" s="24" t="s">
        <v>130</v>
      </c>
      <c r="B895" s="5">
        <v>1998</v>
      </c>
      <c r="C895" s="33">
        <v>0.49</v>
      </c>
      <c r="D895" s="88">
        <v>0.28000000000000003</v>
      </c>
      <c r="E895" s="88">
        <v>0.1</v>
      </c>
      <c r="F895" s="88">
        <v>0.13</v>
      </c>
    </row>
    <row r="896" spans="1:6">
      <c r="A896" s="24" t="s">
        <v>131</v>
      </c>
      <c r="B896" s="5">
        <v>1998</v>
      </c>
      <c r="C896" s="33">
        <v>0.65</v>
      </c>
      <c r="D896" s="88">
        <v>0.18</v>
      </c>
      <c r="E896" s="88">
        <v>0.06</v>
      </c>
      <c r="F896" s="88">
        <v>0.11</v>
      </c>
    </row>
    <row r="897" spans="1:6">
      <c r="A897" s="24" t="s">
        <v>132</v>
      </c>
      <c r="B897" s="5">
        <v>1998</v>
      </c>
      <c r="C897" s="33">
        <v>0.34</v>
      </c>
      <c r="D897" s="88">
        <v>0.52</v>
      </c>
      <c r="E897" s="88">
        <v>0.01</v>
      </c>
      <c r="F897" s="88">
        <v>0.13</v>
      </c>
    </row>
    <row r="898" spans="1:6">
      <c r="A898" s="24" t="s">
        <v>133</v>
      </c>
      <c r="B898" s="5">
        <v>1998</v>
      </c>
      <c r="C898" s="33">
        <v>0.47</v>
      </c>
      <c r="D898" s="88">
        <v>0.42</v>
      </c>
      <c r="E898" s="88">
        <v>0.01</v>
      </c>
      <c r="F898" s="88">
        <v>0.1</v>
      </c>
    </row>
    <row r="899" spans="1:6">
      <c r="A899" s="24" t="s">
        <v>134</v>
      </c>
      <c r="B899" s="5">
        <v>1998</v>
      </c>
      <c r="C899" s="33">
        <v>0.49</v>
      </c>
      <c r="D899" s="88">
        <v>0.45</v>
      </c>
      <c r="E899" s="88">
        <v>0.01</v>
      </c>
      <c r="F899" s="88">
        <v>0.05</v>
      </c>
    </row>
    <row r="900" spans="1:6">
      <c r="A900" s="24" t="s">
        <v>135</v>
      </c>
      <c r="B900" s="5">
        <v>1998</v>
      </c>
      <c r="C900" s="33">
        <v>0.56999999999999995</v>
      </c>
      <c r="D900" s="88">
        <v>0.36</v>
      </c>
      <c r="E900" s="88">
        <v>0.01</v>
      </c>
      <c r="F900" s="88">
        <v>0.06</v>
      </c>
    </row>
    <row r="901" spans="1:6">
      <c r="A901" s="24" t="s">
        <v>136</v>
      </c>
      <c r="B901" s="5">
        <v>1998</v>
      </c>
      <c r="C901" s="33">
        <v>0.59</v>
      </c>
      <c r="D901" s="88">
        <v>0.26</v>
      </c>
      <c r="E901" s="88">
        <v>0.01</v>
      </c>
      <c r="F901" s="88">
        <v>0.14000000000000001</v>
      </c>
    </row>
    <row r="902" spans="1:6">
      <c r="A902" s="24" t="s">
        <v>137</v>
      </c>
      <c r="B902" s="5">
        <v>1998</v>
      </c>
      <c r="C902" s="33">
        <v>0.49</v>
      </c>
      <c r="D902" s="88">
        <v>0.38</v>
      </c>
      <c r="E902" s="88">
        <v>0.02</v>
      </c>
      <c r="F902" s="88">
        <v>0.11</v>
      </c>
    </row>
    <row r="903" spans="1:6">
      <c r="A903" s="24" t="s">
        <v>138</v>
      </c>
      <c r="B903" s="5">
        <v>1998</v>
      </c>
      <c r="C903" s="33">
        <v>0.59</v>
      </c>
      <c r="D903" s="88">
        <v>0.28999999999999998</v>
      </c>
      <c r="E903" s="88">
        <v>0.04</v>
      </c>
      <c r="F903" s="88">
        <v>0.08</v>
      </c>
    </row>
    <row r="904" spans="1:6">
      <c r="A904" s="24" t="s">
        <v>139</v>
      </c>
      <c r="B904" s="5">
        <v>1998</v>
      </c>
      <c r="C904" s="33">
        <v>0.59</v>
      </c>
      <c r="D904" s="88">
        <v>0.14000000000000001</v>
      </c>
      <c r="E904" s="88">
        <v>0.11</v>
      </c>
      <c r="F904" s="88">
        <v>0.16</v>
      </c>
    </row>
    <row r="905" spans="1:6">
      <c r="A905" s="24" t="s">
        <v>140</v>
      </c>
      <c r="B905" s="5">
        <v>1998</v>
      </c>
      <c r="C905" s="33">
        <v>0.56000000000000005</v>
      </c>
      <c r="D905" s="88">
        <v>0.3</v>
      </c>
      <c r="E905" s="88">
        <v>0.01</v>
      </c>
      <c r="F905" s="88">
        <v>0.13</v>
      </c>
    </row>
    <row r="906" spans="1:6">
      <c r="A906" s="24" t="s">
        <v>141</v>
      </c>
      <c r="B906" s="5">
        <v>1998</v>
      </c>
      <c r="C906" s="33">
        <v>0.62</v>
      </c>
      <c r="D906" s="88">
        <v>0.31</v>
      </c>
      <c r="E906" s="88">
        <v>0.01</v>
      </c>
      <c r="F906" s="88">
        <v>0.06</v>
      </c>
    </row>
    <row r="907" spans="1:6">
      <c r="A907" s="24" t="s">
        <v>254</v>
      </c>
      <c r="B907" s="5">
        <v>1998</v>
      </c>
      <c r="C907" s="33">
        <v>0.61</v>
      </c>
      <c r="D907" s="88">
        <v>0.34</v>
      </c>
      <c r="E907" s="88">
        <v>0.01</v>
      </c>
      <c r="F907" s="88">
        <v>0.04</v>
      </c>
    </row>
    <row r="908" spans="1:6">
      <c r="A908" s="24" t="s">
        <v>142</v>
      </c>
      <c r="B908" s="5">
        <v>1998</v>
      </c>
      <c r="C908" s="33">
        <v>0.49</v>
      </c>
      <c r="D908" s="88">
        <v>0.38</v>
      </c>
      <c r="E908" s="88">
        <v>0.06</v>
      </c>
      <c r="F908" s="88">
        <v>7.0000000000000007E-2</v>
      </c>
    </row>
    <row r="909" spans="1:6">
      <c r="A909" s="24" t="s">
        <v>143</v>
      </c>
      <c r="B909" s="5">
        <v>1998</v>
      </c>
      <c r="C909" s="33">
        <v>0.49</v>
      </c>
      <c r="D909" s="88">
        <v>0.39</v>
      </c>
      <c r="E909" s="88">
        <v>0.01</v>
      </c>
      <c r="F909" s="88">
        <v>0.11</v>
      </c>
    </row>
    <row r="910" spans="1:6">
      <c r="A910" s="24" t="s">
        <v>144</v>
      </c>
      <c r="B910" s="5">
        <v>1998</v>
      </c>
      <c r="C910" s="33">
        <v>0.43</v>
      </c>
      <c r="D910" s="88">
        <v>0.28999999999999998</v>
      </c>
      <c r="E910" s="88">
        <v>0.16</v>
      </c>
      <c r="F910" s="88">
        <v>0.12</v>
      </c>
    </row>
    <row r="911" spans="1:6">
      <c r="A911" s="24" t="s">
        <v>145</v>
      </c>
      <c r="B911" s="5">
        <v>1998</v>
      </c>
      <c r="C911" s="33">
        <v>0.47</v>
      </c>
      <c r="D911" s="88">
        <v>0.43</v>
      </c>
      <c r="E911" s="88">
        <v>0.01</v>
      </c>
      <c r="F911" s="88">
        <v>0.09</v>
      </c>
    </row>
    <row r="912" spans="1:6">
      <c r="A912" s="24" t="s">
        <v>146</v>
      </c>
      <c r="B912" s="5">
        <v>1998</v>
      </c>
      <c r="C912" s="33">
        <v>0.54</v>
      </c>
      <c r="D912" s="88">
        <v>0.24</v>
      </c>
      <c r="E912" s="88">
        <v>0.06</v>
      </c>
      <c r="F912" s="88">
        <v>0.16</v>
      </c>
    </row>
    <row r="913" spans="1:6">
      <c r="A913" s="24" t="s">
        <v>147</v>
      </c>
      <c r="B913" s="5">
        <v>1998</v>
      </c>
      <c r="C913" s="33">
        <v>0.64</v>
      </c>
      <c r="D913" s="88">
        <v>0.33</v>
      </c>
      <c r="E913" s="88">
        <v>0.01</v>
      </c>
      <c r="F913" s="88">
        <v>0.02</v>
      </c>
    </row>
    <row r="914" spans="1:6">
      <c r="A914" s="24" t="s">
        <v>148</v>
      </c>
      <c r="B914" s="5">
        <v>1998</v>
      </c>
      <c r="C914" s="33">
        <v>0.59</v>
      </c>
      <c r="D914" s="88">
        <v>0.3</v>
      </c>
      <c r="E914" s="88">
        <v>0.02</v>
      </c>
      <c r="F914" s="88">
        <v>0.09</v>
      </c>
    </row>
    <row r="915" spans="1:6">
      <c r="A915" s="24" t="s">
        <v>149</v>
      </c>
      <c r="B915" s="5">
        <v>1998</v>
      </c>
      <c r="C915" s="33">
        <v>0.56999999999999995</v>
      </c>
      <c r="D915" s="88">
        <v>0.28000000000000003</v>
      </c>
      <c r="E915" s="88">
        <v>0.03</v>
      </c>
      <c r="F915" s="88">
        <v>0.12</v>
      </c>
    </row>
    <row r="916" spans="1:6">
      <c r="A916" s="24" t="s">
        <v>150</v>
      </c>
      <c r="B916" s="5">
        <v>1998</v>
      </c>
      <c r="C916" s="33">
        <v>0.56000000000000005</v>
      </c>
      <c r="D916" s="88">
        <v>0.27</v>
      </c>
      <c r="E916" s="88">
        <v>0.04</v>
      </c>
      <c r="F916" s="88">
        <v>0.13</v>
      </c>
    </row>
    <row r="917" spans="1:6">
      <c r="A917" s="24" t="s">
        <v>151</v>
      </c>
      <c r="B917" s="5">
        <v>1998</v>
      </c>
      <c r="C917" s="33">
        <v>0.35</v>
      </c>
      <c r="D917" s="88">
        <v>0.46</v>
      </c>
      <c r="E917" s="88">
        <v>0.01</v>
      </c>
      <c r="F917" s="88">
        <v>0.18</v>
      </c>
    </row>
    <row r="918" spans="1:6">
      <c r="A918" s="24" t="s">
        <v>152</v>
      </c>
      <c r="B918" s="5">
        <v>1998</v>
      </c>
      <c r="C918" s="33">
        <v>0.63</v>
      </c>
      <c r="D918" s="88">
        <v>0.3</v>
      </c>
      <c r="E918" s="88">
        <v>0.01</v>
      </c>
      <c r="F918" s="88">
        <v>0.06</v>
      </c>
    </row>
    <row r="919" spans="1:6">
      <c r="A919" s="24" t="s">
        <v>153</v>
      </c>
      <c r="B919" s="5">
        <v>1998</v>
      </c>
      <c r="C919" s="33">
        <v>0.47</v>
      </c>
      <c r="D919" s="88">
        <v>0.31</v>
      </c>
      <c r="E919" s="88">
        <v>0.06</v>
      </c>
      <c r="F919" s="88">
        <v>0.16</v>
      </c>
    </row>
    <row r="920" spans="1:6">
      <c r="A920" s="24" t="s">
        <v>174</v>
      </c>
      <c r="B920" s="5">
        <v>1998</v>
      </c>
      <c r="C920" s="33">
        <v>0.6</v>
      </c>
      <c r="D920" s="88">
        <v>0.34</v>
      </c>
      <c r="E920" s="88">
        <v>0.01</v>
      </c>
      <c r="F920" s="88">
        <v>0.05</v>
      </c>
    </row>
    <row r="921" spans="1:6">
      <c r="A921" s="24" t="s">
        <v>154</v>
      </c>
      <c r="B921" s="5">
        <v>1998</v>
      </c>
      <c r="C921" s="33">
        <v>0.38</v>
      </c>
      <c r="D921" s="88">
        <v>0.42</v>
      </c>
      <c r="E921" s="88">
        <v>7.0000000000000007E-2</v>
      </c>
      <c r="F921" s="88">
        <v>0.13</v>
      </c>
    </row>
    <row r="922" spans="1:6">
      <c r="A922" s="24" t="s">
        <v>155</v>
      </c>
      <c r="B922" s="5">
        <v>1998</v>
      </c>
      <c r="C922" s="33">
        <v>0.48</v>
      </c>
      <c r="D922" s="88">
        <v>0.47</v>
      </c>
      <c r="E922" s="88">
        <v>0.01</v>
      </c>
      <c r="F922" s="88">
        <v>0.04</v>
      </c>
    </row>
    <row r="923" spans="1:6">
      <c r="A923" s="24" t="s">
        <v>156</v>
      </c>
      <c r="B923" s="5">
        <v>1998</v>
      </c>
      <c r="C923" s="33">
        <v>0.59</v>
      </c>
      <c r="D923" s="88">
        <v>0.28999999999999998</v>
      </c>
      <c r="E923" s="88">
        <v>0.01</v>
      </c>
      <c r="F923" s="88">
        <v>0.11</v>
      </c>
    </row>
    <row r="924" spans="1:6">
      <c r="A924" s="24" t="s">
        <v>158</v>
      </c>
      <c r="B924" s="5">
        <v>1998</v>
      </c>
      <c r="C924" s="33">
        <v>0.5</v>
      </c>
      <c r="D924" s="88">
        <v>0.39</v>
      </c>
      <c r="E924" s="88">
        <v>0.02</v>
      </c>
      <c r="F924" s="88">
        <v>0.09</v>
      </c>
    </row>
    <row r="925" spans="1:6">
      <c r="A925" s="24" t="s">
        <v>159</v>
      </c>
      <c r="B925" s="5">
        <v>1998</v>
      </c>
      <c r="C925" s="33">
        <v>0.6</v>
      </c>
      <c r="D925" s="88">
        <v>0.32</v>
      </c>
      <c r="E925" s="88">
        <v>0.02</v>
      </c>
      <c r="F925" s="88">
        <v>0.06</v>
      </c>
    </row>
    <row r="926" spans="1:6">
      <c r="A926" s="24" t="s">
        <v>160</v>
      </c>
      <c r="B926" s="5">
        <v>1998</v>
      </c>
      <c r="C926" s="33">
        <v>0.49</v>
      </c>
      <c r="D926" s="88">
        <v>0.31</v>
      </c>
      <c r="E926" s="88">
        <v>0.03</v>
      </c>
      <c r="F926" s="88">
        <v>0.17</v>
      </c>
    </row>
    <row r="927" spans="1:6">
      <c r="A927" s="24" t="s">
        <v>161</v>
      </c>
      <c r="B927" s="5">
        <v>1998</v>
      </c>
      <c r="C927" s="33">
        <v>0.42</v>
      </c>
      <c r="D927" s="88">
        <v>0.27</v>
      </c>
      <c r="E927" s="88">
        <v>0.1</v>
      </c>
      <c r="F927" s="88">
        <v>0.21</v>
      </c>
    </row>
    <row r="928" spans="1:6">
      <c r="A928" s="24" t="s">
        <v>162</v>
      </c>
      <c r="B928" s="5">
        <v>1998</v>
      </c>
      <c r="C928" s="33">
        <v>0.45</v>
      </c>
      <c r="D928" s="88">
        <v>0.38</v>
      </c>
      <c r="E928" s="88">
        <v>0.06</v>
      </c>
      <c r="F928" s="88">
        <v>0.11</v>
      </c>
    </row>
    <row r="929" spans="1:6">
      <c r="A929" s="24" t="s">
        <v>163</v>
      </c>
      <c r="B929" s="5">
        <v>1998</v>
      </c>
      <c r="C929" s="33">
        <v>0.56000000000000005</v>
      </c>
      <c r="D929" s="88">
        <v>0.39</v>
      </c>
      <c r="E929" s="88">
        <v>0.01</v>
      </c>
      <c r="F929" s="88">
        <v>0.04</v>
      </c>
    </row>
    <row r="930" spans="1:6">
      <c r="A930" s="24" t="s">
        <v>157</v>
      </c>
      <c r="B930" s="5">
        <v>1998</v>
      </c>
      <c r="C930" s="33">
        <v>0.54</v>
      </c>
      <c r="D930" s="88">
        <v>0.32</v>
      </c>
      <c r="E930" s="88">
        <v>0.02</v>
      </c>
      <c r="F930" s="88">
        <v>0.12</v>
      </c>
    </row>
    <row r="931" spans="1:6">
      <c r="A931" s="24" t="s">
        <v>164</v>
      </c>
      <c r="B931" s="5">
        <v>1998</v>
      </c>
      <c r="C931" s="33">
        <v>0.5</v>
      </c>
      <c r="D931" s="88">
        <v>0.45</v>
      </c>
      <c r="E931" s="88">
        <v>0.01</v>
      </c>
      <c r="F931" s="88">
        <v>0.04</v>
      </c>
    </row>
    <row r="932" spans="1:6">
      <c r="A932" s="24" t="s">
        <v>165</v>
      </c>
      <c r="B932" s="5">
        <v>1998</v>
      </c>
      <c r="C932" s="33">
        <v>0.6</v>
      </c>
      <c r="D932" s="88">
        <v>0.34</v>
      </c>
      <c r="E932" s="88">
        <v>0.01</v>
      </c>
      <c r="F932" s="88">
        <v>0.05</v>
      </c>
    </row>
    <row r="933" spans="1:6">
      <c r="A933" s="24" t="s">
        <v>166</v>
      </c>
      <c r="B933" s="5">
        <v>1998</v>
      </c>
      <c r="C933" s="33">
        <v>0.6</v>
      </c>
      <c r="D933" s="88">
        <v>0.28999999999999998</v>
      </c>
      <c r="E933" s="88">
        <v>0.01</v>
      </c>
      <c r="F933" s="88">
        <v>0.1</v>
      </c>
    </row>
    <row r="934" spans="1:6">
      <c r="A934" s="24" t="s">
        <v>167</v>
      </c>
      <c r="B934" s="5">
        <v>1998</v>
      </c>
      <c r="C934" s="33">
        <v>0.47</v>
      </c>
      <c r="D934" s="88">
        <v>0.42</v>
      </c>
      <c r="E934" s="88">
        <v>0.02</v>
      </c>
      <c r="F934" s="88">
        <v>0.09</v>
      </c>
    </row>
    <row r="935" spans="1:6">
      <c r="A935" s="24" t="s">
        <v>169</v>
      </c>
      <c r="B935" s="5">
        <v>1998</v>
      </c>
      <c r="C935" s="33">
        <v>0.48</v>
      </c>
      <c r="D935" s="88">
        <v>0.42</v>
      </c>
      <c r="E935" s="88">
        <v>0.01</v>
      </c>
      <c r="F935" s="88">
        <v>0.09</v>
      </c>
    </row>
    <row r="936" spans="1:6">
      <c r="A936" s="24" t="s">
        <v>170</v>
      </c>
      <c r="B936" s="5">
        <v>1998</v>
      </c>
      <c r="C936" s="33">
        <v>0.5</v>
      </c>
      <c r="D936" s="88">
        <v>0.33</v>
      </c>
      <c r="E936" s="88">
        <v>0.01</v>
      </c>
      <c r="F936" s="88">
        <v>0.16</v>
      </c>
    </row>
    <row r="937" spans="1:6">
      <c r="A937" s="24" t="s">
        <v>171</v>
      </c>
      <c r="B937" s="5">
        <v>1998</v>
      </c>
      <c r="C937" s="33">
        <v>0.57999999999999996</v>
      </c>
      <c r="D937" s="88">
        <v>0.34</v>
      </c>
      <c r="E937" s="88">
        <v>0.01</v>
      </c>
      <c r="F937" s="88">
        <v>7.0000000000000007E-2</v>
      </c>
    </row>
    <row r="938" spans="1:6">
      <c r="A938" s="24" t="s">
        <v>172</v>
      </c>
      <c r="B938" s="5">
        <v>1998</v>
      </c>
      <c r="C938" s="33">
        <v>0.53</v>
      </c>
      <c r="D938" s="88">
        <v>0.23</v>
      </c>
      <c r="E938" s="88">
        <v>0.05</v>
      </c>
      <c r="F938" s="88">
        <v>0.19</v>
      </c>
    </row>
    <row r="939" spans="1:6">
      <c r="A939" s="24" t="s">
        <v>173</v>
      </c>
      <c r="B939" s="5">
        <v>1998</v>
      </c>
      <c r="C939" s="33">
        <v>0.52</v>
      </c>
      <c r="D939" s="88">
        <v>0.36</v>
      </c>
      <c r="E939" s="88">
        <v>0.01</v>
      </c>
      <c r="F939" s="88">
        <v>0.11</v>
      </c>
    </row>
    <row r="940" spans="1:6">
      <c r="A940" s="35" t="s">
        <v>176</v>
      </c>
      <c r="B940" s="32">
        <v>1998</v>
      </c>
      <c r="C940" s="36">
        <v>0.51</v>
      </c>
      <c r="D940" s="404">
        <v>0.36</v>
      </c>
      <c r="E940" s="404">
        <v>0.03</v>
      </c>
      <c r="F940" s="404">
        <v>0.1</v>
      </c>
    </row>
    <row r="941" spans="1:6">
      <c r="A941" s="24" t="s">
        <v>124</v>
      </c>
      <c r="B941" s="5">
        <v>1999</v>
      </c>
      <c r="C941" s="33">
        <v>0.67</v>
      </c>
      <c r="D941" s="88">
        <v>0.3</v>
      </c>
      <c r="E941" s="88">
        <v>0.01</v>
      </c>
      <c r="F941" s="88">
        <v>0.02</v>
      </c>
    </row>
    <row r="942" spans="1:6">
      <c r="A942" s="24" t="s">
        <v>125</v>
      </c>
      <c r="B942" s="5">
        <v>1999</v>
      </c>
      <c r="C942" s="33">
        <v>0.53</v>
      </c>
      <c r="D942" s="88">
        <v>0.39</v>
      </c>
      <c r="E942" s="88">
        <v>0.01</v>
      </c>
      <c r="F942" s="88">
        <v>7.0000000000000007E-2</v>
      </c>
    </row>
    <row r="943" spans="1:6">
      <c r="A943" s="24" t="s">
        <v>126</v>
      </c>
      <c r="B943" s="5">
        <v>1999</v>
      </c>
      <c r="C943" s="33">
        <v>0.52</v>
      </c>
      <c r="D943" s="88">
        <v>0.37</v>
      </c>
      <c r="E943" s="88">
        <v>0.02</v>
      </c>
      <c r="F943" s="88">
        <v>0.09</v>
      </c>
    </row>
    <row r="944" spans="1:6">
      <c r="A944" s="24" t="s">
        <v>127</v>
      </c>
      <c r="B944" s="5">
        <v>1999</v>
      </c>
      <c r="C944" s="33">
        <v>0.68</v>
      </c>
      <c r="D944" s="88">
        <v>0.28000000000000003</v>
      </c>
      <c r="E944" s="88">
        <v>0.01</v>
      </c>
      <c r="F944" s="88">
        <v>0.03</v>
      </c>
    </row>
    <row r="945" spans="1:6">
      <c r="A945" s="24" t="s">
        <v>128</v>
      </c>
      <c r="B945" s="5">
        <v>1999</v>
      </c>
      <c r="C945" s="33">
        <v>0.45</v>
      </c>
      <c r="D945" s="88">
        <v>0.46</v>
      </c>
      <c r="E945" s="88">
        <v>0.02</v>
      </c>
      <c r="F945" s="88">
        <v>7.0000000000000007E-2</v>
      </c>
    </row>
    <row r="946" spans="1:6">
      <c r="A946" s="24" t="s">
        <v>129</v>
      </c>
      <c r="B946" s="5">
        <v>1999</v>
      </c>
      <c r="C946" s="33">
        <v>0.39</v>
      </c>
      <c r="D946" s="88">
        <v>0.42</v>
      </c>
      <c r="E946" s="88">
        <v>0.04</v>
      </c>
      <c r="F946" s="88">
        <v>0.15</v>
      </c>
    </row>
    <row r="947" spans="1:6">
      <c r="A947" s="24" t="s">
        <v>130</v>
      </c>
      <c r="B947" s="5">
        <v>1999</v>
      </c>
      <c r="C947" s="33">
        <v>0.49</v>
      </c>
      <c r="D947" s="88">
        <v>0.28999999999999998</v>
      </c>
      <c r="E947" s="88">
        <v>0.1</v>
      </c>
      <c r="F947" s="88">
        <v>0.12</v>
      </c>
    </row>
    <row r="948" spans="1:6">
      <c r="A948" s="24" t="s">
        <v>131</v>
      </c>
      <c r="B948" s="5">
        <v>1999</v>
      </c>
      <c r="C948" s="33">
        <v>0.64</v>
      </c>
      <c r="D948" s="88">
        <v>0.19</v>
      </c>
      <c r="E948" s="88">
        <v>0.05</v>
      </c>
      <c r="F948" s="88">
        <v>0.11</v>
      </c>
    </row>
    <row r="949" spans="1:6">
      <c r="A949" s="24" t="s">
        <v>132</v>
      </c>
      <c r="B949" s="5">
        <v>1999</v>
      </c>
      <c r="C949" s="33">
        <v>0.33</v>
      </c>
      <c r="D949" s="88">
        <v>0.53</v>
      </c>
      <c r="E949" s="88">
        <v>0.01</v>
      </c>
      <c r="F949" s="88">
        <v>0.13</v>
      </c>
    </row>
    <row r="950" spans="1:6">
      <c r="A950" s="24" t="s">
        <v>133</v>
      </c>
      <c r="B950" s="5">
        <v>1999</v>
      </c>
      <c r="C950" s="33">
        <v>0.46</v>
      </c>
      <c r="D950" s="88">
        <v>0.43</v>
      </c>
      <c r="E950" s="88">
        <v>0.01</v>
      </c>
      <c r="F950" s="88">
        <v>0.1</v>
      </c>
    </row>
    <row r="951" spans="1:6">
      <c r="A951" s="24" t="s">
        <v>134</v>
      </c>
      <c r="B951" s="5">
        <v>1999</v>
      </c>
      <c r="C951" s="33">
        <v>0.48</v>
      </c>
      <c r="D951" s="88">
        <v>0.46</v>
      </c>
      <c r="E951" s="88">
        <v>0.01</v>
      </c>
      <c r="F951" s="88">
        <v>0.05</v>
      </c>
    </row>
    <row r="952" spans="1:6">
      <c r="A952" s="24" t="s">
        <v>135</v>
      </c>
      <c r="B952" s="5">
        <v>1999</v>
      </c>
      <c r="C952" s="33">
        <v>0.56000000000000005</v>
      </c>
      <c r="D952" s="88">
        <v>0.37</v>
      </c>
      <c r="E952" s="88">
        <v>0.01</v>
      </c>
      <c r="F952" s="88">
        <v>0.06</v>
      </c>
    </row>
    <row r="953" spans="1:6">
      <c r="A953" s="24" t="s">
        <v>136</v>
      </c>
      <c r="B953" s="5">
        <v>1999</v>
      </c>
      <c r="C953" s="33">
        <v>0.59</v>
      </c>
      <c r="D953" s="88">
        <v>0.27</v>
      </c>
      <c r="E953" s="88">
        <v>0.01</v>
      </c>
      <c r="F953" s="88">
        <v>0.13</v>
      </c>
    </row>
    <row r="954" spans="1:6">
      <c r="A954" s="24" t="s">
        <v>137</v>
      </c>
      <c r="B954" s="5">
        <v>1999</v>
      </c>
      <c r="C954" s="33">
        <v>0.48</v>
      </c>
      <c r="D954" s="88">
        <v>0.4</v>
      </c>
      <c r="E954" s="88">
        <v>0.02</v>
      </c>
      <c r="F954" s="88">
        <v>0.1</v>
      </c>
    </row>
    <row r="955" spans="1:6">
      <c r="A955" s="24" t="s">
        <v>138</v>
      </c>
      <c r="B955" s="5">
        <v>1999</v>
      </c>
      <c r="C955" s="33">
        <v>0.57999999999999996</v>
      </c>
      <c r="D955" s="88">
        <v>0.31</v>
      </c>
      <c r="E955" s="88">
        <v>0.03</v>
      </c>
      <c r="F955" s="88">
        <v>0.08</v>
      </c>
    </row>
    <row r="956" spans="1:6">
      <c r="A956" s="24" t="s">
        <v>139</v>
      </c>
      <c r="B956" s="5">
        <v>1999</v>
      </c>
      <c r="C956" s="33">
        <v>0.57999999999999996</v>
      </c>
      <c r="D956" s="88">
        <v>0.16</v>
      </c>
      <c r="E956" s="88">
        <v>0.11</v>
      </c>
      <c r="F956" s="88">
        <v>0.15</v>
      </c>
    </row>
    <row r="957" spans="1:6">
      <c r="A957" s="24" t="s">
        <v>140</v>
      </c>
      <c r="B957" s="5">
        <v>1999</v>
      </c>
      <c r="C957" s="33">
        <v>0.55000000000000004</v>
      </c>
      <c r="D957" s="88">
        <v>0.32</v>
      </c>
      <c r="E957" s="88">
        <v>0.01</v>
      </c>
      <c r="F957" s="88">
        <v>0.12</v>
      </c>
    </row>
    <row r="958" spans="1:6">
      <c r="A958" s="24" t="s">
        <v>141</v>
      </c>
      <c r="B958" s="5">
        <v>1999</v>
      </c>
      <c r="C958" s="33">
        <v>0.62</v>
      </c>
      <c r="D958" s="88">
        <v>0.32</v>
      </c>
      <c r="E958" s="88">
        <v>0.01</v>
      </c>
      <c r="F958" s="88">
        <v>0.05</v>
      </c>
    </row>
    <row r="959" spans="1:6">
      <c r="A959" s="24" t="s">
        <v>254</v>
      </c>
      <c r="B959" s="5">
        <v>1999</v>
      </c>
      <c r="C959" s="33">
        <v>0.61</v>
      </c>
      <c r="D959" s="88">
        <v>0.34</v>
      </c>
      <c r="E959" s="88">
        <v>0.01</v>
      </c>
      <c r="F959" s="88">
        <v>0.04</v>
      </c>
    </row>
    <row r="960" spans="1:6">
      <c r="A960" s="24" t="s">
        <v>142</v>
      </c>
      <c r="B960" s="5">
        <v>1999</v>
      </c>
      <c r="C960" s="33">
        <v>0.49</v>
      </c>
      <c r="D960" s="88">
        <v>0.4</v>
      </c>
      <c r="E960" s="88">
        <v>0.05</v>
      </c>
      <c r="F960" s="88">
        <v>0.06</v>
      </c>
    </row>
    <row r="961" spans="1:6">
      <c r="A961" s="24" t="s">
        <v>143</v>
      </c>
      <c r="B961" s="5">
        <v>1999</v>
      </c>
      <c r="C961" s="33">
        <v>0.48</v>
      </c>
      <c r="D961" s="88">
        <v>0.4</v>
      </c>
      <c r="E961" s="88">
        <v>0.01</v>
      </c>
      <c r="F961" s="88">
        <v>0.11</v>
      </c>
    </row>
    <row r="962" spans="1:6">
      <c r="A962" s="24" t="s">
        <v>144</v>
      </c>
      <c r="B962" s="5">
        <v>1999</v>
      </c>
      <c r="C962" s="33">
        <v>0.44</v>
      </c>
      <c r="D962" s="88">
        <v>0.28999999999999998</v>
      </c>
      <c r="E962" s="88">
        <v>0.16</v>
      </c>
      <c r="F962" s="88">
        <v>0.11</v>
      </c>
    </row>
    <row r="963" spans="1:6">
      <c r="A963" s="24" t="s">
        <v>145</v>
      </c>
      <c r="B963" s="5">
        <v>1999</v>
      </c>
      <c r="C963" s="33">
        <v>0.47</v>
      </c>
      <c r="D963" s="88">
        <v>0.43</v>
      </c>
      <c r="E963" s="88">
        <v>0.01</v>
      </c>
      <c r="F963" s="88">
        <v>0.09</v>
      </c>
    </row>
    <row r="964" spans="1:6">
      <c r="A964" s="24" t="s">
        <v>146</v>
      </c>
      <c r="B964" s="5">
        <v>1999</v>
      </c>
      <c r="C964" s="33">
        <v>0.52</v>
      </c>
      <c r="D964" s="88">
        <v>0.26</v>
      </c>
      <c r="E964" s="88">
        <v>0.06</v>
      </c>
      <c r="F964" s="88">
        <v>0.16</v>
      </c>
    </row>
    <row r="965" spans="1:6">
      <c r="A965" s="24" t="s">
        <v>147</v>
      </c>
      <c r="B965" s="5">
        <v>1999</v>
      </c>
      <c r="C965" s="33">
        <v>0.63</v>
      </c>
      <c r="D965" s="88">
        <v>0.34</v>
      </c>
      <c r="E965" s="88">
        <v>0.01</v>
      </c>
      <c r="F965" s="88">
        <v>0.02</v>
      </c>
    </row>
    <row r="966" spans="1:6">
      <c r="A966" s="24" t="s">
        <v>148</v>
      </c>
      <c r="B966" s="5">
        <v>1999</v>
      </c>
      <c r="C966" s="33">
        <v>0.57999999999999996</v>
      </c>
      <c r="D966" s="88">
        <v>0.31</v>
      </c>
      <c r="E966" s="88">
        <v>0.02</v>
      </c>
      <c r="F966" s="88">
        <v>0.09</v>
      </c>
    </row>
    <row r="967" spans="1:6">
      <c r="A967" s="24" t="s">
        <v>149</v>
      </c>
      <c r="B967" s="5">
        <v>1999</v>
      </c>
      <c r="C967" s="33">
        <v>0.56000000000000005</v>
      </c>
      <c r="D967" s="88">
        <v>0.3</v>
      </c>
      <c r="E967" s="88">
        <v>0.02</v>
      </c>
      <c r="F967" s="88">
        <v>0.12</v>
      </c>
    </row>
    <row r="968" spans="1:6">
      <c r="A968" s="24" t="s">
        <v>150</v>
      </c>
      <c r="B968" s="5">
        <v>1999</v>
      </c>
      <c r="C968" s="33">
        <v>0.56000000000000005</v>
      </c>
      <c r="D968" s="88">
        <v>0.28999999999999998</v>
      </c>
      <c r="E968" s="88">
        <v>0.03</v>
      </c>
      <c r="F968" s="88">
        <v>0.12</v>
      </c>
    </row>
    <row r="969" spans="1:6">
      <c r="A969" s="24" t="s">
        <v>151</v>
      </c>
      <c r="B969" s="5">
        <v>1999</v>
      </c>
      <c r="C969" s="33">
        <v>0.36</v>
      </c>
      <c r="D969" s="88">
        <v>0.49</v>
      </c>
      <c r="E969" s="88">
        <v>0.01</v>
      </c>
      <c r="F969" s="88">
        <v>0.14000000000000001</v>
      </c>
    </row>
    <row r="970" spans="1:6">
      <c r="A970" s="24" t="s">
        <v>152</v>
      </c>
      <c r="B970" s="5">
        <v>1999</v>
      </c>
      <c r="C970" s="33">
        <v>0.62</v>
      </c>
      <c r="D970" s="88">
        <v>0.31</v>
      </c>
      <c r="E970" s="88">
        <v>0.01</v>
      </c>
      <c r="F970" s="88">
        <v>0.06</v>
      </c>
    </row>
    <row r="971" spans="1:6">
      <c r="A971" s="24" t="s">
        <v>153</v>
      </c>
      <c r="B971" s="5">
        <v>1999</v>
      </c>
      <c r="C971" s="33">
        <v>0.47</v>
      </c>
      <c r="D971" s="88">
        <v>0.31</v>
      </c>
      <c r="E971" s="88">
        <v>0.06</v>
      </c>
      <c r="F971" s="88">
        <v>0.16</v>
      </c>
    </row>
    <row r="972" spans="1:6">
      <c r="A972" s="24" t="s">
        <v>174</v>
      </c>
      <c r="B972" s="5">
        <v>1999</v>
      </c>
      <c r="C972" s="33">
        <v>0.6</v>
      </c>
      <c r="D972" s="88">
        <v>0.35</v>
      </c>
      <c r="E972" s="88">
        <v>0.01</v>
      </c>
      <c r="F972" s="88">
        <v>0.04</v>
      </c>
    </row>
    <row r="973" spans="1:6">
      <c r="A973" s="24" t="s">
        <v>154</v>
      </c>
      <c r="B973" s="5">
        <v>1999</v>
      </c>
      <c r="C973" s="33">
        <v>0.38</v>
      </c>
      <c r="D973" s="88">
        <v>0.43</v>
      </c>
      <c r="E973" s="88">
        <v>7.0000000000000007E-2</v>
      </c>
      <c r="F973" s="88">
        <v>0.12</v>
      </c>
    </row>
    <row r="974" spans="1:6">
      <c r="A974" s="24" t="s">
        <v>155</v>
      </c>
      <c r="B974" s="5">
        <v>1999</v>
      </c>
      <c r="C974" s="33">
        <v>0.48</v>
      </c>
      <c r="D974" s="88">
        <v>0.47</v>
      </c>
      <c r="E974" s="88">
        <v>0.01</v>
      </c>
      <c r="F974" s="88">
        <v>0.04</v>
      </c>
    </row>
    <row r="975" spans="1:6">
      <c r="A975" s="24" t="s">
        <v>156</v>
      </c>
      <c r="B975" s="5">
        <v>1999</v>
      </c>
      <c r="C975" s="33">
        <v>0.59</v>
      </c>
      <c r="D975" s="88">
        <v>0.28999999999999998</v>
      </c>
      <c r="E975" s="88">
        <v>0.01</v>
      </c>
      <c r="F975" s="88">
        <v>0.11</v>
      </c>
    </row>
    <row r="976" spans="1:6">
      <c r="A976" s="24" t="s">
        <v>158</v>
      </c>
      <c r="B976" s="5">
        <v>1999</v>
      </c>
      <c r="C976" s="33">
        <v>0.5</v>
      </c>
      <c r="D976" s="88">
        <v>0.4</v>
      </c>
      <c r="E976" s="88">
        <v>0.02</v>
      </c>
      <c r="F976" s="88">
        <v>0.08</v>
      </c>
    </row>
    <row r="977" spans="1:6">
      <c r="A977" s="24" t="s">
        <v>159</v>
      </c>
      <c r="B977" s="5">
        <v>1999</v>
      </c>
      <c r="C977" s="33">
        <v>0.6</v>
      </c>
      <c r="D977" s="88">
        <v>0.34</v>
      </c>
      <c r="E977" s="88">
        <v>0.01</v>
      </c>
      <c r="F977" s="88">
        <v>0.05</v>
      </c>
    </row>
    <row r="978" spans="1:6">
      <c r="A978" s="24" t="s">
        <v>160</v>
      </c>
      <c r="B978" s="5">
        <v>1999</v>
      </c>
      <c r="C978" s="33">
        <v>0.49</v>
      </c>
      <c r="D978" s="88">
        <v>0.32</v>
      </c>
      <c r="E978" s="88">
        <v>0.03</v>
      </c>
      <c r="F978" s="88">
        <v>0.16</v>
      </c>
    </row>
    <row r="979" spans="1:6">
      <c r="A979" s="24" t="s">
        <v>161</v>
      </c>
      <c r="B979" s="5">
        <v>1999</v>
      </c>
      <c r="C979" s="33">
        <v>0.42</v>
      </c>
      <c r="D979" s="88">
        <v>0.27</v>
      </c>
      <c r="E979" s="88">
        <v>0.1</v>
      </c>
      <c r="F979" s="88">
        <v>0.21</v>
      </c>
    </row>
    <row r="980" spans="1:6">
      <c r="A980" s="24" t="s">
        <v>162</v>
      </c>
      <c r="B980" s="5">
        <v>1999</v>
      </c>
      <c r="C980" s="33">
        <v>0.44</v>
      </c>
      <c r="D980" s="88">
        <v>0.4</v>
      </c>
      <c r="E980" s="88">
        <v>0.06</v>
      </c>
      <c r="F980" s="88">
        <v>0.1</v>
      </c>
    </row>
    <row r="981" spans="1:6">
      <c r="A981" s="24" t="s">
        <v>163</v>
      </c>
      <c r="B981" s="5">
        <v>1999</v>
      </c>
      <c r="C981" s="33">
        <v>0.56000000000000005</v>
      </c>
      <c r="D981" s="88">
        <v>0.39</v>
      </c>
      <c r="E981" s="88">
        <v>0.01</v>
      </c>
      <c r="F981" s="88">
        <v>0.04</v>
      </c>
    </row>
    <row r="982" spans="1:6">
      <c r="A982" s="24" t="s">
        <v>157</v>
      </c>
      <c r="B982" s="5">
        <v>1999</v>
      </c>
      <c r="C982" s="33">
        <v>0.54</v>
      </c>
      <c r="D982" s="88">
        <v>0.32</v>
      </c>
      <c r="E982" s="88">
        <v>0.02</v>
      </c>
      <c r="F982" s="88">
        <v>0.12</v>
      </c>
    </row>
    <row r="983" spans="1:6">
      <c r="A983" s="24" t="s">
        <v>164</v>
      </c>
      <c r="B983" s="5">
        <v>1999</v>
      </c>
      <c r="C983" s="33">
        <v>0.5</v>
      </c>
      <c r="D983" s="88">
        <v>0.45</v>
      </c>
      <c r="E983" s="88">
        <v>0.01</v>
      </c>
      <c r="F983" s="88">
        <v>0.04</v>
      </c>
    </row>
    <row r="984" spans="1:6">
      <c r="A984" s="24" t="s">
        <v>165</v>
      </c>
      <c r="B984" s="5">
        <v>1999</v>
      </c>
      <c r="C984" s="33">
        <v>0.6</v>
      </c>
      <c r="D984" s="88">
        <v>0.34</v>
      </c>
      <c r="E984" s="88">
        <v>0.01</v>
      </c>
      <c r="F984" s="88">
        <v>0.05</v>
      </c>
    </row>
    <row r="985" spans="1:6">
      <c r="A985" s="24" t="s">
        <v>166</v>
      </c>
      <c r="B985" s="5">
        <v>1999</v>
      </c>
      <c r="C985" s="33">
        <v>0.57999999999999996</v>
      </c>
      <c r="D985" s="88">
        <v>0.33</v>
      </c>
      <c r="E985" s="88">
        <v>0.01</v>
      </c>
      <c r="F985" s="88">
        <v>0.09</v>
      </c>
    </row>
    <row r="986" spans="1:6">
      <c r="A986" s="24" t="s">
        <v>167</v>
      </c>
      <c r="B986" s="5">
        <v>1999</v>
      </c>
      <c r="C986" s="33">
        <v>0.47</v>
      </c>
      <c r="D986" s="88">
        <v>0.43</v>
      </c>
      <c r="E986" s="88">
        <v>0.01</v>
      </c>
      <c r="F986" s="88">
        <v>0.09</v>
      </c>
    </row>
    <row r="987" spans="1:6">
      <c r="A987" s="24" t="s">
        <v>169</v>
      </c>
      <c r="B987" s="5">
        <v>1999</v>
      </c>
      <c r="C987" s="33">
        <v>0.46</v>
      </c>
      <c r="D987" s="88">
        <v>0.43</v>
      </c>
      <c r="E987" s="88">
        <v>0.01</v>
      </c>
      <c r="F987" s="88">
        <v>0.1</v>
      </c>
    </row>
    <row r="988" spans="1:6">
      <c r="A988" s="24" t="s">
        <v>170</v>
      </c>
      <c r="B988" s="5">
        <v>1999</v>
      </c>
      <c r="C988" s="33">
        <v>0.5</v>
      </c>
      <c r="D988" s="88">
        <v>0.33</v>
      </c>
      <c r="E988" s="88">
        <v>0.01</v>
      </c>
      <c r="F988" s="88">
        <v>0.16</v>
      </c>
    </row>
    <row r="989" spans="1:6">
      <c r="A989" s="24" t="s">
        <v>171</v>
      </c>
      <c r="B989" s="5">
        <v>1999</v>
      </c>
      <c r="C989" s="33">
        <v>0.56999999999999995</v>
      </c>
      <c r="D989" s="88">
        <v>0.35</v>
      </c>
      <c r="E989" s="88">
        <v>0.01</v>
      </c>
      <c r="F989" s="88">
        <v>7.0000000000000007E-2</v>
      </c>
    </row>
    <row r="990" spans="1:6">
      <c r="A990" s="24" t="s">
        <v>172</v>
      </c>
      <c r="B990" s="5">
        <v>1999</v>
      </c>
      <c r="C990" s="33">
        <v>0.53</v>
      </c>
      <c r="D990" s="88">
        <v>0.23</v>
      </c>
      <c r="E990" s="88">
        <v>0.05</v>
      </c>
      <c r="F990" s="88">
        <v>0.19</v>
      </c>
    </row>
    <row r="991" spans="1:6">
      <c r="A991" s="24" t="s">
        <v>173</v>
      </c>
      <c r="B991" s="5">
        <v>1999</v>
      </c>
      <c r="C991" s="33">
        <v>0.51</v>
      </c>
      <c r="D991" s="88">
        <v>0.38</v>
      </c>
      <c r="E991" s="88">
        <v>0.01</v>
      </c>
      <c r="F991" s="88">
        <v>0.1</v>
      </c>
    </row>
    <row r="992" spans="1:6">
      <c r="A992" s="35" t="s">
        <v>176</v>
      </c>
      <c r="B992" s="32">
        <v>1999</v>
      </c>
      <c r="C992" s="36">
        <v>0.51</v>
      </c>
      <c r="D992" s="404">
        <v>0.37</v>
      </c>
      <c r="E992" s="404">
        <v>0.03</v>
      </c>
      <c r="F992" s="404">
        <v>0.09</v>
      </c>
    </row>
    <row r="993" spans="1:6">
      <c r="A993" s="24" t="s">
        <v>124</v>
      </c>
      <c r="B993" s="5">
        <v>2000</v>
      </c>
      <c r="C993" s="33">
        <v>0.66</v>
      </c>
      <c r="D993" s="88">
        <v>0.3</v>
      </c>
      <c r="E993" s="88">
        <v>0.01</v>
      </c>
      <c r="F993" s="88">
        <v>0.03</v>
      </c>
    </row>
    <row r="994" spans="1:6">
      <c r="A994" s="24" t="s">
        <v>125</v>
      </c>
      <c r="B994" s="5">
        <v>2000</v>
      </c>
      <c r="C994" s="33">
        <v>0.53</v>
      </c>
      <c r="D994" s="88">
        <v>0.39</v>
      </c>
      <c r="E994" s="88">
        <v>0.01</v>
      </c>
      <c r="F994" s="88">
        <v>7.0000000000000007E-2</v>
      </c>
    </row>
    <row r="995" spans="1:6">
      <c r="A995" s="24" t="s">
        <v>126</v>
      </c>
      <c r="B995" s="5">
        <v>2000</v>
      </c>
      <c r="C995" s="33">
        <v>0.53</v>
      </c>
      <c r="D995" s="88">
        <v>0.37</v>
      </c>
      <c r="E995" s="88">
        <v>0.01</v>
      </c>
      <c r="F995" s="88">
        <v>0.09</v>
      </c>
    </row>
    <row r="996" spans="1:6">
      <c r="A996" s="24" t="s">
        <v>127</v>
      </c>
      <c r="B996" s="5">
        <v>2000</v>
      </c>
      <c r="C996" s="33">
        <v>0.68</v>
      </c>
      <c r="D996" s="88">
        <v>0.28000000000000003</v>
      </c>
      <c r="E996" s="88">
        <v>0.01</v>
      </c>
      <c r="F996" s="88">
        <v>0.03</v>
      </c>
    </row>
    <row r="997" spans="1:6">
      <c r="A997" s="24" t="s">
        <v>128</v>
      </c>
      <c r="B997" s="5">
        <v>2000</v>
      </c>
      <c r="C997" s="33">
        <v>0.47</v>
      </c>
      <c r="D997" s="88">
        <v>0.45</v>
      </c>
      <c r="E997" s="88">
        <v>0.01</v>
      </c>
      <c r="F997" s="88">
        <v>7.0000000000000007E-2</v>
      </c>
    </row>
    <row r="998" spans="1:6">
      <c r="A998" s="24" t="s">
        <v>129</v>
      </c>
      <c r="B998" s="5">
        <v>2000</v>
      </c>
      <c r="C998" s="33">
        <v>0.39</v>
      </c>
      <c r="D998" s="88">
        <v>0.44</v>
      </c>
      <c r="E998" s="88">
        <v>0.03</v>
      </c>
      <c r="F998" s="88">
        <v>0.14000000000000001</v>
      </c>
    </row>
    <row r="999" spans="1:6">
      <c r="A999" s="24" t="s">
        <v>130</v>
      </c>
      <c r="B999" s="5">
        <v>2000</v>
      </c>
      <c r="C999" s="33">
        <v>0.49</v>
      </c>
      <c r="D999" s="88">
        <v>0.31</v>
      </c>
      <c r="E999" s="88">
        <v>0.09</v>
      </c>
      <c r="F999" s="88">
        <v>0.11</v>
      </c>
    </row>
    <row r="1000" spans="1:6">
      <c r="A1000" s="24" t="s">
        <v>131</v>
      </c>
      <c r="B1000" s="5">
        <v>2000</v>
      </c>
      <c r="C1000" s="33">
        <v>0.64</v>
      </c>
      <c r="D1000" s="88">
        <v>0.2</v>
      </c>
      <c r="E1000" s="88">
        <v>0.05</v>
      </c>
      <c r="F1000" s="88">
        <v>0.11</v>
      </c>
    </row>
    <row r="1001" spans="1:6">
      <c r="A1001" s="24" t="s">
        <v>132</v>
      </c>
      <c r="B1001" s="5">
        <v>2000</v>
      </c>
      <c r="C1001" s="33">
        <v>0.31</v>
      </c>
      <c r="D1001" s="88">
        <v>0.56000000000000005</v>
      </c>
      <c r="E1001" s="88">
        <v>0.01</v>
      </c>
      <c r="F1001" s="88">
        <v>0.12</v>
      </c>
    </row>
    <row r="1002" spans="1:6">
      <c r="A1002" s="24" t="s">
        <v>133</v>
      </c>
      <c r="B1002" s="5">
        <v>2000</v>
      </c>
      <c r="C1002" s="33">
        <v>0.44</v>
      </c>
      <c r="D1002" s="88">
        <v>0.45</v>
      </c>
      <c r="E1002" s="88">
        <v>0.01</v>
      </c>
      <c r="F1002" s="88">
        <v>0.1</v>
      </c>
    </row>
    <row r="1003" spans="1:6">
      <c r="A1003" s="24" t="s">
        <v>134</v>
      </c>
      <c r="B1003" s="5">
        <v>2000</v>
      </c>
      <c r="C1003" s="33">
        <v>0.49</v>
      </c>
      <c r="D1003" s="88">
        <v>0.45</v>
      </c>
      <c r="E1003" s="88">
        <v>0.01</v>
      </c>
      <c r="F1003" s="88">
        <v>0.05</v>
      </c>
    </row>
    <row r="1004" spans="1:6">
      <c r="A1004" s="24" t="s">
        <v>135</v>
      </c>
      <c r="B1004" s="5">
        <v>2000</v>
      </c>
      <c r="C1004" s="33">
        <v>0.52</v>
      </c>
      <c r="D1004" s="88">
        <v>0.4</v>
      </c>
      <c r="E1004" s="88">
        <v>0.01</v>
      </c>
      <c r="F1004" s="88">
        <v>7.0000000000000007E-2</v>
      </c>
    </row>
    <row r="1005" spans="1:6">
      <c r="A1005" s="24" t="s">
        <v>136</v>
      </c>
      <c r="B1005" s="5">
        <v>2000</v>
      </c>
      <c r="C1005" s="33">
        <v>0.59</v>
      </c>
      <c r="D1005" s="88">
        <v>0.27</v>
      </c>
      <c r="E1005" s="88">
        <v>0.01</v>
      </c>
      <c r="F1005" s="88">
        <v>0.13</v>
      </c>
    </row>
    <row r="1006" spans="1:6">
      <c r="A1006" s="24" t="s">
        <v>137</v>
      </c>
      <c r="B1006" s="5">
        <v>2000</v>
      </c>
      <c r="C1006" s="33">
        <v>0.48</v>
      </c>
      <c r="D1006" s="88">
        <v>0.4</v>
      </c>
      <c r="E1006" s="88">
        <v>0.02</v>
      </c>
      <c r="F1006" s="88">
        <v>0.1</v>
      </c>
    </row>
    <row r="1007" spans="1:6">
      <c r="A1007" s="24" t="s">
        <v>138</v>
      </c>
      <c r="B1007" s="5">
        <v>2000</v>
      </c>
      <c r="C1007" s="33">
        <v>0.56000000000000005</v>
      </c>
      <c r="D1007" s="88">
        <v>0.34</v>
      </c>
      <c r="E1007" s="88">
        <v>0.02</v>
      </c>
      <c r="F1007" s="88">
        <v>0.08</v>
      </c>
    </row>
    <row r="1008" spans="1:6">
      <c r="A1008" s="24" t="s">
        <v>139</v>
      </c>
      <c r="B1008" s="5">
        <v>2000</v>
      </c>
      <c r="C1008" s="33">
        <v>0.57999999999999996</v>
      </c>
      <c r="D1008" s="88">
        <v>0.16</v>
      </c>
      <c r="E1008" s="88">
        <v>0.11</v>
      </c>
      <c r="F1008" s="88">
        <v>0.15</v>
      </c>
    </row>
    <row r="1009" spans="1:6">
      <c r="A1009" s="24" t="s">
        <v>140</v>
      </c>
      <c r="B1009" s="5">
        <v>2000</v>
      </c>
      <c r="C1009" s="33">
        <v>0.52</v>
      </c>
      <c r="D1009" s="88">
        <v>0.35</v>
      </c>
      <c r="E1009" s="88">
        <v>0.01</v>
      </c>
      <c r="F1009" s="88">
        <v>0.12</v>
      </c>
    </row>
    <row r="1010" spans="1:6">
      <c r="A1010" s="24" t="s">
        <v>141</v>
      </c>
      <c r="B1010" s="5">
        <v>2000</v>
      </c>
      <c r="C1010" s="33">
        <v>0.62</v>
      </c>
      <c r="D1010" s="88">
        <v>0.31</v>
      </c>
      <c r="E1010" s="88">
        <v>0.01</v>
      </c>
      <c r="F1010" s="88">
        <v>0.06</v>
      </c>
    </row>
    <row r="1011" spans="1:6">
      <c r="A1011" s="24" t="s">
        <v>254</v>
      </c>
      <c r="B1011" s="5">
        <v>2000</v>
      </c>
      <c r="C1011" s="33">
        <v>0.61</v>
      </c>
      <c r="D1011" s="88">
        <v>0.34</v>
      </c>
      <c r="E1011" s="88">
        <v>0.01</v>
      </c>
      <c r="F1011" s="88">
        <v>0.04</v>
      </c>
    </row>
    <row r="1012" spans="1:6">
      <c r="A1012" s="24" t="s">
        <v>142</v>
      </c>
      <c r="B1012" s="5">
        <v>2000</v>
      </c>
      <c r="C1012" s="33">
        <v>0.49</v>
      </c>
      <c r="D1012" s="88">
        <v>0.4</v>
      </c>
      <c r="E1012" s="88">
        <v>0.05</v>
      </c>
      <c r="F1012" s="88">
        <v>0.06</v>
      </c>
    </row>
    <row r="1013" spans="1:6">
      <c r="A1013" s="24" t="s">
        <v>143</v>
      </c>
      <c r="B1013" s="5">
        <v>2000</v>
      </c>
      <c r="C1013" s="33">
        <v>0.48</v>
      </c>
      <c r="D1013" s="88">
        <v>0.4</v>
      </c>
      <c r="E1013" s="88">
        <v>0.01</v>
      </c>
      <c r="F1013" s="88">
        <v>0.11</v>
      </c>
    </row>
    <row r="1014" spans="1:6">
      <c r="A1014" s="24" t="s">
        <v>144</v>
      </c>
      <c r="B1014" s="5">
        <v>2000</v>
      </c>
      <c r="C1014" s="33">
        <v>0.43</v>
      </c>
      <c r="D1014" s="88">
        <v>0.3</v>
      </c>
      <c r="E1014" s="88">
        <v>0.16</v>
      </c>
      <c r="F1014" s="88">
        <v>0.11</v>
      </c>
    </row>
    <row r="1015" spans="1:6">
      <c r="A1015" s="24" t="s">
        <v>145</v>
      </c>
      <c r="B1015" s="5">
        <v>2000</v>
      </c>
      <c r="C1015" s="33">
        <v>0.47</v>
      </c>
      <c r="D1015" s="88">
        <v>0.43</v>
      </c>
      <c r="E1015" s="88">
        <v>0.01</v>
      </c>
      <c r="F1015" s="88">
        <v>0.09</v>
      </c>
    </row>
    <row r="1016" spans="1:6">
      <c r="A1016" s="24" t="s">
        <v>146</v>
      </c>
      <c r="B1016" s="5">
        <v>2000</v>
      </c>
      <c r="C1016" s="33">
        <v>0.52</v>
      </c>
      <c r="D1016" s="88">
        <v>0.28000000000000003</v>
      </c>
      <c r="E1016" s="88">
        <v>0.05</v>
      </c>
      <c r="F1016" s="88">
        <v>0.15</v>
      </c>
    </row>
    <row r="1017" spans="1:6">
      <c r="A1017" s="24" t="s">
        <v>147</v>
      </c>
      <c r="B1017" s="5">
        <v>2000</v>
      </c>
      <c r="C1017" s="33">
        <v>0.62</v>
      </c>
      <c r="D1017" s="88">
        <v>0.35</v>
      </c>
      <c r="E1017" s="88">
        <v>0.01</v>
      </c>
      <c r="F1017" s="88">
        <v>0.02</v>
      </c>
    </row>
    <row r="1018" spans="1:6">
      <c r="A1018" s="24" t="s">
        <v>148</v>
      </c>
      <c r="B1018" s="5">
        <v>2000</v>
      </c>
      <c r="C1018" s="33">
        <v>0.57999999999999996</v>
      </c>
      <c r="D1018" s="88">
        <v>0.31</v>
      </c>
      <c r="E1018" s="88">
        <v>0.02</v>
      </c>
      <c r="F1018" s="88">
        <v>0.09</v>
      </c>
    </row>
    <row r="1019" spans="1:6">
      <c r="A1019" s="24" t="s">
        <v>149</v>
      </c>
      <c r="B1019" s="5">
        <v>2000</v>
      </c>
      <c r="C1019" s="33">
        <v>0.55000000000000004</v>
      </c>
      <c r="D1019" s="88">
        <v>0.31</v>
      </c>
      <c r="E1019" s="88">
        <v>0.02</v>
      </c>
      <c r="F1019" s="88">
        <v>0.12</v>
      </c>
    </row>
    <row r="1020" spans="1:6">
      <c r="A1020" s="24" t="s">
        <v>150</v>
      </c>
      <c r="B1020" s="5">
        <v>2000</v>
      </c>
      <c r="C1020" s="33">
        <v>0.56000000000000005</v>
      </c>
      <c r="D1020" s="88">
        <v>0.3</v>
      </c>
      <c r="E1020" s="88">
        <v>0.02</v>
      </c>
      <c r="F1020" s="88">
        <v>0.12</v>
      </c>
    </row>
    <row r="1021" spans="1:6">
      <c r="A1021" s="24" t="s">
        <v>151</v>
      </c>
      <c r="B1021" s="5">
        <v>2000</v>
      </c>
      <c r="C1021" s="33">
        <v>0.36</v>
      </c>
      <c r="D1021" s="88">
        <v>0.53</v>
      </c>
      <c r="E1021" s="88">
        <v>0.01</v>
      </c>
      <c r="F1021" s="88">
        <v>0.1</v>
      </c>
    </row>
    <row r="1022" spans="1:6">
      <c r="A1022" s="24" t="s">
        <v>152</v>
      </c>
      <c r="B1022" s="5">
        <v>2000</v>
      </c>
      <c r="C1022" s="33">
        <v>0.62</v>
      </c>
      <c r="D1022" s="88">
        <v>0.31</v>
      </c>
      <c r="E1022" s="88">
        <v>0.01</v>
      </c>
      <c r="F1022" s="88">
        <v>0.06</v>
      </c>
    </row>
    <row r="1023" spans="1:6">
      <c r="A1023" s="24" t="s">
        <v>153</v>
      </c>
      <c r="B1023" s="5">
        <v>2000</v>
      </c>
      <c r="C1023" s="33">
        <v>0.47</v>
      </c>
      <c r="D1023" s="88">
        <v>0.32</v>
      </c>
      <c r="E1023" s="88">
        <v>0.06</v>
      </c>
      <c r="F1023" s="88">
        <v>0.15</v>
      </c>
    </row>
    <row r="1024" spans="1:6">
      <c r="A1024" s="24" t="s">
        <v>174</v>
      </c>
      <c r="B1024" s="5">
        <v>2000</v>
      </c>
      <c r="C1024" s="33">
        <v>0.59</v>
      </c>
      <c r="D1024" s="88">
        <v>0.36</v>
      </c>
      <c r="E1024" s="88">
        <v>0.01</v>
      </c>
      <c r="F1024" s="88">
        <v>0.04</v>
      </c>
    </row>
    <row r="1025" spans="1:6">
      <c r="A1025" s="24" t="s">
        <v>154</v>
      </c>
      <c r="B1025" s="5">
        <v>2000</v>
      </c>
      <c r="C1025" s="33">
        <v>0.4</v>
      </c>
      <c r="D1025" s="88">
        <v>0.42</v>
      </c>
      <c r="E1025" s="88">
        <v>0.06</v>
      </c>
      <c r="F1025" s="88">
        <v>0.12</v>
      </c>
    </row>
    <row r="1026" spans="1:6">
      <c r="A1026" s="24" t="s">
        <v>155</v>
      </c>
      <c r="B1026" s="5">
        <v>2000</v>
      </c>
      <c r="C1026" s="33">
        <v>0.49</v>
      </c>
      <c r="D1026" s="88">
        <v>0.47</v>
      </c>
      <c r="E1026" s="88">
        <v>0.01</v>
      </c>
      <c r="F1026" s="88">
        <v>0.03</v>
      </c>
    </row>
    <row r="1027" spans="1:6">
      <c r="A1027" s="24" t="s">
        <v>156</v>
      </c>
      <c r="B1027" s="5">
        <v>2000</v>
      </c>
      <c r="C1027" s="33">
        <v>0.57999999999999996</v>
      </c>
      <c r="D1027" s="88">
        <v>0.28999999999999998</v>
      </c>
      <c r="E1027" s="88">
        <v>0.01</v>
      </c>
      <c r="F1027" s="88">
        <v>0.12</v>
      </c>
    </row>
    <row r="1028" spans="1:6">
      <c r="A1028" s="24" t="s">
        <v>158</v>
      </c>
      <c r="B1028" s="5">
        <v>2000</v>
      </c>
      <c r="C1028" s="33">
        <v>0.52</v>
      </c>
      <c r="D1028" s="88">
        <v>0.39</v>
      </c>
      <c r="E1028" s="88">
        <v>0.01</v>
      </c>
      <c r="F1028" s="88">
        <v>0.08</v>
      </c>
    </row>
    <row r="1029" spans="1:6">
      <c r="A1029" s="24" t="s">
        <v>159</v>
      </c>
      <c r="B1029" s="5">
        <v>2000</v>
      </c>
      <c r="C1029" s="33">
        <v>0.6</v>
      </c>
      <c r="D1029" s="88">
        <v>0.34</v>
      </c>
      <c r="E1029" s="88">
        <v>0.01</v>
      </c>
      <c r="F1029" s="88">
        <v>0.05</v>
      </c>
    </row>
    <row r="1030" spans="1:6">
      <c r="A1030" s="24" t="s">
        <v>160</v>
      </c>
      <c r="B1030" s="5">
        <v>2000</v>
      </c>
      <c r="C1030" s="33">
        <v>0.51</v>
      </c>
      <c r="D1030" s="88">
        <v>0.32</v>
      </c>
      <c r="E1030" s="88">
        <v>0.01</v>
      </c>
      <c r="F1030" s="88">
        <v>0.16</v>
      </c>
    </row>
    <row r="1031" spans="1:6">
      <c r="A1031" s="24" t="s">
        <v>161</v>
      </c>
      <c r="B1031" s="5">
        <v>2000</v>
      </c>
      <c r="C1031" s="33">
        <v>0.43</v>
      </c>
      <c r="D1031" s="88">
        <v>0.28999999999999998</v>
      </c>
      <c r="E1031" s="88">
        <v>0.08</v>
      </c>
      <c r="F1031" s="88">
        <v>0.2</v>
      </c>
    </row>
    <row r="1032" spans="1:6">
      <c r="A1032" s="24" t="s">
        <v>162</v>
      </c>
      <c r="B1032" s="5">
        <v>2000</v>
      </c>
      <c r="C1032" s="33">
        <v>0.44</v>
      </c>
      <c r="D1032" s="88">
        <v>0.38</v>
      </c>
      <c r="E1032" s="88">
        <v>0.06</v>
      </c>
      <c r="F1032" s="88">
        <v>0.12</v>
      </c>
    </row>
    <row r="1033" spans="1:6">
      <c r="A1033" s="24" t="s">
        <v>163</v>
      </c>
      <c r="B1033" s="5">
        <v>2000</v>
      </c>
      <c r="C1033" s="33">
        <v>0.57999999999999996</v>
      </c>
      <c r="D1033" s="88">
        <v>0.37</v>
      </c>
      <c r="E1033" s="88">
        <v>0.01</v>
      </c>
      <c r="F1033" s="88">
        <v>0.04</v>
      </c>
    </row>
    <row r="1034" spans="1:6">
      <c r="A1034" s="24" t="s">
        <v>157</v>
      </c>
      <c r="B1034" s="5">
        <v>2000</v>
      </c>
      <c r="C1034" s="33">
        <v>0.54</v>
      </c>
      <c r="D1034" s="88">
        <v>0.34</v>
      </c>
      <c r="E1034" s="88">
        <v>0.01</v>
      </c>
      <c r="F1034" s="88">
        <v>0.11</v>
      </c>
    </row>
    <row r="1035" spans="1:6">
      <c r="A1035" s="24" t="s">
        <v>164</v>
      </c>
      <c r="B1035" s="5">
        <v>2000</v>
      </c>
      <c r="C1035" s="33">
        <v>0.51</v>
      </c>
      <c r="D1035" s="88">
        <v>0.44</v>
      </c>
      <c r="E1035" s="88">
        <v>0.01</v>
      </c>
      <c r="F1035" s="88">
        <v>0.04</v>
      </c>
    </row>
    <row r="1036" spans="1:6">
      <c r="A1036" s="24" t="s">
        <v>165</v>
      </c>
      <c r="B1036" s="5">
        <v>2000</v>
      </c>
      <c r="C1036" s="33">
        <v>0.59</v>
      </c>
      <c r="D1036" s="88">
        <v>0.35</v>
      </c>
      <c r="E1036" s="88">
        <v>0.01</v>
      </c>
      <c r="F1036" s="88">
        <v>0.05</v>
      </c>
    </row>
    <row r="1037" spans="1:6">
      <c r="A1037" s="24" t="s">
        <v>166</v>
      </c>
      <c r="B1037" s="5">
        <v>2000</v>
      </c>
      <c r="C1037" s="33">
        <v>0.56000000000000005</v>
      </c>
      <c r="D1037" s="88">
        <v>0.34</v>
      </c>
      <c r="E1037" s="88">
        <v>0.01</v>
      </c>
      <c r="F1037" s="88">
        <v>0.09</v>
      </c>
    </row>
    <row r="1038" spans="1:6">
      <c r="A1038" s="24" t="s">
        <v>167</v>
      </c>
      <c r="B1038" s="5">
        <v>2000</v>
      </c>
      <c r="C1038" s="33">
        <v>0.43</v>
      </c>
      <c r="D1038" s="88">
        <v>0.46</v>
      </c>
      <c r="E1038" s="88">
        <v>0.01</v>
      </c>
      <c r="F1038" s="88">
        <v>0.1</v>
      </c>
    </row>
    <row r="1039" spans="1:6">
      <c r="A1039" s="24" t="s">
        <v>169</v>
      </c>
      <c r="B1039" s="5">
        <v>2000</v>
      </c>
      <c r="C1039" s="33">
        <v>0.47</v>
      </c>
      <c r="D1039" s="88">
        <v>0.43</v>
      </c>
      <c r="E1039" s="88">
        <v>0.01</v>
      </c>
      <c r="F1039" s="88">
        <v>0.09</v>
      </c>
    </row>
    <row r="1040" spans="1:6">
      <c r="A1040" s="24" t="s">
        <v>170</v>
      </c>
      <c r="B1040" s="5">
        <v>2000</v>
      </c>
      <c r="C1040" s="33">
        <v>0.5</v>
      </c>
      <c r="D1040" s="88">
        <v>0.34</v>
      </c>
      <c r="E1040" s="88">
        <v>0.01</v>
      </c>
      <c r="F1040" s="88">
        <v>0.15</v>
      </c>
    </row>
    <row r="1041" spans="1:6">
      <c r="A1041" s="24" t="s">
        <v>171</v>
      </c>
      <c r="B1041" s="5">
        <v>2000</v>
      </c>
      <c r="C1041" s="33">
        <v>0.56999999999999995</v>
      </c>
      <c r="D1041" s="88">
        <v>0.36</v>
      </c>
      <c r="E1041" s="88">
        <v>0.01</v>
      </c>
      <c r="F1041" s="88">
        <v>0.06</v>
      </c>
    </row>
    <row r="1042" spans="1:6">
      <c r="A1042" s="24" t="s">
        <v>172</v>
      </c>
      <c r="B1042" s="5">
        <v>2000</v>
      </c>
      <c r="C1042" s="33">
        <v>0.52</v>
      </c>
      <c r="D1042" s="88">
        <v>0.25</v>
      </c>
      <c r="E1042" s="88">
        <v>0.05</v>
      </c>
      <c r="F1042" s="88">
        <v>0.18</v>
      </c>
    </row>
    <row r="1043" spans="1:6">
      <c r="A1043" s="24" t="s">
        <v>173</v>
      </c>
      <c r="B1043" s="5">
        <v>2000</v>
      </c>
      <c r="C1043" s="33">
        <v>0.5</v>
      </c>
      <c r="D1043" s="88">
        <v>0.39</v>
      </c>
      <c r="E1043" s="88">
        <v>0.01</v>
      </c>
      <c r="F1043" s="88">
        <v>0.1</v>
      </c>
    </row>
    <row r="1044" spans="1:6">
      <c r="A1044" s="35" t="s">
        <v>176</v>
      </c>
      <c r="B1044" s="32">
        <v>2000</v>
      </c>
      <c r="C1044" s="36">
        <v>0.51</v>
      </c>
      <c r="D1044" s="404">
        <v>0.38</v>
      </c>
      <c r="E1044" s="404">
        <v>0.02</v>
      </c>
      <c r="F1044" s="404">
        <v>0.09</v>
      </c>
    </row>
    <row r="1045" spans="1:6">
      <c r="A1045" s="24" t="s">
        <v>124</v>
      </c>
      <c r="B1045" s="5">
        <v>2001</v>
      </c>
      <c r="C1045" s="33">
        <v>0.66</v>
      </c>
      <c r="D1045" s="88">
        <v>0.31</v>
      </c>
      <c r="E1045" s="88">
        <v>0.01</v>
      </c>
      <c r="F1045" s="88">
        <v>0.02</v>
      </c>
    </row>
    <row r="1046" spans="1:6">
      <c r="A1046" s="24" t="s">
        <v>125</v>
      </c>
      <c r="B1046" s="5">
        <v>2001</v>
      </c>
      <c r="C1046" s="33">
        <v>0.52</v>
      </c>
      <c r="D1046" s="88">
        <v>0.4</v>
      </c>
      <c r="E1046" s="88">
        <v>0.01</v>
      </c>
      <c r="F1046" s="88">
        <v>7.0000000000000007E-2</v>
      </c>
    </row>
    <row r="1047" spans="1:6">
      <c r="A1047" s="24" t="s">
        <v>126</v>
      </c>
      <c r="B1047" s="5">
        <v>2001</v>
      </c>
      <c r="C1047" s="33">
        <v>0.53</v>
      </c>
      <c r="D1047" s="88">
        <v>0.37</v>
      </c>
      <c r="E1047" s="88">
        <v>0.01</v>
      </c>
      <c r="F1047" s="88">
        <v>0.09</v>
      </c>
    </row>
    <row r="1048" spans="1:6">
      <c r="A1048" s="24" t="s">
        <v>127</v>
      </c>
      <c r="B1048" s="5">
        <v>2001</v>
      </c>
      <c r="C1048" s="33">
        <v>0.7</v>
      </c>
      <c r="D1048" s="88">
        <v>0.26</v>
      </c>
      <c r="E1048" s="88">
        <v>0.01</v>
      </c>
      <c r="F1048" s="88">
        <v>0.03</v>
      </c>
    </row>
    <row r="1049" spans="1:6">
      <c r="A1049" s="24" t="s">
        <v>128</v>
      </c>
      <c r="B1049" s="5">
        <v>2001</v>
      </c>
      <c r="C1049" s="33">
        <v>0.47</v>
      </c>
      <c r="D1049" s="88">
        <v>0.45</v>
      </c>
      <c r="E1049" s="88">
        <v>0.01</v>
      </c>
      <c r="F1049" s="88">
        <v>7.0000000000000007E-2</v>
      </c>
    </row>
    <row r="1050" spans="1:6">
      <c r="A1050" s="24" t="s">
        <v>129</v>
      </c>
      <c r="B1050" s="5">
        <v>2001</v>
      </c>
      <c r="C1050" s="33">
        <v>0.38</v>
      </c>
      <c r="D1050" s="88">
        <v>0.46</v>
      </c>
      <c r="E1050" s="88">
        <v>0.02</v>
      </c>
      <c r="F1050" s="88">
        <v>0.14000000000000001</v>
      </c>
    </row>
    <row r="1051" spans="1:6">
      <c r="A1051" s="24" t="s">
        <v>130</v>
      </c>
      <c r="B1051" s="5">
        <v>2001</v>
      </c>
      <c r="C1051" s="33">
        <v>0.48</v>
      </c>
      <c r="D1051" s="88">
        <v>0.33</v>
      </c>
      <c r="E1051" s="88">
        <v>0.08</v>
      </c>
      <c r="F1051" s="88">
        <v>0.11</v>
      </c>
    </row>
    <row r="1052" spans="1:6">
      <c r="A1052" s="24" t="s">
        <v>131</v>
      </c>
      <c r="B1052" s="5">
        <v>2001</v>
      </c>
      <c r="C1052" s="33">
        <v>0.63</v>
      </c>
      <c r="D1052" s="88">
        <v>0.21</v>
      </c>
      <c r="E1052" s="88">
        <v>0.05</v>
      </c>
      <c r="F1052" s="88">
        <v>0.11</v>
      </c>
    </row>
    <row r="1053" spans="1:6">
      <c r="A1053" s="24" t="s">
        <v>132</v>
      </c>
      <c r="B1053" s="5">
        <v>2001</v>
      </c>
      <c r="C1053" s="33">
        <v>0.31</v>
      </c>
      <c r="D1053" s="88">
        <v>0.55000000000000004</v>
      </c>
      <c r="E1053" s="88">
        <v>0.01</v>
      </c>
      <c r="F1053" s="88">
        <v>0.13</v>
      </c>
    </row>
    <row r="1054" spans="1:6">
      <c r="A1054" s="24" t="s">
        <v>133</v>
      </c>
      <c r="B1054" s="5">
        <v>2001</v>
      </c>
      <c r="C1054" s="33">
        <v>0.43</v>
      </c>
      <c r="D1054" s="88">
        <v>0.46</v>
      </c>
      <c r="E1054" s="88">
        <v>0.01</v>
      </c>
      <c r="F1054" s="88">
        <v>0.1</v>
      </c>
    </row>
    <row r="1055" spans="1:6">
      <c r="A1055" s="24" t="s">
        <v>134</v>
      </c>
      <c r="B1055" s="5">
        <v>2001</v>
      </c>
      <c r="C1055" s="33">
        <v>0.5</v>
      </c>
      <c r="D1055" s="88">
        <v>0.44</v>
      </c>
      <c r="E1055" s="88">
        <v>0.01</v>
      </c>
      <c r="F1055" s="88">
        <v>0.05</v>
      </c>
    </row>
    <row r="1056" spans="1:6">
      <c r="A1056" s="24" t="s">
        <v>135</v>
      </c>
      <c r="B1056" s="5">
        <v>2001</v>
      </c>
      <c r="C1056" s="33">
        <v>0.49</v>
      </c>
      <c r="D1056" s="88">
        <v>0.43</v>
      </c>
      <c r="E1056" s="88">
        <v>0.01</v>
      </c>
      <c r="F1056" s="88">
        <v>7.0000000000000007E-2</v>
      </c>
    </row>
    <row r="1057" spans="1:6">
      <c r="A1057" s="24" t="s">
        <v>136</v>
      </c>
      <c r="B1057" s="5">
        <v>2001</v>
      </c>
      <c r="C1057" s="33">
        <v>0.59</v>
      </c>
      <c r="D1057" s="88">
        <v>0.28000000000000003</v>
      </c>
      <c r="E1057" s="88">
        <v>0.01</v>
      </c>
      <c r="F1057" s="88">
        <v>0.12</v>
      </c>
    </row>
    <row r="1058" spans="1:6">
      <c r="A1058" s="24" t="s">
        <v>137</v>
      </c>
      <c r="B1058" s="5">
        <v>2001</v>
      </c>
      <c r="C1058" s="33">
        <v>0.46</v>
      </c>
      <c r="D1058" s="88">
        <v>0.42</v>
      </c>
      <c r="E1058" s="88">
        <v>0.02</v>
      </c>
      <c r="F1058" s="88">
        <v>0.1</v>
      </c>
    </row>
    <row r="1059" spans="1:6">
      <c r="A1059" s="24" t="s">
        <v>138</v>
      </c>
      <c r="B1059" s="5">
        <v>2001</v>
      </c>
      <c r="C1059" s="33">
        <v>0.56999999999999995</v>
      </c>
      <c r="D1059" s="88">
        <v>0.33</v>
      </c>
      <c r="E1059" s="88">
        <v>0.02</v>
      </c>
      <c r="F1059" s="88">
        <v>0.08</v>
      </c>
    </row>
    <row r="1060" spans="1:6">
      <c r="A1060" s="24" t="s">
        <v>139</v>
      </c>
      <c r="B1060" s="5">
        <v>2001</v>
      </c>
      <c r="C1060" s="33">
        <v>0.59</v>
      </c>
      <c r="D1060" s="88">
        <v>0.16</v>
      </c>
      <c r="E1060" s="88">
        <v>0.11</v>
      </c>
      <c r="F1060" s="88">
        <v>0.14000000000000001</v>
      </c>
    </row>
    <row r="1061" spans="1:6">
      <c r="A1061" s="24" t="s">
        <v>140</v>
      </c>
      <c r="B1061" s="5">
        <v>2001</v>
      </c>
      <c r="C1061" s="33">
        <v>0.54</v>
      </c>
      <c r="D1061" s="88">
        <v>0.33</v>
      </c>
      <c r="E1061" s="88">
        <v>0.01</v>
      </c>
      <c r="F1061" s="88">
        <v>0.12</v>
      </c>
    </row>
    <row r="1062" spans="1:6">
      <c r="A1062" s="24" t="s">
        <v>141</v>
      </c>
      <c r="B1062" s="5">
        <v>2001</v>
      </c>
      <c r="C1062" s="33">
        <v>0.61</v>
      </c>
      <c r="D1062" s="88">
        <v>0.32</v>
      </c>
      <c r="E1062" s="88">
        <v>0.01</v>
      </c>
      <c r="F1062" s="88">
        <v>0.06</v>
      </c>
    </row>
    <row r="1063" spans="1:6">
      <c r="A1063" s="24" t="s">
        <v>254</v>
      </c>
      <c r="B1063" s="5">
        <v>2001</v>
      </c>
      <c r="C1063" s="33">
        <v>0.61</v>
      </c>
      <c r="D1063" s="88">
        <v>0.34</v>
      </c>
      <c r="E1063" s="88">
        <v>0.01</v>
      </c>
      <c r="F1063" s="88">
        <v>0.04</v>
      </c>
    </row>
    <row r="1064" spans="1:6">
      <c r="A1064" s="24" t="s">
        <v>142</v>
      </c>
      <c r="B1064" s="5">
        <v>2001</v>
      </c>
      <c r="C1064" s="33">
        <v>0.47</v>
      </c>
      <c r="D1064" s="88">
        <v>0.43</v>
      </c>
      <c r="E1064" s="88">
        <v>0.04</v>
      </c>
      <c r="F1064" s="88">
        <v>0.06</v>
      </c>
    </row>
    <row r="1065" spans="1:6">
      <c r="A1065" s="24" t="s">
        <v>143</v>
      </c>
      <c r="B1065" s="5">
        <v>2001</v>
      </c>
      <c r="C1065" s="33">
        <v>0.46</v>
      </c>
      <c r="D1065" s="88">
        <v>0.43</v>
      </c>
      <c r="E1065" s="88">
        <v>0.01</v>
      </c>
      <c r="F1065" s="88">
        <v>0.1</v>
      </c>
    </row>
    <row r="1066" spans="1:6">
      <c r="A1066" s="24" t="s">
        <v>144</v>
      </c>
      <c r="B1066" s="5">
        <v>2001</v>
      </c>
      <c r="C1066" s="33">
        <v>0.42</v>
      </c>
      <c r="D1066" s="88">
        <v>0.31</v>
      </c>
      <c r="E1066" s="88">
        <v>0.16</v>
      </c>
      <c r="F1066" s="88">
        <v>0.11</v>
      </c>
    </row>
    <row r="1067" spans="1:6">
      <c r="A1067" s="24" t="s">
        <v>145</v>
      </c>
      <c r="B1067" s="5">
        <v>2001</v>
      </c>
      <c r="C1067" s="33">
        <v>0.46</v>
      </c>
      <c r="D1067" s="88">
        <v>0.44</v>
      </c>
      <c r="E1067" s="88">
        <v>0.01</v>
      </c>
      <c r="F1067" s="88">
        <v>0.09</v>
      </c>
    </row>
    <row r="1068" spans="1:6">
      <c r="A1068" s="24" t="s">
        <v>146</v>
      </c>
      <c r="B1068" s="5">
        <v>2001</v>
      </c>
      <c r="C1068" s="33">
        <v>0.5</v>
      </c>
      <c r="D1068" s="88">
        <v>0.31</v>
      </c>
      <c r="E1068" s="88">
        <v>0.04</v>
      </c>
      <c r="F1068" s="88">
        <v>0.15</v>
      </c>
    </row>
    <row r="1069" spans="1:6">
      <c r="A1069" s="24" t="s">
        <v>147</v>
      </c>
      <c r="B1069" s="5">
        <v>2001</v>
      </c>
      <c r="C1069" s="33">
        <v>0.61</v>
      </c>
      <c r="D1069" s="88">
        <v>0.36</v>
      </c>
      <c r="E1069" s="88">
        <v>0.01</v>
      </c>
      <c r="F1069" s="88">
        <v>0.02</v>
      </c>
    </row>
    <row r="1070" spans="1:6">
      <c r="A1070" s="24" t="s">
        <v>148</v>
      </c>
      <c r="B1070" s="5">
        <v>2001</v>
      </c>
      <c r="C1070" s="33">
        <v>0.56999999999999995</v>
      </c>
      <c r="D1070" s="88">
        <v>0.34</v>
      </c>
      <c r="E1070" s="88">
        <v>0.01</v>
      </c>
      <c r="F1070" s="88">
        <v>0.08</v>
      </c>
    </row>
    <row r="1071" spans="1:6">
      <c r="A1071" s="24" t="s">
        <v>149</v>
      </c>
      <c r="B1071" s="5">
        <v>2001</v>
      </c>
      <c r="C1071" s="33">
        <v>0.53</v>
      </c>
      <c r="D1071" s="88">
        <v>0.35</v>
      </c>
      <c r="E1071" s="88">
        <v>0.01</v>
      </c>
      <c r="F1071" s="88">
        <v>0.11</v>
      </c>
    </row>
    <row r="1072" spans="1:6">
      <c r="A1072" s="24" t="s">
        <v>150</v>
      </c>
      <c r="B1072" s="5">
        <v>2001</v>
      </c>
      <c r="C1072" s="33">
        <v>0.56000000000000005</v>
      </c>
      <c r="D1072" s="88">
        <v>0.31</v>
      </c>
      <c r="E1072" s="88">
        <v>0.01</v>
      </c>
      <c r="F1072" s="88">
        <v>0.12</v>
      </c>
    </row>
    <row r="1073" spans="1:6">
      <c r="A1073" s="24" t="s">
        <v>151</v>
      </c>
      <c r="B1073" s="5">
        <v>2001</v>
      </c>
      <c r="C1073" s="33">
        <v>0.35</v>
      </c>
      <c r="D1073" s="88">
        <v>0.55000000000000004</v>
      </c>
      <c r="E1073" s="88">
        <v>0.01</v>
      </c>
      <c r="F1073" s="88">
        <v>0.09</v>
      </c>
    </row>
    <row r="1074" spans="1:6">
      <c r="A1074" s="24" t="s">
        <v>152</v>
      </c>
      <c r="B1074" s="5">
        <v>2001</v>
      </c>
      <c r="C1074" s="33">
        <v>0.6</v>
      </c>
      <c r="D1074" s="88">
        <v>0.33</v>
      </c>
      <c r="E1074" s="88">
        <v>0.01</v>
      </c>
      <c r="F1074" s="88">
        <v>0.06</v>
      </c>
    </row>
    <row r="1075" spans="1:6">
      <c r="A1075" s="24" t="s">
        <v>153</v>
      </c>
      <c r="B1075" s="5">
        <v>2001</v>
      </c>
      <c r="C1075" s="33">
        <v>0.45</v>
      </c>
      <c r="D1075" s="88">
        <v>0.35</v>
      </c>
      <c r="E1075" s="88">
        <v>0.06</v>
      </c>
      <c r="F1075" s="88">
        <v>0.14000000000000001</v>
      </c>
    </row>
    <row r="1076" spans="1:6">
      <c r="A1076" s="24" t="s">
        <v>174</v>
      </c>
      <c r="B1076" s="5">
        <v>2001</v>
      </c>
      <c r="C1076" s="33">
        <v>0.56999999999999995</v>
      </c>
      <c r="D1076" s="88">
        <v>0.38</v>
      </c>
      <c r="E1076" s="88">
        <v>0.01</v>
      </c>
      <c r="F1076" s="88">
        <v>0.04</v>
      </c>
    </row>
    <row r="1077" spans="1:6">
      <c r="A1077" s="24" t="s">
        <v>154</v>
      </c>
      <c r="B1077" s="5">
        <v>2001</v>
      </c>
      <c r="C1077" s="33">
        <v>0.39</v>
      </c>
      <c r="D1077" s="88">
        <v>0.44</v>
      </c>
      <c r="E1077" s="88">
        <v>0.06</v>
      </c>
      <c r="F1077" s="88">
        <v>0.11</v>
      </c>
    </row>
    <row r="1078" spans="1:6">
      <c r="A1078" s="24" t="s">
        <v>155</v>
      </c>
      <c r="B1078" s="5">
        <v>2001</v>
      </c>
      <c r="C1078" s="33">
        <v>0.49</v>
      </c>
      <c r="D1078" s="88">
        <v>0.46</v>
      </c>
      <c r="E1078" s="88">
        <v>0.01</v>
      </c>
      <c r="F1078" s="88">
        <v>0.04</v>
      </c>
    </row>
    <row r="1079" spans="1:6">
      <c r="A1079" s="24" t="s">
        <v>156</v>
      </c>
      <c r="B1079" s="5">
        <v>2001</v>
      </c>
      <c r="C1079" s="33">
        <v>0.56999999999999995</v>
      </c>
      <c r="D1079" s="88">
        <v>0.3</v>
      </c>
      <c r="E1079" s="88">
        <v>0.01</v>
      </c>
      <c r="F1079" s="88">
        <v>0.12</v>
      </c>
    </row>
    <row r="1080" spans="1:6">
      <c r="A1080" s="24" t="s">
        <v>158</v>
      </c>
      <c r="B1080" s="5">
        <v>2001</v>
      </c>
      <c r="C1080" s="33">
        <v>0.53</v>
      </c>
      <c r="D1080" s="88">
        <v>0.38</v>
      </c>
      <c r="E1080" s="88">
        <v>0.01</v>
      </c>
      <c r="F1080" s="88">
        <v>0.08</v>
      </c>
    </row>
    <row r="1081" spans="1:6">
      <c r="A1081" s="24" t="s">
        <v>159</v>
      </c>
      <c r="B1081" s="5">
        <v>2001</v>
      </c>
      <c r="C1081" s="33">
        <v>0.59</v>
      </c>
      <c r="D1081" s="88">
        <v>0.35</v>
      </c>
      <c r="E1081" s="88">
        <v>0.01</v>
      </c>
      <c r="F1081" s="88">
        <v>0.05</v>
      </c>
    </row>
    <row r="1082" spans="1:6">
      <c r="A1082" s="24" t="s">
        <v>160</v>
      </c>
      <c r="B1082" s="5">
        <v>2001</v>
      </c>
      <c r="C1082" s="33">
        <v>0.5</v>
      </c>
      <c r="D1082" s="88">
        <v>0.33</v>
      </c>
      <c r="E1082" s="88">
        <v>0.01</v>
      </c>
      <c r="F1082" s="88">
        <v>0.16</v>
      </c>
    </row>
    <row r="1083" spans="1:6">
      <c r="A1083" s="24" t="s">
        <v>161</v>
      </c>
      <c r="B1083" s="5">
        <v>2001</v>
      </c>
      <c r="C1083" s="33">
        <v>0.42</v>
      </c>
      <c r="D1083" s="88">
        <v>0.3</v>
      </c>
      <c r="E1083" s="88">
        <v>0.08</v>
      </c>
      <c r="F1083" s="88">
        <v>0.2</v>
      </c>
    </row>
    <row r="1084" spans="1:6">
      <c r="A1084" s="24" t="s">
        <v>162</v>
      </c>
      <c r="B1084" s="5">
        <v>2001</v>
      </c>
      <c r="C1084" s="33">
        <v>0.43</v>
      </c>
      <c r="D1084" s="88">
        <v>0.39</v>
      </c>
      <c r="E1084" s="88">
        <v>0.06</v>
      </c>
      <c r="F1084" s="88">
        <v>0.12</v>
      </c>
    </row>
    <row r="1085" spans="1:6">
      <c r="A1085" s="24" t="s">
        <v>163</v>
      </c>
      <c r="B1085" s="5">
        <v>2001</v>
      </c>
      <c r="C1085" s="33">
        <v>0.59</v>
      </c>
      <c r="D1085" s="88">
        <v>0.36</v>
      </c>
      <c r="E1085" s="88">
        <v>0.01</v>
      </c>
      <c r="F1085" s="88">
        <v>0.04</v>
      </c>
    </row>
    <row r="1086" spans="1:6">
      <c r="A1086" s="24" t="s">
        <v>157</v>
      </c>
      <c r="B1086" s="5">
        <v>2001</v>
      </c>
      <c r="C1086" s="33">
        <v>0.54</v>
      </c>
      <c r="D1086" s="88">
        <v>0.35</v>
      </c>
      <c r="E1086" s="88">
        <v>0.01</v>
      </c>
      <c r="F1086" s="88">
        <v>0.1</v>
      </c>
    </row>
    <row r="1087" spans="1:6">
      <c r="A1087" s="24" t="s">
        <v>164</v>
      </c>
      <c r="B1087" s="5">
        <v>2001</v>
      </c>
      <c r="C1087" s="33">
        <v>0.51</v>
      </c>
      <c r="D1087" s="88">
        <v>0.43</v>
      </c>
      <c r="E1087" s="88">
        <v>0.01</v>
      </c>
      <c r="F1087" s="88">
        <v>0.05</v>
      </c>
    </row>
    <row r="1088" spans="1:6">
      <c r="A1088" s="24" t="s">
        <v>165</v>
      </c>
      <c r="B1088" s="5">
        <v>2001</v>
      </c>
      <c r="C1088" s="33">
        <v>0.56999999999999995</v>
      </c>
      <c r="D1088" s="88">
        <v>0.37</v>
      </c>
      <c r="E1088" s="88">
        <v>0.01</v>
      </c>
      <c r="F1088" s="88">
        <v>0.05</v>
      </c>
    </row>
    <row r="1089" spans="1:6">
      <c r="A1089" s="24" t="s">
        <v>166</v>
      </c>
      <c r="B1089" s="5">
        <v>2001</v>
      </c>
      <c r="C1089" s="33">
        <v>0.59</v>
      </c>
      <c r="D1089" s="88">
        <v>0.31</v>
      </c>
      <c r="E1089" s="88">
        <v>0.01</v>
      </c>
      <c r="F1089" s="88">
        <v>0.09</v>
      </c>
    </row>
    <row r="1090" spans="1:6">
      <c r="A1090" s="24" t="s">
        <v>167</v>
      </c>
      <c r="B1090" s="5">
        <v>2001</v>
      </c>
      <c r="C1090" s="33">
        <v>0.44</v>
      </c>
      <c r="D1090" s="88">
        <v>0.47</v>
      </c>
      <c r="E1090" s="88">
        <v>0.01</v>
      </c>
      <c r="F1090" s="88">
        <v>0.08</v>
      </c>
    </row>
    <row r="1091" spans="1:6">
      <c r="A1091" s="24" t="s">
        <v>169</v>
      </c>
      <c r="B1091" s="5">
        <v>2001</v>
      </c>
      <c r="C1091" s="33">
        <v>0.47</v>
      </c>
      <c r="D1091" s="88">
        <v>0.44</v>
      </c>
      <c r="E1091" s="88">
        <v>0.01</v>
      </c>
      <c r="F1091" s="88">
        <v>0.08</v>
      </c>
    </row>
    <row r="1092" spans="1:6">
      <c r="A1092" s="24" t="s">
        <v>170</v>
      </c>
      <c r="B1092" s="5">
        <v>2001</v>
      </c>
      <c r="C1092" s="33">
        <v>0.5</v>
      </c>
      <c r="D1092" s="88">
        <v>0.35</v>
      </c>
      <c r="E1092" s="88">
        <v>0.01</v>
      </c>
      <c r="F1092" s="88">
        <v>0.14000000000000001</v>
      </c>
    </row>
    <row r="1093" spans="1:6">
      <c r="A1093" s="24" t="s">
        <v>171</v>
      </c>
      <c r="B1093" s="5">
        <v>2001</v>
      </c>
      <c r="C1093" s="33">
        <v>0.56000000000000005</v>
      </c>
      <c r="D1093" s="88">
        <v>0.37</v>
      </c>
      <c r="E1093" s="88">
        <v>0.01</v>
      </c>
      <c r="F1093" s="88">
        <v>0.06</v>
      </c>
    </row>
    <row r="1094" spans="1:6">
      <c r="A1094" s="24" t="s">
        <v>172</v>
      </c>
      <c r="B1094" s="5">
        <v>2001</v>
      </c>
      <c r="C1094" s="33">
        <v>0.53</v>
      </c>
      <c r="D1094" s="88">
        <v>0.25</v>
      </c>
      <c r="E1094" s="88">
        <v>0.05</v>
      </c>
      <c r="F1094" s="88">
        <v>0.17</v>
      </c>
    </row>
    <row r="1095" spans="1:6">
      <c r="A1095" s="24" t="s">
        <v>173</v>
      </c>
      <c r="B1095" s="5">
        <v>2001</v>
      </c>
      <c r="C1095" s="33">
        <v>0.49</v>
      </c>
      <c r="D1095" s="88">
        <v>0.4</v>
      </c>
      <c r="E1095" s="88">
        <v>0.01</v>
      </c>
      <c r="F1095" s="88">
        <v>0.1</v>
      </c>
    </row>
    <row r="1096" spans="1:6">
      <c r="A1096" s="35" t="s">
        <v>176</v>
      </c>
      <c r="B1096" s="32">
        <v>2001</v>
      </c>
      <c r="C1096" s="36">
        <v>0.5</v>
      </c>
      <c r="D1096" s="404">
        <v>0.39</v>
      </c>
      <c r="E1096" s="404">
        <v>0.02</v>
      </c>
      <c r="F1096" s="404">
        <v>0.09</v>
      </c>
    </row>
    <row r="1097" spans="1:6">
      <c r="A1097" s="24" t="s">
        <v>124</v>
      </c>
      <c r="B1097" s="5">
        <v>2002</v>
      </c>
      <c r="C1097" s="33">
        <v>0.65</v>
      </c>
      <c r="D1097" s="88">
        <v>0.32</v>
      </c>
      <c r="E1097" s="88">
        <v>0.01</v>
      </c>
      <c r="F1097" s="88">
        <v>0.02</v>
      </c>
    </row>
    <row r="1098" spans="1:6">
      <c r="A1098" s="24" t="s">
        <v>125</v>
      </c>
      <c r="B1098" s="5">
        <v>2002</v>
      </c>
      <c r="C1098" s="33">
        <v>0.5</v>
      </c>
      <c r="D1098" s="88">
        <v>0.43</v>
      </c>
      <c r="E1098" s="88">
        <v>0.01</v>
      </c>
      <c r="F1098" s="88">
        <v>0.06</v>
      </c>
    </row>
    <row r="1099" spans="1:6">
      <c r="A1099" s="24" t="s">
        <v>126</v>
      </c>
      <c r="B1099" s="5">
        <v>2002</v>
      </c>
      <c r="C1099" s="33">
        <v>0.51</v>
      </c>
      <c r="D1099" s="88">
        <v>0.39</v>
      </c>
      <c r="E1099" s="88">
        <v>0.01</v>
      </c>
      <c r="F1099" s="88">
        <v>0.09</v>
      </c>
    </row>
    <row r="1100" spans="1:6">
      <c r="A1100" s="24" t="s">
        <v>127</v>
      </c>
      <c r="B1100" s="5">
        <v>2002</v>
      </c>
      <c r="C1100" s="33">
        <v>0.69</v>
      </c>
      <c r="D1100" s="88">
        <v>0.27</v>
      </c>
      <c r="E1100" s="88">
        <v>0.01</v>
      </c>
      <c r="F1100" s="88">
        <v>0.03</v>
      </c>
    </row>
    <row r="1101" spans="1:6">
      <c r="A1101" s="24" t="s">
        <v>128</v>
      </c>
      <c r="B1101" s="5">
        <v>2002</v>
      </c>
      <c r="C1101" s="33">
        <v>0.49</v>
      </c>
      <c r="D1101" s="88">
        <v>0.43</v>
      </c>
      <c r="E1101" s="88">
        <v>0.01</v>
      </c>
      <c r="F1101" s="88">
        <v>7.0000000000000007E-2</v>
      </c>
    </row>
    <row r="1102" spans="1:6">
      <c r="A1102" s="24" t="s">
        <v>129</v>
      </c>
      <c r="B1102" s="5">
        <v>2002</v>
      </c>
      <c r="C1102" s="33">
        <v>0.39</v>
      </c>
      <c r="D1102" s="88">
        <v>0.45</v>
      </c>
      <c r="E1102" s="88">
        <v>0.01</v>
      </c>
      <c r="F1102" s="88">
        <v>0.15</v>
      </c>
    </row>
    <row r="1103" spans="1:6">
      <c r="A1103" s="24" t="s">
        <v>130</v>
      </c>
      <c r="B1103" s="5">
        <v>2002</v>
      </c>
      <c r="C1103" s="33">
        <v>0.47</v>
      </c>
      <c r="D1103" s="88">
        <v>0.37</v>
      </c>
      <c r="E1103" s="88">
        <v>0.06</v>
      </c>
      <c r="F1103" s="88">
        <v>0.1</v>
      </c>
    </row>
    <row r="1104" spans="1:6">
      <c r="A1104" s="24" t="s">
        <v>131</v>
      </c>
      <c r="B1104" s="5">
        <v>2002</v>
      </c>
      <c r="C1104" s="33">
        <v>0.61</v>
      </c>
      <c r="D1104" s="88">
        <v>0.24</v>
      </c>
      <c r="E1104" s="88">
        <v>0.04</v>
      </c>
      <c r="F1104" s="88">
        <v>0.11</v>
      </c>
    </row>
    <row r="1105" spans="1:6">
      <c r="A1105" s="24" t="s">
        <v>132</v>
      </c>
      <c r="B1105" s="5">
        <v>2002</v>
      </c>
      <c r="C1105" s="33">
        <v>0.3</v>
      </c>
      <c r="D1105" s="88">
        <v>0.56000000000000005</v>
      </c>
      <c r="E1105" s="88">
        <v>0.01</v>
      </c>
      <c r="F1105" s="88">
        <v>0.13</v>
      </c>
    </row>
    <row r="1106" spans="1:6">
      <c r="A1106" s="24" t="s">
        <v>133</v>
      </c>
      <c r="B1106" s="5">
        <v>2002</v>
      </c>
      <c r="C1106" s="33">
        <v>0.42</v>
      </c>
      <c r="D1106" s="88">
        <v>0.47</v>
      </c>
      <c r="E1106" s="88">
        <v>0.01</v>
      </c>
      <c r="F1106" s="88">
        <v>0.1</v>
      </c>
    </row>
    <row r="1107" spans="1:6">
      <c r="A1107" s="24" t="s">
        <v>134</v>
      </c>
      <c r="B1107" s="5">
        <v>2002</v>
      </c>
      <c r="C1107" s="33">
        <v>0.49</v>
      </c>
      <c r="D1107" s="88">
        <v>0.45</v>
      </c>
      <c r="E1107" s="88">
        <v>0.01</v>
      </c>
      <c r="F1107" s="88">
        <v>0.05</v>
      </c>
    </row>
    <row r="1108" spans="1:6">
      <c r="A1108" s="24" t="s">
        <v>135</v>
      </c>
      <c r="B1108" s="5">
        <v>2002</v>
      </c>
      <c r="C1108" s="33">
        <v>0.46</v>
      </c>
      <c r="D1108" s="88">
        <v>0.46</v>
      </c>
      <c r="E1108" s="88">
        <v>0.01</v>
      </c>
      <c r="F1108" s="88">
        <v>7.0000000000000007E-2</v>
      </c>
    </row>
    <row r="1109" spans="1:6">
      <c r="A1109" s="24" t="s">
        <v>136</v>
      </c>
      <c r="B1109" s="5">
        <v>2002</v>
      </c>
      <c r="C1109" s="33">
        <v>0.59</v>
      </c>
      <c r="D1109" s="88">
        <v>0.28000000000000003</v>
      </c>
      <c r="E1109" s="88">
        <v>0.01</v>
      </c>
      <c r="F1109" s="88">
        <v>0.12</v>
      </c>
    </row>
    <row r="1110" spans="1:6">
      <c r="A1110" s="24" t="s">
        <v>137</v>
      </c>
      <c r="B1110" s="5">
        <v>2002</v>
      </c>
      <c r="C1110" s="33">
        <v>0.45</v>
      </c>
      <c r="D1110" s="88">
        <v>0.43</v>
      </c>
      <c r="E1110" s="88">
        <v>0.02</v>
      </c>
      <c r="F1110" s="88">
        <v>0.1</v>
      </c>
    </row>
    <row r="1111" spans="1:6">
      <c r="A1111" s="24" t="s">
        <v>138</v>
      </c>
      <c r="B1111" s="5">
        <v>2002</v>
      </c>
      <c r="C1111" s="33">
        <v>0.55000000000000004</v>
      </c>
      <c r="D1111" s="88">
        <v>0.36</v>
      </c>
      <c r="E1111" s="88">
        <v>0.01</v>
      </c>
      <c r="F1111" s="88">
        <v>0.08</v>
      </c>
    </row>
    <row r="1112" spans="1:6">
      <c r="A1112" s="24" t="s">
        <v>139</v>
      </c>
      <c r="B1112" s="5">
        <v>2002</v>
      </c>
      <c r="C1112" s="33">
        <v>0.57999999999999996</v>
      </c>
      <c r="D1112" s="88">
        <v>0.18</v>
      </c>
      <c r="E1112" s="88">
        <v>0.1</v>
      </c>
      <c r="F1112" s="88">
        <v>0.14000000000000001</v>
      </c>
    </row>
    <row r="1113" spans="1:6">
      <c r="A1113" s="24" t="s">
        <v>140</v>
      </c>
      <c r="B1113" s="5">
        <v>2002</v>
      </c>
      <c r="C1113" s="33">
        <v>0.54</v>
      </c>
      <c r="D1113" s="88">
        <v>0.34</v>
      </c>
      <c r="E1113" s="88">
        <v>0.01</v>
      </c>
      <c r="F1113" s="88">
        <v>0.11</v>
      </c>
    </row>
    <row r="1114" spans="1:6">
      <c r="A1114" s="24" t="s">
        <v>141</v>
      </c>
      <c r="B1114" s="5">
        <v>2002</v>
      </c>
      <c r="C1114" s="33">
        <v>0.57999999999999996</v>
      </c>
      <c r="D1114" s="88">
        <v>0.35</v>
      </c>
      <c r="E1114" s="88">
        <v>0.01</v>
      </c>
      <c r="F1114" s="88">
        <v>0.06</v>
      </c>
    </row>
    <row r="1115" spans="1:6">
      <c r="A1115" s="24" t="s">
        <v>254</v>
      </c>
      <c r="B1115" s="5">
        <v>2002</v>
      </c>
      <c r="C1115" s="33">
        <v>0.59</v>
      </c>
      <c r="D1115" s="88">
        <v>0.36</v>
      </c>
      <c r="E1115" s="88">
        <v>0.01</v>
      </c>
      <c r="F1115" s="88">
        <v>0.04</v>
      </c>
    </row>
    <row r="1116" spans="1:6">
      <c r="A1116" s="24" t="s">
        <v>142</v>
      </c>
      <c r="B1116" s="5">
        <v>2002</v>
      </c>
      <c r="C1116" s="33">
        <v>0.47</v>
      </c>
      <c r="D1116" s="88">
        <v>0.43</v>
      </c>
      <c r="E1116" s="88">
        <v>0.04</v>
      </c>
      <c r="F1116" s="88">
        <v>0.06</v>
      </c>
    </row>
    <row r="1117" spans="1:6">
      <c r="A1117" s="24" t="s">
        <v>143</v>
      </c>
      <c r="B1117" s="5">
        <v>2002</v>
      </c>
      <c r="C1117" s="33">
        <v>0.44</v>
      </c>
      <c r="D1117" s="88">
        <v>0.45</v>
      </c>
      <c r="E1117" s="88">
        <v>0.01</v>
      </c>
      <c r="F1117" s="88">
        <v>0.1</v>
      </c>
    </row>
    <row r="1118" spans="1:6">
      <c r="A1118" s="24" t="s">
        <v>144</v>
      </c>
      <c r="B1118" s="5">
        <v>2002</v>
      </c>
      <c r="C1118" s="33">
        <v>0.42</v>
      </c>
      <c r="D1118" s="88">
        <v>0.32</v>
      </c>
      <c r="E1118" s="88">
        <v>0.15</v>
      </c>
      <c r="F1118" s="88">
        <v>0.11</v>
      </c>
    </row>
    <row r="1119" spans="1:6">
      <c r="A1119" s="24" t="s">
        <v>145</v>
      </c>
      <c r="B1119" s="5">
        <v>2002</v>
      </c>
      <c r="C1119" s="33">
        <v>0.46</v>
      </c>
      <c r="D1119" s="88">
        <v>0.44</v>
      </c>
      <c r="E1119" s="88">
        <v>0.01</v>
      </c>
      <c r="F1119" s="88">
        <v>0.09</v>
      </c>
    </row>
    <row r="1120" spans="1:6">
      <c r="A1120" s="24" t="s">
        <v>146</v>
      </c>
      <c r="B1120" s="5">
        <v>2002</v>
      </c>
      <c r="C1120" s="33">
        <v>0.48</v>
      </c>
      <c r="D1120" s="88">
        <v>0.34</v>
      </c>
      <c r="E1120" s="88">
        <v>0.03</v>
      </c>
      <c r="F1120" s="88">
        <v>0.15</v>
      </c>
    </row>
    <row r="1121" spans="1:6">
      <c r="A1121" s="24" t="s">
        <v>147</v>
      </c>
      <c r="B1121" s="5">
        <v>2002</v>
      </c>
      <c r="C1121" s="33">
        <v>0.57999999999999996</v>
      </c>
      <c r="D1121" s="88">
        <v>0.39</v>
      </c>
      <c r="E1121" s="88">
        <v>0.01</v>
      </c>
      <c r="F1121" s="88">
        <v>0.02</v>
      </c>
    </row>
    <row r="1122" spans="1:6">
      <c r="A1122" s="24" t="s">
        <v>148</v>
      </c>
      <c r="B1122" s="5">
        <v>2002</v>
      </c>
      <c r="C1122" s="33">
        <v>0.56000000000000005</v>
      </c>
      <c r="D1122" s="88">
        <v>0.35</v>
      </c>
      <c r="E1122" s="88">
        <v>0.01</v>
      </c>
      <c r="F1122" s="88">
        <v>0.08</v>
      </c>
    </row>
    <row r="1123" spans="1:6">
      <c r="A1123" s="24" t="s">
        <v>149</v>
      </c>
      <c r="B1123" s="5">
        <v>2002</v>
      </c>
      <c r="C1123" s="33">
        <v>0.53</v>
      </c>
      <c r="D1123" s="88">
        <v>0.34</v>
      </c>
      <c r="E1123" s="88">
        <v>0.01</v>
      </c>
      <c r="F1123" s="88">
        <v>0.12</v>
      </c>
    </row>
    <row r="1124" spans="1:6">
      <c r="A1124" s="24" t="s">
        <v>150</v>
      </c>
      <c r="B1124" s="5">
        <v>2002</v>
      </c>
      <c r="C1124" s="33">
        <v>0.54</v>
      </c>
      <c r="D1124" s="88">
        <v>0.33</v>
      </c>
      <c r="E1124" s="88">
        <v>0.01</v>
      </c>
      <c r="F1124" s="88">
        <v>0.12</v>
      </c>
    </row>
    <row r="1125" spans="1:6">
      <c r="A1125" s="24" t="s">
        <v>151</v>
      </c>
      <c r="B1125" s="5">
        <v>2002</v>
      </c>
      <c r="C1125" s="33">
        <v>0.37</v>
      </c>
      <c r="D1125" s="88">
        <v>0.54</v>
      </c>
      <c r="E1125" s="88">
        <v>0.01</v>
      </c>
      <c r="F1125" s="88">
        <v>0.08</v>
      </c>
    </row>
    <row r="1126" spans="1:6">
      <c r="A1126" s="24" t="s">
        <v>152</v>
      </c>
      <c r="B1126" s="5">
        <v>2002</v>
      </c>
      <c r="C1126" s="33">
        <v>0.57999999999999996</v>
      </c>
      <c r="D1126" s="88">
        <v>0.35</v>
      </c>
      <c r="E1126" s="88">
        <v>0.01</v>
      </c>
      <c r="F1126" s="88">
        <v>0.06</v>
      </c>
    </row>
    <row r="1127" spans="1:6">
      <c r="A1127" s="24" t="s">
        <v>153</v>
      </c>
      <c r="B1127" s="5">
        <v>2002</v>
      </c>
      <c r="C1127" s="33">
        <v>0.44</v>
      </c>
      <c r="D1127" s="88">
        <v>0.38</v>
      </c>
      <c r="E1127" s="88">
        <v>0.04</v>
      </c>
      <c r="F1127" s="88">
        <v>0.14000000000000001</v>
      </c>
    </row>
    <row r="1128" spans="1:6">
      <c r="A1128" s="24" t="s">
        <v>174</v>
      </c>
      <c r="B1128" s="5">
        <v>2002</v>
      </c>
      <c r="C1128" s="33">
        <v>0.57999999999999996</v>
      </c>
      <c r="D1128" s="88">
        <v>0.37</v>
      </c>
      <c r="E1128" s="88">
        <v>0.01</v>
      </c>
      <c r="F1128" s="88">
        <v>0.04</v>
      </c>
    </row>
    <row r="1129" spans="1:6">
      <c r="A1129" s="24" t="s">
        <v>154</v>
      </c>
      <c r="B1129" s="5">
        <v>2002</v>
      </c>
      <c r="C1129" s="33">
        <v>0.38</v>
      </c>
      <c r="D1129" s="88">
        <v>0.44</v>
      </c>
      <c r="E1129" s="88">
        <v>0.08</v>
      </c>
      <c r="F1129" s="88">
        <v>0.1</v>
      </c>
    </row>
    <row r="1130" spans="1:6">
      <c r="A1130" s="24" t="s">
        <v>155</v>
      </c>
      <c r="B1130" s="5">
        <v>2002</v>
      </c>
      <c r="C1130" s="33">
        <v>0.49</v>
      </c>
      <c r="D1130" s="88">
        <v>0.47</v>
      </c>
      <c r="E1130" s="88">
        <v>0.01</v>
      </c>
      <c r="F1130" s="88">
        <v>0.03</v>
      </c>
    </row>
    <row r="1131" spans="1:6">
      <c r="A1131" s="24" t="s">
        <v>156</v>
      </c>
      <c r="B1131" s="5">
        <v>2002</v>
      </c>
      <c r="C1131" s="33">
        <v>0.56000000000000005</v>
      </c>
      <c r="D1131" s="88">
        <v>0.31</v>
      </c>
      <c r="E1131" s="88">
        <v>0.01</v>
      </c>
      <c r="F1131" s="88">
        <v>0.12</v>
      </c>
    </row>
    <row r="1132" spans="1:6">
      <c r="A1132" s="24" t="s">
        <v>158</v>
      </c>
      <c r="B1132" s="5">
        <v>2002</v>
      </c>
      <c r="C1132" s="33">
        <v>0.53</v>
      </c>
      <c r="D1132" s="88">
        <v>0.38</v>
      </c>
      <c r="E1132" s="88">
        <v>0.01</v>
      </c>
      <c r="F1132" s="88">
        <v>0.08</v>
      </c>
    </row>
    <row r="1133" spans="1:6">
      <c r="A1133" s="24" t="s">
        <v>159</v>
      </c>
      <c r="B1133" s="5">
        <v>2002</v>
      </c>
      <c r="C1133" s="33">
        <v>0.57999999999999996</v>
      </c>
      <c r="D1133" s="88">
        <v>0.36</v>
      </c>
      <c r="E1133" s="88">
        <v>0.01</v>
      </c>
      <c r="F1133" s="88">
        <v>0.05</v>
      </c>
    </row>
    <row r="1134" spans="1:6">
      <c r="A1134" s="24" t="s">
        <v>160</v>
      </c>
      <c r="B1134" s="5">
        <v>2002</v>
      </c>
      <c r="C1134" s="33">
        <v>0.5</v>
      </c>
      <c r="D1134" s="88">
        <v>0.33</v>
      </c>
      <c r="E1134" s="88">
        <v>0.01</v>
      </c>
      <c r="F1134" s="88">
        <v>0.16</v>
      </c>
    </row>
    <row r="1135" spans="1:6">
      <c r="A1135" s="24" t="s">
        <v>161</v>
      </c>
      <c r="B1135" s="5">
        <v>2002</v>
      </c>
      <c r="C1135" s="33">
        <v>0.42</v>
      </c>
      <c r="D1135" s="88">
        <v>0.32</v>
      </c>
      <c r="E1135" s="88">
        <v>7.0000000000000007E-2</v>
      </c>
      <c r="F1135" s="88">
        <v>0.19</v>
      </c>
    </row>
    <row r="1136" spans="1:6">
      <c r="A1136" s="24" t="s">
        <v>162</v>
      </c>
      <c r="B1136" s="5">
        <v>2002</v>
      </c>
      <c r="C1136" s="33">
        <v>0.44</v>
      </c>
      <c r="D1136" s="88">
        <v>0.4</v>
      </c>
      <c r="E1136" s="88">
        <v>0.05</v>
      </c>
      <c r="F1136" s="88">
        <v>0.11</v>
      </c>
    </row>
    <row r="1137" spans="1:6">
      <c r="A1137" s="24" t="s">
        <v>163</v>
      </c>
      <c r="B1137" s="5">
        <v>2002</v>
      </c>
      <c r="C1137" s="33">
        <v>0.59</v>
      </c>
      <c r="D1137" s="88">
        <v>0.36</v>
      </c>
      <c r="E1137" s="88">
        <v>0.01</v>
      </c>
      <c r="F1137" s="88">
        <v>0.04</v>
      </c>
    </row>
    <row r="1138" spans="1:6">
      <c r="A1138" s="24" t="s">
        <v>157</v>
      </c>
      <c r="B1138" s="5">
        <v>2002</v>
      </c>
      <c r="C1138" s="33">
        <v>0.53</v>
      </c>
      <c r="D1138" s="88">
        <v>0.36</v>
      </c>
      <c r="E1138" s="88">
        <v>0.01</v>
      </c>
      <c r="F1138" s="88">
        <v>0.1</v>
      </c>
    </row>
    <row r="1139" spans="1:6">
      <c r="A1139" s="24" t="s">
        <v>164</v>
      </c>
      <c r="B1139" s="5">
        <v>2002</v>
      </c>
      <c r="C1139" s="33">
        <v>0.5</v>
      </c>
      <c r="D1139" s="88">
        <v>0.44</v>
      </c>
      <c r="E1139" s="88">
        <v>0.01</v>
      </c>
      <c r="F1139" s="88">
        <v>0.05</v>
      </c>
    </row>
    <row r="1140" spans="1:6">
      <c r="A1140" s="24" t="s">
        <v>165</v>
      </c>
      <c r="B1140" s="5">
        <v>2002</v>
      </c>
      <c r="C1140" s="33">
        <v>0.56000000000000005</v>
      </c>
      <c r="D1140" s="88">
        <v>0.38</v>
      </c>
      <c r="E1140" s="88">
        <v>0.01</v>
      </c>
      <c r="F1140" s="88">
        <v>0.05</v>
      </c>
    </row>
    <row r="1141" spans="1:6">
      <c r="A1141" s="24" t="s">
        <v>166</v>
      </c>
      <c r="B1141" s="5">
        <v>2002</v>
      </c>
      <c r="C1141" s="33">
        <v>0.59</v>
      </c>
      <c r="D1141" s="88">
        <v>0.3</v>
      </c>
      <c r="E1141" s="88">
        <v>0.01</v>
      </c>
      <c r="F1141" s="88">
        <v>0.1</v>
      </c>
    </row>
    <row r="1142" spans="1:6">
      <c r="A1142" s="24" t="s">
        <v>167</v>
      </c>
      <c r="B1142" s="5">
        <v>2002</v>
      </c>
      <c r="C1142" s="33">
        <v>0.49</v>
      </c>
      <c r="D1142" s="88">
        <v>0.42</v>
      </c>
      <c r="E1142" s="88">
        <v>0.01</v>
      </c>
      <c r="F1142" s="88">
        <v>0.08</v>
      </c>
    </row>
    <row r="1143" spans="1:6">
      <c r="A1143" s="24" t="s">
        <v>169</v>
      </c>
      <c r="B1143" s="5">
        <v>2002</v>
      </c>
      <c r="C1143" s="33">
        <v>0.46</v>
      </c>
      <c r="D1143" s="88">
        <v>0.45</v>
      </c>
      <c r="E1143" s="88">
        <v>0.01</v>
      </c>
      <c r="F1143" s="88">
        <v>0.08</v>
      </c>
    </row>
    <row r="1144" spans="1:6">
      <c r="A1144" s="24" t="s">
        <v>170</v>
      </c>
      <c r="B1144" s="5">
        <v>2002</v>
      </c>
      <c r="C1144" s="33">
        <v>0.49</v>
      </c>
      <c r="D1144" s="88">
        <v>0.38</v>
      </c>
      <c r="E1144" s="88">
        <v>0.01</v>
      </c>
      <c r="F1144" s="88">
        <v>0.12</v>
      </c>
    </row>
    <row r="1145" spans="1:6">
      <c r="A1145" s="24" t="s">
        <v>171</v>
      </c>
      <c r="B1145" s="5">
        <v>2002</v>
      </c>
      <c r="C1145" s="33">
        <v>0.54</v>
      </c>
      <c r="D1145" s="88">
        <v>0.39</v>
      </c>
      <c r="E1145" s="88">
        <v>0.01</v>
      </c>
      <c r="F1145" s="88">
        <v>0.06</v>
      </c>
    </row>
    <row r="1146" spans="1:6">
      <c r="A1146" s="24" t="s">
        <v>172</v>
      </c>
      <c r="B1146" s="5">
        <v>2002</v>
      </c>
      <c r="C1146" s="33">
        <v>0.52</v>
      </c>
      <c r="D1146" s="88">
        <v>0.27</v>
      </c>
      <c r="E1146" s="88">
        <v>0.04</v>
      </c>
      <c r="F1146" s="88">
        <v>0.17</v>
      </c>
    </row>
    <row r="1147" spans="1:6">
      <c r="A1147" s="24" t="s">
        <v>173</v>
      </c>
      <c r="B1147" s="5">
        <v>2002</v>
      </c>
      <c r="C1147" s="33">
        <v>0.49</v>
      </c>
      <c r="D1147" s="88">
        <v>0.41</v>
      </c>
      <c r="E1147" s="88">
        <v>0.01</v>
      </c>
      <c r="F1147" s="88">
        <v>0.09</v>
      </c>
    </row>
    <row r="1148" spans="1:6">
      <c r="A1148" s="35" t="s">
        <v>176</v>
      </c>
      <c r="B1148" s="32">
        <v>2002</v>
      </c>
      <c r="C1148" s="36">
        <v>0.49</v>
      </c>
      <c r="D1148" s="404">
        <v>0.4</v>
      </c>
      <c r="E1148" s="404">
        <v>0.02</v>
      </c>
      <c r="F1148" s="404">
        <v>0.09</v>
      </c>
    </row>
    <row r="1149" spans="1:6">
      <c r="A1149" s="24" t="s">
        <v>124</v>
      </c>
      <c r="B1149" s="5">
        <v>2003</v>
      </c>
      <c r="C1149" s="33">
        <v>0.65</v>
      </c>
      <c r="D1149" s="88">
        <v>0.31</v>
      </c>
      <c r="E1149" s="88">
        <v>0.01</v>
      </c>
      <c r="F1149" s="88">
        <v>0.03</v>
      </c>
    </row>
    <row r="1150" spans="1:6">
      <c r="A1150" s="24" t="s">
        <v>125</v>
      </c>
      <c r="B1150" s="5">
        <v>2003</v>
      </c>
      <c r="C1150" s="33">
        <v>0.5</v>
      </c>
      <c r="D1150" s="88">
        <v>0.43</v>
      </c>
      <c r="E1150" s="88">
        <v>0.01</v>
      </c>
      <c r="F1150" s="88">
        <v>0.06</v>
      </c>
    </row>
    <row r="1151" spans="1:6">
      <c r="A1151" s="24" t="s">
        <v>126</v>
      </c>
      <c r="B1151" s="5">
        <v>2003</v>
      </c>
      <c r="C1151" s="33">
        <v>0.5</v>
      </c>
      <c r="D1151" s="88">
        <v>0.4</v>
      </c>
      <c r="E1151" s="88">
        <v>0.01</v>
      </c>
      <c r="F1151" s="88">
        <v>0.09</v>
      </c>
    </row>
    <row r="1152" spans="1:6">
      <c r="A1152" s="24" t="s">
        <v>127</v>
      </c>
      <c r="B1152" s="5">
        <v>2003</v>
      </c>
      <c r="C1152" s="33">
        <v>0.68</v>
      </c>
      <c r="D1152" s="88">
        <v>0.27</v>
      </c>
      <c r="E1152" s="88">
        <v>0.01</v>
      </c>
      <c r="F1152" s="88">
        <v>0.04</v>
      </c>
    </row>
    <row r="1153" spans="1:6">
      <c r="A1153" s="24" t="s">
        <v>128</v>
      </c>
      <c r="B1153" s="5">
        <v>2003</v>
      </c>
      <c r="C1153" s="33">
        <v>0.47</v>
      </c>
      <c r="D1153" s="88">
        <v>0.45</v>
      </c>
      <c r="E1153" s="88">
        <v>0.01</v>
      </c>
      <c r="F1153" s="88">
        <v>7.0000000000000007E-2</v>
      </c>
    </row>
    <row r="1154" spans="1:6">
      <c r="A1154" s="24" t="s">
        <v>129</v>
      </c>
      <c r="B1154" s="5">
        <v>2003</v>
      </c>
      <c r="C1154" s="33">
        <v>0.38</v>
      </c>
      <c r="D1154" s="88">
        <v>0.45</v>
      </c>
      <c r="E1154" s="88">
        <v>0.01</v>
      </c>
      <c r="F1154" s="88">
        <v>0.16</v>
      </c>
    </row>
    <row r="1155" spans="1:6">
      <c r="A1155" s="24" t="s">
        <v>130</v>
      </c>
      <c r="B1155" s="5">
        <v>2003</v>
      </c>
      <c r="C1155" s="33">
        <v>0.48</v>
      </c>
      <c r="D1155" s="88">
        <v>0.35</v>
      </c>
      <c r="E1155" s="88">
        <v>0.06</v>
      </c>
      <c r="F1155" s="88">
        <v>0.11</v>
      </c>
    </row>
    <row r="1156" spans="1:6">
      <c r="A1156" s="24" t="s">
        <v>131</v>
      </c>
      <c r="B1156" s="5">
        <v>2003</v>
      </c>
      <c r="C1156" s="33">
        <v>0.57999999999999996</v>
      </c>
      <c r="D1156" s="88">
        <v>0.28000000000000003</v>
      </c>
      <c r="E1156" s="88">
        <v>0.03</v>
      </c>
      <c r="F1156" s="88">
        <v>0.11</v>
      </c>
    </row>
    <row r="1157" spans="1:6">
      <c r="A1157" s="24" t="s">
        <v>132</v>
      </c>
      <c r="B1157" s="5">
        <v>2003</v>
      </c>
      <c r="C1157" s="33">
        <v>0.28000000000000003</v>
      </c>
      <c r="D1157" s="88">
        <v>0.56000000000000005</v>
      </c>
      <c r="E1157" s="88">
        <v>0.02</v>
      </c>
      <c r="F1157" s="88">
        <v>0.14000000000000001</v>
      </c>
    </row>
    <row r="1158" spans="1:6">
      <c r="A1158" s="24" t="s">
        <v>133</v>
      </c>
      <c r="B1158" s="5">
        <v>2003</v>
      </c>
      <c r="C1158" s="33">
        <v>0.43</v>
      </c>
      <c r="D1158" s="88">
        <v>0.46</v>
      </c>
      <c r="E1158" s="88">
        <v>0.01</v>
      </c>
      <c r="F1158" s="88">
        <v>0.1</v>
      </c>
    </row>
    <row r="1159" spans="1:6">
      <c r="A1159" s="24" t="s">
        <v>134</v>
      </c>
      <c r="B1159" s="5">
        <v>2003</v>
      </c>
      <c r="C1159" s="33">
        <v>0.49</v>
      </c>
      <c r="D1159" s="88">
        <v>0.45</v>
      </c>
      <c r="E1159" s="88">
        <v>0.01</v>
      </c>
      <c r="F1159" s="88">
        <v>0.05</v>
      </c>
    </row>
    <row r="1160" spans="1:6">
      <c r="A1160" s="24" t="s">
        <v>135</v>
      </c>
      <c r="B1160" s="5">
        <v>2003</v>
      </c>
      <c r="C1160" s="33">
        <v>0.48</v>
      </c>
      <c r="D1160" s="88">
        <v>0.45</v>
      </c>
      <c r="E1160" s="88">
        <v>0.01</v>
      </c>
      <c r="F1160" s="88">
        <v>0.06</v>
      </c>
    </row>
    <row r="1161" spans="1:6">
      <c r="A1161" s="24" t="s">
        <v>136</v>
      </c>
      <c r="B1161" s="5">
        <v>2003</v>
      </c>
      <c r="C1161" s="33">
        <v>0.57999999999999996</v>
      </c>
      <c r="D1161" s="88">
        <v>0.28999999999999998</v>
      </c>
      <c r="E1161" s="88">
        <v>0.01</v>
      </c>
      <c r="F1161" s="88">
        <v>0.12</v>
      </c>
    </row>
    <row r="1162" spans="1:6">
      <c r="A1162" s="24" t="s">
        <v>137</v>
      </c>
      <c r="B1162" s="5">
        <v>2003</v>
      </c>
      <c r="C1162" s="33">
        <v>0.45</v>
      </c>
      <c r="D1162" s="88">
        <v>0.43</v>
      </c>
      <c r="E1162" s="88">
        <v>0.02</v>
      </c>
      <c r="F1162" s="88">
        <v>0.1</v>
      </c>
    </row>
    <row r="1163" spans="1:6">
      <c r="A1163" s="24" t="s">
        <v>138</v>
      </c>
      <c r="B1163" s="5">
        <v>2003</v>
      </c>
      <c r="C1163" s="33">
        <v>0.55000000000000004</v>
      </c>
      <c r="D1163" s="88">
        <v>0.34</v>
      </c>
      <c r="E1163" s="88">
        <v>0.02</v>
      </c>
      <c r="F1163" s="88">
        <v>0.09</v>
      </c>
    </row>
    <row r="1164" spans="1:6">
      <c r="A1164" s="24" t="s">
        <v>139</v>
      </c>
      <c r="B1164" s="5">
        <v>2003</v>
      </c>
      <c r="C1164" s="33">
        <v>0.56999999999999995</v>
      </c>
      <c r="D1164" s="88">
        <v>0.17</v>
      </c>
      <c r="E1164" s="88">
        <v>0.11</v>
      </c>
      <c r="F1164" s="88">
        <v>0.15</v>
      </c>
    </row>
    <row r="1165" spans="1:6">
      <c r="A1165" s="24" t="s">
        <v>140</v>
      </c>
      <c r="B1165" s="5">
        <v>2003</v>
      </c>
      <c r="C1165" s="33">
        <v>0.52</v>
      </c>
      <c r="D1165" s="88">
        <v>0.35</v>
      </c>
      <c r="E1165" s="88">
        <v>0.01</v>
      </c>
      <c r="F1165" s="88">
        <v>0.12</v>
      </c>
    </row>
    <row r="1166" spans="1:6">
      <c r="A1166" s="24" t="s">
        <v>141</v>
      </c>
      <c r="B1166" s="5">
        <v>2003</v>
      </c>
      <c r="C1166" s="33">
        <v>0.59</v>
      </c>
      <c r="D1166" s="88">
        <v>0.34</v>
      </c>
      <c r="E1166" s="88">
        <v>0.01</v>
      </c>
      <c r="F1166" s="88">
        <v>0.06</v>
      </c>
    </row>
    <row r="1167" spans="1:6">
      <c r="A1167" s="24" t="s">
        <v>254</v>
      </c>
      <c r="B1167" s="5">
        <v>2003</v>
      </c>
      <c r="C1167" s="33">
        <v>0.6</v>
      </c>
      <c r="D1167" s="88">
        <v>0.35</v>
      </c>
      <c r="E1167" s="88">
        <v>0.01</v>
      </c>
      <c r="F1167" s="88">
        <v>0.04</v>
      </c>
    </row>
    <row r="1168" spans="1:6">
      <c r="A1168" s="24" t="s">
        <v>142</v>
      </c>
      <c r="B1168" s="5">
        <v>2003</v>
      </c>
      <c r="C1168" s="33">
        <v>0.48</v>
      </c>
      <c r="D1168" s="88">
        <v>0.42</v>
      </c>
      <c r="E1168" s="88">
        <v>0.04</v>
      </c>
      <c r="F1168" s="88">
        <v>0.06</v>
      </c>
    </row>
    <row r="1169" spans="1:6">
      <c r="A1169" s="24" t="s">
        <v>143</v>
      </c>
      <c r="B1169" s="5">
        <v>2003</v>
      </c>
      <c r="C1169" s="33">
        <v>0.44</v>
      </c>
      <c r="D1169" s="88">
        <v>0.45</v>
      </c>
      <c r="E1169" s="88">
        <v>0.01</v>
      </c>
      <c r="F1169" s="88">
        <v>0.1</v>
      </c>
    </row>
    <row r="1170" spans="1:6">
      <c r="A1170" s="24" t="s">
        <v>144</v>
      </c>
      <c r="B1170" s="5">
        <v>2003</v>
      </c>
      <c r="C1170" s="33">
        <v>0.43</v>
      </c>
      <c r="D1170" s="88">
        <v>0.3</v>
      </c>
      <c r="E1170" s="88">
        <v>0.17</v>
      </c>
      <c r="F1170" s="88">
        <v>0.1</v>
      </c>
    </row>
    <row r="1171" spans="1:6">
      <c r="A1171" s="24" t="s">
        <v>145</v>
      </c>
      <c r="B1171" s="5">
        <v>2003</v>
      </c>
      <c r="C1171" s="33">
        <v>0.47</v>
      </c>
      <c r="D1171" s="88">
        <v>0.43</v>
      </c>
      <c r="E1171" s="88">
        <v>0.01</v>
      </c>
      <c r="F1171" s="88">
        <v>0.09</v>
      </c>
    </row>
    <row r="1172" spans="1:6">
      <c r="A1172" s="24" t="s">
        <v>146</v>
      </c>
      <c r="B1172" s="5">
        <v>2003</v>
      </c>
      <c r="C1172" s="33">
        <v>0.48</v>
      </c>
      <c r="D1172" s="88">
        <v>0.38</v>
      </c>
      <c r="E1172" s="88">
        <v>0.02</v>
      </c>
      <c r="F1172" s="88">
        <v>0.12</v>
      </c>
    </row>
    <row r="1173" spans="1:6">
      <c r="A1173" s="24" t="s">
        <v>147</v>
      </c>
      <c r="B1173" s="5">
        <v>2003</v>
      </c>
      <c r="C1173" s="33">
        <v>0.6</v>
      </c>
      <c r="D1173" s="88">
        <v>0.37</v>
      </c>
      <c r="E1173" s="88">
        <v>0.01</v>
      </c>
      <c r="F1173" s="88">
        <v>0.02</v>
      </c>
    </row>
    <row r="1174" spans="1:6">
      <c r="A1174" s="24" t="s">
        <v>148</v>
      </c>
      <c r="B1174" s="5">
        <v>2003</v>
      </c>
      <c r="C1174" s="33">
        <v>0.56000000000000005</v>
      </c>
      <c r="D1174" s="88">
        <v>0.31</v>
      </c>
      <c r="E1174" s="88">
        <v>0.02</v>
      </c>
      <c r="F1174" s="88">
        <v>0.11</v>
      </c>
    </row>
    <row r="1175" spans="1:6">
      <c r="A1175" s="24" t="s">
        <v>149</v>
      </c>
      <c r="B1175" s="5">
        <v>2003</v>
      </c>
      <c r="C1175" s="33">
        <v>0.52</v>
      </c>
      <c r="D1175" s="88">
        <v>0.34</v>
      </c>
      <c r="E1175" s="88">
        <v>0.01</v>
      </c>
      <c r="F1175" s="88">
        <v>0.13</v>
      </c>
    </row>
    <row r="1176" spans="1:6">
      <c r="A1176" s="24" t="s">
        <v>150</v>
      </c>
      <c r="B1176" s="5">
        <v>2003</v>
      </c>
      <c r="C1176" s="33">
        <v>0.53</v>
      </c>
      <c r="D1176" s="88">
        <v>0.34</v>
      </c>
      <c r="E1176" s="88">
        <v>0.01</v>
      </c>
      <c r="F1176" s="88">
        <v>0.12</v>
      </c>
    </row>
    <row r="1177" spans="1:6">
      <c r="A1177" s="24" t="s">
        <v>151</v>
      </c>
      <c r="B1177" s="5">
        <v>2003</v>
      </c>
      <c r="C1177" s="33">
        <v>0.36</v>
      </c>
      <c r="D1177" s="88">
        <v>0.54</v>
      </c>
      <c r="E1177" s="88">
        <v>0.01</v>
      </c>
      <c r="F1177" s="88">
        <v>0.09</v>
      </c>
    </row>
    <row r="1178" spans="1:6">
      <c r="A1178" s="24" t="s">
        <v>152</v>
      </c>
      <c r="B1178" s="5">
        <v>2003</v>
      </c>
      <c r="C1178" s="33">
        <v>0.63</v>
      </c>
      <c r="D1178" s="88">
        <v>0.31</v>
      </c>
      <c r="E1178" s="88">
        <v>0.01</v>
      </c>
      <c r="F1178" s="88">
        <v>0.05</v>
      </c>
    </row>
    <row r="1179" spans="1:6">
      <c r="A1179" s="24" t="s">
        <v>153</v>
      </c>
      <c r="B1179" s="5">
        <v>2003</v>
      </c>
      <c r="C1179" s="33">
        <v>0.45</v>
      </c>
      <c r="D1179" s="88">
        <v>0.37</v>
      </c>
      <c r="E1179" s="88">
        <v>0.04</v>
      </c>
      <c r="F1179" s="88">
        <v>0.14000000000000001</v>
      </c>
    </row>
    <row r="1180" spans="1:6">
      <c r="A1180" s="24" t="s">
        <v>174</v>
      </c>
      <c r="B1180" s="5">
        <v>2003</v>
      </c>
      <c r="C1180" s="33">
        <v>0.56999999999999995</v>
      </c>
      <c r="D1180" s="88">
        <v>0.38</v>
      </c>
      <c r="E1180" s="88">
        <v>0.01</v>
      </c>
      <c r="F1180" s="88">
        <v>0.04</v>
      </c>
    </row>
    <row r="1181" spans="1:6">
      <c r="A1181" s="24" t="s">
        <v>154</v>
      </c>
      <c r="B1181" s="5">
        <v>2003</v>
      </c>
      <c r="C1181" s="33">
        <v>0.4</v>
      </c>
      <c r="D1181" s="88">
        <v>0.45</v>
      </c>
      <c r="E1181" s="88">
        <v>0.05</v>
      </c>
      <c r="F1181" s="88">
        <v>0.1</v>
      </c>
    </row>
    <row r="1182" spans="1:6">
      <c r="A1182" s="24" t="s">
        <v>155</v>
      </c>
      <c r="B1182" s="5">
        <v>2003</v>
      </c>
      <c r="C1182" s="33">
        <v>0.48</v>
      </c>
      <c r="D1182" s="88">
        <v>0.47</v>
      </c>
      <c r="E1182" s="88">
        <v>0.01</v>
      </c>
      <c r="F1182" s="88">
        <v>0.04</v>
      </c>
    </row>
    <row r="1183" spans="1:6">
      <c r="A1183" s="24" t="s">
        <v>156</v>
      </c>
      <c r="B1183" s="5">
        <v>2003</v>
      </c>
      <c r="C1183" s="33">
        <v>0.55000000000000004</v>
      </c>
      <c r="D1183" s="88">
        <v>0.32</v>
      </c>
      <c r="E1183" s="88">
        <v>0.01</v>
      </c>
      <c r="F1183" s="88">
        <v>0.12</v>
      </c>
    </row>
    <row r="1184" spans="1:6">
      <c r="A1184" s="24" t="s">
        <v>158</v>
      </c>
      <c r="B1184" s="5">
        <v>2003</v>
      </c>
      <c r="C1184" s="33">
        <v>0.54</v>
      </c>
      <c r="D1184" s="88">
        <v>0.37</v>
      </c>
      <c r="E1184" s="88">
        <v>0.01</v>
      </c>
      <c r="F1184" s="88">
        <v>0.08</v>
      </c>
    </row>
    <row r="1185" spans="1:7">
      <c r="A1185" s="24" t="s">
        <v>159</v>
      </c>
      <c r="B1185" s="5">
        <v>2003</v>
      </c>
      <c r="C1185" s="33">
        <v>0.56999999999999995</v>
      </c>
      <c r="D1185" s="88">
        <v>0.37</v>
      </c>
      <c r="E1185" s="88">
        <v>0.01</v>
      </c>
      <c r="F1185" s="88">
        <v>0.05</v>
      </c>
    </row>
    <row r="1186" spans="1:7">
      <c r="A1186" s="24" t="s">
        <v>160</v>
      </c>
      <c r="B1186" s="5">
        <v>2003</v>
      </c>
      <c r="C1186" s="33">
        <v>0.5</v>
      </c>
      <c r="D1186" s="88">
        <v>0.33</v>
      </c>
      <c r="E1186" s="88">
        <v>0.01</v>
      </c>
      <c r="F1186" s="88">
        <v>0.16</v>
      </c>
    </row>
    <row r="1187" spans="1:7">
      <c r="A1187" s="24" t="s">
        <v>161</v>
      </c>
      <c r="B1187" s="5">
        <v>2003</v>
      </c>
      <c r="C1187" s="33">
        <v>0.43</v>
      </c>
      <c r="D1187" s="88">
        <v>0.32</v>
      </c>
      <c r="E1187" s="88">
        <v>0.06</v>
      </c>
      <c r="F1187" s="88">
        <v>0.19</v>
      </c>
    </row>
    <row r="1188" spans="1:7">
      <c r="A1188" s="24" t="s">
        <v>162</v>
      </c>
      <c r="B1188" s="5">
        <v>2003</v>
      </c>
      <c r="C1188" s="33">
        <v>0.46</v>
      </c>
      <c r="D1188" s="88">
        <v>0.38</v>
      </c>
      <c r="E1188" s="88">
        <v>0.04</v>
      </c>
      <c r="F1188" s="88">
        <v>0.12</v>
      </c>
      <c r="G1188" s="82"/>
    </row>
    <row r="1189" spans="1:7">
      <c r="A1189" s="24" t="s">
        <v>163</v>
      </c>
      <c r="B1189" s="5">
        <v>2003</v>
      </c>
      <c r="C1189" s="33">
        <v>0.59</v>
      </c>
      <c r="D1189" s="88">
        <v>0.36</v>
      </c>
      <c r="E1189" s="88">
        <v>0.01</v>
      </c>
      <c r="F1189" s="88">
        <v>0.04</v>
      </c>
      <c r="G1189" s="82"/>
    </row>
    <row r="1190" spans="1:7">
      <c r="A1190" s="24" t="s">
        <v>157</v>
      </c>
      <c r="B1190" s="5">
        <v>2003</v>
      </c>
      <c r="C1190" s="33">
        <v>0.52</v>
      </c>
      <c r="D1190" s="88">
        <v>0.36</v>
      </c>
      <c r="E1190" s="88">
        <v>0.01</v>
      </c>
      <c r="F1190" s="88">
        <v>0.11</v>
      </c>
      <c r="G1190" s="82"/>
    </row>
    <row r="1191" spans="1:7">
      <c r="A1191" s="24" t="s">
        <v>164</v>
      </c>
      <c r="B1191" s="5">
        <v>2003</v>
      </c>
      <c r="C1191" s="33">
        <v>0.49</v>
      </c>
      <c r="D1191" s="88">
        <v>0.45</v>
      </c>
      <c r="E1191" s="88">
        <v>0.01</v>
      </c>
      <c r="F1191" s="88">
        <v>0.05</v>
      </c>
      <c r="G1191" s="82"/>
    </row>
    <row r="1192" spans="1:7">
      <c r="A1192" s="24" t="s">
        <v>165</v>
      </c>
      <c r="B1192" s="5">
        <v>2003</v>
      </c>
      <c r="C1192" s="33">
        <v>0.56999999999999995</v>
      </c>
      <c r="D1192" s="88">
        <v>0.38</v>
      </c>
      <c r="E1192" s="88">
        <v>0.01</v>
      </c>
      <c r="F1192" s="88">
        <v>0.04</v>
      </c>
      <c r="G1192" s="82"/>
    </row>
    <row r="1193" spans="1:7">
      <c r="A1193" s="24" t="s">
        <v>166</v>
      </c>
      <c r="B1193" s="5">
        <v>2003</v>
      </c>
      <c r="C1193" s="33">
        <v>0.57999999999999996</v>
      </c>
      <c r="D1193" s="88">
        <v>0.33</v>
      </c>
      <c r="E1193" s="88">
        <v>0.01</v>
      </c>
      <c r="F1193" s="88">
        <v>0.08</v>
      </c>
      <c r="G1193" s="82"/>
    </row>
    <row r="1194" spans="1:7">
      <c r="A1194" s="24" t="s">
        <v>167</v>
      </c>
      <c r="B1194" s="5">
        <v>2003</v>
      </c>
      <c r="C1194" s="33">
        <v>0.49</v>
      </c>
      <c r="D1194" s="88">
        <v>0.42</v>
      </c>
      <c r="E1194" s="88">
        <v>0.01</v>
      </c>
      <c r="F1194" s="88">
        <v>0.08</v>
      </c>
      <c r="G1194" s="82"/>
    </row>
    <row r="1195" spans="1:7">
      <c r="A1195" s="24" t="s">
        <v>169</v>
      </c>
      <c r="B1195" s="5">
        <v>2003</v>
      </c>
      <c r="C1195" s="33">
        <v>0.47</v>
      </c>
      <c r="D1195" s="88">
        <v>0.45</v>
      </c>
      <c r="E1195" s="88">
        <v>0.01</v>
      </c>
      <c r="F1195" s="88">
        <v>7.0000000000000007E-2</v>
      </c>
      <c r="G1195" s="82"/>
    </row>
    <row r="1196" spans="1:7">
      <c r="A1196" s="24" t="s">
        <v>170</v>
      </c>
      <c r="B1196" s="5">
        <v>2003</v>
      </c>
      <c r="C1196" s="33">
        <v>0.48</v>
      </c>
      <c r="D1196" s="88">
        <v>0.39</v>
      </c>
      <c r="E1196" s="88">
        <v>0.01</v>
      </c>
      <c r="F1196" s="88">
        <v>0.12</v>
      </c>
      <c r="G1196" s="82"/>
    </row>
    <row r="1197" spans="1:7">
      <c r="A1197" s="24" t="s">
        <v>171</v>
      </c>
      <c r="B1197" s="5">
        <v>2003</v>
      </c>
      <c r="C1197" s="33">
        <v>0.54</v>
      </c>
      <c r="D1197" s="88">
        <v>0.39</v>
      </c>
      <c r="E1197" s="88">
        <v>0.01</v>
      </c>
      <c r="F1197" s="88">
        <v>0.06</v>
      </c>
      <c r="G1197" s="82"/>
    </row>
    <row r="1198" spans="1:7">
      <c r="A1198" s="24" t="s">
        <v>172</v>
      </c>
      <c r="B1198" s="5">
        <v>2003</v>
      </c>
      <c r="C1198" s="33">
        <v>0.52</v>
      </c>
      <c r="D1198" s="88">
        <v>0.26</v>
      </c>
      <c r="E1198" s="88">
        <v>0.04</v>
      </c>
      <c r="F1198" s="88">
        <v>0.18</v>
      </c>
      <c r="G1198" s="82"/>
    </row>
    <row r="1199" spans="1:7">
      <c r="A1199" s="24" t="s">
        <v>173</v>
      </c>
      <c r="B1199" s="5">
        <v>2003</v>
      </c>
      <c r="C1199" s="33">
        <v>0.48</v>
      </c>
      <c r="D1199" s="88">
        <v>0.41</v>
      </c>
      <c r="E1199" s="88">
        <v>0.01</v>
      </c>
      <c r="F1199" s="88">
        <v>0.1</v>
      </c>
      <c r="G1199" s="82"/>
    </row>
    <row r="1200" spans="1:7">
      <c r="A1200" s="35" t="s">
        <v>176</v>
      </c>
      <c r="B1200" s="32">
        <v>2003</v>
      </c>
      <c r="C1200" s="36">
        <v>0.48</v>
      </c>
      <c r="D1200" s="404">
        <v>0.41</v>
      </c>
      <c r="E1200" s="404">
        <v>0.02</v>
      </c>
      <c r="F1200" s="404">
        <v>0.09</v>
      </c>
      <c r="G1200" s="82"/>
    </row>
    <row r="1201" spans="1:7">
      <c r="A1201" s="24" t="s">
        <v>124</v>
      </c>
      <c r="B1201" s="5">
        <v>2004</v>
      </c>
      <c r="C1201" s="33">
        <v>0.65904868995882893</v>
      </c>
      <c r="D1201" s="88">
        <v>0.31199375738431434</v>
      </c>
      <c r="E1201" s="88">
        <v>4.4345188898566451E-3</v>
      </c>
      <c r="F1201" s="88">
        <v>2.4439845386094703E-2</v>
      </c>
      <c r="G1201" s="82"/>
    </row>
    <row r="1202" spans="1:7">
      <c r="A1202" s="24" t="s">
        <v>125</v>
      </c>
      <c r="B1202" s="5">
        <v>2004</v>
      </c>
      <c r="C1202" s="33">
        <v>0.52989631561228401</v>
      </c>
      <c r="D1202" s="88">
        <v>0.4080802489399129</v>
      </c>
      <c r="E1202" s="88">
        <v>3.3868467524146599E-3</v>
      </c>
      <c r="F1202" s="88">
        <v>5.8020286815028674E-2</v>
      </c>
      <c r="G1202" s="82"/>
    </row>
    <row r="1203" spans="1:7">
      <c r="A1203" s="24" t="s">
        <v>126</v>
      </c>
      <c r="B1203" s="5">
        <v>2004</v>
      </c>
      <c r="C1203" s="33">
        <v>0.51839433607554686</v>
      </c>
      <c r="D1203" s="88">
        <v>0.38637173793779628</v>
      </c>
      <c r="E1203" s="88">
        <v>3.1754041558438289E-3</v>
      </c>
      <c r="F1203" s="88">
        <v>9.1728192375926984E-2</v>
      </c>
      <c r="G1203" s="82"/>
    </row>
    <row r="1204" spans="1:7">
      <c r="A1204" s="24" t="s">
        <v>127</v>
      </c>
      <c r="B1204" s="5">
        <v>2004</v>
      </c>
      <c r="C1204" s="33">
        <v>0.69727454588551774</v>
      </c>
      <c r="D1204" s="88">
        <v>0.26442820343089218</v>
      </c>
      <c r="E1204" s="88">
        <v>2.1785937682574624E-3</v>
      </c>
      <c r="F1204" s="88">
        <v>3.6116569265337281E-2</v>
      </c>
      <c r="G1204" s="82"/>
    </row>
    <row r="1205" spans="1:7">
      <c r="A1205" s="24" t="s">
        <v>128</v>
      </c>
      <c r="B1205" s="5">
        <v>2004</v>
      </c>
      <c r="C1205" s="33">
        <v>0.51152208785257591</v>
      </c>
      <c r="D1205" s="88">
        <v>0.41899075140177539</v>
      </c>
      <c r="E1205" s="88">
        <v>2.4131064483517836E-3</v>
      </c>
      <c r="F1205" s="88">
        <v>6.6769219509999131E-2</v>
      </c>
      <c r="G1205" s="82"/>
    </row>
    <row r="1206" spans="1:7">
      <c r="A1206" s="24" t="s">
        <v>129</v>
      </c>
      <c r="B1206" s="5">
        <v>2004</v>
      </c>
      <c r="C1206" s="33">
        <v>0.40237478394735432</v>
      </c>
      <c r="D1206" s="88">
        <v>0.43371493025433488</v>
      </c>
      <c r="E1206" s="88">
        <v>4.1903690499382612E-3</v>
      </c>
      <c r="F1206" s="88">
        <v>0.159059157045564</v>
      </c>
      <c r="G1206" s="82"/>
    </row>
    <row r="1207" spans="1:7">
      <c r="A1207" s="24" t="s">
        <v>130</v>
      </c>
      <c r="B1207" s="5">
        <v>2004</v>
      </c>
      <c r="C1207" s="33">
        <v>0.50353895301450946</v>
      </c>
      <c r="D1207" s="88">
        <v>0.34179526756429512</v>
      </c>
      <c r="E1207" s="88">
        <v>4.757740286590588E-2</v>
      </c>
      <c r="F1207" s="88">
        <v>0.10649764238492804</v>
      </c>
      <c r="G1207" s="82"/>
    </row>
    <row r="1208" spans="1:7">
      <c r="A1208" s="24" t="s">
        <v>131</v>
      </c>
      <c r="B1208" s="5">
        <v>2004</v>
      </c>
      <c r="C1208" s="33">
        <v>0.61220562730645012</v>
      </c>
      <c r="D1208" s="88">
        <v>0.2510618329243815</v>
      </c>
      <c r="E1208" s="88">
        <v>2.9317337681447276E-2</v>
      </c>
      <c r="F1208" s="88">
        <v>0.10694904276886223</v>
      </c>
      <c r="G1208" s="82"/>
    </row>
    <row r="1209" spans="1:7">
      <c r="A1209" s="24" t="s">
        <v>132</v>
      </c>
      <c r="B1209" s="5">
        <v>2004</v>
      </c>
      <c r="C1209" s="33">
        <v>0.29219945404181769</v>
      </c>
      <c r="D1209" s="88">
        <v>0.54635352355614486</v>
      </c>
      <c r="E1209" s="88">
        <v>2.1522852086071537E-2</v>
      </c>
      <c r="F1209" s="88">
        <v>0.13968136703928147</v>
      </c>
      <c r="G1209" s="82"/>
    </row>
    <row r="1210" spans="1:7">
      <c r="A1210" s="24" t="s">
        <v>133</v>
      </c>
      <c r="B1210" s="5">
        <v>2004</v>
      </c>
      <c r="C1210" s="33">
        <v>0.43064943796319516</v>
      </c>
      <c r="D1210" s="88">
        <v>0.46158858859986862</v>
      </c>
      <c r="E1210" s="88">
        <v>4.3495121485854753E-3</v>
      </c>
      <c r="F1210" s="88">
        <v>0.10243070522369177</v>
      </c>
      <c r="G1210" s="82"/>
    </row>
    <row r="1211" spans="1:7">
      <c r="A1211" s="24" t="s">
        <v>134</v>
      </c>
      <c r="B1211" s="5">
        <v>2004</v>
      </c>
      <c r="C1211" s="33">
        <v>0.50091426933302641</v>
      </c>
      <c r="D1211" s="88">
        <v>0.44446250559826123</v>
      </c>
      <c r="E1211" s="88">
        <v>2.8466495522677707E-3</v>
      </c>
      <c r="F1211" s="88">
        <v>5.156482678573554E-2</v>
      </c>
      <c r="G1211" s="82"/>
    </row>
    <row r="1212" spans="1:7">
      <c r="A1212" s="24" t="s">
        <v>135</v>
      </c>
      <c r="B1212" s="5">
        <v>2004</v>
      </c>
      <c r="C1212" s="33">
        <v>0.48531851136030679</v>
      </c>
      <c r="D1212" s="88">
        <v>0.44819048724780935</v>
      </c>
      <c r="E1212" s="88">
        <v>1.9690421943853826E-3</v>
      </c>
      <c r="F1212" s="88">
        <v>6.4521959197498466E-2</v>
      </c>
      <c r="G1212" s="82"/>
    </row>
    <row r="1213" spans="1:7">
      <c r="A1213" s="24" t="s">
        <v>136</v>
      </c>
      <c r="B1213" s="5">
        <v>2004</v>
      </c>
      <c r="C1213" s="33">
        <v>0.59697160104648295</v>
      </c>
      <c r="D1213" s="88">
        <v>0.28116643672649549</v>
      </c>
      <c r="E1213" s="88">
        <v>2.8899284480811437E-3</v>
      </c>
      <c r="F1213" s="88">
        <v>0.11887756172614289</v>
      </c>
      <c r="G1213" s="82"/>
    </row>
    <row r="1214" spans="1:7">
      <c r="A1214" s="24" t="s">
        <v>137</v>
      </c>
      <c r="B1214" s="5">
        <v>2004</v>
      </c>
      <c r="C1214" s="33">
        <v>0.4588754574564774</v>
      </c>
      <c r="D1214" s="88">
        <v>0.42072300096152532</v>
      </c>
      <c r="E1214" s="88">
        <v>1.76161733235938E-2</v>
      </c>
      <c r="F1214" s="88">
        <v>0.10224267509377791</v>
      </c>
      <c r="G1214" s="82"/>
    </row>
    <row r="1215" spans="1:7">
      <c r="A1215" s="24" t="s">
        <v>138</v>
      </c>
      <c r="B1215" s="5">
        <v>2004</v>
      </c>
      <c r="C1215" s="33">
        <v>0.55430657963791019</v>
      </c>
      <c r="D1215" s="88">
        <v>0.34445332145239177</v>
      </c>
      <c r="E1215" s="88">
        <v>1.2439684785187003E-2</v>
      </c>
      <c r="F1215" s="88">
        <v>8.8305476091366367E-2</v>
      </c>
      <c r="G1215" s="82"/>
    </row>
    <row r="1216" spans="1:7">
      <c r="A1216" s="24" t="s">
        <v>139</v>
      </c>
      <c r="B1216" s="5">
        <v>2004</v>
      </c>
      <c r="C1216" s="33">
        <v>0.58101537140328074</v>
      </c>
      <c r="D1216" s="88">
        <v>0.17329485151280929</v>
      </c>
      <c r="E1216" s="88">
        <v>0.10255163858453455</v>
      </c>
      <c r="F1216" s="88">
        <v>0.14257045018269596</v>
      </c>
      <c r="G1216" s="82"/>
    </row>
    <row r="1217" spans="1:7">
      <c r="A1217" s="24" t="s">
        <v>140</v>
      </c>
      <c r="B1217" s="5">
        <v>2004</v>
      </c>
      <c r="C1217" s="33">
        <v>0.54213632280957913</v>
      </c>
      <c r="D1217" s="88">
        <v>0.34070793022727663</v>
      </c>
      <c r="E1217" s="88">
        <v>2.97810332831052E-3</v>
      </c>
      <c r="F1217" s="88">
        <v>0.11407304677046606</v>
      </c>
      <c r="G1217" s="82"/>
    </row>
    <row r="1218" spans="1:7">
      <c r="A1218" s="24" t="s">
        <v>141</v>
      </c>
      <c r="B1218" s="5">
        <v>2004</v>
      </c>
      <c r="C1218" s="33">
        <v>0.59034840030723035</v>
      </c>
      <c r="D1218" s="88">
        <v>0.3434289105838475</v>
      </c>
      <c r="E1218" s="88">
        <v>4.6093438229665743E-3</v>
      </c>
      <c r="F1218" s="88">
        <v>6.1613345285955579E-2</v>
      </c>
      <c r="G1218" s="82"/>
    </row>
    <row r="1219" spans="1:7">
      <c r="A1219" s="24" t="s">
        <v>254</v>
      </c>
      <c r="B1219" s="5">
        <v>2004</v>
      </c>
      <c r="C1219" s="33">
        <v>0.60238053588896512</v>
      </c>
      <c r="D1219" s="88">
        <v>0.35600519199235647</v>
      </c>
      <c r="E1219" s="88">
        <v>3.2424349534440717E-3</v>
      </c>
      <c r="F1219" s="88">
        <v>3.8014342228928751E-2</v>
      </c>
      <c r="G1219" s="82"/>
    </row>
    <row r="1220" spans="1:7">
      <c r="A1220" s="24" t="s">
        <v>142</v>
      </c>
      <c r="B1220" s="5">
        <v>2004</v>
      </c>
      <c r="C1220" s="33">
        <v>0.49753638404335698</v>
      </c>
      <c r="D1220" s="88">
        <v>0.41419602985496023</v>
      </c>
      <c r="E1220" s="88">
        <v>3.2789519218588033E-2</v>
      </c>
      <c r="F1220" s="88">
        <v>5.5124666724806912E-2</v>
      </c>
      <c r="G1220" s="82"/>
    </row>
    <row r="1221" spans="1:7">
      <c r="A1221" s="24" t="s">
        <v>143</v>
      </c>
      <c r="B1221" s="5">
        <v>2004</v>
      </c>
      <c r="C1221" s="33">
        <v>0.45948011438084091</v>
      </c>
      <c r="D1221" s="88">
        <v>0.43436702263131871</v>
      </c>
      <c r="E1221" s="88">
        <v>5.6601756745441375E-3</v>
      </c>
      <c r="F1221" s="88">
        <v>9.9671997518118574E-2</v>
      </c>
      <c r="G1221" s="82"/>
    </row>
    <row r="1222" spans="1:7">
      <c r="A1222" s="24" t="s">
        <v>144</v>
      </c>
      <c r="B1222" s="5">
        <v>2004</v>
      </c>
      <c r="C1222" s="33">
        <v>0.45052804997641527</v>
      </c>
      <c r="D1222" s="88">
        <v>0.29808791922275324</v>
      </c>
      <c r="E1222" s="88">
        <v>0.14668483627213524</v>
      </c>
      <c r="F1222" s="88">
        <v>0.10395592285688411</v>
      </c>
      <c r="G1222" s="82"/>
    </row>
    <row r="1223" spans="1:7">
      <c r="A1223" s="24" t="s">
        <v>145</v>
      </c>
      <c r="B1223" s="5">
        <v>2004</v>
      </c>
      <c r="C1223" s="33">
        <v>0.47884767752710483</v>
      </c>
      <c r="D1223" s="88">
        <v>0.42503908744516522</v>
      </c>
      <c r="E1223" s="88">
        <v>5.2738672715540499E-3</v>
      </c>
      <c r="F1223" s="88">
        <v>9.0071636447272715E-2</v>
      </c>
      <c r="G1223" s="82"/>
    </row>
    <row r="1224" spans="1:7">
      <c r="A1224" s="24" t="s">
        <v>146</v>
      </c>
      <c r="B1224" s="5">
        <v>2004</v>
      </c>
      <c r="C1224" s="33">
        <v>0.4872987378553747</v>
      </c>
      <c r="D1224" s="88">
        <v>0.36032248895305768</v>
      </c>
      <c r="E1224" s="88">
        <v>1.8632429288545693E-2</v>
      </c>
      <c r="F1224" s="88">
        <v>0.13230674966323222</v>
      </c>
      <c r="G1224" s="82"/>
    </row>
    <row r="1225" spans="1:7">
      <c r="A1225" s="24" t="s">
        <v>147</v>
      </c>
      <c r="B1225" s="5">
        <v>2004</v>
      </c>
      <c r="C1225" s="33">
        <v>0.59291268350693871</v>
      </c>
      <c r="D1225" s="88">
        <v>0.38426411245726216</v>
      </c>
      <c r="E1225" s="88">
        <v>2.4470001433867664E-3</v>
      </c>
      <c r="F1225" s="88">
        <v>2.0310463652507285E-2</v>
      </c>
      <c r="G1225" s="82"/>
    </row>
    <row r="1226" spans="1:7">
      <c r="A1226" s="24" t="s">
        <v>148</v>
      </c>
      <c r="B1226" s="5">
        <v>2004</v>
      </c>
      <c r="C1226" s="33">
        <v>0.56298097615797027</v>
      </c>
      <c r="D1226" s="88">
        <v>0.32387849865475832</v>
      </c>
      <c r="E1226" s="88">
        <v>1.5228319161501492E-2</v>
      </c>
      <c r="F1226" s="88">
        <v>9.7571403007690058E-2</v>
      </c>
      <c r="G1226" s="82"/>
    </row>
    <row r="1227" spans="1:7">
      <c r="A1227" s="24" t="s">
        <v>149</v>
      </c>
      <c r="B1227" s="5">
        <v>2004</v>
      </c>
      <c r="C1227" s="33">
        <v>0.53691377705690579</v>
      </c>
      <c r="D1227" s="88">
        <v>0.33094526659581469</v>
      </c>
      <c r="E1227" s="88">
        <v>4.8116024681660102E-3</v>
      </c>
      <c r="F1227" s="88">
        <v>0.12696103560630462</v>
      </c>
      <c r="G1227" s="82"/>
    </row>
    <row r="1228" spans="1:7">
      <c r="A1228" s="24" t="s">
        <v>150</v>
      </c>
      <c r="B1228" s="5">
        <v>2004</v>
      </c>
      <c r="C1228" s="33">
        <v>0.54103354239518031</v>
      </c>
      <c r="D1228" s="88">
        <v>0.33362449104433789</v>
      </c>
      <c r="E1228" s="88">
        <v>5.6264711202772301E-3</v>
      </c>
      <c r="F1228" s="88">
        <v>0.11942279928529934</v>
      </c>
      <c r="G1228" s="82"/>
    </row>
    <row r="1229" spans="1:7">
      <c r="A1229" s="24" t="s">
        <v>151</v>
      </c>
      <c r="B1229" s="5">
        <v>2004</v>
      </c>
      <c r="C1229" s="33">
        <v>0.37645883047430628</v>
      </c>
      <c r="D1229" s="88">
        <v>0.52962919545057641</v>
      </c>
      <c r="E1229" s="88">
        <v>7.1714805249144297E-3</v>
      </c>
      <c r="F1229" s="88">
        <v>8.4905507205673594E-2</v>
      </c>
      <c r="G1229" s="82"/>
    </row>
    <row r="1230" spans="1:7">
      <c r="A1230" s="24" t="s">
        <v>152</v>
      </c>
      <c r="B1230" s="5">
        <v>2004</v>
      </c>
      <c r="C1230" s="33">
        <v>0.62009018714153574</v>
      </c>
      <c r="D1230" s="88">
        <v>0.31740352823423762</v>
      </c>
      <c r="E1230" s="88">
        <v>9.2662283268129739E-3</v>
      </c>
      <c r="F1230" s="88">
        <v>5.2766123487145156E-2</v>
      </c>
      <c r="G1230" s="82"/>
    </row>
    <row r="1231" spans="1:7">
      <c r="A1231" s="24" t="s">
        <v>153</v>
      </c>
      <c r="B1231" s="5">
        <v>2004</v>
      </c>
      <c r="C1231" s="33">
        <v>0.46719785178543949</v>
      </c>
      <c r="D1231" s="88">
        <v>0.3501880668483135</v>
      </c>
      <c r="E1231" s="88">
        <v>4.1185641678860865E-2</v>
      </c>
      <c r="F1231" s="88">
        <v>0.14052319549677073</v>
      </c>
      <c r="G1231" s="82"/>
    </row>
    <row r="1232" spans="1:7">
      <c r="A1232" s="24" t="s">
        <v>174</v>
      </c>
      <c r="B1232" s="5">
        <v>2004</v>
      </c>
      <c r="C1232" s="33">
        <v>0.58867305842426543</v>
      </c>
      <c r="D1232" s="88">
        <v>0.36964174905078145</v>
      </c>
      <c r="E1232" s="88">
        <v>2.5977303113215323E-3</v>
      </c>
      <c r="F1232" s="88">
        <v>3.8751277459018602E-2</v>
      </c>
      <c r="G1232" s="82"/>
    </row>
    <row r="1233" spans="1:7">
      <c r="A1233" s="24" t="s">
        <v>154</v>
      </c>
      <c r="B1233" s="5">
        <v>2004</v>
      </c>
      <c r="C1233" s="33">
        <v>0.42356626368295286</v>
      </c>
      <c r="D1233" s="88">
        <v>0.42219903028154021</v>
      </c>
      <c r="E1233" s="88">
        <v>5.4717284717425728E-2</v>
      </c>
      <c r="F1233" s="88">
        <v>9.9058136626419033E-2</v>
      </c>
      <c r="G1233" s="82"/>
    </row>
    <row r="1234" spans="1:7">
      <c r="A1234" s="24" t="s">
        <v>155</v>
      </c>
      <c r="B1234" s="5">
        <v>2004</v>
      </c>
      <c r="C1234" s="33">
        <v>0.50628593315115034</v>
      </c>
      <c r="D1234" s="88">
        <v>0.45558822184160885</v>
      </c>
      <c r="E1234" s="88">
        <v>3.0659244157695813E-3</v>
      </c>
      <c r="F1234" s="88">
        <v>3.4887505553037323E-2</v>
      </c>
      <c r="G1234" s="82"/>
    </row>
    <row r="1235" spans="1:7">
      <c r="A1235" s="24" t="s">
        <v>156</v>
      </c>
      <c r="B1235" s="5">
        <v>2004</v>
      </c>
      <c r="C1235" s="33">
        <v>0.55348322838387054</v>
      </c>
      <c r="D1235" s="88">
        <v>0.31491616084626273</v>
      </c>
      <c r="E1235" s="88">
        <v>5.5554363978570012E-3</v>
      </c>
      <c r="F1235" s="88">
        <v>0.12482632752211553</v>
      </c>
      <c r="G1235" s="82"/>
    </row>
    <row r="1236" spans="1:7">
      <c r="A1236" s="24" t="s">
        <v>158</v>
      </c>
      <c r="B1236" s="5">
        <v>2004</v>
      </c>
      <c r="C1236" s="33">
        <v>0.53878092918321063</v>
      </c>
      <c r="D1236" s="88">
        <v>0.36967532785642859</v>
      </c>
      <c r="E1236" s="88">
        <v>8.9617842099211E-3</v>
      </c>
      <c r="F1236" s="88">
        <v>8.1711523278611087E-2</v>
      </c>
      <c r="G1236" s="82"/>
    </row>
    <row r="1237" spans="1:7">
      <c r="A1237" s="24" t="s">
        <v>159</v>
      </c>
      <c r="B1237" s="5">
        <v>2004</v>
      </c>
      <c r="C1237" s="33">
        <v>0.5862374875467391</v>
      </c>
      <c r="D1237" s="88">
        <v>0.36122024020292048</v>
      </c>
      <c r="E1237" s="88">
        <v>3.5860303772441184E-3</v>
      </c>
      <c r="F1237" s="88">
        <v>4.8956241873096253E-2</v>
      </c>
      <c r="G1237" s="82"/>
    </row>
    <row r="1238" spans="1:7">
      <c r="A1238" s="24" t="s">
        <v>160</v>
      </c>
      <c r="B1238" s="5">
        <v>2004</v>
      </c>
      <c r="C1238" s="33">
        <v>0.51975871022971065</v>
      </c>
      <c r="D1238" s="88">
        <v>0.34626304858094703</v>
      </c>
      <c r="E1238" s="88">
        <v>2.4991389816148915E-3</v>
      </c>
      <c r="F1238" s="88">
        <v>0.13134941220319957</v>
      </c>
      <c r="G1238" s="82"/>
    </row>
    <row r="1239" spans="1:7">
      <c r="A1239" s="24" t="s">
        <v>161</v>
      </c>
      <c r="B1239" s="5">
        <v>2004</v>
      </c>
      <c r="C1239" s="33">
        <v>0.44621781047019282</v>
      </c>
      <c r="D1239" s="88">
        <v>0.30762735406504405</v>
      </c>
      <c r="E1239" s="88">
        <v>5.2020719812261057E-2</v>
      </c>
      <c r="F1239" s="88">
        <v>0.19358087178523883</v>
      </c>
      <c r="G1239" s="82"/>
    </row>
    <row r="1240" spans="1:7">
      <c r="A1240" s="24" t="s">
        <v>162</v>
      </c>
      <c r="B1240" s="5">
        <v>2004</v>
      </c>
      <c r="C1240" s="33">
        <v>0.47193975340150845</v>
      </c>
      <c r="D1240" s="88">
        <v>0.37385719927664218</v>
      </c>
      <c r="E1240" s="88">
        <v>4.0575070535053215E-2</v>
      </c>
      <c r="F1240" s="88">
        <v>0.11317265221243598</v>
      </c>
      <c r="G1240" s="82"/>
    </row>
    <row r="1241" spans="1:7">
      <c r="A1241" s="24" t="s">
        <v>163</v>
      </c>
      <c r="B1241" s="5">
        <v>2004</v>
      </c>
      <c r="C1241" s="33">
        <v>0.60078544297472392</v>
      </c>
      <c r="D1241" s="88">
        <v>0.3559533388375386</v>
      </c>
      <c r="E1241" s="88">
        <v>2.6455873966269011E-3</v>
      </c>
      <c r="F1241" s="88">
        <v>4.0379204894537647E-2</v>
      </c>
      <c r="G1241" s="82"/>
    </row>
    <row r="1242" spans="1:7">
      <c r="A1242" s="24" t="s">
        <v>157</v>
      </c>
      <c r="B1242" s="5">
        <v>2004</v>
      </c>
      <c r="C1242" s="33">
        <v>0.52634185585333082</v>
      </c>
      <c r="D1242" s="88">
        <v>0.36073345769198351</v>
      </c>
      <c r="E1242" s="88">
        <v>6.3198928265020349E-3</v>
      </c>
      <c r="F1242" s="88">
        <v>0.10580111833524565</v>
      </c>
      <c r="G1242" s="82"/>
    </row>
    <row r="1243" spans="1:7">
      <c r="A1243" s="24" t="s">
        <v>164</v>
      </c>
      <c r="B1243" s="5">
        <v>2004</v>
      </c>
      <c r="C1243" s="33">
        <v>0.50395451708458527</v>
      </c>
      <c r="D1243" s="88">
        <v>0.44205544322264789</v>
      </c>
      <c r="E1243" s="88">
        <v>4.2868653047472526E-3</v>
      </c>
      <c r="F1243" s="88">
        <v>4.905906055000523E-2</v>
      </c>
      <c r="G1243" s="82"/>
    </row>
    <row r="1244" spans="1:7">
      <c r="A1244" s="24" t="s">
        <v>165</v>
      </c>
      <c r="B1244" s="5">
        <v>2004</v>
      </c>
      <c r="C1244" s="33">
        <v>0.57122371254646997</v>
      </c>
      <c r="D1244" s="88">
        <v>0.3782254109728499</v>
      </c>
      <c r="E1244" s="88">
        <v>3.7347524302598833E-3</v>
      </c>
      <c r="F1244" s="88">
        <v>4.6186913363477793E-2</v>
      </c>
      <c r="G1244" s="82"/>
    </row>
    <row r="1245" spans="1:7">
      <c r="A1245" s="24" t="s">
        <v>166</v>
      </c>
      <c r="B1245" s="5">
        <v>2004</v>
      </c>
      <c r="C1245" s="33">
        <v>0.59753652783927846</v>
      </c>
      <c r="D1245" s="88">
        <v>0.31151940678139256</v>
      </c>
      <c r="E1245" s="88">
        <v>3.7754408264052165E-3</v>
      </c>
      <c r="F1245" s="88">
        <v>8.7168624552923776E-2</v>
      </c>
      <c r="G1245" s="82"/>
    </row>
    <row r="1246" spans="1:7">
      <c r="A1246" s="24" t="s">
        <v>167</v>
      </c>
      <c r="B1246" s="5">
        <v>2004</v>
      </c>
      <c r="C1246" s="33">
        <v>0.52843351686259343</v>
      </c>
      <c r="D1246" s="88">
        <v>0.41170471752912025</v>
      </c>
      <c r="E1246" s="88">
        <v>5.2501504692879257E-3</v>
      </c>
      <c r="F1246" s="88">
        <v>5.4604006849866084E-2</v>
      </c>
      <c r="G1246" s="82"/>
    </row>
    <row r="1247" spans="1:7">
      <c r="A1247" s="24" t="s">
        <v>169</v>
      </c>
      <c r="B1247" s="5">
        <v>2004</v>
      </c>
      <c r="C1247" s="33">
        <v>0.4772591108749597</v>
      </c>
      <c r="D1247" s="88">
        <v>0.44162747588490475</v>
      </c>
      <c r="E1247" s="88">
        <v>4.7991204098002706E-3</v>
      </c>
      <c r="F1247" s="88">
        <v>7.60254690432276E-2</v>
      </c>
      <c r="G1247" s="82"/>
    </row>
    <row r="1248" spans="1:7">
      <c r="A1248" s="24" t="s">
        <v>170</v>
      </c>
      <c r="B1248" s="5">
        <v>2004</v>
      </c>
      <c r="C1248" s="33">
        <v>0.50899979227469683</v>
      </c>
      <c r="D1248" s="88">
        <v>0.36794409496599373</v>
      </c>
      <c r="E1248" s="88">
        <v>4.9969032560460095E-3</v>
      </c>
      <c r="F1248" s="88">
        <v>0.1173669185209518</v>
      </c>
      <c r="G1248" s="82"/>
    </row>
    <row r="1249" spans="1:256">
      <c r="A1249" s="24" t="s">
        <v>171</v>
      </c>
      <c r="B1249" s="5">
        <v>2004</v>
      </c>
      <c r="C1249" s="33">
        <v>0.54343491165400593</v>
      </c>
      <c r="D1249" s="88">
        <v>0.39115503207007701</v>
      </c>
      <c r="E1249" s="88">
        <v>3.3925489963913405E-3</v>
      </c>
      <c r="F1249" s="88">
        <v>6.187149140200239E-2</v>
      </c>
      <c r="G1249" s="82"/>
    </row>
    <row r="1250" spans="1:256">
      <c r="A1250" s="24" t="s">
        <v>172</v>
      </c>
      <c r="B1250" s="5">
        <v>2004</v>
      </c>
      <c r="C1250" s="33">
        <v>0.52487351942394789</v>
      </c>
      <c r="D1250" s="88">
        <v>0.26141927051467251</v>
      </c>
      <c r="E1250" s="88">
        <v>3.8005961213896856E-2</v>
      </c>
      <c r="F1250" s="88">
        <v>0.17425536295011643</v>
      </c>
      <c r="G1250" s="82"/>
    </row>
    <row r="1251" spans="1:256">
      <c r="A1251" s="24" t="s">
        <v>173</v>
      </c>
      <c r="B1251" s="5">
        <v>2004</v>
      </c>
      <c r="C1251" s="33">
        <v>0.4949593555842855</v>
      </c>
      <c r="D1251" s="88">
        <v>0.40822032471565817</v>
      </c>
      <c r="E1251" s="88">
        <v>2.2526436726407733E-3</v>
      </c>
      <c r="F1251" s="88">
        <v>9.4359972712593401E-2</v>
      </c>
      <c r="G1251" s="82"/>
    </row>
    <row r="1252" spans="1:256">
      <c r="A1252" s="35" t="s">
        <v>176</v>
      </c>
      <c r="B1252" s="32">
        <v>2004</v>
      </c>
      <c r="C1252" s="36">
        <v>0.48</v>
      </c>
      <c r="D1252" s="404">
        <v>0.42</v>
      </c>
      <c r="E1252" s="404">
        <v>0.01</v>
      </c>
      <c r="F1252" s="404">
        <v>0.09</v>
      </c>
      <c r="G1252" s="82"/>
    </row>
    <row r="1253" spans="1:256">
      <c r="A1253" s="24" t="s">
        <v>124</v>
      </c>
      <c r="B1253" s="5">
        <v>2005</v>
      </c>
      <c r="C1253" s="33">
        <v>0.60005013084312631</v>
      </c>
      <c r="D1253" s="88">
        <v>0.36640052095835657</v>
      </c>
      <c r="E1253" s="88">
        <v>1.2749490891865377E-4</v>
      </c>
      <c r="F1253" s="88">
        <v>3.2662547130864118E-2</v>
      </c>
      <c r="G1253" s="88">
        <v>7.5930615873457535E-4</v>
      </c>
      <c r="H1253" s="9"/>
      <c r="I1253" s="9"/>
      <c r="J1253" s="9"/>
      <c r="K1253" s="9"/>
      <c r="L1253" s="9"/>
      <c r="M1253" s="9"/>
      <c r="N1253" s="9"/>
      <c r="O1253" s="9"/>
      <c r="P1253" s="9"/>
      <c r="Q1253" s="9"/>
      <c r="R1253" s="9"/>
      <c r="S1253" s="9"/>
      <c r="T1253" s="9"/>
      <c r="U1253" s="9"/>
      <c r="V1253" s="9"/>
      <c r="W1253" s="9"/>
      <c r="X1253" s="9"/>
      <c r="Y1253" s="9"/>
      <c r="Z1253" s="9"/>
      <c r="AA1253" s="9"/>
      <c r="AB1253" s="9"/>
      <c r="AC1253" s="9"/>
      <c r="AD1253" s="9"/>
      <c r="AE1253" s="9"/>
      <c r="AF1253" s="9"/>
      <c r="AG1253" s="9"/>
      <c r="AH1253" s="9"/>
      <c r="AI1253" s="9"/>
      <c r="AJ1253" s="9"/>
      <c r="AK1253" s="9"/>
      <c r="AL1253" s="9"/>
      <c r="AM1253" s="9"/>
      <c r="AN1253" s="9"/>
      <c r="AO1253" s="9"/>
      <c r="AP1253" s="9"/>
      <c r="AQ1253" s="9"/>
      <c r="AR1253" s="9"/>
      <c r="AS1253" s="9"/>
      <c r="AT1253" s="9"/>
      <c r="AU1253" s="9"/>
      <c r="AV1253" s="9"/>
      <c r="AW1253" s="9"/>
      <c r="AX1253" s="9"/>
      <c r="AY1253" s="9"/>
      <c r="AZ1253" s="9"/>
      <c r="BA1253" s="9"/>
      <c r="BB1253" s="9"/>
      <c r="BC1253" s="9"/>
      <c r="BD1253" s="9"/>
      <c r="BE1253" s="9"/>
      <c r="BF1253" s="9"/>
      <c r="BG1253" s="9"/>
      <c r="BH1253" s="9"/>
      <c r="BI1253" s="9"/>
      <c r="BJ1253" s="9"/>
      <c r="BK1253" s="9"/>
      <c r="BL1253" s="9"/>
      <c r="BM1253" s="9"/>
      <c r="BN1253" s="9"/>
      <c r="BO1253" s="9"/>
      <c r="BP1253" s="9"/>
      <c r="BQ1253" s="9"/>
      <c r="BR1253" s="9"/>
      <c r="BS1253" s="9"/>
      <c r="BT1253" s="9"/>
      <c r="BU1253" s="9"/>
      <c r="BV1253" s="9"/>
      <c r="BW1253" s="9"/>
      <c r="BX1253" s="9"/>
      <c r="BY1253" s="9"/>
      <c r="BZ1253" s="9"/>
      <c r="CA1253" s="9"/>
      <c r="CB1253" s="9"/>
      <c r="CC1253" s="9"/>
      <c r="CD1253" s="9"/>
      <c r="CE1253" s="9"/>
      <c r="CF1253" s="9"/>
      <c r="CG1253" s="9"/>
      <c r="CH1253" s="9"/>
      <c r="CI1253" s="9"/>
      <c r="CJ1253" s="9"/>
      <c r="CK1253" s="9"/>
      <c r="CL1253" s="9"/>
      <c r="CM1253" s="9"/>
      <c r="CN1253" s="9"/>
      <c r="CO1253" s="9"/>
      <c r="CP1253" s="9"/>
      <c r="CQ1253" s="9"/>
      <c r="CR1253" s="9"/>
      <c r="CS1253" s="9"/>
      <c r="CT1253" s="9"/>
      <c r="CU1253" s="9"/>
      <c r="CV1253" s="9"/>
      <c r="CW1253" s="9"/>
      <c r="CX1253" s="9"/>
      <c r="CY1253" s="9"/>
      <c r="CZ1253" s="9"/>
      <c r="DA1253" s="9"/>
      <c r="DB1253" s="9"/>
      <c r="DC1253" s="9"/>
      <c r="DD1253" s="9"/>
      <c r="DE1253" s="9"/>
      <c r="DF1253" s="9"/>
      <c r="DG1253" s="9"/>
      <c r="DH1253" s="9"/>
      <c r="DI1253" s="9"/>
      <c r="DJ1253" s="9"/>
      <c r="DK1253" s="9"/>
      <c r="DL1253" s="9"/>
      <c r="DM1253" s="9"/>
      <c r="DN1253" s="9"/>
      <c r="DO1253" s="9"/>
      <c r="DP1253" s="9"/>
      <c r="DQ1253" s="9"/>
      <c r="DR1253" s="9"/>
      <c r="DS1253" s="9"/>
      <c r="DT1253" s="9"/>
      <c r="DU1253" s="9"/>
      <c r="DV1253" s="9"/>
      <c r="DW1253" s="9"/>
      <c r="DX1253" s="9"/>
      <c r="DY1253" s="9"/>
      <c r="DZ1253" s="9"/>
      <c r="EA1253" s="9"/>
      <c r="EB1253" s="9"/>
      <c r="EC1253" s="9"/>
      <c r="ED1253" s="9"/>
      <c r="EE1253" s="9"/>
      <c r="EF1253" s="9"/>
      <c r="EG1253" s="9"/>
      <c r="EH1253" s="9"/>
      <c r="EI1253" s="9"/>
      <c r="EJ1253" s="9"/>
      <c r="EK1253" s="9"/>
      <c r="EL1253" s="9"/>
      <c r="EM1253" s="9"/>
      <c r="EN1253" s="9"/>
      <c r="EO1253" s="9"/>
      <c r="EP1253" s="9"/>
      <c r="EQ1253" s="9"/>
      <c r="ER1253" s="9"/>
      <c r="ES1253" s="9"/>
      <c r="ET1253" s="9"/>
      <c r="EU1253" s="9"/>
      <c r="EV1253" s="9"/>
      <c r="EW1253" s="9"/>
      <c r="EX1253" s="9"/>
      <c r="EY1253" s="9"/>
      <c r="EZ1253" s="9"/>
      <c r="FA1253" s="9"/>
      <c r="FB1253" s="9"/>
      <c r="FC1253" s="9"/>
      <c r="FD1253" s="9"/>
      <c r="FE1253" s="9"/>
      <c r="FF1253" s="9"/>
      <c r="FG1253" s="9"/>
      <c r="FH1253" s="9"/>
      <c r="FI1253" s="9"/>
      <c r="FJ1253" s="9"/>
      <c r="FK1253" s="9"/>
      <c r="FL1253" s="9"/>
      <c r="FM1253" s="9"/>
      <c r="FN1253" s="9"/>
      <c r="FO1253" s="9"/>
      <c r="FP1253" s="9"/>
      <c r="FQ1253" s="9"/>
      <c r="FR1253" s="9"/>
      <c r="FS1253" s="9"/>
      <c r="FT1253" s="9"/>
      <c r="FU1253" s="9"/>
      <c r="FV1253" s="9"/>
      <c r="FW1253" s="9"/>
      <c r="FX1253" s="9"/>
      <c r="FY1253" s="9"/>
      <c r="FZ1253" s="9"/>
      <c r="GA1253" s="9"/>
      <c r="GB1253" s="9"/>
      <c r="GC1253" s="9"/>
      <c r="GD1253" s="9"/>
      <c r="GE1253" s="9"/>
      <c r="GF1253" s="9"/>
      <c r="GG1253" s="9"/>
      <c r="GH1253" s="9"/>
      <c r="GI1253" s="9"/>
      <c r="GJ1253" s="9"/>
      <c r="GK1253" s="9"/>
      <c r="GL1253" s="9"/>
      <c r="GM1253" s="9"/>
      <c r="GN1253" s="9"/>
      <c r="GO1253" s="9"/>
      <c r="GP1253" s="9"/>
      <c r="GQ1253" s="9"/>
      <c r="GR1253" s="9"/>
      <c r="GS1253" s="9"/>
      <c r="GT1253" s="9"/>
      <c r="GU1253" s="9"/>
      <c r="GV1253" s="9"/>
      <c r="GW1253" s="9"/>
      <c r="GX1253" s="9"/>
      <c r="GY1253" s="9"/>
      <c r="GZ1253" s="9"/>
      <c r="HA1253" s="9"/>
      <c r="HB1253" s="9"/>
      <c r="HC1253" s="9"/>
      <c r="HD1253" s="9"/>
      <c r="HE1253" s="9"/>
      <c r="HF1253" s="9"/>
      <c r="HG1253" s="9"/>
      <c r="HH1253" s="9"/>
      <c r="HI1253" s="9"/>
      <c r="HJ1253" s="9"/>
      <c r="HK1253" s="9"/>
      <c r="HL1253" s="9"/>
      <c r="HM1253" s="9"/>
      <c r="HN1253" s="9"/>
      <c r="HO1253" s="9"/>
      <c r="HP1253" s="9"/>
      <c r="HQ1253" s="9"/>
      <c r="HR1253" s="9"/>
      <c r="HS1253" s="9"/>
      <c r="HT1253" s="9"/>
      <c r="HU1253" s="9"/>
      <c r="HV1253" s="9"/>
      <c r="HW1253" s="9"/>
      <c r="HX1253" s="9"/>
      <c r="HY1253" s="9"/>
      <c r="HZ1253" s="9"/>
      <c r="IA1253" s="9"/>
      <c r="IB1253" s="9"/>
      <c r="IC1253" s="9"/>
      <c r="ID1253" s="9"/>
      <c r="IE1253" s="9"/>
      <c r="IF1253" s="9"/>
      <c r="IG1253" s="9"/>
      <c r="IH1253" s="9"/>
      <c r="II1253" s="9"/>
      <c r="IJ1253" s="9"/>
      <c r="IK1253" s="9"/>
      <c r="IL1253" s="9"/>
      <c r="IM1253" s="9"/>
      <c r="IN1253" s="9"/>
      <c r="IO1253" s="9"/>
      <c r="IP1253" s="9"/>
      <c r="IQ1253" s="9"/>
      <c r="IR1253" s="9"/>
      <c r="IS1253" s="9"/>
      <c r="IT1253" s="9"/>
      <c r="IU1253" s="9"/>
      <c r="IV1253" s="9"/>
    </row>
    <row r="1254" spans="1:256">
      <c r="A1254" s="24" t="s">
        <v>125</v>
      </c>
      <c r="B1254" s="5">
        <v>2005</v>
      </c>
      <c r="C1254" s="33">
        <v>0.46240216136430673</v>
      </c>
      <c r="D1254" s="88">
        <v>0.4608348462416969</v>
      </c>
      <c r="E1254" s="88">
        <v>4.1914001672514116E-4</v>
      </c>
      <c r="F1254" s="88">
        <v>7.3728248381442985E-2</v>
      </c>
      <c r="G1254" s="88">
        <v>2.6156039958283367E-3</v>
      </c>
      <c r="H1254" s="9"/>
      <c r="I1254" s="9"/>
      <c r="J1254" s="9"/>
      <c r="K1254" s="9"/>
      <c r="L1254" s="9"/>
      <c r="M1254" s="9"/>
      <c r="N1254" s="9"/>
      <c r="O1254" s="9"/>
      <c r="P1254" s="9"/>
      <c r="Q1254" s="9"/>
      <c r="R1254" s="9"/>
      <c r="S1254" s="9"/>
      <c r="T1254" s="9"/>
      <c r="U1254" s="9"/>
      <c r="V1254" s="9"/>
      <c r="W1254" s="9"/>
      <c r="X1254" s="9"/>
      <c r="Y1254" s="9"/>
      <c r="Z1254" s="9"/>
      <c r="AA1254" s="9"/>
      <c r="AB1254" s="9"/>
      <c r="AC1254" s="9"/>
      <c r="AD1254" s="9"/>
      <c r="AE1254" s="9"/>
      <c r="AF1254" s="9"/>
      <c r="AG1254" s="9"/>
      <c r="AH1254" s="9"/>
      <c r="AI1254" s="9"/>
      <c r="AJ1254" s="9"/>
      <c r="AK1254" s="9"/>
      <c r="AL1254" s="9"/>
      <c r="AM1254" s="9"/>
      <c r="AN1254" s="9"/>
      <c r="AO1254" s="9"/>
      <c r="AP1254" s="9"/>
      <c r="AQ1254" s="9"/>
      <c r="AR1254" s="9"/>
      <c r="AS1254" s="9"/>
      <c r="AT1254" s="9"/>
      <c r="AU1254" s="9"/>
      <c r="AV1254" s="9"/>
      <c r="AW1254" s="9"/>
      <c r="AX1254" s="9"/>
      <c r="AY1254" s="9"/>
      <c r="AZ1254" s="9"/>
      <c r="BA1254" s="9"/>
      <c r="BB1254" s="9"/>
      <c r="BC1254" s="9"/>
      <c r="BD1254" s="9"/>
      <c r="BE1254" s="9"/>
      <c r="BF1254" s="9"/>
      <c r="BG1254" s="9"/>
      <c r="BH1254" s="9"/>
      <c r="BI1254" s="9"/>
      <c r="BJ1254" s="9"/>
      <c r="BK1254" s="9"/>
      <c r="BL1254" s="9"/>
      <c r="BM1254" s="9"/>
      <c r="BN1254" s="9"/>
      <c r="BO1254" s="9"/>
      <c r="BP1254" s="9"/>
      <c r="BQ1254" s="9"/>
      <c r="BR1254" s="9"/>
      <c r="BS1254" s="9"/>
      <c r="BT1254" s="9"/>
      <c r="BU1254" s="9"/>
      <c r="BV1254" s="9"/>
      <c r="BW1254" s="9"/>
      <c r="BX1254" s="9"/>
      <c r="BY1254" s="9"/>
      <c r="BZ1254" s="9"/>
      <c r="CA1254" s="9"/>
      <c r="CB1254" s="9"/>
      <c r="CC1254" s="9"/>
      <c r="CD1254" s="9"/>
      <c r="CE1254" s="9"/>
      <c r="CF1254" s="9"/>
      <c r="CG1254" s="9"/>
      <c r="CH1254" s="9"/>
      <c r="CI1254" s="9"/>
      <c r="CJ1254" s="9"/>
      <c r="CK1254" s="9"/>
      <c r="CL1254" s="9"/>
      <c r="CM1254" s="9"/>
      <c r="CN1254" s="9"/>
      <c r="CO1254" s="9"/>
      <c r="CP1254" s="9"/>
      <c r="CQ1254" s="9"/>
      <c r="CR1254" s="9"/>
      <c r="CS1254" s="9"/>
      <c r="CT1254" s="9"/>
      <c r="CU1254" s="9"/>
      <c r="CV1254" s="9"/>
      <c r="CW1254" s="9"/>
      <c r="CX1254" s="9"/>
      <c r="CY1254" s="9"/>
      <c r="CZ1254" s="9"/>
      <c r="DA1254" s="9"/>
      <c r="DB1254" s="9"/>
      <c r="DC1254" s="9"/>
      <c r="DD1254" s="9"/>
      <c r="DE1254" s="9"/>
      <c r="DF1254" s="9"/>
      <c r="DG1254" s="9"/>
      <c r="DH1254" s="9"/>
      <c r="DI1254" s="9"/>
      <c r="DJ1254" s="9"/>
      <c r="DK1254" s="9"/>
      <c r="DL1254" s="9"/>
      <c r="DM1254" s="9"/>
      <c r="DN1254" s="9"/>
      <c r="DO1254" s="9"/>
      <c r="DP1254" s="9"/>
      <c r="DQ1254" s="9"/>
      <c r="DR1254" s="9"/>
      <c r="DS1254" s="9"/>
      <c r="DT1254" s="9"/>
      <c r="DU1254" s="9"/>
      <c r="DV1254" s="9"/>
      <c r="DW1254" s="9"/>
      <c r="DX1254" s="9"/>
      <c r="DY1254" s="9"/>
      <c r="DZ1254" s="9"/>
      <c r="EA1254" s="9"/>
      <c r="EB1254" s="9"/>
      <c r="EC1254" s="9"/>
      <c r="ED1254" s="9"/>
      <c r="EE1254" s="9"/>
      <c r="EF1254" s="9"/>
      <c r="EG1254" s="9"/>
      <c r="EH1254" s="9"/>
      <c r="EI1254" s="9"/>
      <c r="EJ1254" s="9"/>
      <c r="EK1254" s="9"/>
      <c r="EL1254" s="9"/>
      <c r="EM1254" s="9"/>
      <c r="EN1254" s="9"/>
      <c r="EO1254" s="9"/>
      <c r="EP1254" s="9"/>
      <c r="EQ1254" s="9"/>
      <c r="ER1254" s="9"/>
      <c r="ES1254" s="9"/>
      <c r="ET1254" s="9"/>
      <c r="EU1254" s="9"/>
      <c r="EV1254" s="9"/>
      <c r="EW1254" s="9"/>
      <c r="EX1254" s="9"/>
      <c r="EY1254" s="9"/>
      <c r="EZ1254" s="9"/>
      <c r="FA1254" s="9"/>
      <c r="FB1254" s="9"/>
      <c r="FC1254" s="9"/>
      <c r="FD1254" s="9"/>
      <c r="FE1254" s="9"/>
      <c r="FF1254" s="9"/>
      <c r="FG1254" s="9"/>
      <c r="FH1254" s="9"/>
      <c r="FI1254" s="9"/>
      <c r="FJ1254" s="9"/>
      <c r="FK1254" s="9"/>
      <c r="FL1254" s="9"/>
      <c r="FM1254" s="9"/>
      <c r="FN1254" s="9"/>
      <c r="FO1254" s="9"/>
      <c r="FP1254" s="9"/>
      <c r="FQ1254" s="9"/>
      <c r="FR1254" s="9"/>
      <c r="FS1254" s="9"/>
      <c r="FT1254" s="9"/>
      <c r="FU1254" s="9"/>
      <c r="FV1254" s="9"/>
      <c r="FW1254" s="9"/>
      <c r="FX1254" s="9"/>
      <c r="FY1254" s="9"/>
      <c r="FZ1254" s="9"/>
      <c r="GA1254" s="9"/>
      <c r="GB1254" s="9"/>
      <c r="GC1254" s="9"/>
      <c r="GD1254" s="9"/>
      <c r="GE1254" s="9"/>
      <c r="GF1254" s="9"/>
      <c r="GG1254" s="9"/>
      <c r="GH1254" s="9"/>
      <c r="GI1254" s="9"/>
      <c r="GJ1254" s="9"/>
      <c r="GK1254" s="9"/>
      <c r="GL1254" s="9"/>
      <c r="GM1254" s="9"/>
      <c r="GN1254" s="9"/>
      <c r="GO1254" s="9"/>
      <c r="GP1254" s="9"/>
      <c r="GQ1254" s="9"/>
      <c r="GR1254" s="9"/>
      <c r="GS1254" s="9"/>
      <c r="GT1254" s="9"/>
      <c r="GU1254" s="9"/>
      <c r="GV1254" s="9"/>
      <c r="GW1254" s="9"/>
      <c r="GX1254" s="9"/>
      <c r="GY1254" s="9"/>
      <c r="GZ1254" s="9"/>
      <c r="HA1254" s="9"/>
      <c r="HB1254" s="9"/>
      <c r="HC1254" s="9"/>
      <c r="HD1254" s="9"/>
      <c r="HE1254" s="9"/>
      <c r="HF1254" s="9"/>
      <c r="HG1254" s="9"/>
      <c r="HH1254" s="9"/>
      <c r="HI1254" s="9"/>
      <c r="HJ1254" s="9"/>
      <c r="HK1254" s="9"/>
      <c r="HL1254" s="9"/>
      <c r="HM1254" s="9"/>
      <c r="HN1254" s="9"/>
      <c r="HO1254" s="9"/>
      <c r="HP1254" s="9"/>
      <c r="HQ1254" s="9"/>
      <c r="HR1254" s="9"/>
      <c r="HS1254" s="9"/>
      <c r="HT1254" s="9"/>
      <c r="HU1254" s="9"/>
      <c r="HV1254" s="9"/>
      <c r="HW1254" s="9"/>
      <c r="HX1254" s="9"/>
      <c r="HY1254" s="9"/>
      <c r="HZ1254" s="9"/>
      <c r="IA1254" s="9"/>
      <c r="IB1254" s="9"/>
      <c r="IC1254" s="9"/>
      <c r="ID1254" s="9"/>
      <c r="IE1254" s="9"/>
      <c r="IF1254" s="9"/>
      <c r="IG1254" s="9"/>
      <c r="IH1254" s="9"/>
      <c r="II1254" s="9"/>
      <c r="IJ1254" s="9"/>
      <c r="IK1254" s="9"/>
      <c r="IL1254" s="9"/>
      <c r="IM1254" s="9"/>
      <c r="IN1254" s="9"/>
      <c r="IO1254" s="9"/>
      <c r="IP1254" s="9"/>
      <c r="IQ1254" s="9"/>
      <c r="IR1254" s="9"/>
      <c r="IS1254" s="9"/>
      <c r="IT1254" s="9"/>
      <c r="IU1254" s="9"/>
      <c r="IV1254" s="9"/>
    </row>
    <row r="1255" spans="1:256">
      <c r="A1255" s="24" t="s">
        <v>126</v>
      </c>
      <c r="B1255" s="5">
        <v>2005</v>
      </c>
      <c r="C1255" s="33">
        <v>0.46097757359288571</v>
      </c>
      <c r="D1255" s="88">
        <v>0.43166774870732627</v>
      </c>
      <c r="E1255" s="88">
        <v>0</v>
      </c>
      <c r="F1255" s="88">
        <v>0.10474513694353668</v>
      </c>
      <c r="G1255" s="88">
        <v>2.6095407562513853E-3</v>
      </c>
      <c r="H1255" s="9"/>
      <c r="I1255" s="9"/>
      <c r="J1255" s="9"/>
      <c r="K1255" s="9"/>
      <c r="L1255" s="9"/>
      <c r="M1255" s="9"/>
      <c r="N1255" s="9"/>
      <c r="O1255" s="9"/>
      <c r="P1255" s="9"/>
      <c r="Q1255" s="9"/>
      <c r="R1255" s="9"/>
      <c r="S1255" s="9"/>
      <c r="T1255" s="9"/>
      <c r="U1255" s="9"/>
      <c r="V1255" s="9"/>
      <c r="W1255" s="9"/>
      <c r="X1255" s="9"/>
      <c r="Y1255" s="9"/>
      <c r="Z1255" s="9"/>
      <c r="AA1255" s="9"/>
      <c r="AB1255" s="9"/>
      <c r="AC1255" s="9"/>
      <c r="AD1255" s="9"/>
      <c r="AE1255" s="9"/>
      <c r="AF1255" s="9"/>
      <c r="AG1255" s="9"/>
      <c r="AH1255" s="9"/>
      <c r="AI1255" s="9"/>
      <c r="AJ1255" s="9"/>
      <c r="AK1255" s="9"/>
      <c r="AL1255" s="9"/>
      <c r="AM1255" s="9"/>
      <c r="AN1255" s="9"/>
      <c r="AO1255" s="9"/>
      <c r="AP1255" s="9"/>
      <c r="AQ1255" s="9"/>
      <c r="AR1255" s="9"/>
      <c r="AS1255" s="9"/>
      <c r="AT1255" s="9"/>
      <c r="AU1255" s="9"/>
      <c r="AV1255" s="9"/>
      <c r="AW1255" s="9"/>
      <c r="AX1255" s="9"/>
      <c r="AY1255" s="9"/>
      <c r="AZ1255" s="9"/>
      <c r="BA1255" s="9"/>
      <c r="BB1255" s="9"/>
      <c r="BC1255" s="9"/>
      <c r="BD1255" s="9"/>
      <c r="BE1255" s="9"/>
      <c r="BF1255" s="9"/>
      <c r="BG1255" s="9"/>
      <c r="BH1255" s="9"/>
      <c r="BI1255" s="9"/>
      <c r="BJ1255" s="9"/>
      <c r="BK1255" s="9"/>
      <c r="BL1255" s="9"/>
      <c r="BM1255" s="9"/>
      <c r="BN1255" s="9"/>
      <c r="BO1255" s="9"/>
      <c r="BP1255" s="9"/>
      <c r="BQ1255" s="9"/>
      <c r="BR1255" s="9"/>
      <c r="BS1255" s="9"/>
      <c r="BT1255" s="9"/>
      <c r="BU1255" s="9"/>
      <c r="BV1255" s="9"/>
      <c r="BW1255" s="9"/>
      <c r="BX1255" s="9"/>
      <c r="BY1255" s="9"/>
      <c r="BZ1255" s="9"/>
      <c r="CA1255" s="9"/>
      <c r="CB1255" s="9"/>
      <c r="CC1255" s="9"/>
      <c r="CD1255" s="9"/>
      <c r="CE1255" s="9"/>
      <c r="CF1255" s="9"/>
      <c r="CG1255" s="9"/>
      <c r="CH1255" s="9"/>
      <c r="CI1255" s="9"/>
      <c r="CJ1255" s="9"/>
      <c r="CK1255" s="9"/>
      <c r="CL1255" s="9"/>
      <c r="CM1255" s="9"/>
      <c r="CN1255" s="9"/>
      <c r="CO1255" s="9"/>
      <c r="CP1255" s="9"/>
      <c r="CQ1255" s="9"/>
      <c r="CR1255" s="9"/>
      <c r="CS1255" s="9"/>
      <c r="CT1255" s="9"/>
      <c r="CU1255" s="9"/>
      <c r="CV1255" s="9"/>
      <c r="CW1255" s="9"/>
      <c r="CX1255" s="9"/>
      <c r="CY1255" s="9"/>
      <c r="CZ1255" s="9"/>
      <c r="DA1255" s="9"/>
      <c r="DB1255" s="9"/>
      <c r="DC1255" s="9"/>
      <c r="DD1255" s="9"/>
      <c r="DE1255" s="9"/>
      <c r="DF1255" s="9"/>
      <c r="DG1255" s="9"/>
      <c r="DH1255" s="9"/>
      <c r="DI1255" s="9"/>
      <c r="DJ1255" s="9"/>
      <c r="DK1255" s="9"/>
      <c r="DL1255" s="9"/>
      <c r="DM1255" s="9"/>
      <c r="DN1255" s="9"/>
      <c r="DO1255" s="9"/>
      <c r="DP1255" s="9"/>
      <c r="DQ1255" s="9"/>
      <c r="DR1255" s="9"/>
      <c r="DS1255" s="9"/>
      <c r="DT1255" s="9"/>
      <c r="DU1255" s="9"/>
      <c r="DV1255" s="9"/>
      <c r="DW1255" s="9"/>
      <c r="DX1255" s="9"/>
      <c r="DY1255" s="9"/>
      <c r="DZ1255" s="9"/>
      <c r="EA1255" s="9"/>
      <c r="EB1255" s="9"/>
      <c r="EC1255" s="9"/>
      <c r="ED1255" s="9"/>
      <c r="EE1255" s="9"/>
      <c r="EF1255" s="9"/>
      <c r="EG1255" s="9"/>
      <c r="EH1255" s="9"/>
      <c r="EI1255" s="9"/>
      <c r="EJ1255" s="9"/>
      <c r="EK1255" s="9"/>
      <c r="EL1255" s="9"/>
      <c r="EM1255" s="9"/>
      <c r="EN1255" s="9"/>
      <c r="EO1255" s="9"/>
      <c r="EP1255" s="9"/>
      <c r="EQ1255" s="9"/>
      <c r="ER1255" s="9"/>
      <c r="ES1255" s="9"/>
      <c r="ET1255" s="9"/>
      <c r="EU1255" s="9"/>
      <c r="EV1255" s="9"/>
      <c r="EW1255" s="9"/>
      <c r="EX1255" s="9"/>
      <c r="EY1255" s="9"/>
      <c r="EZ1255" s="9"/>
      <c r="FA1255" s="9"/>
      <c r="FB1255" s="9"/>
      <c r="FC1255" s="9"/>
      <c r="FD1255" s="9"/>
      <c r="FE1255" s="9"/>
      <c r="FF1255" s="9"/>
      <c r="FG1255" s="9"/>
      <c r="FH1255" s="9"/>
      <c r="FI1255" s="9"/>
      <c r="FJ1255" s="9"/>
      <c r="FK1255" s="9"/>
      <c r="FL1255" s="9"/>
      <c r="FM1255" s="9"/>
      <c r="FN1255" s="9"/>
      <c r="FO1255" s="9"/>
      <c r="FP1255" s="9"/>
      <c r="FQ1255" s="9"/>
      <c r="FR1255" s="9"/>
      <c r="FS1255" s="9"/>
      <c r="FT1255" s="9"/>
      <c r="FU1255" s="9"/>
      <c r="FV1255" s="9"/>
      <c r="FW1255" s="9"/>
      <c r="FX1255" s="9"/>
      <c r="FY1255" s="9"/>
      <c r="FZ1255" s="9"/>
      <c r="GA1255" s="9"/>
      <c r="GB1255" s="9"/>
      <c r="GC1255" s="9"/>
      <c r="GD1255" s="9"/>
      <c r="GE1255" s="9"/>
      <c r="GF1255" s="9"/>
      <c r="GG1255" s="9"/>
      <c r="GH1255" s="9"/>
      <c r="GI1255" s="9"/>
      <c r="GJ1255" s="9"/>
      <c r="GK1255" s="9"/>
      <c r="GL1255" s="9"/>
      <c r="GM1255" s="9"/>
      <c r="GN1255" s="9"/>
      <c r="GO1255" s="9"/>
      <c r="GP1255" s="9"/>
      <c r="GQ1255" s="9"/>
      <c r="GR1255" s="9"/>
      <c r="GS1255" s="9"/>
      <c r="GT1255" s="9"/>
      <c r="GU1255" s="9"/>
      <c r="GV1255" s="9"/>
      <c r="GW1255" s="9"/>
      <c r="GX1255" s="9"/>
      <c r="GY1255" s="9"/>
      <c r="GZ1255" s="9"/>
      <c r="HA1255" s="9"/>
      <c r="HB1255" s="9"/>
      <c r="HC1255" s="9"/>
      <c r="HD1255" s="9"/>
      <c r="HE1255" s="9"/>
      <c r="HF1255" s="9"/>
      <c r="HG1255" s="9"/>
      <c r="HH1255" s="9"/>
      <c r="HI1255" s="9"/>
      <c r="HJ1255" s="9"/>
      <c r="HK1255" s="9"/>
      <c r="HL1255" s="9"/>
      <c r="HM1255" s="9"/>
      <c r="HN1255" s="9"/>
      <c r="HO1255" s="9"/>
      <c r="HP1255" s="9"/>
      <c r="HQ1255" s="9"/>
      <c r="HR1255" s="9"/>
      <c r="HS1255" s="9"/>
      <c r="HT1255" s="9"/>
      <c r="HU1255" s="9"/>
      <c r="HV1255" s="9"/>
      <c r="HW1255" s="9"/>
      <c r="HX1255" s="9"/>
      <c r="HY1255" s="9"/>
      <c r="HZ1255" s="9"/>
      <c r="IA1255" s="9"/>
      <c r="IB1255" s="9"/>
      <c r="IC1255" s="9"/>
      <c r="ID1255" s="9"/>
      <c r="IE1255" s="9"/>
      <c r="IF1255" s="9"/>
      <c r="IG1255" s="9"/>
      <c r="IH1255" s="9"/>
      <c r="II1255" s="9"/>
      <c r="IJ1255" s="9"/>
      <c r="IK1255" s="9"/>
      <c r="IL1255" s="9"/>
      <c r="IM1255" s="9"/>
      <c r="IN1255" s="9"/>
      <c r="IO1255" s="9"/>
      <c r="IP1255" s="9"/>
      <c r="IQ1255" s="9"/>
      <c r="IR1255" s="9"/>
      <c r="IS1255" s="9"/>
      <c r="IT1255" s="9"/>
      <c r="IU1255" s="9"/>
      <c r="IV1255" s="9"/>
    </row>
    <row r="1256" spans="1:256">
      <c r="A1256" s="24" t="s">
        <v>127</v>
      </c>
      <c r="B1256" s="5">
        <v>2005</v>
      </c>
      <c r="C1256" s="33">
        <v>0.67158843028254867</v>
      </c>
      <c r="D1256" s="88">
        <v>0.28490986410098801</v>
      </c>
      <c r="E1256" s="88">
        <v>0</v>
      </c>
      <c r="F1256" s="88">
        <v>4.3025232468713488E-2</v>
      </c>
      <c r="G1256" s="88">
        <v>4.7647314774979877E-4</v>
      </c>
      <c r="H1256" s="9"/>
      <c r="I1256" s="9"/>
      <c r="J1256" s="9"/>
      <c r="K1256" s="9"/>
      <c r="L1256" s="9"/>
      <c r="M1256" s="9"/>
      <c r="N1256" s="9"/>
      <c r="O1256" s="9"/>
      <c r="P1256" s="9"/>
      <c r="Q1256" s="9"/>
      <c r="R1256" s="9"/>
      <c r="S1256" s="9"/>
      <c r="T1256" s="9"/>
      <c r="U1256" s="9"/>
      <c r="V1256" s="9"/>
      <c r="W1256" s="9"/>
      <c r="X1256" s="9"/>
      <c r="Y1256" s="9"/>
      <c r="Z1256" s="9"/>
      <c r="AA1256" s="9"/>
      <c r="AB1256" s="9"/>
      <c r="AC1256" s="9"/>
      <c r="AD1256" s="9"/>
      <c r="AE1256" s="9"/>
      <c r="AF1256" s="9"/>
      <c r="AG1256" s="9"/>
      <c r="AH1256" s="9"/>
      <c r="AI1256" s="9"/>
      <c r="AJ1256" s="9"/>
      <c r="AK1256" s="9"/>
      <c r="AL1256" s="9"/>
      <c r="AM1256" s="9"/>
      <c r="AN1256" s="9"/>
      <c r="AO1256" s="9"/>
      <c r="AP1256" s="9"/>
      <c r="AQ1256" s="9"/>
      <c r="AR1256" s="9"/>
      <c r="AS1256" s="9"/>
      <c r="AT1256" s="9"/>
      <c r="AU1256" s="9"/>
      <c r="AV1256" s="9"/>
      <c r="AW1256" s="9"/>
      <c r="AX1256" s="9"/>
      <c r="AY1256" s="9"/>
      <c r="AZ1256" s="9"/>
      <c r="BA1256" s="9"/>
      <c r="BB1256" s="9"/>
      <c r="BC1256" s="9"/>
      <c r="BD1256" s="9"/>
      <c r="BE1256" s="9"/>
      <c r="BF1256" s="9"/>
      <c r="BG1256" s="9"/>
      <c r="BH1256" s="9"/>
      <c r="BI1256" s="9"/>
      <c r="BJ1256" s="9"/>
      <c r="BK1256" s="9"/>
      <c r="BL1256" s="9"/>
      <c r="BM1256" s="9"/>
      <c r="BN1256" s="9"/>
      <c r="BO1256" s="9"/>
      <c r="BP1256" s="9"/>
      <c r="BQ1256" s="9"/>
      <c r="BR1256" s="9"/>
      <c r="BS1256" s="9"/>
      <c r="BT1256" s="9"/>
      <c r="BU1256" s="9"/>
      <c r="BV1256" s="9"/>
      <c r="BW1256" s="9"/>
      <c r="BX1256" s="9"/>
      <c r="BY1256" s="9"/>
      <c r="BZ1256" s="9"/>
      <c r="CA1256" s="9"/>
      <c r="CB1256" s="9"/>
      <c r="CC1256" s="9"/>
      <c r="CD1256" s="9"/>
      <c r="CE1256" s="9"/>
      <c r="CF1256" s="9"/>
      <c r="CG1256" s="9"/>
      <c r="CH1256" s="9"/>
      <c r="CI1256" s="9"/>
      <c r="CJ1256" s="9"/>
      <c r="CK1256" s="9"/>
      <c r="CL1256" s="9"/>
      <c r="CM1256" s="9"/>
      <c r="CN1256" s="9"/>
      <c r="CO1256" s="9"/>
      <c r="CP1256" s="9"/>
      <c r="CQ1256" s="9"/>
      <c r="CR1256" s="9"/>
      <c r="CS1256" s="9"/>
      <c r="CT1256" s="9"/>
      <c r="CU1256" s="9"/>
      <c r="CV1256" s="9"/>
      <c r="CW1256" s="9"/>
      <c r="CX1256" s="9"/>
      <c r="CY1256" s="9"/>
      <c r="CZ1256" s="9"/>
      <c r="DA1256" s="9"/>
      <c r="DB1256" s="9"/>
      <c r="DC1256" s="9"/>
      <c r="DD1256" s="9"/>
      <c r="DE1256" s="9"/>
      <c r="DF1256" s="9"/>
      <c r="DG1256" s="9"/>
      <c r="DH1256" s="9"/>
      <c r="DI1256" s="9"/>
      <c r="DJ1256" s="9"/>
      <c r="DK1256" s="9"/>
      <c r="DL1256" s="9"/>
      <c r="DM1256" s="9"/>
      <c r="DN1256" s="9"/>
      <c r="DO1256" s="9"/>
      <c r="DP1256" s="9"/>
      <c r="DQ1256" s="9"/>
      <c r="DR1256" s="9"/>
      <c r="DS1256" s="9"/>
      <c r="DT1256" s="9"/>
      <c r="DU1256" s="9"/>
      <c r="DV1256" s="9"/>
      <c r="DW1256" s="9"/>
      <c r="DX1256" s="9"/>
      <c r="DY1256" s="9"/>
      <c r="DZ1256" s="9"/>
      <c r="EA1256" s="9"/>
      <c r="EB1256" s="9"/>
      <c r="EC1256" s="9"/>
      <c r="ED1256" s="9"/>
      <c r="EE1256" s="9"/>
      <c r="EF1256" s="9"/>
      <c r="EG1256" s="9"/>
      <c r="EH1256" s="9"/>
      <c r="EI1256" s="9"/>
      <c r="EJ1256" s="9"/>
      <c r="EK1256" s="9"/>
      <c r="EL1256" s="9"/>
      <c r="EM1256" s="9"/>
      <c r="EN1256" s="9"/>
      <c r="EO1256" s="9"/>
      <c r="EP1256" s="9"/>
      <c r="EQ1256" s="9"/>
      <c r="ER1256" s="9"/>
      <c r="ES1256" s="9"/>
      <c r="ET1256" s="9"/>
      <c r="EU1256" s="9"/>
      <c r="EV1256" s="9"/>
      <c r="EW1256" s="9"/>
      <c r="EX1256" s="9"/>
      <c r="EY1256" s="9"/>
      <c r="EZ1256" s="9"/>
      <c r="FA1256" s="9"/>
      <c r="FB1256" s="9"/>
      <c r="FC1256" s="9"/>
      <c r="FD1256" s="9"/>
      <c r="FE1256" s="9"/>
      <c r="FF1256" s="9"/>
      <c r="FG1256" s="9"/>
      <c r="FH1256" s="9"/>
      <c r="FI1256" s="9"/>
      <c r="FJ1256" s="9"/>
      <c r="FK1256" s="9"/>
      <c r="FL1256" s="9"/>
      <c r="FM1256" s="9"/>
      <c r="FN1256" s="9"/>
      <c r="FO1256" s="9"/>
      <c r="FP1256" s="9"/>
      <c r="FQ1256" s="9"/>
      <c r="FR1256" s="9"/>
      <c r="FS1256" s="9"/>
      <c r="FT1256" s="9"/>
      <c r="FU1256" s="9"/>
      <c r="FV1256" s="9"/>
      <c r="FW1256" s="9"/>
      <c r="FX1256" s="9"/>
      <c r="FY1256" s="9"/>
      <c r="FZ1256" s="9"/>
      <c r="GA1256" s="9"/>
      <c r="GB1256" s="9"/>
      <c r="GC1256" s="9"/>
      <c r="GD1256" s="9"/>
      <c r="GE1256" s="9"/>
      <c r="GF1256" s="9"/>
      <c r="GG1256" s="9"/>
      <c r="GH1256" s="9"/>
      <c r="GI1256" s="9"/>
      <c r="GJ1256" s="9"/>
      <c r="GK1256" s="9"/>
      <c r="GL1256" s="9"/>
      <c r="GM1256" s="9"/>
      <c r="GN1256" s="9"/>
      <c r="GO1256" s="9"/>
      <c r="GP1256" s="9"/>
      <c r="GQ1256" s="9"/>
      <c r="GR1256" s="9"/>
      <c r="GS1256" s="9"/>
      <c r="GT1256" s="9"/>
      <c r="GU1256" s="9"/>
      <c r="GV1256" s="9"/>
      <c r="GW1256" s="9"/>
      <c r="GX1256" s="9"/>
      <c r="GY1256" s="9"/>
      <c r="GZ1256" s="9"/>
      <c r="HA1256" s="9"/>
      <c r="HB1256" s="9"/>
      <c r="HC1256" s="9"/>
      <c r="HD1256" s="9"/>
      <c r="HE1256" s="9"/>
      <c r="HF1256" s="9"/>
      <c r="HG1256" s="9"/>
      <c r="HH1256" s="9"/>
      <c r="HI1256" s="9"/>
      <c r="HJ1256" s="9"/>
      <c r="HK1256" s="9"/>
      <c r="HL1256" s="9"/>
      <c r="HM1256" s="9"/>
      <c r="HN1256" s="9"/>
      <c r="HO1256" s="9"/>
      <c r="HP1256" s="9"/>
      <c r="HQ1256" s="9"/>
      <c r="HR1256" s="9"/>
      <c r="HS1256" s="9"/>
      <c r="HT1256" s="9"/>
      <c r="HU1256" s="9"/>
      <c r="HV1256" s="9"/>
      <c r="HW1256" s="9"/>
      <c r="HX1256" s="9"/>
      <c r="HY1256" s="9"/>
      <c r="HZ1256" s="9"/>
      <c r="IA1256" s="9"/>
      <c r="IB1256" s="9"/>
      <c r="IC1256" s="9"/>
      <c r="ID1256" s="9"/>
      <c r="IE1256" s="9"/>
      <c r="IF1256" s="9"/>
      <c r="IG1256" s="9"/>
      <c r="IH1256" s="9"/>
      <c r="II1256" s="9"/>
      <c r="IJ1256" s="9"/>
      <c r="IK1256" s="9"/>
      <c r="IL1256" s="9"/>
      <c r="IM1256" s="9"/>
      <c r="IN1256" s="9"/>
      <c r="IO1256" s="9"/>
      <c r="IP1256" s="9"/>
      <c r="IQ1256" s="9"/>
      <c r="IR1256" s="9"/>
      <c r="IS1256" s="9"/>
      <c r="IT1256" s="9"/>
      <c r="IU1256" s="9"/>
      <c r="IV1256" s="9"/>
    </row>
    <row r="1257" spans="1:256">
      <c r="A1257" s="24" t="s">
        <v>128</v>
      </c>
      <c r="B1257" s="5">
        <v>2005</v>
      </c>
      <c r="C1257" s="33">
        <v>0.48984235017952804</v>
      </c>
      <c r="D1257" s="88">
        <v>0.42325776553166888</v>
      </c>
      <c r="E1257" s="88">
        <v>0</v>
      </c>
      <c r="F1257" s="88">
        <v>8.5219416001543771E-2</v>
      </c>
      <c r="G1257" s="88">
        <v>1.6804682872592163E-3</v>
      </c>
      <c r="H1257" s="9"/>
      <c r="I1257" s="9"/>
      <c r="J1257" s="9"/>
      <c r="K1257" s="9"/>
      <c r="L1257" s="9"/>
      <c r="M1257" s="9"/>
      <c r="N1257" s="9"/>
      <c r="O1257" s="9"/>
      <c r="P1257" s="9"/>
      <c r="Q1257" s="9"/>
      <c r="R1257" s="9"/>
      <c r="S1257" s="9"/>
      <c r="T1257" s="9"/>
      <c r="U1257" s="9"/>
      <c r="V1257" s="9"/>
      <c r="W1257" s="9"/>
      <c r="X1257" s="9"/>
      <c r="Y1257" s="9"/>
      <c r="Z1257" s="9"/>
      <c r="AA1257" s="9"/>
      <c r="AB1257" s="9"/>
      <c r="AC1257" s="9"/>
      <c r="AD1257" s="9"/>
      <c r="AE1257" s="9"/>
      <c r="AF1257" s="9"/>
      <c r="AG1257" s="9"/>
      <c r="AH1257" s="9"/>
      <c r="AI1257" s="9"/>
      <c r="AJ1257" s="9"/>
      <c r="AK1257" s="9"/>
      <c r="AL1257" s="9"/>
      <c r="AM1257" s="9"/>
      <c r="AN1257" s="9"/>
      <c r="AO1257" s="9"/>
      <c r="AP1257" s="9"/>
      <c r="AQ1257" s="9"/>
      <c r="AR1257" s="9"/>
      <c r="AS1257" s="9"/>
      <c r="AT1257" s="9"/>
      <c r="AU1257" s="9"/>
      <c r="AV1257" s="9"/>
      <c r="AW1257" s="9"/>
      <c r="AX1257" s="9"/>
      <c r="AY1257" s="9"/>
      <c r="AZ1257" s="9"/>
      <c r="BA1257" s="9"/>
      <c r="BB1257" s="9"/>
      <c r="BC1257" s="9"/>
      <c r="BD1257" s="9"/>
      <c r="BE1257" s="9"/>
      <c r="BF1257" s="9"/>
      <c r="BG1257" s="9"/>
      <c r="BH1257" s="9"/>
      <c r="BI1257" s="9"/>
      <c r="BJ1257" s="9"/>
      <c r="BK1257" s="9"/>
      <c r="BL1257" s="9"/>
      <c r="BM1257" s="9"/>
      <c r="BN1257" s="9"/>
      <c r="BO1257" s="9"/>
      <c r="BP1257" s="9"/>
      <c r="BQ1257" s="9"/>
      <c r="BR1257" s="9"/>
      <c r="BS1257" s="9"/>
      <c r="BT1257" s="9"/>
      <c r="BU1257" s="9"/>
      <c r="BV1257" s="9"/>
      <c r="BW1257" s="9"/>
      <c r="BX1257" s="9"/>
      <c r="BY1257" s="9"/>
      <c r="BZ1257" s="9"/>
      <c r="CA1257" s="9"/>
      <c r="CB1257" s="9"/>
      <c r="CC1257" s="9"/>
      <c r="CD1257" s="9"/>
      <c r="CE1257" s="9"/>
      <c r="CF1257" s="9"/>
      <c r="CG1257" s="9"/>
      <c r="CH1257" s="9"/>
      <c r="CI1257" s="9"/>
      <c r="CJ1257" s="9"/>
      <c r="CK1257" s="9"/>
      <c r="CL1257" s="9"/>
      <c r="CM1257" s="9"/>
      <c r="CN1257" s="9"/>
      <c r="CO1257" s="9"/>
      <c r="CP1257" s="9"/>
      <c r="CQ1257" s="9"/>
      <c r="CR1257" s="9"/>
      <c r="CS1257" s="9"/>
      <c r="CT1257" s="9"/>
      <c r="CU1257" s="9"/>
      <c r="CV1257" s="9"/>
      <c r="CW1257" s="9"/>
      <c r="CX1257" s="9"/>
      <c r="CY1257" s="9"/>
      <c r="CZ1257" s="9"/>
      <c r="DA1257" s="9"/>
      <c r="DB1257" s="9"/>
      <c r="DC1257" s="9"/>
      <c r="DD1257" s="9"/>
      <c r="DE1257" s="9"/>
      <c r="DF1257" s="9"/>
      <c r="DG1257" s="9"/>
      <c r="DH1257" s="9"/>
      <c r="DI1257" s="9"/>
      <c r="DJ1257" s="9"/>
      <c r="DK1257" s="9"/>
      <c r="DL1257" s="9"/>
      <c r="DM1257" s="9"/>
      <c r="DN1257" s="9"/>
      <c r="DO1257" s="9"/>
      <c r="DP1257" s="9"/>
      <c r="DQ1257" s="9"/>
      <c r="DR1257" s="9"/>
      <c r="DS1257" s="9"/>
      <c r="DT1257" s="9"/>
      <c r="DU1257" s="9"/>
      <c r="DV1257" s="9"/>
      <c r="DW1257" s="9"/>
      <c r="DX1257" s="9"/>
      <c r="DY1257" s="9"/>
      <c r="DZ1257" s="9"/>
      <c r="EA1257" s="9"/>
      <c r="EB1257" s="9"/>
      <c r="EC1257" s="9"/>
      <c r="ED1257" s="9"/>
      <c r="EE1257" s="9"/>
      <c r="EF1257" s="9"/>
      <c r="EG1257" s="9"/>
      <c r="EH1257" s="9"/>
      <c r="EI1257" s="9"/>
      <c r="EJ1257" s="9"/>
      <c r="EK1257" s="9"/>
      <c r="EL1257" s="9"/>
      <c r="EM1257" s="9"/>
      <c r="EN1257" s="9"/>
      <c r="EO1257" s="9"/>
      <c r="EP1257" s="9"/>
      <c r="EQ1257" s="9"/>
      <c r="ER1257" s="9"/>
      <c r="ES1257" s="9"/>
      <c r="ET1257" s="9"/>
      <c r="EU1257" s="9"/>
      <c r="EV1257" s="9"/>
      <c r="EW1257" s="9"/>
      <c r="EX1257" s="9"/>
      <c r="EY1257" s="9"/>
      <c r="EZ1257" s="9"/>
      <c r="FA1257" s="9"/>
      <c r="FB1257" s="9"/>
      <c r="FC1257" s="9"/>
      <c r="FD1257" s="9"/>
      <c r="FE1257" s="9"/>
      <c r="FF1257" s="9"/>
      <c r="FG1257" s="9"/>
      <c r="FH1257" s="9"/>
      <c r="FI1257" s="9"/>
      <c r="FJ1257" s="9"/>
      <c r="FK1257" s="9"/>
      <c r="FL1257" s="9"/>
      <c r="FM1257" s="9"/>
      <c r="FN1257" s="9"/>
      <c r="FO1257" s="9"/>
      <c r="FP1257" s="9"/>
      <c r="FQ1257" s="9"/>
      <c r="FR1257" s="9"/>
      <c r="FS1257" s="9"/>
      <c r="FT1257" s="9"/>
      <c r="FU1257" s="9"/>
      <c r="FV1257" s="9"/>
      <c r="FW1257" s="9"/>
      <c r="FX1257" s="9"/>
      <c r="FY1257" s="9"/>
      <c r="FZ1257" s="9"/>
      <c r="GA1257" s="9"/>
      <c r="GB1257" s="9"/>
      <c r="GC1257" s="9"/>
      <c r="GD1257" s="9"/>
      <c r="GE1257" s="9"/>
      <c r="GF1257" s="9"/>
      <c r="GG1257" s="9"/>
      <c r="GH1257" s="9"/>
      <c r="GI1257" s="9"/>
      <c r="GJ1257" s="9"/>
      <c r="GK1257" s="9"/>
      <c r="GL1257" s="9"/>
      <c r="GM1257" s="9"/>
      <c r="GN1257" s="9"/>
      <c r="GO1257" s="9"/>
      <c r="GP1257" s="9"/>
      <c r="GQ1257" s="9"/>
      <c r="GR1257" s="9"/>
      <c r="GS1257" s="9"/>
      <c r="GT1257" s="9"/>
      <c r="GU1257" s="9"/>
      <c r="GV1257" s="9"/>
      <c r="GW1257" s="9"/>
      <c r="GX1257" s="9"/>
      <c r="GY1257" s="9"/>
      <c r="GZ1257" s="9"/>
      <c r="HA1257" s="9"/>
      <c r="HB1257" s="9"/>
      <c r="HC1257" s="9"/>
      <c r="HD1257" s="9"/>
      <c r="HE1257" s="9"/>
      <c r="HF1257" s="9"/>
      <c r="HG1257" s="9"/>
      <c r="HH1257" s="9"/>
      <c r="HI1257" s="9"/>
      <c r="HJ1257" s="9"/>
      <c r="HK1257" s="9"/>
      <c r="HL1257" s="9"/>
      <c r="HM1257" s="9"/>
      <c r="HN1257" s="9"/>
      <c r="HO1257" s="9"/>
      <c r="HP1257" s="9"/>
      <c r="HQ1257" s="9"/>
      <c r="HR1257" s="9"/>
      <c r="HS1257" s="9"/>
      <c r="HT1257" s="9"/>
      <c r="HU1257" s="9"/>
      <c r="HV1257" s="9"/>
      <c r="HW1257" s="9"/>
      <c r="HX1257" s="9"/>
      <c r="HY1257" s="9"/>
      <c r="HZ1257" s="9"/>
      <c r="IA1257" s="9"/>
      <c r="IB1257" s="9"/>
      <c r="IC1257" s="9"/>
      <c r="ID1257" s="9"/>
      <c r="IE1257" s="9"/>
      <c r="IF1257" s="9"/>
      <c r="IG1257" s="9"/>
      <c r="IH1257" s="9"/>
      <c r="II1257" s="9"/>
      <c r="IJ1257" s="9"/>
      <c r="IK1257" s="9"/>
      <c r="IL1257" s="9"/>
      <c r="IM1257" s="9"/>
      <c r="IN1257" s="9"/>
      <c r="IO1257" s="9"/>
      <c r="IP1257" s="9"/>
      <c r="IQ1257" s="9"/>
      <c r="IR1257" s="9"/>
      <c r="IS1257" s="9"/>
      <c r="IT1257" s="9"/>
      <c r="IU1257" s="9"/>
      <c r="IV1257" s="9"/>
    </row>
    <row r="1258" spans="1:256">
      <c r="A1258" s="24" t="s">
        <v>129</v>
      </c>
      <c r="B1258" s="5">
        <v>2005</v>
      </c>
      <c r="C1258" s="33">
        <v>0.36992629118546488</v>
      </c>
      <c r="D1258" s="88">
        <v>0.44700097338854189</v>
      </c>
      <c r="E1258" s="88">
        <v>1.1414501838167263E-4</v>
      </c>
      <c r="F1258" s="88">
        <v>0.18007540606756497</v>
      </c>
      <c r="G1258" s="88">
        <v>2.8831843400465317E-3</v>
      </c>
      <c r="H1258" s="9"/>
      <c r="I1258" s="9"/>
      <c r="J1258" s="9"/>
      <c r="K1258" s="9"/>
      <c r="L1258" s="9"/>
      <c r="M1258" s="9"/>
      <c r="N1258" s="9"/>
      <c r="O1258" s="9"/>
      <c r="P1258" s="9"/>
      <c r="Q1258" s="9"/>
      <c r="R1258" s="9"/>
      <c r="S1258" s="9"/>
      <c r="T1258" s="9"/>
      <c r="U1258" s="9"/>
      <c r="V1258" s="9"/>
      <c r="W1258" s="9"/>
      <c r="X1258" s="9"/>
      <c r="Y1258" s="9"/>
      <c r="Z1258" s="9"/>
      <c r="AA1258" s="9"/>
      <c r="AB1258" s="9"/>
      <c r="AC1258" s="9"/>
      <c r="AD1258" s="9"/>
      <c r="AE1258" s="9"/>
      <c r="AF1258" s="9"/>
      <c r="AG1258" s="9"/>
      <c r="AH1258" s="9"/>
      <c r="AI1258" s="9"/>
      <c r="AJ1258" s="9"/>
      <c r="AK1258" s="9"/>
      <c r="AL1258" s="9"/>
      <c r="AM1258" s="9"/>
      <c r="AN1258" s="9"/>
      <c r="AO1258" s="9"/>
      <c r="AP1258" s="9"/>
      <c r="AQ1258" s="9"/>
      <c r="AR1258" s="9"/>
      <c r="AS1258" s="9"/>
      <c r="AT1258" s="9"/>
      <c r="AU1258" s="9"/>
      <c r="AV1258" s="9"/>
      <c r="AW1258" s="9"/>
      <c r="AX1258" s="9"/>
      <c r="AY1258" s="9"/>
      <c r="AZ1258" s="9"/>
      <c r="BA1258" s="9"/>
      <c r="BB1258" s="9"/>
      <c r="BC1258" s="9"/>
      <c r="BD1258" s="9"/>
      <c r="BE1258" s="9"/>
      <c r="BF1258" s="9"/>
      <c r="BG1258" s="9"/>
      <c r="BH1258" s="9"/>
      <c r="BI1258" s="9"/>
      <c r="BJ1258" s="9"/>
      <c r="BK1258" s="9"/>
      <c r="BL1258" s="9"/>
      <c r="BM1258" s="9"/>
      <c r="BN1258" s="9"/>
      <c r="BO1258" s="9"/>
      <c r="BP1258" s="9"/>
      <c r="BQ1258" s="9"/>
      <c r="BR1258" s="9"/>
      <c r="BS1258" s="9"/>
      <c r="BT1258" s="9"/>
      <c r="BU1258" s="9"/>
      <c r="BV1258" s="9"/>
      <c r="BW1258" s="9"/>
      <c r="BX1258" s="9"/>
      <c r="BY1258" s="9"/>
      <c r="BZ1258" s="9"/>
      <c r="CA1258" s="9"/>
      <c r="CB1258" s="9"/>
      <c r="CC1258" s="9"/>
      <c r="CD1258" s="9"/>
      <c r="CE1258" s="9"/>
      <c r="CF1258" s="9"/>
      <c r="CG1258" s="9"/>
      <c r="CH1258" s="9"/>
      <c r="CI1258" s="9"/>
      <c r="CJ1258" s="9"/>
      <c r="CK1258" s="9"/>
      <c r="CL1258" s="9"/>
      <c r="CM1258" s="9"/>
      <c r="CN1258" s="9"/>
      <c r="CO1258" s="9"/>
      <c r="CP1258" s="9"/>
      <c r="CQ1258" s="9"/>
      <c r="CR1258" s="9"/>
      <c r="CS1258" s="9"/>
      <c r="CT1258" s="9"/>
      <c r="CU1258" s="9"/>
      <c r="CV1258" s="9"/>
      <c r="CW1258" s="9"/>
      <c r="CX1258" s="9"/>
      <c r="CY1258" s="9"/>
      <c r="CZ1258" s="9"/>
      <c r="DA1258" s="9"/>
      <c r="DB1258" s="9"/>
      <c r="DC1258" s="9"/>
      <c r="DD1258" s="9"/>
      <c r="DE1258" s="9"/>
      <c r="DF1258" s="9"/>
      <c r="DG1258" s="9"/>
      <c r="DH1258" s="9"/>
      <c r="DI1258" s="9"/>
      <c r="DJ1258" s="9"/>
      <c r="DK1258" s="9"/>
      <c r="DL1258" s="9"/>
      <c r="DM1258" s="9"/>
      <c r="DN1258" s="9"/>
      <c r="DO1258" s="9"/>
      <c r="DP1258" s="9"/>
      <c r="DQ1258" s="9"/>
      <c r="DR1258" s="9"/>
      <c r="DS1258" s="9"/>
      <c r="DT1258" s="9"/>
      <c r="DU1258" s="9"/>
      <c r="DV1258" s="9"/>
      <c r="DW1258" s="9"/>
      <c r="DX1258" s="9"/>
      <c r="DY1258" s="9"/>
      <c r="DZ1258" s="9"/>
      <c r="EA1258" s="9"/>
      <c r="EB1258" s="9"/>
      <c r="EC1258" s="9"/>
      <c r="ED1258" s="9"/>
      <c r="EE1258" s="9"/>
      <c r="EF1258" s="9"/>
      <c r="EG1258" s="9"/>
      <c r="EH1258" s="9"/>
      <c r="EI1258" s="9"/>
      <c r="EJ1258" s="9"/>
      <c r="EK1258" s="9"/>
      <c r="EL1258" s="9"/>
      <c r="EM1258" s="9"/>
      <c r="EN1258" s="9"/>
      <c r="EO1258" s="9"/>
      <c r="EP1258" s="9"/>
      <c r="EQ1258" s="9"/>
      <c r="ER1258" s="9"/>
      <c r="ES1258" s="9"/>
      <c r="ET1258" s="9"/>
      <c r="EU1258" s="9"/>
      <c r="EV1258" s="9"/>
      <c r="EW1258" s="9"/>
      <c r="EX1258" s="9"/>
      <c r="EY1258" s="9"/>
      <c r="EZ1258" s="9"/>
      <c r="FA1258" s="9"/>
      <c r="FB1258" s="9"/>
      <c r="FC1258" s="9"/>
      <c r="FD1258" s="9"/>
      <c r="FE1258" s="9"/>
      <c r="FF1258" s="9"/>
      <c r="FG1258" s="9"/>
      <c r="FH1258" s="9"/>
      <c r="FI1258" s="9"/>
      <c r="FJ1258" s="9"/>
      <c r="FK1258" s="9"/>
      <c r="FL1258" s="9"/>
      <c r="FM1258" s="9"/>
      <c r="FN1258" s="9"/>
      <c r="FO1258" s="9"/>
      <c r="FP1258" s="9"/>
      <c r="FQ1258" s="9"/>
      <c r="FR1258" s="9"/>
      <c r="FS1258" s="9"/>
      <c r="FT1258" s="9"/>
      <c r="FU1258" s="9"/>
      <c r="FV1258" s="9"/>
      <c r="FW1258" s="9"/>
      <c r="FX1258" s="9"/>
      <c r="FY1258" s="9"/>
      <c r="FZ1258" s="9"/>
      <c r="GA1258" s="9"/>
      <c r="GB1258" s="9"/>
      <c r="GC1258" s="9"/>
      <c r="GD1258" s="9"/>
      <c r="GE1258" s="9"/>
      <c r="GF1258" s="9"/>
      <c r="GG1258" s="9"/>
      <c r="GH1258" s="9"/>
      <c r="GI1258" s="9"/>
      <c r="GJ1258" s="9"/>
      <c r="GK1258" s="9"/>
      <c r="GL1258" s="9"/>
      <c r="GM1258" s="9"/>
      <c r="GN1258" s="9"/>
      <c r="GO1258" s="9"/>
      <c r="GP1258" s="9"/>
      <c r="GQ1258" s="9"/>
      <c r="GR1258" s="9"/>
      <c r="GS1258" s="9"/>
      <c r="GT1258" s="9"/>
      <c r="GU1258" s="9"/>
      <c r="GV1258" s="9"/>
      <c r="GW1258" s="9"/>
      <c r="GX1258" s="9"/>
      <c r="GY1258" s="9"/>
      <c r="GZ1258" s="9"/>
      <c r="HA1258" s="9"/>
      <c r="HB1258" s="9"/>
      <c r="HC1258" s="9"/>
      <c r="HD1258" s="9"/>
      <c r="HE1258" s="9"/>
      <c r="HF1258" s="9"/>
      <c r="HG1258" s="9"/>
      <c r="HH1258" s="9"/>
      <c r="HI1258" s="9"/>
      <c r="HJ1258" s="9"/>
      <c r="HK1258" s="9"/>
      <c r="HL1258" s="9"/>
      <c r="HM1258" s="9"/>
      <c r="HN1258" s="9"/>
      <c r="HO1258" s="9"/>
      <c r="HP1258" s="9"/>
      <c r="HQ1258" s="9"/>
      <c r="HR1258" s="9"/>
      <c r="HS1258" s="9"/>
      <c r="HT1258" s="9"/>
      <c r="HU1258" s="9"/>
      <c r="HV1258" s="9"/>
      <c r="HW1258" s="9"/>
      <c r="HX1258" s="9"/>
      <c r="HY1258" s="9"/>
      <c r="HZ1258" s="9"/>
      <c r="IA1258" s="9"/>
      <c r="IB1258" s="9"/>
      <c r="IC1258" s="9"/>
      <c r="ID1258" s="9"/>
      <c r="IE1258" s="9"/>
      <c r="IF1258" s="9"/>
      <c r="IG1258" s="9"/>
      <c r="IH1258" s="9"/>
      <c r="II1258" s="9"/>
      <c r="IJ1258" s="9"/>
      <c r="IK1258" s="9"/>
      <c r="IL1258" s="9"/>
      <c r="IM1258" s="9"/>
      <c r="IN1258" s="9"/>
      <c r="IO1258" s="9"/>
      <c r="IP1258" s="9"/>
      <c r="IQ1258" s="9"/>
      <c r="IR1258" s="9"/>
      <c r="IS1258" s="9"/>
      <c r="IT1258" s="9"/>
      <c r="IU1258" s="9"/>
      <c r="IV1258" s="9"/>
    </row>
    <row r="1259" spans="1:256">
      <c r="A1259" s="24" t="s">
        <v>130</v>
      </c>
      <c r="B1259" s="5">
        <v>2005</v>
      </c>
      <c r="C1259" s="33">
        <v>0.45347569595875337</v>
      </c>
      <c r="D1259" s="88">
        <v>0.44254463148492812</v>
      </c>
      <c r="E1259" s="88">
        <v>1.5667119385389539E-3</v>
      </c>
      <c r="F1259" s="88">
        <v>9.9812529835029376E-2</v>
      </c>
      <c r="G1259" s="88">
        <v>2.6004307827500591E-3</v>
      </c>
      <c r="H1259" s="9"/>
      <c r="I1259" s="9"/>
      <c r="J1259" s="9"/>
      <c r="K1259" s="9"/>
      <c r="L1259" s="9"/>
      <c r="M1259" s="9"/>
      <c r="N1259" s="9"/>
      <c r="O1259" s="9"/>
      <c r="P1259" s="9"/>
      <c r="Q1259" s="9"/>
      <c r="R1259" s="9"/>
      <c r="S1259" s="9"/>
      <c r="T1259" s="9"/>
      <c r="U1259" s="9"/>
      <c r="V1259" s="9"/>
      <c r="W1259" s="9"/>
      <c r="X1259" s="9"/>
      <c r="Y1259" s="9"/>
      <c r="Z1259" s="9"/>
      <c r="AA1259" s="9"/>
      <c r="AB1259" s="9"/>
      <c r="AC1259" s="9"/>
      <c r="AD1259" s="9"/>
      <c r="AE1259" s="9"/>
      <c r="AF1259" s="9"/>
      <c r="AG1259" s="9"/>
      <c r="AH1259" s="9"/>
      <c r="AI1259" s="9"/>
      <c r="AJ1259" s="9"/>
      <c r="AK1259" s="9"/>
      <c r="AL1259" s="9"/>
      <c r="AM1259" s="9"/>
      <c r="AN1259" s="9"/>
      <c r="AO1259" s="9"/>
      <c r="AP1259" s="9"/>
      <c r="AQ1259" s="9"/>
      <c r="AR1259" s="9"/>
      <c r="AS1259" s="9"/>
      <c r="AT1259" s="9"/>
      <c r="AU1259" s="9"/>
      <c r="AV1259" s="9"/>
      <c r="AW1259" s="9"/>
      <c r="AX1259" s="9"/>
      <c r="AY1259" s="9"/>
      <c r="AZ1259" s="9"/>
      <c r="BA1259" s="9"/>
      <c r="BB1259" s="9"/>
      <c r="BC1259" s="9"/>
      <c r="BD1259" s="9"/>
      <c r="BE1259" s="9"/>
      <c r="BF1259" s="9"/>
      <c r="BG1259" s="9"/>
      <c r="BH1259" s="9"/>
      <c r="BI1259" s="9"/>
      <c r="BJ1259" s="9"/>
      <c r="BK1259" s="9"/>
      <c r="BL1259" s="9"/>
      <c r="BM1259" s="9"/>
      <c r="BN1259" s="9"/>
      <c r="BO1259" s="9"/>
      <c r="BP1259" s="9"/>
      <c r="BQ1259" s="9"/>
      <c r="BR1259" s="9"/>
      <c r="BS1259" s="9"/>
      <c r="BT1259" s="9"/>
      <c r="BU1259" s="9"/>
      <c r="BV1259" s="9"/>
      <c r="BW1259" s="9"/>
      <c r="BX1259" s="9"/>
      <c r="BY1259" s="9"/>
      <c r="BZ1259" s="9"/>
      <c r="CA1259" s="9"/>
      <c r="CB1259" s="9"/>
      <c r="CC1259" s="9"/>
      <c r="CD1259" s="9"/>
      <c r="CE1259" s="9"/>
      <c r="CF1259" s="9"/>
      <c r="CG1259" s="9"/>
      <c r="CH1259" s="9"/>
      <c r="CI1259" s="9"/>
      <c r="CJ1259" s="9"/>
      <c r="CK1259" s="9"/>
      <c r="CL1259" s="9"/>
      <c r="CM1259" s="9"/>
      <c r="CN1259" s="9"/>
      <c r="CO1259" s="9"/>
      <c r="CP1259" s="9"/>
      <c r="CQ1259" s="9"/>
      <c r="CR1259" s="9"/>
      <c r="CS1259" s="9"/>
      <c r="CT1259" s="9"/>
      <c r="CU1259" s="9"/>
      <c r="CV1259" s="9"/>
      <c r="CW1259" s="9"/>
      <c r="CX1259" s="9"/>
      <c r="CY1259" s="9"/>
      <c r="CZ1259" s="9"/>
      <c r="DA1259" s="9"/>
      <c r="DB1259" s="9"/>
      <c r="DC1259" s="9"/>
      <c r="DD1259" s="9"/>
      <c r="DE1259" s="9"/>
      <c r="DF1259" s="9"/>
      <c r="DG1259" s="9"/>
      <c r="DH1259" s="9"/>
      <c r="DI1259" s="9"/>
      <c r="DJ1259" s="9"/>
      <c r="DK1259" s="9"/>
      <c r="DL1259" s="9"/>
      <c r="DM1259" s="9"/>
      <c r="DN1259" s="9"/>
      <c r="DO1259" s="9"/>
      <c r="DP1259" s="9"/>
      <c r="DQ1259" s="9"/>
      <c r="DR1259" s="9"/>
      <c r="DS1259" s="9"/>
      <c r="DT1259" s="9"/>
      <c r="DU1259" s="9"/>
      <c r="DV1259" s="9"/>
      <c r="DW1259" s="9"/>
      <c r="DX1259" s="9"/>
      <c r="DY1259" s="9"/>
      <c r="DZ1259" s="9"/>
      <c r="EA1259" s="9"/>
      <c r="EB1259" s="9"/>
      <c r="EC1259" s="9"/>
      <c r="ED1259" s="9"/>
      <c r="EE1259" s="9"/>
      <c r="EF1259" s="9"/>
      <c r="EG1259" s="9"/>
      <c r="EH1259" s="9"/>
      <c r="EI1259" s="9"/>
      <c r="EJ1259" s="9"/>
      <c r="EK1259" s="9"/>
      <c r="EL1259" s="9"/>
      <c r="EM1259" s="9"/>
      <c r="EN1259" s="9"/>
      <c r="EO1259" s="9"/>
      <c r="EP1259" s="9"/>
      <c r="EQ1259" s="9"/>
      <c r="ER1259" s="9"/>
      <c r="ES1259" s="9"/>
      <c r="ET1259" s="9"/>
      <c r="EU1259" s="9"/>
      <c r="EV1259" s="9"/>
      <c r="EW1259" s="9"/>
      <c r="EX1259" s="9"/>
      <c r="EY1259" s="9"/>
      <c r="EZ1259" s="9"/>
      <c r="FA1259" s="9"/>
      <c r="FB1259" s="9"/>
      <c r="FC1259" s="9"/>
      <c r="FD1259" s="9"/>
      <c r="FE1259" s="9"/>
      <c r="FF1259" s="9"/>
      <c r="FG1259" s="9"/>
      <c r="FH1259" s="9"/>
      <c r="FI1259" s="9"/>
      <c r="FJ1259" s="9"/>
      <c r="FK1259" s="9"/>
      <c r="FL1259" s="9"/>
      <c r="FM1259" s="9"/>
      <c r="FN1259" s="9"/>
      <c r="FO1259" s="9"/>
      <c r="FP1259" s="9"/>
      <c r="FQ1259" s="9"/>
      <c r="FR1259" s="9"/>
      <c r="FS1259" s="9"/>
      <c r="FT1259" s="9"/>
      <c r="FU1259" s="9"/>
      <c r="FV1259" s="9"/>
      <c r="FW1259" s="9"/>
      <c r="FX1259" s="9"/>
      <c r="FY1259" s="9"/>
      <c r="FZ1259" s="9"/>
      <c r="GA1259" s="9"/>
      <c r="GB1259" s="9"/>
      <c r="GC1259" s="9"/>
      <c r="GD1259" s="9"/>
      <c r="GE1259" s="9"/>
      <c r="GF1259" s="9"/>
      <c r="GG1259" s="9"/>
      <c r="GH1259" s="9"/>
      <c r="GI1259" s="9"/>
      <c r="GJ1259" s="9"/>
      <c r="GK1259" s="9"/>
      <c r="GL1259" s="9"/>
      <c r="GM1259" s="9"/>
      <c r="GN1259" s="9"/>
      <c r="GO1259" s="9"/>
      <c r="GP1259" s="9"/>
      <c r="GQ1259" s="9"/>
      <c r="GR1259" s="9"/>
      <c r="GS1259" s="9"/>
      <c r="GT1259" s="9"/>
      <c r="GU1259" s="9"/>
      <c r="GV1259" s="9"/>
      <c r="GW1259" s="9"/>
      <c r="GX1259" s="9"/>
      <c r="GY1259" s="9"/>
      <c r="GZ1259" s="9"/>
      <c r="HA1259" s="9"/>
      <c r="HB1259" s="9"/>
      <c r="HC1259" s="9"/>
      <c r="HD1259" s="9"/>
      <c r="HE1259" s="9"/>
      <c r="HF1259" s="9"/>
      <c r="HG1259" s="9"/>
      <c r="HH1259" s="9"/>
      <c r="HI1259" s="9"/>
      <c r="HJ1259" s="9"/>
      <c r="HK1259" s="9"/>
      <c r="HL1259" s="9"/>
      <c r="HM1259" s="9"/>
      <c r="HN1259" s="9"/>
      <c r="HO1259" s="9"/>
      <c r="HP1259" s="9"/>
      <c r="HQ1259" s="9"/>
      <c r="HR1259" s="9"/>
      <c r="HS1259" s="9"/>
      <c r="HT1259" s="9"/>
      <c r="HU1259" s="9"/>
      <c r="HV1259" s="9"/>
      <c r="HW1259" s="9"/>
      <c r="HX1259" s="9"/>
      <c r="HY1259" s="9"/>
      <c r="HZ1259" s="9"/>
      <c r="IA1259" s="9"/>
      <c r="IB1259" s="9"/>
      <c r="IC1259" s="9"/>
      <c r="ID1259" s="9"/>
      <c r="IE1259" s="9"/>
      <c r="IF1259" s="9"/>
      <c r="IG1259" s="9"/>
      <c r="IH1259" s="9"/>
      <c r="II1259" s="9"/>
      <c r="IJ1259" s="9"/>
      <c r="IK1259" s="9"/>
      <c r="IL1259" s="9"/>
      <c r="IM1259" s="9"/>
      <c r="IN1259" s="9"/>
      <c r="IO1259" s="9"/>
      <c r="IP1259" s="9"/>
      <c r="IQ1259" s="9"/>
      <c r="IR1259" s="9"/>
      <c r="IS1259" s="9"/>
      <c r="IT1259" s="9"/>
      <c r="IU1259" s="9"/>
      <c r="IV1259" s="9"/>
    </row>
    <row r="1260" spans="1:256">
      <c r="A1260" s="24" t="s">
        <v>131</v>
      </c>
      <c r="B1260" s="5">
        <v>2005</v>
      </c>
      <c r="C1260" s="33">
        <v>0.56839849382052443</v>
      </c>
      <c r="D1260" s="88">
        <v>0.32098372570696798</v>
      </c>
      <c r="E1260" s="88">
        <v>7.1057074382677027E-3</v>
      </c>
      <c r="F1260" s="88">
        <v>0.10123533633459067</v>
      </c>
      <c r="G1260" s="88">
        <v>2.2767366996491517E-3</v>
      </c>
      <c r="H1260" s="9"/>
      <c r="I1260" s="9"/>
      <c r="J1260" s="9"/>
      <c r="K1260" s="9"/>
      <c r="L1260" s="9"/>
      <c r="M1260" s="9"/>
      <c r="N1260" s="9"/>
      <c r="O1260" s="9"/>
      <c r="P1260" s="9"/>
      <c r="Q1260" s="9"/>
      <c r="R1260" s="9"/>
      <c r="S1260" s="9"/>
      <c r="T1260" s="9"/>
      <c r="U1260" s="9"/>
      <c r="V1260" s="9"/>
      <c r="W1260" s="9"/>
      <c r="X1260" s="9"/>
      <c r="Y1260" s="9"/>
      <c r="Z1260" s="9"/>
      <c r="AA1260" s="9"/>
      <c r="AB1260" s="9"/>
      <c r="AC1260" s="9"/>
      <c r="AD1260" s="9"/>
      <c r="AE1260" s="9"/>
      <c r="AF1260" s="9"/>
      <c r="AG1260" s="9"/>
      <c r="AH1260" s="9"/>
      <c r="AI1260" s="9"/>
      <c r="AJ1260" s="9"/>
      <c r="AK1260" s="9"/>
      <c r="AL1260" s="9"/>
      <c r="AM1260" s="9"/>
      <c r="AN1260" s="9"/>
      <c r="AO1260" s="9"/>
      <c r="AP1260" s="9"/>
      <c r="AQ1260" s="9"/>
      <c r="AR1260" s="9"/>
      <c r="AS1260" s="9"/>
      <c r="AT1260" s="9"/>
      <c r="AU1260" s="9"/>
      <c r="AV1260" s="9"/>
      <c r="AW1260" s="9"/>
      <c r="AX1260" s="9"/>
      <c r="AY1260" s="9"/>
      <c r="AZ1260" s="9"/>
      <c r="BA1260" s="9"/>
      <c r="BB1260" s="9"/>
      <c r="BC1260" s="9"/>
      <c r="BD1260" s="9"/>
      <c r="BE1260" s="9"/>
      <c r="BF1260" s="9"/>
      <c r="BG1260" s="9"/>
      <c r="BH1260" s="9"/>
      <c r="BI1260" s="9"/>
      <c r="BJ1260" s="9"/>
      <c r="BK1260" s="9"/>
      <c r="BL1260" s="9"/>
      <c r="BM1260" s="9"/>
      <c r="BN1260" s="9"/>
      <c r="BO1260" s="9"/>
      <c r="BP1260" s="9"/>
      <c r="BQ1260" s="9"/>
      <c r="BR1260" s="9"/>
      <c r="BS1260" s="9"/>
      <c r="BT1260" s="9"/>
      <c r="BU1260" s="9"/>
      <c r="BV1260" s="9"/>
      <c r="BW1260" s="9"/>
      <c r="BX1260" s="9"/>
      <c r="BY1260" s="9"/>
      <c r="BZ1260" s="9"/>
      <c r="CA1260" s="9"/>
      <c r="CB1260" s="9"/>
      <c r="CC1260" s="9"/>
      <c r="CD1260" s="9"/>
      <c r="CE1260" s="9"/>
      <c r="CF1260" s="9"/>
      <c r="CG1260" s="9"/>
      <c r="CH1260" s="9"/>
      <c r="CI1260" s="9"/>
      <c r="CJ1260" s="9"/>
      <c r="CK1260" s="9"/>
      <c r="CL1260" s="9"/>
      <c r="CM1260" s="9"/>
      <c r="CN1260" s="9"/>
      <c r="CO1260" s="9"/>
      <c r="CP1260" s="9"/>
      <c r="CQ1260" s="9"/>
      <c r="CR1260" s="9"/>
      <c r="CS1260" s="9"/>
      <c r="CT1260" s="9"/>
      <c r="CU1260" s="9"/>
      <c r="CV1260" s="9"/>
      <c r="CW1260" s="9"/>
      <c r="CX1260" s="9"/>
      <c r="CY1260" s="9"/>
      <c r="CZ1260" s="9"/>
      <c r="DA1260" s="9"/>
      <c r="DB1260" s="9"/>
      <c r="DC1260" s="9"/>
      <c r="DD1260" s="9"/>
      <c r="DE1260" s="9"/>
      <c r="DF1260" s="9"/>
      <c r="DG1260" s="9"/>
      <c r="DH1260" s="9"/>
      <c r="DI1260" s="9"/>
      <c r="DJ1260" s="9"/>
      <c r="DK1260" s="9"/>
      <c r="DL1260" s="9"/>
      <c r="DM1260" s="9"/>
      <c r="DN1260" s="9"/>
      <c r="DO1260" s="9"/>
      <c r="DP1260" s="9"/>
      <c r="DQ1260" s="9"/>
      <c r="DR1260" s="9"/>
      <c r="DS1260" s="9"/>
      <c r="DT1260" s="9"/>
      <c r="DU1260" s="9"/>
      <c r="DV1260" s="9"/>
      <c r="DW1260" s="9"/>
      <c r="DX1260" s="9"/>
      <c r="DY1260" s="9"/>
      <c r="DZ1260" s="9"/>
      <c r="EA1260" s="9"/>
      <c r="EB1260" s="9"/>
      <c r="EC1260" s="9"/>
      <c r="ED1260" s="9"/>
      <c r="EE1260" s="9"/>
      <c r="EF1260" s="9"/>
      <c r="EG1260" s="9"/>
      <c r="EH1260" s="9"/>
      <c r="EI1260" s="9"/>
      <c r="EJ1260" s="9"/>
      <c r="EK1260" s="9"/>
      <c r="EL1260" s="9"/>
      <c r="EM1260" s="9"/>
      <c r="EN1260" s="9"/>
      <c r="EO1260" s="9"/>
      <c r="EP1260" s="9"/>
      <c r="EQ1260" s="9"/>
      <c r="ER1260" s="9"/>
      <c r="ES1260" s="9"/>
      <c r="ET1260" s="9"/>
      <c r="EU1260" s="9"/>
      <c r="EV1260" s="9"/>
      <c r="EW1260" s="9"/>
      <c r="EX1260" s="9"/>
      <c r="EY1260" s="9"/>
      <c r="EZ1260" s="9"/>
      <c r="FA1260" s="9"/>
      <c r="FB1260" s="9"/>
      <c r="FC1260" s="9"/>
      <c r="FD1260" s="9"/>
      <c r="FE1260" s="9"/>
      <c r="FF1260" s="9"/>
      <c r="FG1260" s="9"/>
      <c r="FH1260" s="9"/>
      <c r="FI1260" s="9"/>
      <c r="FJ1260" s="9"/>
      <c r="FK1260" s="9"/>
      <c r="FL1260" s="9"/>
      <c r="FM1260" s="9"/>
      <c r="FN1260" s="9"/>
      <c r="FO1260" s="9"/>
      <c r="FP1260" s="9"/>
      <c r="FQ1260" s="9"/>
      <c r="FR1260" s="9"/>
      <c r="FS1260" s="9"/>
      <c r="FT1260" s="9"/>
      <c r="FU1260" s="9"/>
      <c r="FV1260" s="9"/>
      <c r="FW1260" s="9"/>
      <c r="FX1260" s="9"/>
      <c r="FY1260" s="9"/>
      <c r="FZ1260" s="9"/>
      <c r="GA1260" s="9"/>
      <c r="GB1260" s="9"/>
      <c r="GC1260" s="9"/>
      <c r="GD1260" s="9"/>
      <c r="GE1260" s="9"/>
      <c r="GF1260" s="9"/>
      <c r="GG1260" s="9"/>
      <c r="GH1260" s="9"/>
      <c r="GI1260" s="9"/>
      <c r="GJ1260" s="9"/>
      <c r="GK1260" s="9"/>
      <c r="GL1260" s="9"/>
      <c r="GM1260" s="9"/>
      <c r="GN1260" s="9"/>
      <c r="GO1260" s="9"/>
      <c r="GP1260" s="9"/>
      <c r="GQ1260" s="9"/>
      <c r="GR1260" s="9"/>
      <c r="GS1260" s="9"/>
      <c r="GT1260" s="9"/>
      <c r="GU1260" s="9"/>
      <c r="GV1260" s="9"/>
      <c r="GW1260" s="9"/>
      <c r="GX1260" s="9"/>
      <c r="GY1260" s="9"/>
      <c r="GZ1260" s="9"/>
      <c r="HA1260" s="9"/>
      <c r="HB1260" s="9"/>
      <c r="HC1260" s="9"/>
      <c r="HD1260" s="9"/>
      <c r="HE1260" s="9"/>
      <c r="HF1260" s="9"/>
      <c r="HG1260" s="9"/>
      <c r="HH1260" s="9"/>
      <c r="HI1260" s="9"/>
      <c r="HJ1260" s="9"/>
      <c r="HK1260" s="9"/>
      <c r="HL1260" s="9"/>
      <c r="HM1260" s="9"/>
      <c r="HN1260" s="9"/>
      <c r="HO1260" s="9"/>
      <c r="HP1260" s="9"/>
      <c r="HQ1260" s="9"/>
      <c r="HR1260" s="9"/>
      <c r="HS1260" s="9"/>
      <c r="HT1260" s="9"/>
      <c r="HU1260" s="9"/>
      <c r="HV1260" s="9"/>
      <c r="HW1260" s="9"/>
      <c r="HX1260" s="9"/>
      <c r="HY1260" s="9"/>
      <c r="HZ1260" s="9"/>
      <c r="IA1260" s="9"/>
      <c r="IB1260" s="9"/>
      <c r="IC1260" s="9"/>
      <c r="ID1260" s="9"/>
      <c r="IE1260" s="9"/>
      <c r="IF1260" s="9"/>
      <c r="IG1260" s="9"/>
      <c r="IH1260" s="9"/>
      <c r="II1260" s="9"/>
      <c r="IJ1260" s="9"/>
      <c r="IK1260" s="9"/>
      <c r="IL1260" s="9"/>
      <c r="IM1260" s="9"/>
      <c r="IN1260" s="9"/>
      <c r="IO1260" s="9"/>
      <c r="IP1260" s="9"/>
      <c r="IQ1260" s="9"/>
      <c r="IR1260" s="9"/>
      <c r="IS1260" s="9"/>
      <c r="IT1260" s="9"/>
      <c r="IU1260" s="9"/>
      <c r="IV1260" s="9"/>
    </row>
    <row r="1261" spans="1:256">
      <c r="A1261" s="24" t="s">
        <v>399</v>
      </c>
      <c r="B1261" s="5">
        <v>2005</v>
      </c>
      <c r="C1261" s="33">
        <v>0.31916443747095374</v>
      </c>
      <c r="D1261" s="88">
        <v>0.51164782505068707</v>
      </c>
      <c r="E1261" s="88">
        <v>1.5148054047233182E-5</v>
      </c>
      <c r="F1261" s="88">
        <v>0.15467567728545026</v>
      </c>
      <c r="G1261" s="88">
        <v>1.4496912138861657E-2</v>
      </c>
      <c r="H1261" s="9"/>
      <c r="I1261" s="9"/>
      <c r="J1261" s="9"/>
      <c r="K1261" s="9"/>
      <c r="L1261" s="9"/>
      <c r="M1261" s="9"/>
      <c r="N1261" s="9"/>
      <c r="O1261" s="9"/>
      <c r="P1261" s="9"/>
      <c r="Q1261" s="9"/>
      <c r="R1261" s="9"/>
      <c r="S1261" s="9"/>
      <c r="T1261" s="9"/>
      <c r="U1261" s="9"/>
      <c r="V1261" s="9"/>
      <c r="W1261" s="9"/>
      <c r="X1261" s="9"/>
      <c r="Y1261" s="9"/>
      <c r="Z1261" s="9"/>
      <c r="AA1261" s="9"/>
      <c r="AB1261" s="9"/>
      <c r="AC1261" s="9"/>
      <c r="AD1261" s="9"/>
      <c r="AE1261" s="9"/>
      <c r="AF1261" s="9"/>
      <c r="AG1261" s="9"/>
      <c r="AH1261" s="9"/>
      <c r="AI1261" s="9"/>
      <c r="AJ1261" s="9"/>
      <c r="AK1261" s="9"/>
      <c r="AL1261" s="9"/>
      <c r="AM1261" s="9"/>
      <c r="AN1261" s="9"/>
      <c r="AO1261" s="9"/>
      <c r="AP1261" s="9"/>
      <c r="AQ1261" s="9"/>
      <c r="AR1261" s="9"/>
      <c r="AS1261" s="9"/>
      <c r="AT1261" s="9"/>
      <c r="AU1261" s="9"/>
      <c r="AV1261" s="9"/>
      <c r="AW1261" s="9"/>
      <c r="AX1261" s="9"/>
      <c r="AY1261" s="9"/>
      <c r="AZ1261" s="9"/>
      <c r="BA1261" s="9"/>
      <c r="BB1261" s="9"/>
      <c r="BC1261" s="9"/>
      <c r="BD1261" s="9"/>
      <c r="BE1261" s="9"/>
      <c r="BF1261" s="9"/>
      <c r="BG1261" s="9"/>
      <c r="BH1261" s="9"/>
      <c r="BI1261" s="9"/>
      <c r="BJ1261" s="9"/>
      <c r="BK1261" s="9"/>
      <c r="BL1261" s="9"/>
      <c r="BM1261" s="9"/>
      <c r="BN1261" s="9"/>
      <c r="BO1261" s="9"/>
      <c r="BP1261" s="9"/>
      <c r="BQ1261" s="9"/>
      <c r="BR1261" s="9"/>
      <c r="BS1261" s="9"/>
      <c r="BT1261" s="9"/>
      <c r="BU1261" s="9"/>
      <c r="BV1261" s="9"/>
      <c r="BW1261" s="9"/>
      <c r="BX1261" s="9"/>
      <c r="BY1261" s="9"/>
      <c r="BZ1261" s="9"/>
      <c r="CA1261" s="9"/>
      <c r="CB1261" s="9"/>
      <c r="CC1261" s="9"/>
      <c r="CD1261" s="9"/>
      <c r="CE1261" s="9"/>
      <c r="CF1261" s="9"/>
      <c r="CG1261" s="9"/>
      <c r="CH1261" s="9"/>
      <c r="CI1261" s="9"/>
      <c r="CJ1261" s="9"/>
      <c r="CK1261" s="9"/>
      <c r="CL1261" s="9"/>
      <c r="CM1261" s="9"/>
      <c r="CN1261" s="9"/>
      <c r="CO1261" s="9"/>
      <c r="CP1261" s="9"/>
      <c r="CQ1261" s="9"/>
      <c r="CR1261" s="9"/>
      <c r="CS1261" s="9"/>
      <c r="CT1261" s="9"/>
      <c r="CU1261" s="9"/>
      <c r="CV1261" s="9"/>
      <c r="CW1261" s="9"/>
      <c r="CX1261" s="9"/>
      <c r="CY1261" s="9"/>
      <c r="CZ1261" s="9"/>
      <c r="DA1261" s="9"/>
      <c r="DB1261" s="9"/>
      <c r="DC1261" s="9"/>
      <c r="DD1261" s="9"/>
      <c r="DE1261" s="9"/>
      <c r="DF1261" s="9"/>
      <c r="DG1261" s="9"/>
      <c r="DH1261" s="9"/>
      <c r="DI1261" s="9"/>
      <c r="DJ1261" s="9"/>
      <c r="DK1261" s="9"/>
      <c r="DL1261" s="9"/>
      <c r="DM1261" s="9"/>
      <c r="DN1261" s="9"/>
      <c r="DO1261" s="9"/>
      <c r="DP1261" s="9"/>
      <c r="DQ1261" s="9"/>
      <c r="DR1261" s="9"/>
      <c r="DS1261" s="9"/>
      <c r="DT1261" s="9"/>
      <c r="DU1261" s="9"/>
      <c r="DV1261" s="9"/>
      <c r="DW1261" s="9"/>
      <c r="DX1261" s="9"/>
      <c r="DY1261" s="9"/>
      <c r="DZ1261" s="9"/>
      <c r="EA1261" s="9"/>
      <c r="EB1261" s="9"/>
      <c r="EC1261" s="9"/>
      <c r="ED1261" s="9"/>
      <c r="EE1261" s="9"/>
      <c r="EF1261" s="9"/>
      <c r="EG1261" s="9"/>
      <c r="EH1261" s="9"/>
      <c r="EI1261" s="9"/>
      <c r="EJ1261" s="9"/>
      <c r="EK1261" s="9"/>
      <c r="EL1261" s="9"/>
      <c r="EM1261" s="9"/>
      <c r="EN1261" s="9"/>
      <c r="EO1261" s="9"/>
      <c r="EP1261" s="9"/>
      <c r="EQ1261" s="9"/>
      <c r="ER1261" s="9"/>
      <c r="ES1261" s="9"/>
      <c r="ET1261" s="9"/>
      <c r="EU1261" s="9"/>
      <c r="EV1261" s="9"/>
      <c r="EW1261" s="9"/>
      <c r="EX1261" s="9"/>
      <c r="EY1261" s="9"/>
      <c r="EZ1261" s="9"/>
      <c r="FA1261" s="9"/>
      <c r="FB1261" s="9"/>
      <c r="FC1261" s="9"/>
      <c r="FD1261" s="9"/>
      <c r="FE1261" s="9"/>
      <c r="FF1261" s="9"/>
      <c r="FG1261" s="9"/>
      <c r="FH1261" s="9"/>
      <c r="FI1261" s="9"/>
      <c r="FJ1261" s="9"/>
      <c r="FK1261" s="9"/>
      <c r="FL1261" s="9"/>
      <c r="FM1261" s="9"/>
      <c r="FN1261" s="9"/>
      <c r="FO1261" s="9"/>
      <c r="FP1261" s="9"/>
      <c r="FQ1261" s="9"/>
      <c r="FR1261" s="9"/>
      <c r="FS1261" s="9"/>
      <c r="FT1261" s="9"/>
      <c r="FU1261" s="9"/>
      <c r="FV1261" s="9"/>
      <c r="FW1261" s="9"/>
      <c r="FX1261" s="9"/>
      <c r="FY1261" s="9"/>
      <c r="FZ1261" s="9"/>
      <c r="GA1261" s="9"/>
      <c r="GB1261" s="9"/>
      <c r="GC1261" s="9"/>
      <c r="GD1261" s="9"/>
      <c r="GE1261" s="9"/>
      <c r="GF1261" s="9"/>
      <c r="GG1261" s="9"/>
      <c r="GH1261" s="9"/>
      <c r="GI1261" s="9"/>
      <c r="GJ1261" s="9"/>
      <c r="GK1261" s="9"/>
      <c r="GL1261" s="9"/>
      <c r="GM1261" s="9"/>
      <c r="GN1261" s="9"/>
      <c r="GO1261" s="9"/>
      <c r="GP1261" s="9"/>
      <c r="GQ1261" s="9"/>
      <c r="GR1261" s="9"/>
      <c r="GS1261" s="9"/>
      <c r="GT1261" s="9"/>
      <c r="GU1261" s="9"/>
      <c r="GV1261" s="9"/>
      <c r="GW1261" s="9"/>
      <c r="GX1261" s="9"/>
      <c r="GY1261" s="9"/>
      <c r="GZ1261" s="9"/>
      <c r="HA1261" s="9"/>
      <c r="HB1261" s="9"/>
      <c r="HC1261" s="9"/>
      <c r="HD1261" s="9"/>
      <c r="HE1261" s="9"/>
      <c r="HF1261" s="9"/>
      <c r="HG1261" s="9"/>
      <c r="HH1261" s="9"/>
      <c r="HI1261" s="9"/>
      <c r="HJ1261" s="9"/>
      <c r="HK1261" s="9"/>
      <c r="HL1261" s="9"/>
      <c r="HM1261" s="9"/>
      <c r="HN1261" s="9"/>
      <c r="HO1261" s="9"/>
      <c r="HP1261" s="9"/>
      <c r="HQ1261" s="9"/>
      <c r="HR1261" s="9"/>
      <c r="HS1261" s="9"/>
      <c r="HT1261" s="9"/>
      <c r="HU1261" s="9"/>
      <c r="HV1261" s="9"/>
      <c r="HW1261" s="9"/>
      <c r="HX1261" s="9"/>
      <c r="HY1261" s="9"/>
      <c r="HZ1261" s="9"/>
      <c r="IA1261" s="9"/>
      <c r="IB1261" s="9"/>
      <c r="IC1261" s="9"/>
      <c r="ID1261" s="9"/>
      <c r="IE1261" s="9"/>
      <c r="IF1261" s="9"/>
      <c r="IG1261" s="9"/>
      <c r="IH1261" s="9"/>
      <c r="II1261" s="9"/>
      <c r="IJ1261" s="9"/>
      <c r="IK1261" s="9"/>
      <c r="IL1261" s="9"/>
      <c r="IM1261" s="9"/>
      <c r="IN1261" s="9"/>
      <c r="IO1261" s="9"/>
      <c r="IP1261" s="9"/>
      <c r="IQ1261" s="9"/>
      <c r="IR1261" s="9"/>
      <c r="IS1261" s="9"/>
      <c r="IT1261" s="9"/>
      <c r="IU1261" s="9"/>
      <c r="IV1261" s="9"/>
    </row>
    <row r="1262" spans="1:256">
      <c r="A1262" s="24" t="s">
        <v>133</v>
      </c>
      <c r="B1262" s="5">
        <v>2005</v>
      </c>
      <c r="C1262" s="33">
        <v>0.3815722109734383</v>
      </c>
      <c r="D1262" s="88">
        <v>0.51445292626819639</v>
      </c>
      <c r="E1262" s="88">
        <v>0</v>
      </c>
      <c r="F1262" s="88">
        <v>9.8951994369394738E-2</v>
      </c>
      <c r="G1262" s="88">
        <v>5.0228683889706506E-3</v>
      </c>
      <c r="H1262" s="9"/>
      <c r="I1262" s="9"/>
      <c r="J1262" s="9"/>
      <c r="K1262" s="9"/>
      <c r="L1262" s="9"/>
      <c r="M1262" s="9"/>
      <c r="N1262" s="9"/>
      <c r="O1262" s="9"/>
      <c r="P1262" s="9"/>
      <c r="Q1262" s="9"/>
      <c r="R1262" s="9"/>
      <c r="S1262" s="9"/>
      <c r="T1262" s="9"/>
      <c r="U1262" s="9"/>
      <c r="V1262" s="9"/>
      <c r="W1262" s="9"/>
      <c r="X1262" s="9"/>
      <c r="Y1262" s="9"/>
      <c r="Z1262" s="9"/>
      <c r="AA1262" s="9"/>
      <c r="AB1262" s="9"/>
      <c r="AC1262" s="9"/>
      <c r="AD1262" s="9"/>
      <c r="AE1262" s="9"/>
      <c r="AF1262" s="9"/>
      <c r="AG1262" s="9"/>
      <c r="AH1262" s="9"/>
      <c r="AI1262" s="9"/>
      <c r="AJ1262" s="9"/>
      <c r="AK1262" s="9"/>
      <c r="AL1262" s="9"/>
      <c r="AM1262" s="9"/>
      <c r="AN1262" s="9"/>
      <c r="AO1262" s="9"/>
      <c r="AP1262" s="9"/>
      <c r="AQ1262" s="9"/>
      <c r="AR1262" s="9"/>
      <c r="AS1262" s="9"/>
      <c r="AT1262" s="9"/>
      <c r="AU1262" s="9"/>
      <c r="AV1262" s="9"/>
      <c r="AW1262" s="9"/>
      <c r="AX1262" s="9"/>
      <c r="AY1262" s="9"/>
      <c r="AZ1262" s="9"/>
      <c r="BA1262" s="9"/>
      <c r="BB1262" s="9"/>
      <c r="BC1262" s="9"/>
      <c r="BD1262" s="9"/>
      <c r="BE1262" s="9"/>
      <c r="BF1262" s="9"/>
      <c r="BG1262" s="9"/>
      <c r="BH1262" s="9"/>
      <c r="BI1262" s="9"/>
      <c r="BJ1262" s="9"/>
      <c r="BK1262" s="9"/>
      <c r="BL1262" s="9"/>
      <c r="BM1262" s="9"/>
      <c r="BN1262" s="9"/>
      <c r="BO1262" s="9"/>
      <c r="BP1262" s="9"/>
      <c r="BQ1262" s="9"/>
      <c r="BR1262" s="9"/>
      <c r="BS1262" s="9"/>
      <c r="BT1262" s="9"/>
      <c r="BU1262" s="9"/>
      <c r="BV1262" s="9"/>
      <c r="BW1262" s="9"/>
      <c r="BX1262" s="9"/>
      <c r="BY1262" s="9"/>
      <c r="BZ1262" s="9"/>
      <c r="CA1262" s="9"/>
      <c r="CB1262" s="9"/>
      <c r="CC1262" s="9"/>
      <c r="CD1262" s="9"/>
      <c r="CE1262" s="9"/>
      <c r="CF1262" s="9"/>
      <c r="CG1262" s="9"/>
      <c r="CH1262" s="9"/>
      <c r="CI1262" s="9"/>
      <c r="CJ1262" s="9"/>
      <c r="CK1262" s="9"/>
      <c r="CL1262" s="9"/>
      <c r="CM1262" s="9"/>
      <c r="CN1262" s="9"/>
      <c r="CO1262" s="9"/>
      <c r="CP1262" s="9"/>
      <c r="CQ1262" s="9"/>
      <c r="CR1262" s="9"/>
      <c r="CS1262" s="9"/>
      <c r="CT1262" s="9"/>
      <c r="CU1262" s="9"/>
      <c r="CV1262" s="9"/>
      <c r="CW1262" s="9"/>
      <c r="CX1262" s="9"/>
      <c r="CY1262" s="9"/>
      <c r="CZ1262" s="9"/>
      <c r="DA1262" s="9"/>
      <c r="DB1262" s="9"/>
      <c r="DC1262" s="9"/>
      <c r="DD1262" s="9"/>
      <c r="DE1262" s="9"/>
      <c r="DF1262" s="9"/>
      <c r="DG1262" s="9"/>
      <c r="DH1262" s="9"/>
      <c r="DI1262" s="9"/>
      <c r="DJ1262" s="9"/>
      <c r="DK1262" s="9"/>
      <c r="DL1262" s="9"/>
      <c r="DM1262" s="9"/>
      <c r="DN1262" s="9"/>
      <c r="DO1262" s="9"/>
      <c r="DP1262" s="9"/>
      <c r="DQ1262" s="9"/>
      <c r="DR1262" s="9"/>
      <c r="DS1262" s="9"/>
      <c r="DT1262" s="9"/>
      <c r="DU1262" s="9"/>
      <c r="DV1262" s="9"/>
      <c r="DW1262" s="9"/>
      <c r="DX1262" s="9"/>
      <c r="DY1262" s="9"/>
      <c r="DZ1262" s="9"/>
      <c r="EA1262" s="9"/>
      <c r="EB1262" s="9"/>
      <c r="EC1262" s="9"/>
      <c r="ED1262" s="9"/>
      <c r="EE1262" s="9"/>
      <c r="EF1262" s="9"/>
      <c r="EG1262" s="9"/>
      <c r="EH1262" s="9"/>
      <c r="EI1262" s="9"/>
      <c r="EJ1262" s="9"/>
      <c r="EK1262" s="9"/>
      <c r="EL1262" s="9"/>
      <c r="EM1262" s="9"/>
      <c r="EN1262" s="9"/>
      <c r="EO1262" s="9"/>
      <c r="EP1262" s="9"/>
      <c r="EQ1262" s="9"/>
      <c r="ER1262" s="9"/>
      <c r="ES1262" s="9"/>
      <c r="ET1262" s="9"/>
      <c r="EU1262" s="9"/>
      <c r="EV1262" s="9"/>
      <c r="EW1262" s="9"/>
      <c r="EX1262" s="9"/>
      <c r="EY1262" s="9"/>
      <c r="EZ1262" s="9"/>
      <c r="FA1262" s="9"/>
      <c r="FB1262" s="9"/>
      <c r="FC1262" s="9"/>
      <c r="FD1262" s="9"/>
      <c r="FE1262" s="9"/>
      <c r="FF1262" s="9"/>
      <c r="FG1262" s="9"/>
      <c r="FH1262" s="9"/>
      <c r="FI1262" s="9"/>
      <c r="FJ1262" s="9"/>
      <c r="FK1262" s="9"/>
      <c r="FL1262" s="9"/>
      <c r="FM1262" s="9"/>
      <c r="FN1262" s="9"/>
      <c r="FO1262" s="9"/>
      <c r="FP1262" s="9"/>
      <c r="FQ1262" s="9"/>
      <c r="FR1262" s="9"/>
      <c r="FS1262" s="9"/>
      <c r="FT1262" s="9"/>
      <c r="FU1262" s="9"/>
      <c r="FV1262" s="9"/>
      <c r="FW1262" s="9"/>
      <c r="FX1262" s="9"/>
      <c r="FY1262" s="9"/>
      <c r="FZ1262" s="9"/>
      <c r="GA1262" s="9"/>
      <c r="GB1262" s="9"/>
      <c r="GC1262" s="9"/>
      <c r="GD1262" s="9"/>
      <c r="GE1262" s="9"/>
      <c r="GF1262" s="9"/>
      <c r="GG1262" s="9"/>
      <c r="GH1262" s="9"/>
      <c r="GI1262" s="9"/>
      <c r="GJ1262" s="9"/>
      <c r="GK1262" s="9"/>
      <c r="GL1262" s="9"/>
      <c r="GM1262" s="9"/>
      <c r="GN1262" s="9"/>
      <c r="GO1262" s="9"/>
      <c r="GP1262" s="9"/>
      <c r="GQ1262" s="9"/>
      <c r="GR1262" s="9"/>
      <c r="GS1262" s="9"/>
      <c r="GT1262" s="9"/>
      <c r="GU1262" s="9"/>
      <c r="GV1262" s="9"/>
      <c r="GW1262" s="9"/>
      <c r="GX1262" s="9"/>
      <c r="GY1262" s="9"/>
      <c r="GZ1262" s="9"/>
      <c r="HA1262" s="9"/>
      <c r="HB1262" s="9"/>
      <c r="HC1262" s="9"/>
      <c r="HD1262" s="9"/>
      <c r="HE1262" s="9"/>
      <c r="HF1262" s="9"/>
      <c r="HG1262" s="9"/>
      <c r="HH1262" s="9"/>
      <c r="HI1262" s="9"/>
      <c r="HJ1262" s="9"/>
      <c r="HK1262" s="9"/>
      <c r="HL1262" s="9"/>
      <c r="HM1262" s="9"/>
      <c r="HN1262" s="9"/>
      <c r="HO1262" s="9"/>
      <c r="HP1262" s="9"/>
      <c r="HQ1262" s="9"/>
      <c r="HR1262" s="9"/>
      <c r="HS1262" s="9"/>
      <c r="HT1262" s="9"/>
      <c r="HU1262" s="9"/>
      <c r="HV1262" s="9"/>
      <c r="HW1262" s="9"/>
      <c r="HX1262" s="9"/>
      <c r="HY1262" s="9"/>
      <c r="HZ1262" s="9"/>
      <c r="IA1262" s="9"/>
      <c r="IB1262" s="9"/>
      <c r="IC1262" s="9"/>
      <c r="ID1262" s="9"/>
      <c r="IE1262" s="9"/>
      <c r="IF1262" s="9"/>
      <c r="IG1262" s="9"/>
      <c r="IH1262" s="9"/>
      <c r="II1262" s="9"/>
      <c r="IJ1262" s="9"/>
      <c r="IK1262" s="9"/>
      <c r="IL1262" s="9"/>
      <c r="IM1262" s="9"/>
      <c r="IN1262" s="9"/>
      <c r="IO1262" s="9"/>
      <c r="IP1262" s="9"/>
      <c r="IQ1262" s="9"/>
      <c r="IR1262" s="9"/>
      <c r="IS1262" s="9"/>
      <c r="IT1262" s="9"/>
      <c r="IU1262" s="9"/>
      <c r="IV1262" s="9"/>
    </row>
    <row r="1263" spans="1:256">
      <c r="A1263" s="24" t="s">
        <v>134</v>
      </c>
      <c r="B1263" s="5">
        <v>2005</v>
      </c>
      <c r="C1263" s="33">
        <v>0.45392451916209886</v>
      </c>
      <c r="D1263" s="88">
        <v>0.4819938176898878</v>
      </c>
      <c r="E1263" s="88">
        <v>6.4648859844999057E-5</v>
      </c>
      <c r="F1263" s="88">
        <v>6.1433595269452579E-2</v>
      </c>
      <c r="G1263" s="88">
        <v>2.5834190187157399E-3</v>
      </c>
      <c r="H1263" s="9"/>
      <c r="I1263" s="9"/>
      <c r="J1263" s="9"/>
      <c r="K1263" s="9"/>
      <c r="L1263" s="9"/>
      <c r="M1263" s="9"/>
      <c r="N1263" s="9"/>
      <c r="O1263" s="9"/>
      <c r="P1263" s="9"/>
      <c r="Q1263" s="9"/>
      <c r="R1263" s="9"/>
      <c r="S1263" s="9"/>
      <c r="T1263" s="9"/>
      <c r="U1263" s="9"/>
      <c r="V1263" s="9"/>
      <c r="W1263" s="9"/>
      <c r="X1263" s="9"/>
      <c r="Y1263" s="9"/>
      <c r="Z1263" s="9"/>
      <c r="AA1263" s="9"/>
      <c r="AB1263" s="9"/>
      <c r="AC1263" s="9"/>
      <c r="AD1263" s="9"/>
      <c r="AE1263" s="9"/>
      <c r="AF1263" s="9"/>
      <c r="AG1263" s="9"/>
      <c r="AH1263" s="9"/>
      <c r="AI1263" s="9"/>
      <c r="AJ1263" s="9"/>
      <c r="AK1263" s="9"/>
      <c r="AL1263" s="9"/>
      <c r="AM1263" s="9"/>
      <c r="AN1263" s="9"/>
      <c r="AO1263" s="9"/>
      <c r="AP1263" s="9"/>
      <c r="AQ1263" s="9"/>
      <c r="AR1263" s="9"/>
      <c r="AS1263" s="9"/>
      <c r="AT1263" s="9"/>
      <c r="AU1263" s="9"/>
      <c r="AV1263" s="9"/>
      <c r="AW1263" s="9"/>
      <c r="AX1263" s="9"/>
      <c r="AY1263" s="9"/>
      <c r="AZ1263" s="9"/>
      <c r="BA1263" s="9"/>
      <c r="BB1263" s="9"/>
      <c r="BC1263" s="9"/>
      <c r="BD1263" s="9"/>
      <c r="BE1263" s="9"/>
      <c r="BF1263" s="9"/>
      <c r="BG1263" s="9"/>
      <c r="BH1263" s="9"/>
      <c r="BI1263" s="9"/>
      <c r="BJ1263" s="9"/>
      <c r="BK1263" s="9"/>
      <c r="BL1263" s="9"/>
      <c r="BM1263" s="9"/>
      <c r="BN1263" s="9"/>
      <c r="BO1263" s="9"/>
      <c r="BP1263" s="9"/>
      <c r="BQ1263" s="9"/>
      <c r="BR1263" s="9"/>
      <c r="BS1263" s="9"/>
      <c r="BT1263" s="9"/>
      <c r="BU1263" s="9"/>
      <c r="BV1263" s="9"/>
      <c r="BW1263" s="9"/>
      <c r="BX1263" s="9"/>
      <c r="BY1263" s="9"/>
      <c r="BZ1263" s="9"/>
      <c r="CA1263" s="9"/>
      <c r="CB1263" s="9"/>
      <c r="CC1263" s="9"/>
      <c r="CD1263" s="9"/>
      <c r="CE1263" s="9"/>
      <c r="CF1263" s="9"/>
      <c r="CG1263" s="9"/>
      <c r="CH1263" s="9"/>
      <c r="CI1263" s="9"/>
      <c r="CJ1263" s="9"/>
      <c r="CK1263" s="9"/>
      <c r="CL1263" s="9"/>
      <c r="CM1263" s="9"/>
      <c r="CN1263" s="9"/>
      <c r="CO1263" s="9"/>
      <c r="CP1263" s="9"/>
      <c r="CQ1263" s="9"/>
      <c r="CR1263" s="9"/>
      <c r="CS1263" s="9"/>
      <c r="CT1263" s="9"/>
      <c r="CU1263" s="9"/>
      <c r="CV1263" s="9"/>
      <c r="CW1263" s="9"/>
      <c r="CX1263" s="9"/>
      <c r="CY1263" s="9"/>
      <c r="CZ1263" s="9"/>
      <c r="DA1263" s="9"/>
      <c r="DB1263" s="9"/>
      <c r="DC1263" s="9"/>
      <c r="DD1263" s="9"/>
      <c r="DE1263" s="9"/>
      <c r="DF1263" s="9"/>
      <c r="DG1263" s="9"/>
      <c r="DH1263" s="9"/>
      <c r="DI1263" s="9"/>
      <c r="DJ1263" s="9"/>
      <c r="DK1263" s="9"/>
      <c r="DL1263" s="9"/>
      <c r="DM1263" s="9"/>
      <c r="DN1263" s="9"/>
      <c r="DO1263" s="9"/>
      <c r="DP1263" s="9"/>
      <c r="DQ1263" s="9"/>
      <c r="DR1263" s="9"/>
      <c r="DS1263" s="9"/>
      <c r="DT1263" s="9"/>
      <c r="DU1263" s="9"/>
      <c r="DV1263" s="9"/>
      <c r="DW1263" s="9"/>
      <c r="DX1263" s="9"/>
      <c r="DY1263" s="9"/>
      <c r="DZ1263" s="9"/>
      <c r="EA1263" s="9"/>
      <c r="EB1263" s="9"/>
      <c r="EC1263" s="9"/>
      <c r="ED1263" s="9"/>
      <c r="EE1263" s="9"/>
      <c r="EF1263" s="9"/>
      <c r="EG1263" s="9"/>
      <c r="EH1263" s="9"/>
      <c r="EI1263" s="9"/>
      <c r="EJ1263" s="9"/>
      <c r="EK1263" s="9"/>
      <c r="EL1263" s="9"/>
      <c r="EM1263" s="9"/>
      <c r="EN1263" s="9"/>
      <c r="EO1263" s="9"/>
      <c r="EP1263" s="9"/>
      <c r="EQ1263" s="9"/>
      <c r="ER1263" s="9"/>
      <c r="ES1263" s="9"/>
      <c r="ET1263" s="9"/>
      <c r="EU1263" s="9"/>
      <c r="EV1263" s="9"/>
      <c r="EW1263" s="9"/>
      <c r="EX1263" s="9"/>
      <c r="EY1263" s="9"/>
      <c r="EZ1263" s="9"/>
      <c r="FA1263" s="9"/>
      <c r="FB1263" s="9"/>
      <c r="FC1263" s="9"/>
      <c r="FD1263" s="9"/>
      <c r="FE1263" s="9"/>
      <c r="FF1263" s="9"/>
      <c r="FG1263" s="9"/>
      <c r="FH1263" s="9"/>
      <c r="FI1263" s="9"/>
      <c r="FJ1263" s="9"/>
      <c r="FK1263" s="9"/>
      <c r="FL1263" s="9"/>
      <c r="FM1263" s="9"/>
      <c r="FN1263" s="9"/>
      <c r="FO1263" s="9"/>
      <c r="FP1263" s="9"/>
      <c r="FQ1263" s="9"/>
      <c r="FR1263" s="9"/>
      <c r="FS1263" s="9"/>
      <c r="FT1263" s="9"/>
      <c r="FU1263" s="9"/>
      <c r="FV1263" s="9"/>
      <c r="FW1263" s="9"/>
      <c r="FX1263" s="9"/>
      <c r="FY1263" s="9"/>
      <c r="FZ1263" s="9"/>
      <c r="GA1263" s="9"/>
      <c r="GB1263" s="9"/>
      <c r="GC1263" s="9"/>
      <c r="GD1263" s="9"/>
      <c r="GE1263" s="9"/>
      <c r="GF1263" s="9"/>
      <c r="GG1263" s="9"/>
      <c r="GH1263" s="9"/>
      <c r="GI1263" s="9"/>
      <c r="GJ1263" s="9"/>
      <c r="GK1263" s="9"/>
      <c r="GL1263" s="9"/>
      <c r="GM1263" s="9"/>
      <c r="GN1263" s="9"/>
      <c r="GO1263" s="9"/>
      <c r="GP1263" s="9"/>
      <c r="GQ1263" s="9"/>
      <c r="GR1263" s="9"/>
      <c r="GS1263" s="9"/>
      <c r="GT1263" s="9"/>
      <c r="GU1263" s="9"/>
      <c r="GV1263" s="9"/>
      <c r="GW1263" s="9"/>
      <c r="GX1263" s="9"/>
      <c r="GY1263" s="9"/>
      <c r="GZ1263" s="9"/>
      <c r="HA1263" s="9"/>
      <c r="HB1263" s="9"/>
      <c r="HC1263" s="9"/>
      <c r="HD1263" s="9"/>
      <c r="HE1263" s="9"/>
      <c r="HF1263" s="9"/>
      <c r="HG1263" s="9"/>
      <c r="HH1263" s="9"/>
      <c r="HI1263" s="9"/>
      <c r="HJ1263" s="9"/>
      <c r="HK1263" s="9"/>
      <c r="HL1263" s="9"/>
      <c r="HM1263" s="9"/>
      <c r="HN1263" s="9"/>
      <c r="HO1263" s="9"/>
      <c r="HP1263" s="9"/>
      <c r="HQ1263" s="9"/>
      <c r="HR1263" s="9"/>
      <c r="HS1263" s="9"/>
      <c r="HT1263" s="9"/>
      <c r="HU1263" s="9"/>
      <c r="HV1263" s="9"/>
      <c r="HW1263" s="9"/>
      <c r="HX1263" s="9"/>
      <c r="HY1263" s="9"/>
      <c r="HZ1263" s="9"/>
      <c r="IA1263" s="9"/>
      <c r="IB1263" s="9"/>
      <c r="IC1263" s="9"/>
      <c r="ID1263" s="9"/>
      <c r="IE1263" s="9"/>
      <c r="IF1263" s="9"/>
      <c r="IG1263" s="9"/>
      <c r="IH1263" s="9"/>
      <c r="II1263" s="9"/>
      <c r="IJ1263" s="9"/>
      <c r="IK1263" s="9"/>
      <c r="IL1263" s="9"/>
      <c r="IM1263" s="9"/>
      <c r="IN1263" s="9"/>
      <c r="IO1263" s="9"/>
      <c r="IP1263" s="9"/>
      <c r="IQ1263" s="9"/>
      <c r="IR1263" s="9"/>
      <c r="IS1263" s="9"/>
      <c r="IT1263" s="9"/>
      <c r="IU1263" s="9"/>
      <c r="IV1263" s="9"/>
    </row>
    <row r="1264" spans="1:256">
      <c r="A1264" s="24" t="s">
        <v>135</v>
      </c>
      <c r="B1264" s="5">
        <v>2005</v>
      </c>
      <c r="C1264" s="33">
        <v>0.38163983675239427</v>
      </c>
      <c r="D1264" s="88">
        <v>0.53691369209552164</v>
      </c>
      <c r="E1264" s="88">
        <v>0</v>
      </c>
      <c r="F1264" s="88">
        <v>8.1446471152084088E-2</v>
      </c>
      <c r="G1264" s="88">
        <v>0</v>
      </c>
      <c r="H1264" s="9"/>
      <c r="I1264" s="9"/>
      <c r="J1264" s="9"/>
      <c r="K1264" s="9"/>
      <c r="L1264" s="9"/>
      <c r="M1264" s="9"/>
      <c r="N1264" s="9"/>
      <c r="O1264" s="9"/>
      <c r="P1264" s="9"/>
      <c r="Q1264" s="9"/>
      <c r="R1264" s="9"/>
      <c r="S1264" s="9"/>
      <c r="T1264" s="9"/>
      <c r="U1264" s="9"/>
      <c r="V1264" s="9"/>
      <c r="W1264" s="9"/>
      <c r="X1264" s="9"/>
      <c r="Y1264" s="9"/>
      <c r="Z1264" s="9"/>
      <c r="AA1264" s="9"/>
      <c r="AB1264" s="9"/>
      <c r="AC1264" s="9"/>
      <c r="AD1264" s="9"/>
      <c r="AE1264" s="9"/>
      <c r="AF1264" s="9"/>
      <c r="AG1264" s="9"/>
      <c r="AH1264" s="9"/>
      <c r="AI1264" s="9"/>
      <c r="AJ1264" s="9"/>
      <c r="AK1264" s="9"/>
      <c r="AL1264" s="9"/>
      <c r="AM1264" s="9"/>
      <c r="AN1264" s="9"/>
      <c r="AO1264" s="9"/>
      <c r="AP1264" s="9"/>
      <c r="AQ1264" s="9"/>
      <c r="AR1264" s="9"/>
      <c r="AS1264" s="9"/>
      <c r="AT1264" s="9"/>
      <c r="AU1264" s="9"/>
      <c r="AV1264" s="9"/>
      <c r="AW1264" s="9"/>
      <c r="AX1264" s="9"/>
      <c r="AY1264" s="9"/>
      <c r="AZ1264" s="9"/>
      <c r="BA1264" s="9"/>
      <c r="BB1264" s="9"/>
      <c r="BC1264" s="9"/>
      <c r="BD1264" s="9"/>
      <c r="BE1264" s="9"/>
      <c r="BF1264" s="9"/>
      <c r="BG1264" s="9"/>
      <c r="BH1264" s="9"/>
      <c r="BI1264" s="9"/>
      <c r="BJ1264" s="9"/>
      <c r="BK1264" s="9"/>
      <c r="BL1264" s="9"/>
      <c r="BM1264" s="9"/>
      <c r="BN1264" s="9"/>
      <c r="BO1264" s="9"/>
      <c r="BP1264" s="9"/>
      <c r="BQ1264" s="9"/>
      <c r="BR1264" s="9"/>
      <c r="BS1264" s="9"/>
      <c r="BT1264" s="9"/>
      <c r="BU1264" s="9"/>
      <c r="BV1264" s="9"/>
      <c r="BW1264" s="9"/>
      <c r="BX1264" s="9"/>
      <c r="BY1264" s="9"/>
      <c r="BZ1264" s="9"/>
      <c r="CA1264" s="9"/>
      <c r="CB1264" s="9"/>
      <c r="CC1264" s="9"/>
      <c r="CD1264" s="9"/>
      <c r="CE1264" s="9"/>
      <c r="CF1264" s="9"/>
      <c r="CG1264" s="9"/>
      <c r="CH1264" s="9"/>
      <c r="CI1264" s="9"/>
      <c r="CJ1264" s="9"/>
      <c r="CK1264" s="9"/>
      <c r="CL1264" s="9"/>
      <c r="CM1264" s="9"/>
      <c r="CN1264" s="9"/>
      <c r="CO1264" s="9"/>
      <c r="CP1264" s="9"/>
      <c r="CQ1264" s="9"/>
      <c r="CR1264" s="9"/>
      <c r="CS1264" s="9"/>
      <c r="CT1264" s="9"/>
      <c r="CU1264" s="9"/>
      <c r="CV1264" s="9"/>
      <c r="CW1264" s="9"/>
      <c r="CX1264" s="9"/>
      <c r="CY1264" s="9"/>
      <c r="CZ1264" s="9"/>
      <c r="DA1264" s="9"/>
      <c r="DB1264" s="9"/>
      <c r="DC1264" s="9"/>
      <c r="DD1264" s="9"/>
      <c r="DE1264" s="9"/>
      <c r="DF1264" s="9"/>
      <c r="DG1264" s="9"/>
      <c r="DH1264" s="9"/>
      <c r="DI1264" s="9"/>
      <c r="DJ1264" s="9"/>
      <c r="DK1264" s="9"/>
      <c r="DL1264" s="9"/>
      <c r="DM1264" s="9"/>
      <c r="DN1264" s="9"/>
      <c r="DO1264" s="9"/>
      <c r="DP1264" s="9"/>
      <c r="DQ1264" s="9"/>
      <c r="DR1264" s="9"/>
      <c r="DS1264" s="9"/>
      <c r="DT1264" s="9"/>
      <c r="DU1264" s="9"/>
      <c r="DV1264" s="9"/>
      <c r="DW1264" s="9"/>
      <c r="DX1264" s="9"/>
      <c r="DY1264" s="9"/>
      <c r="DZ1264" s="9"/>
      <c r="EA1264" s="9"/>
      <c r="EB1264" s="9"/>
      <c r="EC1264" s="9"/>
      <c r="ED1264" s="9"/>
      <c r="EE1264" s="9"/>
      <c r="EF1264" s="9"/>
      <c r="EG1264" s="9"/>
      <c r="EH1264" s="9"/>
      <c r="EI1264" s="9"/>
      <c r="EJ1264" s="9"/>
      <c r="EK1264" s="9"/>
      <c r="EL1264" s="9"/>
      <c r="EM1264" s="9"/>
      <c r="EN1264" s="9"/>
      <c r="EO1264" s="9"/>
      <c r="EP1264" s="9"/>
      <c r="EQ1264" s="9"/>
      <c r="ER1264" s="9"/>
      <c r="ES1264" s="9"/>
      <c r="ET1264" s="9"/>
      <c r="EU1264" s="9"/>
      <c r="EV1264" s="9"/>
      <c r="EW1264" s="9"/>
      <c r="EX1264" s="9"/>
      <c r="EY1264" s="9"/>
      <c r="EZ1264" s="9"/>
      <c r="FA1264" s="9"/>
      <c r="FB1264" s="9"/>
      <c r="FC1264" s="9"/>
      <c r="FD1264" s="9"/>
      <c r="FE1264" s="9"/>
      <c r="FF1264" s="9"/>
      <c r="FG1264" s="9"/>
      <c r="FH1264" s="9"/>
      <c r="FI1264" s="9"/>
      <c r="FJ1264" s="9"/>
      <c r="FK1264" s="9"/>
      <c r="FL1264" s="9"/>
      <c r="FM1264" s="9"/>
      <c r="FN1264" s="9"/>
      <c r="FO1264" s="9"/>
      <c r="FP1264" s="9"/>
      <c r="FQ1264" s="9"/>
      <c r="FR1264" s="9"/>
      <c r="FS1264" s="9"/>
      <c r="FT1264" s="9"/>
      <c r="FU1264" s="9"/>
      <c r="FV1264" s="9"/>
      <c r="FW1264" s="9"/>
      <c r="FX1264" s="9"/>
      <c r="FY1264" s="9"/>
      <c r="FZ1264" s="9"/>
      <c r="GA1264" s="9"/>
      <c r="GB1264" s="9"/>
      <c r="GC1264" s="9"/>
      <c r="GD1264" s="9"/>
      <c r="GE1264" s="9"/>
      <c r="GF1264" s="9"/>
      <c r="GG1264" s="9"/>
      <c r="GH1264" s="9"/>
      <c r="GI1264" s="9"/>
      <c r="GJ1264" s="9"/>
      <c r="GK1264" s="9"/>
      <c r="GL1264" s="9"/>
      <c r="GM1264" s="9"/>
      <c r="GN1264" s="9"/>
      <c r="GO1264" s="9"/>
      <c r="GP1264" s="9"/>
      <c r="GQ1264" s="9"/>
      <c r="GR1264" s="9"/>
      <c r="GS1264" s="9"/>
      <c r="GT1264" s="9"/>
      <c r="GU1264" s="9"/>
      <c r="GV1264" s="9"/>
      <c r="GW1264" s="9"/>
      <c r="GX1264" s="9"/>
      <c r="GY1264" s="9"/>
      <c r="GZ1264" s="9"/>
      <c r="HA1264" s="9"/>
      <c r="HB1264" s="9"/>
      <c r="HC1264" s="9"/>
      <c r="HD1264" s="9"/>
      <c r="HE1264" s="9"/>
      <c r="HF1264" s="9"/>
      <c r="HG1264" s="9"/>
      <c r="HH1264" s="9"/>
      <c r="HI1264" s="9"/>
      <c r="HJ1264" s="9"/>
      <c r="HK1264" s="9"/>
      <c r="HL1264" s="9"/>
      <c r="HM1264" s="9"/>
      <c r="HN1264" s="9"/>
      <c r="HO1264" s="9"/>
      <c r="HP1264" s="9"/>
      <c r="HQ1264" s="9"/>
      <c r="HR1264" s="9"/>
      <c r="HS1264" s="9"/>
      <c r="HT1264" s="9"/>
      <c r="HU1264" s="9"/>
      <c r="HV1264" s="9"/>
      <c r="HW1264" s="9"/>
      <c r="HX1264" s="9"/>
      <c r="HY1264" s="9"/>
      <c r="HZ1264" s="9"/>
      <c r="IA1264" s="9"/>
      <c r="IB1264" s="9"/>
      <c r="IC1264" s="9"/>
      <c r="ID1264" s="9"/>
      <c r="IE1264" s="9"/>
      <c r="IF1264" s="9"/>
      <c r="IG1264" s="9"/>
      <c r="IH1264" s="9"/>
      <c r="II1264" s="9"/>
      <c r="IJ1264" s="9"/>
      <c r="IK1264" s="9"/>
      <c r="IL1264" s="9"/>
      <c r="IM1264" s="9"/>
      <c r="IN1264" s="9"/>
      <c r="IO1264" s="9"/>
      <c r="IP1264" s="9"/>
      <c r="IQ1264" s="9"/>
      <c r="IR1264" s="9"/>
      <c r="IS1264" s="9"/>
      <c r="IT1264" s="9"/>
      <c r="IU1264" s="9"/>
      <c r="IV1264" s="9"/>
    </row>
    <row r="1265" spans="1:256">
      <c r="A1265" s="24" t="s">
        <v>136</v>
      </c>
      <c r="B1265" s="5">
        <v>2005</v>
      </c>
      <c r="C1265" s="33">
        <v>0.59624762137004961</v>
      </c>
      <c r="D1265" s="88">
        <v>0.28789174531863498</v>
      </c>
      <c r="E1265" s="88">
        <v>1.7425787831748942E-5</v>
      </c>
      <c r="F1265" s="88">
        <v>0.11458759884785855</v>
      </c>
      <c r="G1265" s="88">
        <v>1.2556086756251755E-3</v>
      </c>
      <c r="H1265" s="9"/>
      <c r="I1265" s="9"/>
      <c r="J1265" s="9"/>
      <c r="K1265" s="9"/>
      <c r="L1265" s="9"/>
      <c r="M1265" s="9"/>
      <c r="N1265" s="9"/>
      <c r="O1265" s="9"/>
      <c r="P1265" s="9"/>
      <c r="Q1265" s="9"/>
      <c r="R1265" s="9"/>
      <c r="S1265" s="9"/>
      <c r="T1265" s="9"/>
      <c r="U1265" s="9"/>
      <c r="V1265" s="9"/>
      <c r="W1265" s="9"/>
      <c r="X1265" s="9"/>
      <c r="Y1265" s="9"/>
      <c r="Z1265" s="9"/>
      <c r="AA1265" s="9"/>
      <c r="AB1265" s="9"/>
      <c r="AC1265" s="9"/>
      <c r="AD1265" s="9"/>
      <c r="AE1265" s="9"/>
      <c r="AF1265" s="9"/>
      <c r="AG1265" s="9"/>
      <c r="AH1265" s="9"/>
      <c r="AI1265" s="9"/>
      <c r="AJ1265" s="9"/>
      <c r="AK1265" s="9"/>
      <c r="AL1265" s="9"/>
      <c r="AM1265" s="9"/>
      <c r="AN1265" s="9"/>
      <c r="AO1265" s="9"/>
      <c r="AP1265" s="9"/>
      <c r="AQ1265" s="9"/>
      <c r="AR1265" s="9"/>
      <c r="AS1265" s="9"/>
      <c r="AT1265" s="9"/>
      <c r="AU1265" s="9"/>
      <c r="AV1265" s="9"/>
      <c r="AW1265" s="9"/>
      <c r="AX1265" s="9"/>
      <c r="AY1265" s="9"/>
      <c r="AZ1265" s="9"/>
      <c r="BA1265" s="9"/>
      <c r="BB1265" s="9"/>
      <c r="BC1265" s="9"/>
      <c r="BD1265" s="9"/>
      <c r="BE1265" s="9"/>
      <c r="BF1265" s="9"/>
      <c r="BG1265" s="9"/>
      <c r="BH1265" s="9"/>
      <c r="BI1265" s="9"/>
      <c r="BJ1265" s="9"/>
      <c r="BK1265" s="9"/>
      <c r="BL1265" s="9"/>
      <c r="BM1265" s="9"/>
      <c r="BN1265" s="9"/>
      <c r="BO1265" s="9"/>
      <c r="BP1265" s="9"/>
      <c r="BQ1265" s="9"/>
      <c r="BR1265" s="9"/>
      <c r="BS1265" s="9"/>
      <c r="BT1265" s="9"/>
      <c r="BU1265" s="9"/>
      <c r="BV1265" s="9"/>
      <c r="BW1265" s="9"/>
      <c r="BX1265" s="9"/>
      <c r="BY1265" s="9"/>
      <c r="BZ1265" s="9"/>
      <c r="CA1265" s="9"/>
      <c r="CB1265" s="9"/>
      <c r="CC1265" s="9"/>
      <c r="CD1265" s="9"/>
      <c r="CE1265" s="9"/>
      <c r="CF1265" s="9"/>
      <c r="CG1265" s="9"/>
      <c r="CH1265" s="9"/>
      <c r="CI1265" s="9"/>
      <c r="CJ1265" s="9"/>
      <c r="CK1265" s="9"/>
      <c r="CL1265" s="9"/>
      <c r="CM1265" s="9"/>
      <c r="CN1265" s="9"/>
      <c r="CO1265" s="9"/>
      <c r="CP1265" s="9"/>
      <c r="CQ1265" s="9"/>
      <c r="CR1265" s="9"/>
      <c r="CS1265" s="9"/>
      <c r="CT1265" s="9"/>
      <c r="CU1265" s="9"/>
      <c r="CV1265" s="9"/>
      <c r="CW1265" s="9"/>
      <c r="CX1265" s="9"/>
      <c r="CY1265" s="9"/>
      <c r="CZ1265" s="9"/>
      <c r="DA1265" s="9"/>
      <c r="DB1265" s="9"/>
      <c r="DC1265" s="9"/>
      <c r="DD1265" s="9"/>
      <c r="DE1265" s="9"/>
      <c r="DF1265" s="9"/>
      <c r="DG1265" s="9"/>
      <c r="DH1265" s="9"/>
      <c r="DI1265" s="9"/>
      <c r="DJ1265" s="9"/>
      <c r="DK1265" s="9"/>
      <c r="DL1265" s="9"/>
      <c r="DM1265" s="9"/>
      <c r="DN1265" s="9"/>
      <c r="DO1265" s="9"/>
      <c r="DP1265" s="9"/>
      <c r="DQ1265" s="9"/>
      <c r="DR1265" s="9"/>
      <c r="DS1265" s="9"/>
      <c r="DT1265" s="9"/>
      <c r="DU1265" s="9"/>
      <c r="DV1265" s="9"/>
      <c r="DW1265" s="9"/>
      <c r="DX1265" s="9"/>
      <c r="DY1265" s="9"/>
      <c r="DZ1265" s="9"/>
      <c r="EA1265" s="9"/>
      <c r="EB1265" s="9"/>
      <c r="EC1265" s="9"/>
      <c r="ED1265" s="9"/>
      <c r="EE1265" s="9"/>
      <c r="EF1265" s="9"/>
      <c r="EG1265" s="9"/>
      <c r="EH1265" s="9"/>
      <c r="EI1265" s="9"/>
      <c r="EJ1265" s="9"/>
      <c r="EK1265" s="9"/>
      <c r="EL1265" s="9"/>
      <c r="EM1265" s="9"/>
      <c r="EN1265" s="9"/>
      <c r="EO1265" s="9"/>
      <c r="EP1265" s="9"/>
      <c r="EQ1265" s="9"/>
      <c r="ER1265" s="9"/>
      <c r="ES1265" s="9"/>
      <c r="ET1265" s="9"/>
      <c r="EU1265" s="9"/>
      <c r="EV1265" s="9"/>
      <c r="EW1265" s="9"/>
      <c r="EX1265" s="9"/>
      <c r="EY1265" s="9"/>
      <c r="EZ1265" s="9"/>
      <c r="FA1265" s="9"/>
      <c r="FB1265" s="9"/>
      <c r="FC1265" s="9"/>
      <c r="FD1265" s="9"/>
      <c r="FE1265" s="9"/>
      <c r="FF1265" s="9"/>
      <c r="FG1265" s="9"/>
      <c r="FH1265" s="9"/>
      <c r="FI1265" s="9"/>
      <c r="FJ1265" s="9"/>
      <c r="FK1265" s="9"/>
      <c r="FL1265" s="9"/>
      <c r="FM1265" s="9"/>
      <c r="FN1265" s="9"/>
      <c r="FO1265" s="9"/>
      <c r="FP1265" s="9"/>
      <c r="FQ1265" s="9"/>
      <c r="FR1265" s="9"/>
      <c r="FS1265" s="9"/>
      <c r="FT1265" s="9"/>
      <c r="FU1265" s="9"/>
      <c r="FV1265" s="9"/>
      <c r="FW1265" s="9"/>
      <c r="FX1265" s="9"/>
      <c r="FY1265" s="9"/>
      <c r="FZ1265" s="9"/>
      <c r="GA1265" s="9"/>
      <c r="GB1265" s="9"/>
      <c r="GC1265" s="9"/>
      <c r="GD1265" s="9"/>
      <c r="GE1265" s="9"/>
      <c r="GF1265" s="9"/>
      <c r="GG1265" s="9"/>
      <c r="GH1265" s="9"/>
      <c r="GI1265" s="9"/>
      <c r="GJ1265" s="9"/>
      <c r="GK1265" s="9"/>
      <c r="GL1265" s="9"/>
      <c r="GM1265" s="9"/>
      <c r="GN1265" s="9"/>
      <c r="GO1265" s="9"/>
      <c r="GP1265" s="9"/>
      <c r="GQ1265" s="9"/>
      <c r="GR1265" s="9"/>
      <c r="GS1265" s="9"/>
      <c r="GT1265" s="9"/>
      <c r="GU1265" s="9"/>
      <c r="GV1265" s="9"/>
      <c r="GW1265" s="9"/>
      <c r="GX1265" s="9"/>
      <c r="GY1265" s="9"/>
      <c r="GZ1265" s="9"/>
      <c r="HA1265" s="9"/>
      <c r="HB1265" s="9"/>
      <c r="HC1265" s="9"/>
      <c r="HD1265" s="9"/>
      <c r="HE1265" s="9"/>
      <c r="HF1265" s="9"/>
      <c r="HG1265" s="9"/>
      <c r="HH1265" s="9"/>
      <c r="HI1265" s="9"/>
      <c r="HJ1265" s="9"/>
      <c r="HK1265" s="9"/>
      <c r="HL1265" s="9"/>
      <c r="HM1265" s="9"/>
      <c r="HN1265" s="9"/>
      <c r="HO1265" s="9"/>
      <c r="HP1265" s="9"/>
      <c r="HQ1265" s="9"/>
      <c r="HR1265" s="9"/>
      <c r="HS1265" s="9"/>
      <c r="HT1265" s="9"/>
      <c r="HU1265" s="9"/>
      <c r="HV1265" s="9"/>
      <c r="HW1265" s="9"/>
      <c r="HX1265" s="9"/>
      <c r="HY1265" s="9"/>
      <c r="HZ1265" s="9"/>
      <c r="IA1265" s="9"/>
      <c r="IB1265" s="9"/>
      <c r="IC1265" s="9"/>
      <c r="ID1265" s="9"/>
      <c r="IE1265" s="9"/>
      <c r="IF1265" s="9"/>
      <c r="IG1265" s="9"/>
      <c r="IH1265" s="9"/>
      <c r="II1265" s="9"/>
      <c r="IJ1265" s="9"/>
      <c r="IK1265" s="9"/>
      <c r="IL1265" s="9"/>
      <c r="IM1265" s="9"/>
      <c r="IN1265" s="9"/>
      <c r="IO1265" s="9"/>
      <c r="IP1265" s="9"/>
      <c r="IQ1265" s="9"/>
      <c r="IR1265" s="9"/>
      <c r="IS1265" s="9"/>
      <c r="IT1265" s="9"/>
      <c r="IU1265" s="9"/>
      <c r="IV1265" s="9"/>
    </row>
    <row r="1266" spans="1:256">
      <c r="A1266" s="24" t="s">
        <v>137</v>
      </c>
      <c r="B1266" s="5">
        <v>2005</v>
      </c>
      <c r="C1266" s="33">
        <v>0.43198447004155427</v>
      </c>
      <c r="D1266" s="88">
        <v>0.45865430113346833</v>
      </c>
      <c r="E1266" s="88">
        <v>4.7831887575198124E-3</v>
      </c>
      <c r="F1266" s="88">
        <v>0.10203426641133621</v>
      </c>
      <c r="G1266" s="88">
        <v>2.5437736561214441E-3</v>
      </c>
      <c r="H1266" s="9"/>
      <c r="I1266" s="9"/>
      <c r="J1266" s="9"/>
      <c r="K1266" s="9"/>
      <c r="L1266" s="9"/>
      <c r="M1266" s="9"/>
      <c r="N1266" s="9"/>
      <c r="O1266" s="9"/>
      <c r="P1266" s="9"/>
      <c r="Q1266" s="9"/>
      <c r="R1266" s="9"/>
      <c r="S1266" s="9"/>
      <c r="T1266" s="9"/>
      <c r="U1266" s="9"/>
      <c r="V1266" s="9"/>
      <c r="W1266" s="9"/>
      <c r="X1266" s="9"/>
      <c r="Y1266" s="9"/>
      <c r="Z1266" s="9"/>
      <c r="AA1266" s="9"/>
      <c r="AB1266" s="9"/>
      <c r="AC1266" s="9"/>
      <c r="AD1266" s="9"/>
      <c r="AE1266" s="9"/>
      <c r="AF1266" s="9"/>
      <c r="AG1266" s="9"/>
      <c r="AH1266" s="9"/>
      <c r="AI1266" s="9"/>
      <c r="AJ1266" s="9"/>
      <c r="AK1266" s="9"/>
      <c r="AL1266" s="9"/>
      <c r="AM1266" s="9"/>
      <c r="AN1266" s="9"/>
      <c r="AO1266" s="9"/>
      <c r="AP1266" s="9"/>
      <c r="AQ1266" s="9"/>
      <c r="AR1266" s="9"/>
      <c r="AS1266" s="9"/>
      <c r="AT1266" s="9"/>
      <c r="AU1266" s="9"/>
      <c r="AV1266" s="9"/>
      <c r="AW1266" s="9"/>
      <c r="AX1266" s="9"/>
      <c r="AY1266" s="9"/>
      <c r="AZ1266" s="9"/>
      <c r="BA1266" s="9"/>
      <c r="BB1266" s="9"/>
      <c r="BC1266" s="9"/>
      <c r="BD1266" s="9"/>
      <c r="BE1266" s="9"/>
      <c r="BF1266" s="9"/>
      <c r="BG1266" s="9"/>
      <c r="BH1266" s="9"/>
      <c r="BI1266" s="9"/>
      <c r="BJ1266" s="9"/>
      <c r="BK1266" s="9"/>
      <c r="BL1266" s="9"/>
      <c r="BM1266" s="9"/>
      <c r="BN1266" s="9"/>
      <c r="BO1266" s="9"/>
      <c r="BP1266" s="9"/>
      <c r="BQ1266" s="9"/>
      <c r="BR1266" s="9"/>
      <c r="BS1266" s="9"/>
      <c r="BT1266" s="9"/>
      <c r="BU1266" s="9"/>
      <c r="BV1266" s="9"/>
      <c r="BW1266" s="9"/>
      <c r="BX1266" s="9"/>
      <c r="BY1266" s="9"/>
      <c r="BZ1266" s="9"/>
      <c r="CA1266" s="9"/>
      <c r="CB1266" s="9"/>
      <c r="CC1266" s="9"/>
      <c r="CD1266" s="9"/>
      <c r="CE1266" s="9"/>
      <c r="CF1266" s="9"/>
      <c r="CG1266" s="9"/>
      <c r="CH1266" s="9"/>
      <c r="CI1266" s="9"/>
      <c r="CJ1266" s="9"/>
      <c r="CK1266" s="9"/>
      <c r="CL1266" s="9"/>
      <c r="CM1266" s="9"/>
      <c r="CN1266" s="9"/>
      <c r="CO1266" s="9"/>
      <c r="CP1266" s="9"/>
      <c r="CQ1266" s="9"/>
      <c r="CR1266" s="9"/>
      <c r="CS1266" s="9"/>
      <c r="CT1266" s="9"/>
      <c r="CU1266" s="9"/>
      <c r="CV1266" s="9"/>
      <c r="CW1266" s="9"/>
      <c r="CX1266" s="9"/>
      <c r="CY1266" s="9"/>
      <c r="CZ1266" s="9"/>
      <c r="DA1266" s="9"/>
      <c r="DB1266" s="9"/>
      <c r="DC1266" s="9"/>
      <c r="DD1266" s="9"/>
      <c r="DE1266" s="9"/>
      <c r="DF1266" s="9"/>
      <c r="DG1266" s="9"/>
      <c r="DH1266" s="9"/>
      <c r="DI1266" s="9"/>
      <c r="DJ1266" s="9"/>
      <c r="DK1266" s="9"/>
      <c r="DL1266" s="9"/>
      <c r="DM1266" s="9"/>
      <c r="DN1266" s="9"/>
      <c r="DO1266" s="9"/>
      <c r="DP1266" s="9"/>
      <c r="DQ1266" s="9"/>
      <c r="DR1266" s="9"/>
      <c r="DS1266" s="9"/>
      <c r="DT1266" s="9"/>
      <c r="DU1266" s="9"/>
      <c r="DV1266" s="9"/>
      <c r="DW1266" s="9"/>
      <c r="DX1266" s="9"/>
      <c r="DY1266" s="9"/>
      <c r="DZ1266" s="9"/>
      <c r="EA1266" s="9"/>
      <c r="EB1266" s="9"/>
      <c r="EC1266" s="9"/>
      <c r="ED1266" s="9"/>
      <c r="EE1266" s="9"/>
      <c r="EF1266" s="9"/>
      <c r="EG1266" s="9"/>
      <c r="EH1266" s="9"/>
      <c r="EI1266" s="9"/>
      <c r="EJ1266" s="9"/>
      <c r="EK1266" s="9"/>
      <c r="EL1266" s="9"/>
      <c r="EM1266" s="9"/>
      <c r="EN1266" s="9"/>
      <c r="EO1266" s="9"/>
      <c r="EP1266" s="9"/>
      <c r="EQ1266" s="9"/>
      <c r="ER1266" s="9"/>
      <c r="ES1266" s="9"/>
      <c r="ET1266" s="9"/>
      <c r="EU1266" s="9"/>
      <c r="EV1266" s="9"/>
      <c r="EW1266" s="9"/>
      <c r="EX1266" s="9"/>
      <c r="EY1266" s="9"/>
      <c r="EZ1266" s="9"/>
      <c r="FA1266" s="9"/>
      <c r="FB1266" s="9"/>
      <c r="FC1266" s="9"/>
      <c r="FD1266" s="9"/>
      <c r="FE1266" s="9"/>
      <c r="FF1266" s="9"/>
      <c r="FG1266" s="9"/>
      <c r="FH1266" s="9"/>
      <c r="FI1266" s="9"/>
      <c r="FJ1266" s="9"/>
      <c r="FK1266" s="9"/>
      <c r="FL1266" s="9"/>
      <c r="FM1266" s="9"/>
      <c r="FN1266" s="9"/>
      <c r="FO1266" s="9"/>
      <c r="FP1266" s="9"/>
      <c r="FQ1266" s="9"/>
      <c r="FR1266" s="9"/>
      <c r="FS1266" s="9"/>
      <c r="FT1266" s="9"/>
      <c r="FU1266" s="9"/>
      <c r="FV1266" s="9"/>
      <c r="FW1266" s="9"/>
      <c r="FX1266" s="9"/>
      <c r="FY1266" s="9"/>
      <c r="FZ1266" s="9"/>
      <c r="GA1266" s="9"/>
      <c r="GB1266" s="9"/>
      <c r="GC1266" s="9"/>
      <c r="GD1266" s="9"/>
      <c r="GE1266" s="9"/>
      <c r="GF1266" s="9"/>
      <c r="GG1266" s="9"/>
      <c r="GH1266" s="9"/>
      <c r="GI1266" s="9"/>
      <c r="GJ1266" s="9"/>
      <c r="GK1266" s="9"/>
      <c r="GL1266" s="9"/>
      <c r="GM1266" s="9"/>
      <c r="GN1266" s="9"/>
      <c r="GO1266" s="9"/>
      <c r="GP1266" s="9"/>
      <c r="GQ1266" s="9"/>
      <c r="GR1266" s="9"/>
      <c r="GS1266" s="9"/>
      <c r="GT1266" s="9"/>
      <c r="GU1266" s="9"/>
      <c r="GV1266" s="9"/>
      <c r="GW1266" s="9"/>
      <c r="GX1266" s="9"/>
      <c r="GY1266" s="9"/>
      <c r="GZ1266" s="9"/>
      <c r="HA1266" s="9"/>
      <c r="HB1266" s="9"/>
      <c r="HC1266" s="9"/>
      <c r="HD1266" s="9"/>
      <c r="HE1266" s="9"/>
      <c r="HF1266" s="9"/>
      <c r="HG1266" s="9"/>
      <c r="HH1266" s="9"/>
      <c r="HI1266" s="9"/>
      <c r="HJ1266" s="9"/>
      <c r="HK1266" s="9"/>
      <c r="HL1266" s="9"/>
      <c r="HM1266" s="9"/>
      <c r="HN1266" s="9"/>
      <c r="HO1266" s="9"/>
      <c r="HP1266" s="9"/>
      <c r="HQ1266" s="9"/>
      <c r="HR1266" s="9"/>
      <c r="HS1266" s="9"/>
      <c r="HT1266" s="9"/>
      <c r="HU1266" s="9"/>
      <c r="HV1266" s="9"/>
      <c r="HW1266" s="9"/>
      <c r="HX1266" s="9"/>
      <c r="HY1266" s="9"/>
      <c r="HZ1266" s="9"/>
      <c r="IA1266" s="9"/>
      <c r="IB1266" s="9"/>
      <c r="IC1266" s="9"/>
      <c r="ID1266" s="9"/>
      <c r="IE1266" s="9"/>
      <c r="IF1266" s="9"/>
      <c r="IG1266" s="9"/>
      <c r="IH1266" s="9"/>
      <c r="II1266" s="9"/>
      <c r="IJ1266" s="9"/>
      <c r="IK1266" s="9"/>
      <c r="IL1266" s="9"/>
      <c r="IM1266" s="9"/>
      <c r="IN1266" s="9"/>
      <c r="IO1266" s="9"/>
      <c r="IP1266" s="9"/>
      <c r="IQ1266" s="9"/>
      <c r="IR1266" s="9"/>
      <c r="IS1266" s="9"/>
      <c r="IT1266" s="9"/>
      <c r="IU1266" s="9"/>
      <c r="IV1266" s="9"/>
    </row>
    <row r="1267" spans="1:256">
      <c r="A1267" s="24" t="s">
        <v>138</v>
      </c>
      <c r="B1267" s="5">
        <v>2005</v>
      </c>
      <c r="C1267" s="33">
        <v>0.5239770511196512</v>
      </c>
      <c r="D1267" s="88">
        <v>0.38657487133496382</v>
      </c>
      <c r="E1267" s="88">
        <v>1.0691729598716641E-3</v>
      </c>
      <c r="F1267" s="88">
        <v>8.5019820905309823E-2</v>
      </c>
      <c r="G1267" s="88">
        <v>3.3590836802034579E-3</v>
      </c>
      <c r="H1267" s="9"/>
      <c r="I1267" s="9"/>
      <c r="J1267" s="9"/>
      <c r="K1267" s="9"/>
      <c r="L1267" s="9"/>
      <c r="M1267" s="9"/>
      <c r="N1267" s="9"/>
      <c r="O1267" s="9"/>
      <c r="P1267" s="9"/>
      <c r="Q1267" s="9"/>
      <c r="R1267" s="9"/>
      <c r="S1267" s="9"/>
      <c r="T1267" s="9"/>
      <c r="U1267" s="9"/>
      <c r="V1267" s="9"/>
      <c r="W1267" s="9"/>
      <c r="X1267" s="9"/>
      <c r="Y1267" s="9"/>
      <c r="Z1267" s="9"/>
      <c r="AA1267" s="9"/>
      <c r="AB1267" s="9"/>
      <c r="AC1267" s="9"/>
      <c r="AD1267" s="9"/>
      <c r="AE1267" s="9"/>
      <c r="AF1267" s="9"/>
      <c r="AG1267" s="9"/>
      <c r="AH1267" s="9"/>
      <c r="AI1267" s="9"/>
      <c r="AJ1267" s="9"/>
      <c r="AK1267" s="9"/>
      <c r="AL1267" s="9"/>
      <c r="AM1267" s="9"/>
      <c r="AN1267" s="9"/>
      <c r="AO1267" s="9"/>
      <c r="AP1267" s="9"/>
      <c r="AQ1267" s="9"/>
      <c r="AR1267" s="9"/>
      <c r="AS1267" s="9"/>
      <c r="AT1267" s="9"/>
      <c r="AU1267" s="9"/>
      <c r="AV1267" s="9"/>
      <c r="AW1267" s="9"/>
      <c r="AX1267" s="9"/>
      <c r="AY1267" s="9"/>
      <c r="AZ1267" s="9"/>
      <c r="BA1267" s="9"/>
      <c r="BB1267" s="9"/>
      <c r="BC1267" s="9"/>
      <c r="BD1267" s="9"/>
      <c r="BE1267" s="9"/>
      <c r="BF1267" s="9"/>
      <c r="BG1267" s="9"/>
      <c r="BH1267" s="9"/>
      <c r="BI1267" s="9"/>
      <c r="BJ1267" s="9"/>
      <c r="BK1267" s="9"/>
      <c r="BL1267" s="9"/>
      <c r="BM1267" s="9"/>
      <c r="BN1267" s="9"/>
      <c r="BO1267" s="9"/>
      <c r="BP1267" s="9"/>
      <c r="BQ1267" s="9"/>
      <c r="BR1267" s="9"/>
      <c r="BS1267" s="9"/>
      <c r="BT1267" s="9"/>
      <c r="BU1267" s="9"/>
      <c r="BV1267" s="9"/>
      <c r="BW1267" s="9"/>
      <c r="BX1267" s="9"/>
      <c r="BY1267" s="9"/>
      <c r="BZ1267" s="9"/>
      <c r="CA1267" s="9"/>
      <c r="CB1267" s="9"/>
      <c r="CC1267" s="9"/>
      <c r="CD1267" s="9"/>
      <c r="CE1267" s="9"/>
      <c r="CF1267" s="9"/>
      <c r="CG1267" s="9"/>
      <c r="CH1267" s="9"/>
      <c r="CI1267" s="9"/>
      <c r="CJ1267" s="9"/>
      <c r="CK1267" s="9"/>
      <c r="CL1267" s="9"/>
      <c r="CM1267" s="9"/>
      <c r="CN1267" s="9"/>
      <c r="CO1267" s="9"/>
      <c r="CP1267" s="9"/>
      <c r="CQ1267" s="9"/>
      <c r="CR1267" s="9"/>
      <c r="CS1267" s="9"/>
      <c r="CT1267" s="9"/>
      <c r="CU1267" s="9"/>
      <c r="CV1267" s="9"/>
      <c r="CW1267" s="9"/>
      <c r="CX1267" s="9"/>
      <c r="CY1267" s="9"/>
      <c r="CZ1267" s="9"/>
      <c r="DA1267" s="9"/>
      <c r="DB1267" s="9"/>
      <c r="DC1267" s="9"/>
      <c r="DD1267" s="9"/>
      <c r="DE1267" s="9"/>
      <c r="DF1267" s="9"/>
      <c r="DG1267" s="9"/>
      <c r="DH1267" s="9"/>
      <c r="DI1267" s="9"/>
      <c r="DJ1267" s="9"/>
      <c r="DK1267" s="9"/>
      <c r="DL1267" s="9"/>
      <c r="DM1267" s="9"/>
      <c r="DN1267" s="9"/>
      <c r="DO1267" s="9"/>
      <c r="DP1267" s="9"/>
      <c r="DQ1267" s="9"/>
      <c r="DR1267" s="9"/>
      <c r="DS1267" s="9"/>
      <c r="DT1267" s="9"/>
      <c r="DU1267" s="9"/>
      <c r="DV1267" s="9"/>
      <c r="DW1267" s="9"/>
      <c r="DX1267" s="9"/>
      <c r="DY1267" s="9"/>
      <c r="DZ1267" s="9"/>
      <c r="EA1267" s="9"/>
      <c r="EB1267" s="9"/>
      <c r="EC1267" s="9"/>
      <c r="ED1267" s="9"/>
      <c r="EE1267" s="9"/>
      <c r="EF1267" s="9"/>
      <c r="EG1267" s="9"/>
      <c r="EH1267" s="9"/>
      <c r="EI1267" s="9"/>
      <c r="EJ1267" s="9"/>
      <c r="EK1267" s="9"/>
      <c r="EL1267" s="9"/>
      <c r="EM1267" s="9"/>
      <c r="EN1267" s="9"/>
      <c r="EO1267" s="9"/>
      <c r="EP1267" s="9"/>
      <c r="EQ1267" s="9"/>
      <c r="ER1267" s="9"/>
      <c r="ES1267" s="9"/>
      <c r="ET1267" s="9"/>
      <c r="EU1267" s="9"/>
      <c r="EV1267" s="9"/>
      <c r="EW1267" s="9"/>
      <c r="EX1267" s="9"/>
      <c r="EY1267" s="9"/>
      <c r="EZ1267" s="9"/>
      <c r="FA1267" s="9"/>
      <c r="FB1267" s="9"/>
      <c r="FC1267" s="9"/>
      <c r="FD1267" s="9"/>
      <c r="FE1267" s="9"/>
      <c r="FF1267" s="9"/>
      <c r="FG1267" s="9"/>
      <c r="FH1267" s="9"/>
      <c r="FI1267" s="9"/>
      <c r="FJ1267" s="9"/>
      <c r="FK1267" s="9"/>
      <c r="FL1267" s="9"/>
      <c r="FM1267" s="9"/>
      <c r="FN1267" s="9"/>
      <c r="FO1267" s="9"/>
      <c r="FP1267" s="9"/>
      <c r="FQ1267" s="9"/>
      <c r="FR1267" s="9"/>
      <c r="FS1267" s="9"/>
      <c r="FT1267" s="9"/>
      <c r="FU1267" s="9"/>
      <c r="FV1267" s="9"/>
      <c r="FW1267" s="9"/>
      <c r="FX1267" s="9"/>
      <c r="FY1267" s="9"/>
      <c r="FZ1267" s="9"/>
      <c r="GA1267" s="9"/>
      <c r="GB1267" s="9"/>
      <c r="GC1267" s="9"/>
      <c r="GD1267" s="9"/>
      <c r="GE1267" s="9"/>
      <c r="GF1267" s="9"/>
      <c r="GG1267" s="9"/>
      <c r="GH1267" s="9"/>
      <c r="GI1267" s="9"/>
      <c r="GJ1267" s="9"/>
      <c r="GK1267" s="9"/>
      <c r="GL1267" s="9"/>
      <c r="GM1267" s="9"/>
      <c r="GN1267" s="9"/>
      <c r="GO1267" s="9"/>
      <c r="GP1267" s="9"/>
      <c r="GQ1267" s="9"/>
      <c r="GR1267" s="9"/>
      <c r="GS1267" s="9"/>
      <c r="GT1267" s="9"/>
      <c r="GU1267" s="9"/>
      <c r="GV1267" s="9"/>
      <c r="GW1267" s="9"/>
      <c r="GX1267" s="9"/>
      <c r="GY1267" s="9"/>
      <c r="GZ1267" s="9"/>
      <c r="HA1267" s="9"/>
      <c r="HB1267" s="9"/>
      <c r="HC1267" s="9"/>
      <c r="HD1267" s="9"/>
      <c r="HE1267" s="9"/>
      <c r="HF1267" s="9"/>
      <c r="HG1267" s="9"/>
      <c r="HH1267" s="9"/>
      <c r="HI1267" s="9"/>
      <c r="HJ1267" s="9"/>
      <c r="HK1267" s="9"/>
      <c r="HL1267" s="9"/>
      <c r="HM1267" s="9"/>
      <c r="HN1267" s="9"/>
      <c r="HO1267" s="9"/>
      <c r="HP1267" s="9"/>
      <c r="HQ1267" s="9"/>
      <c r="HR1267" s="9"/>
      <c r="HS1267" s="9"/>
      <c r="HT1267" s="9"/>
      <c r="HU1267" s="9"/>
      <c r="HV1267" s="9"/>
      <c r="HW1267" s="9"/>
      <c r="HX1267" s="9"/>
      <c r="HY1267" s="9"/>
      <c r="HZ1267" s="9"/>
      <c r="IA1267" s="9"/>
      <c r="IB1267" s="9"/>
      <c r="IC1267" s="9"/>
      <c r="ID1267" s="9"/>
      <c r="IE1267" s="9"/>
      <c r="IF1267" s="9"/>
      <c r="IG1267" s="9"/>
      <c r="IH1267" s="9"/>
      <c r="II1267" s="9"/>
      <c r="IJ1267" s="9"/>
      <c r="IK1267" s="9"/>
      <c r="IL1267" s="9"/>
      <c r="IM1267" s="9"/>
      <c r="IN1267" s="9"/>
      <c r="IO1267" s="9"/>
      <c r="IP1267" s="9"/>
      <c r="IQ1267" s="9"/>
      <c r="IR1267" s="9"/>
      <c r="IS1267" s="9"/>
      <c r="IT1267" s="9"/>
      <c r="IU1267" s="9"/>
      <c r="IV1267" s="9"/>
    </row>
    <row r="1268" spans="1:256">
      <c r="A1268" s="24" t="s">
        <v>139</v>
      </c>
      <c r="B1268" s="5">
        <v>2005</v>
      </c>
      <c r="C1268" s="33">
        <v>0.58797383881726573</v>
      </c>
      <c r="D1268" s="88">
        <v>0.21160840839708953</v>
      </c>
      <c r="E1268" s="88">
        <v>6.7812402507633499E-2</v>
      </c>
      <c r="F1268" s="88">
        <v>0.12835362469420022</v>
      </c>
      <c r="G1268" s="88">
        <v>4.2517255838110616E-3</v>
      </c>
      <c r="H1268" s="9"/>
      <c r="I1268" s="9"/>
      <c r="J1268" s="9"/>
      <c r="K1268" s="9"/>
      <c r="L1268" s="9"/>
      <c r="M1268" s="9"/>
      <c r="N1268" s="9"/>
      <c r="O1268" s="9"/>
      <c r="P1268" s="9"/>
      <c r="Q1268" s="9"/>
      <c r="R1268" s="9"/>
      <c r="S1268" s="9"/>
      <c r="T1268" s="9"/>
      <c r="U1268" s="9"/>
      <c r="V1268" s="9"/>
      <c r="W1268" s="9"/>
      <c r="X1268" s="9"/>
      <c r="Y1268" s="9"/>
      <c r="Z1268" s="9"/>
      <c r="AA1268" s="9"/>
      <c r="AB1268" s="9"/>
      <c r="AC1268" s="9"/>
      <c r="AD1268" s="9"/>
      <c r="AE1268" s="9"/>
      <c r="AF1268" s="9"/>
      <c r="AG1268" s="9"/>
      <c r="AH1268" s="9"/>
      <c r="AI1268" s="9"/>
      <c r="AJ1268" s="9"/>
      <c r="AK1268" s="9"/>
      <c r="AL1268" s="9"/>
      <c r="AM1268" s="9"/>
      <c r="AN1268" s="9"/>
      <c r="AO1268" s="9"/>
      <c r="AP1268" s="9"/>
      <c r="AQ1268" s="9"/>
      <c r="AR1268" s="9"/>
      <c r="AS1268" s="9"/>
      <c r="AT1268" s="9"/>
      <c r="AU1268" s="9"/>
      <c r="AV1268" s="9"/>
      <c r="AW1268" s="9"/>
      <c r="AX1268" s="9"/>
      <c r="AY1268" s="9"/>
      <c r="AZ1268" s="9"/>
      <c r="BA1268" s="9"/>
      <c r="BB1268" s="9"/>
      <c r="BC1268" s="9"/>
      <c r="BD1268" s="9"/>
      <c r="BE1268" s="9"/>
      <c r="BF1268" s="9"/>
      <c r="BG1268" s="9"/>
      <c r="BH1268" s="9"/>
      <c r="BI1268" s="9"/>
      <c r="BJ1268" s="9"/>
      <c r="BK1268" s="9"/>
      <c r="BL1268" s="9"/>
      <c r="BM1268" s="9"/>
      <c r="BN1268" s="9"/>
      <c r="BO1268" s="9"/>
      <c r="BP1268" s="9"/>
      <c r="BQ1268" s="9"/>
      <c r="BR1268" s="9"/>
      <c r="BS1268" s="9"/>
      <c r="BT1268" s="9"/>
      <c r="BU1268" s="9"/>
      <c r="BV1268" s="9"/>
      <c r="BW1268" s="9"/>
      <c r="BX1268" s="9"/>
      <c r="BY1268" s="9"/>
      <c r="BZ1268" s="9"/>
      <c r="CA1268" s="9"/>
      <c r="CB1268" s="9"/>
      <c r="CC1268" s="9"/>
      <c r="CD1268" s="9"/>
      <c r="CE1268" s="9"/>
      <c r="CF1268" s="9"/>
      <c r="CG1268" s="9"/>
      <c r="CH1268" s="9"/>
      <c r="CI1268" s="9"/>
      <c r="CJ1268" s="9"/>
      <c r="CK1268" s="9"/>
      <c r="CL1268" s="9"/>
      <c r="CM1268" s="9"/>
      <c r="CN1268" s="9"/>
      <c r="CO1268" s="9"/>
      <c r="CP1268" s="9"/>
      <c r="CQ1268" s="9"/>
      <c r="CR1268" s="9"/>
      <c r="CS1268" s="9"/>
      <c r="CT1268" s="9"/>
      <c r="CU1268" s="9"/>
      <c r="CV1268" s="9"/>
      <c r="CW1268" s="9"/>
      <c r="CX1268" s="9"/>
      <c r="CY1268" s="9"/>
      <c r="CZ1268" s="9"/>
      <c r="DA1268" s="9"/>
      <c r="DB1268" s="9"/>
      <c r="DC1268" s="9"/>
      <c r="DD1268" s="9"/>
      <c r="DE1268" s="9"/>
      <c r="DF1268" s="9"/>
      <c r="DG1268" s="9"/>
      <c r="DH1268" s="9"/>
      <c r="DI1268" s="9"/>
      <c r="DJ1268" s="9"/>
      <c r="DK1268" s="9"/>
      <c r="DL1268" s="9"/>
      <c r="DM1268" s="9"/>
      <c r="DN1268" s="9"/>
      <c r="DO1268" s="9"/>
      <c r="DP1268" s="9"/>
      <c r="DQ1268" s="9"/>
      <c r="DR1268" s="9"/>
      <c r="DS1268" s="9"/>
      <c r="DT1268" s="9"/>
      <c r="DU1268" s="9"/>
      <c r="DV1268" s="9"/>
      <c r="DW1268" s="9"/>
      <c r="DX1268" s="9"/>
      <c r="DY1268" s="9"/>
      <c r="DZ1268" s="9"/>
      <c r="EA1268" s="9"/>
      <c r="EB1268" s="9"/>
      <c r="EC1268" s="9"/>
      <c r="ED1268" s="9"/>
      <c r="EE1268" s="9"/>
      <c r="EF1268" s="9"/>
      <c r="EG1268" s="9"/>
      <c r="EH1268" s="9"/>
      <c r="EI1268" s="9"/>
      <c r="EJ1268" s="9"/>
      <c r="EK1268" s="9"/>
      <c r="EL1268" s="9"/>
      <c r="EM1268" s="9"/>
      <c r="EN1268" s="9"/>
      <c r="EO1268" s="9"/>
      <c r="EP1268" s="9"/>
      <c r="EQ1268" s="9"/>
      <c r="ER1268" s="9"/>
      <c r="ES1268" s="9"/>
      <c r="ET1268" s="9"/>
      <c r="EU1268" s="9"/>
      <c r="EV1268" s="9"/>
      <c r="EW1268" s="9"/>
      <c r="EX1268" s="9"/>
      <c r="EY1268" s="9"/>
      <c r="EZ1268" s="9"/>
      <c r="FA1268" s="9"/>
      <c r="FB1268" s="9"/>
      <c r="FC1268" s="9"/>
      <c r="FD1268" s="9"/>
      <c r="FE1268" s="9"/>
      <c r="FF1268" s="9"/>
      <c r="FG1268" s="9"/>
      <c r="FH1268" s="9"/>
      <c r="FI1268" s="9"/>
      <c r="FJ1268" s="9"/>
      <c r="FK1268" s="9"/>
      <c r="FL1268" s="9"/>
      <c r="FM1268" s="9"/>
      <c r="FN1268" s="9"/>
      <c r="FO1268" s="9"/>
      <c r="FP1268" s="9"/>
      <c r="FQ1268" s="9"/>
      <c r="FR1268" s="9"/>
      <c r="FS1268" s="9"/>
      <c r="FT1268" s="9"/>
      <c r="FU1268" s="9"/>
      <c r="FV1268" s="9"/>
      <c r="FW1268" s="9"/>
      <c r="FX1268" s="9"/>
      <c r="FY1268" s="9"/>
      <c r="FZ1268" s="9"/>
      <c r="GA1268" s="9"/>
      <c r="GB1268" s="9"/>
      <c r="GC1268" s="9"/>
      <c r="GD1268" s="9"/>
      <c r="GE1268" s="9"/>
      <c r="GF1268" s="9"/>
      <c r="GG1268" s="9"/>
      <c r="GH1268" s="9"/>
      <c r="GI1268" s="9"/>
      <c r="GJ1268" s="9"/>
      <c r="GK1268" s="9"/>
      <c r="GL1268" s="9"/>
      <c r="GM1268" s="9"/>
      <c r="GN1268" s="9"/>
      <c r="GO1268" s="9"/>
      <c r="GP1268" s="9"/>
      <c r="GQ1268" s="9"/>
      <c r="GR1268" s="9"/>
      <c r="GS1268" s="9"/>
      <c r="GT1268" s="9"/>
      <c r="GU1268" s="9"/>
      <c r="GV1268" s="9"/>
      <c r="GW1268" s="9"/>
      <c r="GX1268" s="9"/>
      <c r="GY1268" s="9"/>
      <c r="GZ1268" s="9"/>
      <c r="HA1268" s="9"/>
      <c r="HB1268" s="9"/>
      <c r="HC1268" s="9"/>
      <c r="HD1268" s="9"/>
      <c r="HE1268" s="9"/>
      <c r="HF1268" s="9"/>
      <c r="HG1268" s="9"/>
      <c r="HH1268" s="9"/>
      <c r="HI1268" s="9"/>
      <c r="HJ1268" s="9"/>
      <c r="HK1268" s="9"/>
      <c r="HL1268" s="9"/>
      <c r="HM1268" s="9"/>
      <c r="HN1268" s="9"/>
      <c r="HO1268" s="9"/>
      <c r="HP1268" s="9"/>
      <c r="HQ1268" s="9"/>
      <c r="HR1268" s="9"/>
      <c r="HS1268" s="9"/>
      <c r="HT1268" s="9"/>
      <c r="HU1268" s="9"/>
      <c r="HV1268" s="9"/>
      <c r="HW1268" s="9"/>
      <c r="HX1268" s="9"/>
      <c r="HY1268" s="9"/>
      <c r="HZ1268" s="9"/>
      <c r="IA1268" s="9"/>
      <c r="IB1268" s="9"/>
      <c r="IC1268" s="9"/>
      <c r="ID1268" s="9"/>
      <c r="IE1268" s="9"/>
      <c r="IF1268" s="9"/>
      <c r="IG1268" s="9"/>
      <c r="IH1268" s="9"/>
      <c r="II1268" s="9"/>
      <c r="IJ1268" s="9"/>
      <c r="IK1268" s="9"/>
      <c r="IL1268" s="9"/>
      <c r="IM1268" s="9"/>
      <c r="IN1268" s="9"/>
      <c r="IO1268" s="9"/>
      <c r="IP1268" s="9"/>
      <c r="IQ1268" s="9"/>
      <c r="IR1268" s="9"/>
      <c r="IS1268" s="9"/>
      <c r="IT1268" s="9"/>
      <c r="IU1268" s="9"/>
      <c r="IV1268" s="9"/>
    </row>
    <row r="1269" spans="1:256">
      <c r="A1269" s="24" t="s">
        <v>140</v>
      </c>
      <c r="B1269" s="5">
        <v>2005</v>
      </c>
      <c r="C1269" s="33">
        <v>0.57954549150211443</v>
      </c>
      <c r="D1269" s="88">
        <v>0.30821844540962501</v>
      </c>
      <c r="E1269" s="88">
        <v>4.7744346687137164E-5</v>
      </c>
      <c r="F1269" s="88">
        <v>0.11088229299296488</v>
      </c>
      <c r="G1269" s="88">
        <v>1.3060257486084701E-3</v>
      </c>
      <c r="H1269" s="9"/>
      <c r="I1269" s="9"/>
      <c r="J1269" s="9"/>
      <c r="K1269" s="9"/>
      <c r="L1269" s="9"/>
      <c r="M1269" s="9"/>
      <c r="N1269" s="9"/>
      <c r="O1269" s="9"/>
      <c r="P1269" s="9"/>
      <c r="Q1269" s="9"/>
      <c r="R1269" s="9"/>
      <c r="S1269" s="9"/>
      <c r="T1269" s="9"/>
      <c r="U1269" s="9"/>
      <c r="V1269" s="9"/>
      <c r="W1269" s="9"/>
      <c r="X1269" s="9"/>
      <c r="Y1269" s="9"/>
      <c r="Z1269" s="9"/>
      <c r="AA1269" s="9"/>
      <c r="AB1269" s="9"/>
      <c r="AC1269" s="9"/>
      <c r="AD1269" s="9"/>
      <c r="AE1269" s="9"/>
      <c r="AF1269" s="9"/>
      <c r="AG1269" s="9"/>
      <c r="AH1269" s="9"/>
      <c r="AI1269" s="9"/>
      <c r="AJ1269" s="9"/>
      <c r="AK1269" s="9"/>
      <c r="AL1269" s="9"/>
      <c r="AM1269" s="9"/>
      <c r="AN1269" s="9"/>
      <c r="AO1269" s="9"/>
      <c r="AP1269" s="9"/>
      <c r="AQ1269" s="9"/>
      <c r="AR1269" s="9"/>
      <c r="AS1269" s="9"/>
      <c r="AT1269" s="9"/>
      <c r="AU1269" s="9"/>
      <c r="AV1269" s="9"/>
      <c r="AW1269" s="9"/>
      <c r="AX1269" s="9"/>
      <c r="AY1269" s="9"/>
      <c r="AZ1269" s="9"/>
      <c r="BA1269" s="9"/>
      <c r="BB1269" s="9"/>
      <c r="BC1269" s="9"/>
      <c r="BD1269" s="9"/>
      <c r="BE1269" s="9"/>
      <c r="BF1269" s="9"/>
      <c r="BG1269" s="9"/>
      <c r="BH1269" s="9"/>
      <c r="BI1269" s="9"/>
      <c r="BJ1269" s="9"/>
      <c r="BK1269" s="9"/>
      <c r="BL1269" s="9"/>
      <c r="BM1269" s="9"/>
      <c r="BN1269" s="9"/>
      <c r="BO1269" s="9"/>
      <c r="BP1269" s="9"/>
      <c r="BQ1269" s="9"/>
      <c r="BR1269" s="9"/>
      <c r="BS1269" s="9"/>
      <c r="BT1269" s="9"/>
      <c r="BU1269" s="9"/>
      <c r="BV1269" s="9"/>
      <c r="BW1269" s="9"/>
      <c r="BX1269" s="9"/>
      <c r="BY1269" s="9"/>
      <c r="BZ1269" s="9"/>
      <c r="CA1269" s="9"/>
      <c r="CB1269" s="9"/>
      <c r="CC1269" s="9"/>
      <c r="CD1269" s="9"/>
      <c r="CE1269" s="9"/>
      <c r="CF1269" s="9"/>
      <c r="CG1269" s="9"/>
      <c r="CH1269" s="9"/>
      <c r="CI1269" s="9"/>
      <c r="CJ1269" s="9"/>
      <c r="CK1269" s="9"/>
      <c r="CL1269" s="9"/>
      <c r="CM1269" s="9"/>
      <c r="CN1269" s="9"/>
      <c r="CO1269" s="9"/>
      <c r="CP1269" s="9"/>
      <c r="CQ1269" s="9"/>
      <c r="CR1269" s="9"/>
      <c r="CS1269" s="9"/>
      <c r="CT1269" s="9"/>
      <c r="CU1269" s="9"/>
      <c r="CV1269" s="9"/>
      <c r="CW1269" s="9"/>
      <c r="CX1269" s="9"/>
      <c r="CY1269" s="9"/>
      <c r="CZ1269" s="9"/>
      <c r="DA1269" s="9"/>
      <c r="DB1269" s="9"/>
      <c r="DC1269" s="9"/>
      <c r="DD1269" s="9"/>
      <c r="DE1269" s="9"/>
      <c r="DF1269" s="9"/>
      <c r="DG1269" s="9"/>
      <c r="DH1269" s="9"/>
      <c r="DI1269" s="9"/>
      <c r="DJ1269" s="9"/>
      <c r="DK1269" s="9"/>
      <c r="DL1269" s="9"/>
      <c r="DM1269" s="9"/>
      <c r="DN1269" s="9"/>
      <c r="DO1269" s="9"/>
      <c r="DP1269" s="9"/>
      <c r="DQ1269" s="9"/>
      <c r="DR1269" s="9"/>
      <c r="DS1269" s="9"/>
      <c r="DT1269" s="9"/>
      <c r="DU1269" s="9"/>
      <c r="DV1269" s="9"/>
      <c r="DW1269" s="9"/>
      <c r="DX1269" s="9"/>
      <c r="DY1269" s="9"/>
      <c r="DZ1269" s="9"/>
      <c r="EA1269" s="9"/>
      <c r="EB1269" s="9"/>
      <c r="EC1269" s="9"/>
      <c r="ED1269" s="9"/>
      <c r="EE1269" s="9"/>
      <c r="EF1269" s="9"/>
      <c r="EG1269" s="9"/>
      <c r="EH1269" s="9"/>
      <c r="EI1269" s="9"/>
      <c r="EJ1269" s="9"/>
      <c r="EK1269" s="9"/>
      <c r="EL1269" s="9"/>
      <c r="EM1269" s="9"/>
      <c r="EN1269" s="9"/>
      <c r="EO1269" s="9"/>
      <c r="EP1269" s="9"/>
      <c r="EQ1269" s="9"/>
      <c r="ER1269" s="9"/>
      <c r="ES1269" s="9"/>
      <c r="ET1269" s="9"/>
      <c r="EU1269" s="9"/>
      <c r="EV1269" s="9"/>
      <c r="EW1269" s="9"/>
      <c r="EX1269" s="9"/>
      <c r="EY1269" s="9"/>
      <c r="EZ1269" s="9"/>
      <c r="FA1269" s="9"/>
      <c r="FB1269" s="9"/>
      <c r="FC1269" s="9"/>
      <c r="FD1269" s="9"/>
      <c r="FE1269" s="9"/>
      <c r="FF1269" s="9"/>
      <c r="FG1269" s="9"/>
      <c r="FH1269" s="9"/>
      <c r="FI1269" s="9"/>
      <c r="FJ1269" s="9"/>
      <c r="FK1269" s="9"/>
      <c r="FL1269" s="9"/>
      <c r="FM1269" s="9"/>
      <c r="FN1269" s="9"/>
      <c r="FO1269" s="9"/>
      <c r="FP1269" s="9"/>
      <c r="FQ1269" s="9"/>
      <c r="FR1269" s="9"/>
      <c r="FS1269" s="9"/>
      <c r="FT1269" s="9"/>
      <c r="FU1269" s="9"/>
      <c r="FV1269" s="9"/>
      <c r="FW1269" s="9"/>
      <c r="FX1269" s="9"/>
      <c r="FY1269" s="9"/>
      <c r="FZ1269" s="9"/>
      <c r="GA1269" s="9"/>
      <c r="GB1269" s="9"/>
      <c r="GC1269" s="9"/>
      <c r="GD1269" s="9"/>
      <c r="GE1269" s="9"/>
      <c r="GF1269" s="9"/>
      <c r="GG1269" s="9"/>
      <c r="GH1269" s="9"/>
      <c r="GI1269" s="9"/>
      <c r="GJ1269" s="9"/>
      <c r="GK1269" s="9"/>
      <c r="GL1269" s="9"/>
      <c r="GM1269" s="9"/>
      <c r="GN1269" s="9"/>
      <c r="GO1269" s="9"/>
      <c r="GP1269" s="9"/>
      <c r="GQ1269" s="9"/>
      <c r="GR1269" s="9"/>
      <c r="GS1269" s="9"/>
      <c r="GT1269" s="9"/>
      <c r="GU1269" s="9"/>
      <c r="GV1269" s="9"/>
      <c r="GW1269" s="9"/>
      <c r="GX1269" s="9"/>
      <c r="GY1269" s="9"/>
      <c r="GZ1269" s="9"/>
      <c r="HA1269" s="9"/>
      <c r="HB1269" s="9"/>
      <c r="HC1269" s="9"/>
      <c r="HD1269" s="9"/>
      <c r="HE1269" s="9"/>
      <c r="HF1269" s="9"/>
      <c r="HG1269" s="9"/>
      <c r="HH1269" s="9"/>
      <c r="HI1269" s="9"/>
      <c r="HJ1269" s="9"/>
      <c r="HK1269" s="9"/>
      <c r="HL1269" s="9"/>
      <c r="HM1269" s="9"/>
      <c r="HN1269" s="9"/>
      <c r="HO1269" s="9"/>
      <c r="HP1269" s="9"/>
      <c r="HQ1269" s="9"/>
      <c r="HR1269" s="9"/>
      <c r="HS1269" s="9"/>
      <c r="HT1269" s="9"/>
      <c r="HU1269" s="9"/>
      <c r="HV1269" s="9"/>
      <c r="HW1269" s="9"/>
      <c r="HX1269" s="9"/>
      <c r="HY1269" s="9"/>
      <c r="HZ1269" s="9"/>
      <c r="IA1269" s="9"/>
      <c r="IB1269" s="9"/>
      <c r="IC1269" s="9"/>
      <c r="ID1269" s="9"/>
      <c r="IE1269" s="9"/>
      <c r="IF1269" s="9"/>
      <c r="IG1269" s="9"/>
      <c r="IH1269" s="9"/>
      <c r="II1269" s="9"/>
      <c r="IJ1269" s="9"/>
      <c r="IK1269" s="9"/>
      <c r="IL1269" s="9"/>
      <c r="IM1269" s="9"/>
      <c r="IN1269" s="9"/>
      <c r="IO1269" s="9"/>
      <c r="IP1269" s="9"/>
      <c r="IQ1269" s="9"/>
      <c r="IR1269" s="9"/>
      <c r="IS1269" s="9"/>
      <c r="IT1269" s="9"/>
      <c r="IU1269" s="9"/>
      <c r="IV1269" s="9"/>
    </row>
    <row r="1270" spans="1:256">
      <c r="A1270" s="24" t="s">
        <v>141</v>
      </c>
      <c r="B1270" s="5">
        <v>2005</v>
      </c>
      <c r="C1270" s="33">
        <v>0.57906158108173988</v>
      </c>
      <c r="D1270" s="88">
        <v>0.35432277660964928</v>
      </c>
      <c r="E1270" s="88">
        <v>9.7742688272645442E-4</v>
      </c>
      <c r="F1270" s="88">
        <v>6.5637420286096468E-2</v>
      </c>
      <c r="G1270" s="88">
        <v>7.9513978772744622E-7</v>
      </c>
      <c r="H1270" s="9"/>
      <c r="I1270" s="9"/>
      <c r="J1270" s="9"/>
      <c r="K1270" s="9"/>
      <c r="L1270" s="9"/>
      <c r="M1270" s="9"/>
      <c r="N1270" s="9"/>
      <c r="O1270" s="9"/>
      <c r="P1270" s="9"/>
      <c r="Q1270" s="9"/>
      <c r="R1270" s="9"/>
      <c r="S1270" s="9"/>
      <c r="T1270" s="9"/>
      <c r="U1270" s="9"/>
      <c r="V1270" s="9"/>
      <c r="W1270" s="9"/>
      <c r="X1270" s="9"/>
      <c r="Y1270" s="9"/>
      <c r="Z1270" s="9"/>
      <c r="AA1270" s="9"/>
      <c r="AB1270" s="9"/>
      <c r="AC1270" s="9"/>
      <c r="AD1270" s="9"/>
      <c r="AE1270" s="9"/>
      <c r="AF1270" s="9"/>
      <c r="AG1270" s="9"/>
      <c r="AH1270" s="9"/>
      <c r="AI1270" s="9"/>
      <c r="AJ1270" s="9"/>
      <c r="AK1270" s="9"/>
      <c r="AL1270" s="9"/>
      <c r="AM1270" s="9"/>
      <c r="AN1270" s="9"/>
      <c r="AO1270" s="9"/>
      <c r="AP1270" s="9"/>
      <c r="AQ1270" s="9"/>
      <c r="AR1270" s="9"/>
      <c r="AS1270" s="9"/>
      <c r="AT1270" s="9"/>
      <c r="AU1270" s="9"/>
      <c r="AV1270" s="9"/>
      <c r="AW1270" s="9"/>
      <c r="AX1270" s="9"/>
      <c r="AY1270" s="9"/>
      <c r="AZ1270" s="9"/>
      <c r="BA1270" s="9"/>
      <c r="BB1270" s="9"/>
      <c r="BC1270" s="9"/>
      <c r="BD1270" s="9"/>
      <c r="BE1270" s="9"/>
      <c r="BF1270" s="9"/>
      <c r="BG1270" s="9"/>
      <c r="BH1270" s="9"/>
      <c r="BI1270" s="9"/>
      <c r="BJ1270" s="9"/>
      <c r="BK1270" s="9"/>
      <c r="BL1270" s="9"/>
      <c r="BM1270" s="9"/>
      <c r="BN1270" s="9"/>
      <c r="BO1270" s="9"/>
      <c r="BP1270" s="9"/>
      <c r="BQ1270" s="9"/>
      <c r="BR1270" s="9"/>
      <c r="BS1270" s="9"/>
      <c r="BT1270" s="9"/>
      <c r="BU1270" s="9"/>
      <c r="BV1270" s="9"/>
      <c r="BW1270" s="9"/>
      <c r="BX1270" s="9"/>
      <c r="BY1270" s="9"/>
      <c r="BZ1270" s="9"/>
      <c r="CA1270" s="9"/>
      <c r="CB1270" s="9"/>
      <c r="CC1270" s="9"/>
      <c r="CD1270" s="9"/>
      <c r="CE1270" s="9"/>
      <c r="CF1270" s="9"/>
      <c r="CG1270" s="9"/>
      <c r="CH1270" s="9"/>
      <c r="CI1270" s="9"/>
      <c r="CJ1270" s="9"/>
      <c r="CK1270" s="9"/>
      <c r="CL1270" s="9"/>
      <c r="CM1270" s="9"/>
      <c r="CN1270" s="9"/>
      <c r="CO1270" s="9"/>
      <c r="CP1270" s="9"/>
      <c r="CQ1270" s="9"/>
      <c r="CR1270" s="9"/>
      <c r="CS1270" s="9"/>
      <c r="CT1270" s="9"/>
      <c r="CU1270" s="9"/>
      <c r="CV1270" s="9"/>
      <c r="CW1270" s="9"/>
      <c r="CX1270" s="9"/>
      <c r="CY1270" s="9"/>
      <c r="CZ1270" s="9"/>
      <c r="DA1270" s="9"/>
      <c r="DB1270" s="9"/>
      <c r="DC1270" s="9"/>
      <c r="DD1270" s="9"/>
      <c r="DE1270" s="9"/>
      <c r="DF1270" s="9"/>
      <c r="DG1270" s="9"/>
      <c r="DH1270" s="9"/>
      <c r="DI1270" s="9"/>
      <c r="DJ1270" s="9"/>
      <c r="DK1270" s="9"/>
      <c r="DL1270" s="9"/>
      <c r="DM1270" s="9"/>
      <c r="DN1270" s="9"/>
      <c r="DO1270" s="9"/>
      <c r="DP1270" s="9"/>
      <c r="DQ1270" s="9"/>
      <c r="DR1270" s="9"/>
      <c r="DS1270" s="9"/>
      <c r="DT1270" s="9"/>
      <c r="DU1270" s="9"/>
      <c r="DV1270" s="9"/>
      <c r="DW1270" s="9"/>
      <c r="DX1270" s="9"/>
      <c r="DY1270" s="9"/>
      <c r="DZ1270" s="9"/>
      <c r="EA1270" s="9"/>
      <c r="EB1270" s="9"/>
      <c r="EC1270" s="9"/>
      <c r="ED1270" s="9"/>
      <c r="EE1270" s="9"/>
      <c r="EF1270" s="9"/>
      <c r="EG1270" s="9"/>
      <c r="EH1270" s="9"/>
      <c r="EI1270" s="9"/>
      <c r="EJ1270" s="9"/>
      <c r="EK1270" s="9"/>
      <c r="EL1270" s="9"/>
      <c r="EM1270" s="9"/>
      <c r="EN1270" s="9"/>
      <c r="EO1270" s="9"/>
      <c r="EP1270" s="9"/>
      <c r="EQ1270" s="9"/>
      <c r="ER1270" s="9"/>
      <c r="ES1270" s="9"/>
      <c r="ET1270" s="9"/>
      <c r="EU1270" s="9"/>
      <c r="EV1270" s="9"/>
      <c r="EW1270" s="9"/>
      <c r="EX1270" s="9"/>
      <c r="EY1270" s="9"/>
      <c r="EZ1270" s="9"/>
      <c r="FA1270" s="9"/>
      <c r="FB1270" s="9"/>
      <c r="FC1270" s="9"/>
      <c r="FD1270" s="9"/>
      <c r="FE1270" s="9"/>
      <c r="FF1270" s="9"/>
      <c r="FG1270" s="9"/>
      <c r="FH1270" s="9"/>
      <c r="FI1270" s="9"/>
      <c r="FJ1270" s="9"/>
      <c r="FK1270" s="9"/>
      <c r="FL1270" s="9"/>
      <c r="FM1270" s="9"/>
      <c r="FN1270" s="9"/>
      <c r="FO1270" s="9"/>
      <c r="FP1270" s="9"/>
      <c r="FQ1270" s="9"/>
      <c r="FR1270" s="9"/>
      <c r="FS1270" s="9"/>
      <c r="FT1270" s="9"/>
      <c r="FU1270" s="9"/>
      <c r="FV1270" s="9"/>
      <c r="FW1270" s="9"/>
      <c r="FX1270" s="9"/>
      <c r="FY1270" s="9"/>
      <c r="FZ1270" s="9"/>
      <c r="GA1270" s="9"/>
      <c r="GB1270" s="9"/>
      <c r="GC1270" s="9"/>
      <c r="GD1270" s="9"/>
      <c r="GE1270" s="9"/>
      <c r="GF1270" s="9"/>
      <c r="GG1270" s="9"/>
      <c r="GH1270" s="9"/>
      <c r="GI1270" s="9"/>
      <c r="GJ1270" s="9"/>
      <c r="GK1270" s="9"/>
      <c r="GL1270" s="9"/>
      <c r="GM1270" s="9"/>
      <c r="GN1270" s="9"/>
      <c r="GO1270" s="9"/>
      <c r="GP1270" s="9"/>
      <c r="GQ1270" s="9"/>
      <c r="GR1270" s="9"/>
      <c r="GS1270" s="9"/>
      <c r="GT1270" s="9"/>
      <c r="GU1270" s="9"/>
      <c r="GV1270" s="9"/>
      <c r="GW1270" s="9"/>
      <c r="GX1270" s="9"/>
      <c r="GY1270" s="9"/>
      <c r="GZ1270" s="9"/>
      <c r="HA1270" s="9"/>
      <c r="HB1270" s="9"/>
      <c r="HC1270" s="9"/>
      <c r="HD1270" s="9"/>
      <c r="HE1270" s="9"/>
      <c r="HF1270" s="9"/>
      <c r="HG1270" s="9"/>
      <c r="HH1270" s="9"/>
      <c r="HI1270" s="9"/>
      <c r="HJ1270" s="9"/>
      <c r="HK1270" s="9"/>
      <c r="HL1270" s="9"/>
      <c r="HM1270" s="9"/>
      <c r="HN1270" s="9"/>
      <c r="HO1270" s="9"/>
      <c r="HP1270" s="9"/>
      <c r="HQ1270" s="9"/>
      <c r="HR1270" s="9"/>
      <c r="HS1270" s="9"/>
      <c r="HT1270" s="9"/>
      <c r="HU1270" s="9"/>
      <c r="HV1270" s="9"/>
      <c r="HW1270" s="9"/>
      <c r="HX1270" s="9"/>
      <c r="HY1270" s="9"/>
      <c r="HZ1270" s="9"/>
      <c r="IA1270" s="9"/>
      <c r="IB1270" s="9"/>
      <c r="IC1270" s="9"/>
      <c r="ID1270" s="9"/>
      <c r="IE1270" s="9"/>
      <c r="IF1270" s="9"/>
      <c r="IG1270" s="9"/>
      <c r="IH1270" s="9"/>
      <c r="II1270" s="9"/>
      <c r="IJ1270" s="9"/>
      <c r="IK1270" s="9"/>
      <c r="IL1270" s="9"/>
      <c r="IM1270" s="9"/>
      <c r="IN1270" s="9"/>
      <c r="IO1270" s="9"/>
      <c r="IP1270" s="9"/>
      <c r="IQ1270" s="9"/>
      <c r="IR1270" s="9"/>
      <c r="IS1270" s="9"/>
      <c r="IT1270" s="9"/>
      <c r="IU1270" s="9"/>
      <c r="IV1270" s="9"/>
    </row>
    <row r="1271" spans="1:256">
      <c r="A1271" s="24" t="s">
        <v>254</v>
      </c>
      <c r="B1271" s="5">
        <v>2005</v>
      </c>
      <c r="C1271" s="33">
        <v>0.56436706145639215</v>
      </c>
      <c r="D1271" s="88">
        <v>0.39822927273421038</v>
      </c>
      <c r="E1271" s="88">
        <v>0</v>
      </c>
      <c r="F1271" s="88">
        <v>3.6037339151785266E-2</v>
      </c>
      <c r="G1271" s="88">
        <v>1.3663266576123604E-3</v>
      </c>
      <c r="H1271" s="9"/>
      <c r="I1271" s="9"/>
      <c r="J1271" s="9"/>
      <c r="K1271" s="9"/>
      <c r="L1271" s="9"/>
      <c r="M1271" s="9"/>
      <c r="N1271" s="9"/>
      <c r="O1271" s="9"/>
      <c r="P1271" s="9"/>
      <c r="Q1271" s="9"/>
      <c r="R1271" s="9"/>
      <c r="S1271" s="9"/>
      <c r="T1271" s="9"/>
      <c r="U1271" s="9"/>
      <c r="V1271" s="9"/>
      <c r="W1271" s="9"/>
      <c r="X1271" s="9"/>
      <c r="Y1271" s="9"/>
      <c r="Z1271" s="9"/>
      <c r="AA1271" s="9"/>
      <c r="AB1271" s="9"/>
      <c r="AC1271" s="9"/>
      <c r="AD1271" s="9"/>
      <c r="AE1271" s="9"/>
      <c r="AF1271" s="9"/>
      <c r="AG1271" s="9"/>
      <c r="AH1271" s="9"/>
      <c r="AI1271" s="9"/>
      <c r="AJ1271" s="9"/>
      <c r="AK1271" s="9"/>
      <c r="AL1271" s="9"/>
      <c r="AM1271" s="9"/>
      <c r="AN1271" s="9"/>
      <c r="AO1271" s="9"/>
      <c r="AP1271" s="9"/>
      <c r="AQ1271" s="9"/>
      <c r="AR1271" s="9"/>
      <c r="AS1271" s="9"/>
      <c r="AT1271" s="9"/>
      <c r="AU1271" s="9"/>
      <c r="AV1271" s="9"/>
      <c r="AW1271" s="9"/>
      <c r="AX1271" s="9"/>
      <c r="AY1271" s="9"/>
      <c r="AZ1271" s="9"/>
      <c r="BA1271" s="9"/>
      <c r="BB1271" s="9"/>
      <c r="BC1271" s="9"/>
      <c r="BD1271" s="9"/>
      <c r="BE1271" s="9"/>
      <c r="BF1271" s="9"/>
      <c r="BG1271" s="9"/>
      <c r="BH1271" s="9"/>
      <c r="BI1271" s="9"/>
      <c r="BJ1271" s="9"/>
      <c r="BK1271" s="9"/>
      <c r="BL1271" s="9"/>
      <c r="BM1271" s="9"/>
      <c r="BN1271" s="9"/>
      <c r="BO1271" s="9"/>
      <c r="BP1271" s="9"/>
      <c r="BQ1271" s="9"/>
      <c r="BR1271" s="9"/>
      <c r="BS1271" s="9"/>
      <c r="BT1271" s="9"/>
      <c r="BU1271" s="9"/>
      <c r="BV1271" s="9"/>
      <c r="BW1271" s="9"/>
      <c r="BX1271" s="9"/>
      <c r="BY1271" s="9"/>
      <c r="BZ1271" s="9"/>
      <c r="CA1271" s="9"/>
      <c r="CB1271" s="9"/>
      <c r="CC1271" s="9"/>
      <c r="CD1271" s="9"/>
      <c r="CE1271" s="9"/>
      <c r="CF1271" s="9"/>
      <c r="CG1271" s="9"/>
      <c r="CH1271" s="9"/>
      <c r="CI1271" s="9"/>
      <c r="CJ1271" s="9"/>
      <c r="CK1271" s="9"/>
      <c r="CL1271" s="9"/>
      <c r="CM1271" s="9"/>
      <c r="CN1271" s="9"/>
      <c r="CO1271" s="9"/>
      <c r="CP1271" s="9"/>
      <c r="CQ1271" s="9"/>
      <c r="CR1271" s="9"/>
      <c r="CS1271" s="9"/>
      <c r="CT1271" s="9"/>
      <c r="CU1271" s="9"/>
      <c r="CV1271" s="9"/>
      <c r="CW1271" s="9"/>
      <c r="CX1271" s="9"/>
      <c r="CY1271" s="9"/>
      <c r="CZ1271" s="9"/>
      <c r="DA1271" s="9"/>
      <c r="DB1271" s="9"/>
      <c r="DC1271" s="9"/>
      <c r="DD1271" s="9"/>
      <c r="DE1271" s="9"/>
      <c r="DF1271" s="9"/>
      <c r="DG1271" s="9"/>
      <c r="DH1271" s="9"/>
      <c r="DI1271" s="9"/>
      <c r="DJ1271" s="9"/>
      <c r="DK1271" s="9"/>
      <c r="DL1271" s="9"/>
      <c r="DM1271" s="9"/>
      <c r="DN1271" s="9"/>
      <c r="DO1271" s="9"/>
      <c r="DP1271" s="9"/>
      <c r="DQ1271" s="9"/>
      <c r="DR1271" s="9"/>
      <c r="DS1271" s="9"/>
      <c r="DT1271" s="9"/>
      <c r="DU1271" s="9"/>
      <c r="DV1271" s="9"/>
      <c r="DW1271" s="9"/>
      <c r="DX1271" s="9"/>
      <c r="DY1271" s="9"/>
      <c r="DZ1271" s="9"/>
      <c r="EA1271" s="9"/>
      <c r="EB1271" s="9"/>
      <c r="EC1271" s="9"/>
      <c r="ED1271" s="9"/>
      <c r="EE1271" s="9"/>
      <c r="EF1271" s="9"/>
      <c r="EG1271" s="9"/>
      <c r="EH1271" s="9"/>
      <c r="EI1271" s="9"/>
      <c r="EJ1271" s="9"/>
      <c r="EK1271" s="9"/>
      <c r="EL1271" s="9"/>
      <c r="EM1271" s="9"/>
      <c r="EN1271" s="9"/>
      <c r="EO1271" s="9"/>
      <c r="EP1271" s="9"/>
      <c r="EQ1271" s="9"/>
      <c r="ER1271" s="9"/>
      <c r="ES1271" s="9"/>
      <c r="ET1271" s="9"/>
      <c r="EU1271" s="9"/>
      <c r="EV1271" s="9"/>
      <c r="EW1271" s="9"/>
      <c r="EX1271" s="9"/>
      <c r="EY1271" s="9"/>
      <c r="EZ1271" s="9"/>
      <c r="FA1271" s="9"/>
      <c r="FB1271" s="9"/>
      <c r="FC1271" s="9"/>
      <c r="FD1271" s="9"/>
      <c r="FE1271" s="9"/>
      <c r="FF1271" s="9"/>
      <c r="FG1271" s="9"/>
      <c r="FH1271" s="9"/>
      <c r="FI1271" s="9"/>
      <c r="FJ1271" s="9"/>
      <c r="FK1271" s="9"/>
      <c r="FL1271" s="9"/>
      <c r="FM1271" s="9"/>
      <c r="FN1271" s="9"/>
      <c r="FO1271" s="9"/>
      <c r="FP1271" s="9"/>
      <c r="FQ1271" s="9"/>
      <c r="FR1271" s="9"/>
      <c r="FS1271" s="9"/>
      <c r="FT1271" s="9"/>
      <c r="FU1271" s="9"/>
      <c r="FV1271" s="9"/>
      <c r="FW1271" s="9"/>
      <c r="FX1271" s="9"/>
      <c r="FY1271" s="9"/>
      <c r="FZ1271" s="9"/>
      <c r="GA1271" s="9"/>
      <c r="GB1271" s="9"/>
      <c r="GC1271" s="9"/>
      <c r="GD1271" s="9"/>
      <c r="GE1271" s="9"/>
      <c r="GF1271" s="9"/>
      <c r="GG1271" s="9"/>
      <c r="GH1271" s="9"/>
      <c r="GI1271" s="9"/>
      <c r="GJ1271" s="9"/>
      <c r="GK1271" s="9"/>
      <c r="GL1271" s="9"/>
      <c r="GM1271" s="9"/>
      <c r="GN1271" s="9"/>
      <c r="GO1271" s="9"/>
      <c r="GP1271" s="9"/>
      <c r="GQ1271" s="9"/>
      <c r="GR1271" s="9"/>
      <c r="GS1271" s="9"/>
      <c r="GT1271" s="9"/>
      <c r="GU1271" s="9"/>
      <c r="GV1271" s="9"/>
      <c r="GW1271" s="9"/>
      <c r="GX1271" s="9"/>
      <c r="GY1271" s="9"/>
      <c r="GZ1271" s="9"/>
      <c r="HA1271" s="9"/>
      <c r="HB1271" s="9"/>
      <c r="HC1271" s="9"/>
      <c r="HD1271" s="9"/>
      <c r="HE1271" s="9"/>
      <c r="HF1271" s="9"/>
      <c r="HG1271" s="9"/>
      <c r="HH1271" s="9"/>
      <c r="HI1271" s="9"/>
      <c r="HJ1271" s="9"/>
      <c r="HK1271" s="9"/>
      <c r="HL1271" s="9"/>
      <c r="HM1271" s="9"/>
      <c r="HN1271" s="9"/>
      <c r="HO1271" s="9"/>
      <c r="HP1271" s="9"/>
      <c r="HQ1271" s="9"/>
      <c r="HR1271" s="9"/>
      <c r="HS1271" s="9"/>
      <c r="HT1271" s="9"/>
      <c r="HU1271" s="9"/>
      <c r="HV1271" s="9"/>
      <c r="HW1271" s="9"/>
      <c r="HX1271" s="9"/>
      <c r="HY1271" s="9"/>
      <c r="HZ1271" s="9"/>
      <c r="IA1271" s="9"/>
      <c r="IB1271" s="9"/>
      <c r="IC1271" s="9"/>
      <c r="ID1271" s="9"/>
      <c r="IE1271" s="9"/>
      <c r="IF1271" s="9"/>
      <c r="IG1271" s="9"/>
      <c r="IH1271" s="9"/>
      <c r="II1271" s="9"/>
      <c r="IJ1271" s="9"/>
      <c r="IK1271" s="9"/>
      <c r="IL1271" s="9"/>
      <c r="IM1271" s="9"/>
      <c r="IN1271" s="9"/>
      <c r="IO1271" s="9"/>
      <c r="IP1271" s="9"/>
      <c r="IQ1271" s="9"/>
      <c r="IR1271" s="9"/>
      <c r="IS1271" s="9"/>
      <c r="IT1271" s="9"/>
      <c r="IU1271" s="9"/>
      <c r="IV1271" s="9"/>
    </row>
    <row r="1272" spans="1:256">
      <c r="A1272" s="24" t="s">
        <v>142</v>
      </c>
      <c r="B1272" s="5">
        <v>2005</v>
      </c>
      <c r="C1272" s="33">
        <v>0.4675960631044967</v>
      </c>
      <c r="D1272" s="88">
        <v>0.45565980003926987</v>
      </c>
      <c r="E1272" s="88">
        <v>2.9418486819095856E-3</v>
      </c>
      <c r="F1272" s="88">
        <v>7.2008786731659571E-2</v>
      </c>
      <c r="G1272" s="88">
        <v>1.7935014426643224E-3</v>
      </c>
      <c r="H1272" s="9"/>
      <c r="I1272" s="9"/>
      <c r="J1272" s="9"/>
      <c r="K1272" s="9"/>
      <c r="L1272" s="9"/>
      <c r="M1272" s="9"/>
      <c r="N1272" s="9"/>
      <c r="O1272" s="9"/>
      <c r="P1272" s="9"/>
      <c r="Q1272" s="9"/>
      <c r="R1272" s="9"/>
      <c r="S1272" s="9"/>
      <c r="T1272" s="9"/>
      <c r="U1272" s="9"/>
      <c r="V1272" s="9"/>
      <c r="W1272" s="9"/>
      <c r="X1272" s="9"/>
      <c r="Y1272" s="9"/>
      <c r="Z1272" s="9"/>
      <c r="AA1272" s="9"/>
      <c r="AB1272" s="9"/>
      <c r="AC1272" s="9"/>
      <c r="AD1272" s="9"/>
      <c r="AE1272" s="9"/>
      <c r="AF1272" s="9"/>
      <c r="AG1272" s="9"/>
      <c r="AH1272" s="9"/>
      <c r="AI1272" s="9"/>
      <c r="AJ1272" s="9"/>
      <c r="AK1272" s="9"/>
      <c r="AL1272" s="9"/>
      <c r="AM1272" s="9"/>
      <c r="AN1272" s="9"/>
      <c r="AO1272" s="9"/>
      <c r="AP1272" s="9"/>
      <c r="AQ1272" s="9"/>
      <c r="AR1272" s="9"/>
      <c r="AS1272" s="9"/>
      <c r="AT1272" s="9"/>
      <c r="AU1272" s="9"/>
      <c r="AV1272" s="9"/>
      <c r="AW1272" s="9"/>
      <c r="AX1272" s="9"/>
      <c r="AY1272" s="9"/>
      <c r="AZ1272" s="9"/>
      <c r="BA1272" s="9"/>
      <c r="BB1272" s="9"/>
      <c r="BC1272" s="9"/>
      <c r="BD1272" s="9"/>
      <c r="BE1272" s="9"/>
      <c r="BF1272" s="9"/>
      <c r="BG1272" s="9"/>
      <c r="BH1272" s="9"/>
      <c r="BI1272" s="9"/>
      <c r="BJ1272" s="9"/>
      <c r="BK1272" s="9"/>
      <c r="BL1272" s="9"/>
      <c r="BM1272" s="9"/>
      <c r="BN1272" s="9"/>
      <c r="BO1272" s="9"/>
      <c r="BP1272" s="9"/>
      <c r="BQ1272" s="9"/>
      <c r="BR1272" s="9"/>
      <c r="BS1272" s="9"/>
      <c r="BT1272" s="9"/>
      <c r="BU1272" s="9"/>
      <c r="BV1272" s="9"/>
      <c r="BW1272" s="9"/>
      <c r="BX1272" s="9"/>
      <c r="BY1272" s="9"/>
      <c r="BZ1272" s="9"/>
      <c r="CA1272" s="9"/>
      <c r="CB1272" s="9"/>
      <c r="CC1272" s="9"/>
      <c r="CD1272" s="9"/>
      <c r="CE1272" s="9"/>
      <c r="CF1272" s="9"/>
      <c r="CG1272" s="9"/>
      <c r="CH1272" s="9"/>
      <c r="CI1272" s="9"/>
      <c r="CJ1272" s="9"/>
      <c r="CK1272" s="9"/>
      <c r="CL1272" s="9"/>
      <c r="CM1272" s="9"/>
      <c r="CN1272" s="9"/>
      <c r="CO1272" s="9"/>
      <c r="CP1272" s="9"/>
      <c r="CQ1272" s="9"/>
      <c r="CR1272" s="9"/>
      <c r="CS1272" s="9"/>
      <c r="CT1272" s="9"/>
      <c r="CU1272" s="9"/>
      <c r="CV1272" s="9"/>
      <c r="CW1272" s="9"/>
      <c r="CX1272" s="9"/>
      <c r="CY1272" s="9"/>
      <c r="CZ1272" s="9"/>
      <c r="DA1272" s="9"/>
      <c r="DB1272" s="9"/>
      <c r="DC1272" s="9"/>
      <c r="DD1272" s="9"/>
      <c r="DE1272" s="9"/>
      <c r="DF1272" s="9"/>
      <c r="DG1272" s="9"/>
      <c r="DH1272" s="9"/>
      <c r="DI1272" s="9"/>
      <c r="DJ1272" s="9"/>
      <c r="DK1272" s="9"/>
      <c r="DL1272" s="9"/>
      <c r="DM1272" s="9"/>
      <c r="DN1272" s="9"/>
      <c r="DO1272" s="9"/>
      <c r="DP1272" s="9"/>
      <c r="DQ1272" s="9"/>
      <c r="DR1272" s="9"/>
      <c r="DS1272" s="9"/>
      <c r="DT1272" s="9"/>
      <c r="DU1272" s="9"/>
      <c r="DV1272" s="9"/>
      <c r="DW1272" s="9"/>
      <c r="DX1272" s="9"/>
      <c r="DY1272" s="9"/>
      <c r="DZ1272" s="9"/>
      <c r="EA1272" s="9"/>
      <c r="EB1272" s="9"/>
      <c r="EC1272" s="9"/>
      <c r="ED1272" s="9"/>
      <c r="EE1272" s="9"/>
      <c r="EF1272" s="9"/>
      <c r="EG1272" s="9"/>
      <c r="EH1272" s="9"/>
      <c r="EI1272" s="9"/>
      <c r="EJ1272" s="9"/>
      <c r="EK1272" s="9"/>
      <c r="EL1272" s="9"/>
      <c r="EM1272" s="9"/>
      <c r="EN1272" s="9"/>
      <c r="EO1272" s="9"/>
      <c r="EP1272" s="9"/>
      <c r="EQ1272" s="9"/>
      <c r="ER1272" s="9"/>
      <c r="ES1272" s="9"/>
      <c r="ET1272" s="9"/>
      <c r="EU1272" s="9"/>
      <c r="EV1272" s="9"/>
      <c r="EW1272" s="9"/>
      <c r="EX1272" s="9"/>
      <c r="EY1272" s="9"/>
      <c r="EZ1272" s="9"/>
      <c r="FA1272" s="9"/>
      <c r="FB1272" s="9"/>
      <c r="FC1272" s="9"/>
      <c r="FD1272" s="9"/>
      <c r="FE1272" s="9"/>
      <c r="FF1272" s="9"/>
      <c r="FG1272" s="9"/>
      <c r="FH1272" s="9"/>
      <c r="FI1272" s="9"/>
      <c r="FJ1272" s="9"/>
      <c r="FK1272" s="9"/>
      <c r="FL1272" s="9"/>
      <c r="FM1272" s="9"/>
      <c r="FN1272" s="9"/>
      <c r="FO1272" s="9"/>
      <c r="FP1272" s="9"/>
      <c r="FQ1272" s="9"/>
      <c r="FR1272" s="9"/>
      <c r="FS1272" s="9"/>
      <c r="FT1272" s="9"/>
      <c r="FU1272" s="9"/>
      <c r="FV1272" s="9"/>
      <c r="FW1272" s="9"/>
      <c r="FX1272" s="9"/>
      <c r="FY1272" s="9"/>
      <c r="FZ1272" s="9"/>
      <c r="GA1272" s="9"/>
      <c r="GB1272" s="9"/>
      <c r="GC1272" s="9"/>
      <c r="GD1272" s="9"/>
      <c r="GE1272" s="9"/>
      <c r="GF1272" s="9"/>
      <c r="GG1272" s="9"/>
      <c r="GH1272" s="9"/>
      <c r="GI1272" s="9"/>
      <c r="GJ1272" s="9"/>
      <c r="GK1272" s="9"/>
      <c r="GL1272" s="9"/>
      <c r="GM1272" s="9"/>
      <c r="GN1272" s="9"/>
      <c r="GO1272" s="9"/>
      <c r="GP1272" s="9"/>
      <c r="GQ1272" s="9"/>
      <c r="GR1272" s="9"/>
      <c r="GS1272" s="9"/>
      <c r="GT1272" s="9"/>
      <c r="GU1272" s="9"/>
      <c r="GV1272" s="9"/>
      <c r="GW1272" s="9"/>
      <c r="GX1272" s="9"/>
      <c r="GY1272" s="9"/>
      <c r="GZ1272" s="9"/>
      <c r="HA1272" s="9"/>
      <c r="HB1272" s="9"/>
      <c r="HC1272" s="9"/>
      <c r="HD1272" s="9"/>
      <c r="HE1272" s="9"/>
      <c r="HF1272" s="9"/>
      <c r="HG1272" s="9"/>
      <c r="HH1272" s="9"/>
      <c r="HI1272" s="9"/>
      <c r="HJ1272" s="9"/>
      <c r="HK1272" s="9"/>
      <c r="HL1272" s="9"/>
      <c r="HM1272" s="9"/>
      <c r="HN1272" s="9"/>
      <c r="HO1272" s="9"/>
      <c r="HP1272" s="9"/>
      <c r="HQ1272" s="9"/>
      <c r="HR1272" s="9"/>
      <c r="HS1272" s="9"/>
      <c r="HT1272" s="9"/>
      <c r="HU1272" s="9"/>
      <c r="HV1272" s="9"/>
      <c r="HW1272" s="9"/>
      <c r="HX1272" s="9"/>
      <c r="HY1272" s="9"/>
      <c r="HZ1272" s="9"/>
      <c r="IA1272" s="9"/>
      <c r="IB1272" s="9"/>
      <c r="IC1272" s="9"/>
      <c r="ID1272" s="9"/>
      <c r="IE1272" s="9"/>
      <c r="IF1272" s="9"/>
      <c r="IG1272" s="9"/>
      <c r="IH1272" s="9"/>
      <c r="II1272" s="9"/>
      <c r="IJ1272" s="9"/>
      <c r="IK1272" s="9"/>
      <c r="IL1272" s="9"/>
      <c r="IM1272" s="9"/>
      <c r="IN1272" s="9"/>
      <c r="IO1272" s="9"/>
      <c r="IP1272" s="9"/>
      <c r="IQ1272" s="9"/>
      <c r="IR1272" s="9"/>
      <c r="IS1272" s="9"/>
      <c r="IT1272" s="9"/>
      <c r="IU1272" s="9"/>
      <c r="IV1272" s="9"/>
    </row>
    <row r="1273" spans="1:256">
      <c r="A1273" s="24" t="s">
        <v>143</v>
      </c>
      <c r="B1273" s="5">
        <v>2005</v>
      </c>
      <c r="C1273" s="33">
        <v>0.44149602651961806</v>
      </c>
      <c r="D1273" s="88">
        <v>0.45852044784915608</v>
      </c>
      <c r="E1273" s="88">
        <v>5.3907921905186327E-4</v>
      </c>
      <c r="F1273" s="88">
        <v>9.5340507612516501E-2</v>
      </c>
      <c r="G1273" s="88">
        <v>4.1039387996574797E-3</v>
      </c>
      <c r="H1273" s="9"/>
      <c r="I1273" s="9"/>
      <c r="J1273" s="9"/>
      <c r="K1273" s="9"/>
      <c r="L1273" s="9"/>
      <c r="M1273" s="9"/>
      <c r="N1273" s="9"/>
      <c r="O1273" s="9"/>
      <c r="P1273" s="9"/>
      <c r="Q1273" s="9"/>
      <c r="R1273" s="9"/>
      <c r="S1273" s="9"/>
      <c r="T1273" s="9"/>
      <c r="U1273" s="9"/>
      <c r="V1273" s="9"/>
      <c r="W1273" s="9"/>
      <c r="X1273" s="9"/>
      <c r="Y1273" s="9"/>
      <c r="Z1273" s="9"/>
      <c r="AA1273" s="9"/>
      <c r="AB1273" s="9"/>
      <c r="AC1273" s="9"/>
      <c r="AD1273" s="9"/>
      <c r="AE1273" s="9"/>
      <c r="AF1273" s="9"/>
      <c r="AG1273" s="9"/>
      <c r="AH1273" s="9"/>
      <c r="AI1273" s="9"/>
      <c r="AJ1273" s="9"/>
      <c r="AK1273" s="9"/>
      <c r="AL1273" s="9"/>
      <c r="AM1273" s="9"/>
      <c r="AN1273" s="9"/>
      <c r="AO1273" s="9"/>
      <c r="AP1273" s="9"/>
      <c r="AQ1273" s="9"/>
      <c r="AR1273" s="9"/>
      <c r="AS1273" s="9"/>
      <c r="AT1273" s="9"/>
      <c r="AU1273" s="9"/>
      <c r="AV1273" s="9"/>
      <c r="AW1273" s="9"/>
      <c r="AX1273" s="9"/>
      <c r="AY1273" s="9"/>
      <c r="AZ1273" s="9"/>
      <c r="BA1273" s="9"/>
      <c r="BB1273" s="9"/>
      <c r="BC1273" s="9"/>
      <c r="BD1273" s="9"/>
      <c r="BE1273" s="9"/>
      <c r="BF1273" s="9"/>
      <c r="BG1273" s="9"/>
      <c r="BH1273" s="9"/>
      <c r="BI1273" s="9"/>
      <c r="BJ1273" s="9"/>
      <c r="BK1273" s="9"/>
      <c r="BL1273" s="9"/>
      <c r="BM1273" s="9"/>
      <c r="BN1273" s="9"/>
      <c r="BO1273" s="9"/>
      <c r="BP1273" s="9"/>
      <c r="BQ1273" s="9"/>
      <c r="BR1273" s="9"/>
      <c r="BS1273" s="9"/>
      <c r="BT1273" s="9"/>
      <c r="BU1273" s="9"/>
      <c r="BV1273" s="9"/>
      <c r="BW1273" s="9"/>
      <c r="BX1273" s="9"/>
      <c r="BY1273" s="9"/>
      <c r="BZ1273" s="9"/>
      <c r="CA1273" s="9"/>
      <c r="CB1273" s="9"/>
      <c r="CC1273" s="9"/>
      <c r="CD1273" s="9"/>
      <c r="CE1273" s="9"/>
      <c r="CF1273" s="9"/>
      <c r="CG1273" s="9"/>
      <c r="CH1273" s="9"/>
      <c r="CI1273" s="9"/>
      <c r="CJ1273" s="9"/>
      <c r="CK1273" s="9"/>
      <c r="CL1273" s="9"/>
      <c r="CM1273" s="9"/>
      <c r="CN1273" s="9"/>
      <c r="CO1273" s="9"/>
      <c r="CP1273" s="9"/>
      <c r="CQ1273" s="9"/>
      <c r="CR1273" s="9"/>
      <c r="CS1273" s="9"/>
      <c r="CT1273" s="9"/>
      <c r="CU1273" s="9"/>
      <c r="CV1273" s="9"/>
      <c r="CW1273" s="9"/>
      <c r="CX1273" s="9"/>
      <c r="CY1273" s="9"/>
      <c r="CZ1273" s="9"/>
      <c r="DA1273" s="9"/>
      <c r="DB1273" s="9"/>
      <c r="DC1273" s="9"/>
      <c r="DD1273" s="9"/>
      <c r="DE1273" s="9"/>
      <c r="DF1273" s="9"/>
      <c r="DG1273" s="9"/>
      <c r="DH1273" s="9"/>
      <c r="DI1273" s="9"/>
      <c r="DJ1273" s="9"/>
      <c r="DK1273" s="9"/>
      <c r="DL1273" s="9"/>
      <c r="DM1273" s="9"/>
      <c r="DN1273" s="9"/>
      <c r="DO1273" s="9"/>
      <c r="DP1273" s="9"/>
      <c r="DQ1273" s="9"/>
      <c r="DR1273" s="9"/>
      <c r="DS1273" s="9"/>
      <c r="DT1273" s="9"/>
      <c r="DU1273" s="9"/>
      <c r="DV1273" s="9"/>
      <c r="DW1273" s="9"/>
      <c r="DX1273" s="9"/>
      <c r="DY1273" s="9"/>
      <c r="DZ1273" s="9"/>
      <c r="EA1273" s="9"/>
      <c r="EB1273" s="9"/>
      <c r="EC1273" s="9"/>
      <c r="ED1273" s="9"/>
      <c r="EE1273" s="9"/>
      <c r="EF1273" s="9"/>
      <c r="EG1273" s="9"/>
      <c r="EH1273" s="9"/>
      <c r="EI1273" s="9"/>
      <c r="EJ1273" s="9"/>
      <c r="EK1273" s="9"/>
      <c r="EL1273" s="9"/>
      <c r="EM1273" s="9"/>
      <c r="EN1273" s="9"/>
      <c r="EO1273" s="9"/>
      <c r="EP1273" s="9"/>
      <c r="EQ1273" s="9"/>
      <c r="ER1273" s="9"/>
      <c r="ES1273" s="9"/>
      <c r="ET1273" s="9"/>
      <c r="EU1273" s="9"/>
      <c r="EV1273" s="9"/>
      <c r="EW1273" s="9"/>
      <c r="EX1273" s="9"/>
      <c r="EY1273" s="9"/>
      <c r="EZ1273" s="9"/>
      <c r="FA1273" s="9"/>
      <c r="FB1273" s="9"/>
      <c r="FC1273" s="9"/>
      <c r="FD1273" s="9"/>
      <c r="FE1273" s="9"/>
      <c r="FF1273" s="9"/>
      <c r="FG1273" s="9"/>
      <c r="FH1273" s="9"/>
      <c r="FI1273" s="9"/>
      <c r="FJ1273" s="9"/>
      <c r="FK1273" s="9"/>
      <c r="FL1273" s="9"/>
      <c r="FM1273" s="9"/>
      <c r="FN1273" s="9"/>
      <c r="FO1273" s="9"/>
      <c r="FP1273" s="9"/>
      <c r="FQ1273" s="9"/>
      <c r="FR1273" s="9"/>
      <c r="FS1273" s="9"/>
      <c r="FT1273" s="9"/>
      <c r="FU1273" s="9"/>
      <c r="FV1273" s="9"/>
      <c r="FW1273" s="9"/>
      <c r="FX1273" s="9"/>
      <c r="FY1273" s="9"/>
      <c r="FZ1273" s="9"/>
      <c r="GA1273" s="9"/>
      <c r="GB1273" s="9"/>
      <c r="GC1273" s="9"/>
      <c r="GD1273" s="9"/>
      <c r="GE1273" s="9"/>
      <c r="GF1273" s="9"/>
      <c r="GG1273" s="9"/>
      <c r="GH1273" s="9"/>
      <c r="GI1273" s="9"/>
      <c r="GJ1273" s="9"/>
      <c r="GK1273" s="9"/>
      <c r="GL1273" s="9"/>
      <c r="GM1273" s="9"/>
      <c r="GN1273" s="9"/>
      <c r="GO1273" s="9"/>
      <c r="GP1273" s="9"/>
      <c r="GQ1273" s="9"/>
      <c r="GR1273" s="9"/>
      <c r="GS1273" s="9"/>
      <c r="GT1273" s="9"/>
      <c r="GU1273" s="9"/>
      <c r="GV1273" s="9"/>
      <c r="GW1273" s="9"/>
      <c r="GX1273" s="9"/>
      <c r="GY1273" s="9"/>
      <c r="GZ1273" s="9"/>
      <c r="HA1273" s="9"/>
      <c r="HB1273" s="9"/>
      <c r="HC1273" s="9"/>
      <c r="HD1273" s="9"/>
      <c r="HE1273" s="9"/>
      <c r="HF1273" s="9"/>
      <c r="HG1273" s="9"/>
      <c r="HH1273" s="9"/>
      <c r="HI1273" s="9"/>
      <c r="HJ1273" s="9"/>
      <c r="HK1273" s="9"/>
      <c r="HL1273" s="9"/>
      <c r="HM1273" s="9"/>
      <c r="HN1273" s="9"/>
      <c r="HO1273" s="9"/>
      <c r="HP1273" s="9"/>
      <c r="HQ1273" s="9"/>
      <c r="HR1273" s="9"/>
      <c r="HS1273" s="9"/>
      <c r="HT1273" s="9"/>
      <c r="HU1273" s="9"/>
      <c r="HV1273" s="9"/>
      <c r="HW1273" s="9"/>
      <c r="HX1273" s="9"/>
      <c r="HY1273" s="9"/>
      <c r="HZ1273" s="9"/>
      <c r="IA1273" s="9"/>
      <c r="IB1273" s="9"/>
      <c r="IC1273" s="9"/>
      <c r="ID1273" s="9"/>
      <c r="IE1273" s="9"/>
      <c r="IF1273" s="9"/>
      <c r="IG1273" s="9"/>
      <c r="IH1273" s="9"/>
      <c r="II1273" s="9"/>
      <c r="IJ1273" s="9"/>
      <c r="IK1273" s="9"/>
      <c r="IL1273" s="9"/>
      <c r="IM1273" s="9"/>
      <c r="IN1273" s="9"/>
      <c r="IO1273" s="9"/>
      <c r="IP1273" s="9"/>
      <c r="IQ1273" s="9"/>
      <c r="IR1273" s="9"/>
      <c r="IS1273" s="9"/>
      <c r="IT1273" s="9"/>
      <c r="IU1273" s="9"/>
      <c r="IV1273" s="9"/>
    </row>
    <row r="1274" spans="1:256">
      <c r="A1274" s="24" t="s">
        <v>144</v>
      </c>
      <c r="B1274" s="5">
        <v>2005</v>
      </c>
      <c r="C1274" s="33">
        <v>0.41363535655215861</v>
      </c>
      <c r="D1274" s="88">
        <v>0.40747577913682631</v>
      </c>
      <c r="E1274" s="88">
        <v>6.2935070340302685E-2</v>
      </c>
      <c r="F1274" s="88">
        <v>0.11279050170916524</v>
      </c>
      <c r="G1274" s="88">
        <v>3.1632922615471072E-3</v>
      </c>
      <c r="H1274" s="9"/>
      <c r="I1274" s="9"/>
      <c r="J1274" s="9"/>
      <c r="K1274" s="9"/>
      <c r="L1274" s="9"/>
      <c r="M1274" s="9"/>
      <c r="N1274" s="9"/>
      <c r="O1274" s="9"/>
      <c r="P1274" s="9"/>
      <c r="Q1274" s="9"/>
      <c r="R1274" s="9"/>
      <c r="S1274" s="9"/>
      <c r="T1274" s="9"/>
      <c r="U1274" s="9"/>
      <c r="V1274" s="9"/>
      <c r="W1274" s="9"/>
      <c r="X1274" s="9"/>
      <c r="Y1274" s="9"/>
      <c r="Z1274" s="9"/>
      <c r="AA1274" s="9"/>
      <c r="AB1274" s="9"/>
      <c r="AC1274" s="9"/>
      <c r="AD1274" s="9"/>
      <c r="AE1274" s="9"/>
      <c r="AF1274" s="9"/>
      <c r="AG1274" s="9"/>
      <c r="AH1274" s="9"/>
      <c r="AI1274" s="9"/>
      <c r="AJ1274" s="9"/>
      <c r="AK1274" s="9"/>
      <c r="AL1274" s="9"/>
      <c r="AM1274" s="9"/>
      <c r="AN1274" s="9"/>
      <c r="AO1274" s="9"/>
      <c r="AP1274" s="9"/>
      <c r="AQ1274" s="9"/>
      <c r="AR1274" s="9"/>
      <c r="AS1274" s="9"/>
      <c r="AT1274" s="9"/>
      <c r="AU1274" s="9"/>
      <c r="AV1274" s="9"/>
      <c r="AW1274" s="9"/>
      <c r="AX1274" s="9"/>
      <c r="AY1274" s="9"/>
      <c r="AZ1274" s="9"/>
      <c r="BA1274" s="9"/>
      <c r="BB1274" s="9"/>
      <c r="BC1274" s="9"/>
      <c r="BD1274" s="9"/>
      <c r="BE1274" s="9"/>
      <c r="BF1274" s="9"/>
      <c r="BG1274" s="9"/>
      <c r="BH1274" s="9"/>
      <c r="BI1274" s="9"/>
      <c r="BJ1274" s="9"/>
      <c r="BK1274" s="9"/>
      <c r="BL1274" s="9"/>
      <c r="BM1274" s="9"/>
      <c r="BN1274" s="9"/>
      <c r="BO1274" s="9"/>
      <c r="BP1274" s="9"/>
      <c r="BQ1274" s="9"/>
      <c r="BR1274" s="9"/>
      <c r="BS1274" s="9"/>
      <c r="BT1274" s="9"/>
      <c r="BU1274" s="9"/>
      <c r="BV1274" s="9"/>
      <c r="BW1274" s="9"/>
      <c r="BX1274" s="9"/>
      <c r="BY1274" s="9"/>
      <c r="BZ1274" s="9"/>
      <c r="CA1274" s="9"/>
      <c r="CB1274" s="9"/>
      <c r="CC1274" s="9"/>
      <c r="CD1274" s="9"/>
      <c r="CE1274" s="9"/>
      <c r="CF1274" s="9"/>
      <c r="CG1274" s="9"/>
      <c r="CH1274" s="9"/>
      <c r="CI1274" s="9"/>
      <c r="CJ1274" s="9"/>
      <c r="CK1274" s="9"/>
      <c r="CL1274" s="9"/>
      <c r="CM1274" s="9"/>
      <c r="CN1274" s="9"/>
      <c r="CO1274" s="9"/>
      <c r="CP1274" s="9"/>
      <c r="CQ1274" s="9"/>
      <c r="CR1274" s="9"/>
      <c r="CS1274" s="9"/>
      <c r="CT1274" s="9"/>
      <c r="CU1274" s="9"/>
      <c r="CV1274" s="9"/>
      <c r="CW1274" s="9"/>
      <c r="CX1274" s="9"/>
      <c r="CY1274" s="9"/>
      <c r="CZ1274" s="9"/>
      <c r="DA1274" s="9"/>
      <c r="DB1274" s="9"/>
      <c r="DC1274" s="9"/>
      <c r="DD1274" s="9"/>
      <c r="DE1274" s="9"/>
      <c r="DF1274" s="9"/>
      <c r="DG1274" s="9"/>
      <c r="DH1274" s="9"/>
      <c r="DI1274" s="9"/>
      <c r="DJ1274" s="9"/>
      <c r="DK1274" s="9"/>
      <c r="DL1274" s="9"/>
      <c r="DM1274" s="9"/>
      <c r="DN1274" s="9"/>
      <c r="DO1274" s="9"/>
      <c r="DP1274" s="9"/>
      <c r="DQ1274" s="9"/>
      <c r="DR1274" s="9"/>
      <c r="DS1274" s="9"/>
      <c r="DT1274" s="9"/>
      <c r="DU1274" s="9"/>
      <c r="DV1274" s="9"/>
      <c r="DW1274" s="9"/>
      <c r="DX1274" s="9"/>
      <c r="DY1274" s="9"/>
      <c r="DZ1274" s="9"/>
      <c r="EA1274" s="9"/>
      <c r="EB1274" s="9"/>
      <c r="EC1274" s="9"/>
      <c r="ED1274" s="9"/>
      <c r="EE1274" s="9"/>
      <c r="EF1274" s="9"/>
      <c r="EG1274" s="9"/>
      <c r="EH1274" s="9"/>
      <c r="EI1274" s="9"/>
      <c r="EJ1274" s="9"/>
      <c r="EK1274" s="9"/>
      <c r="EL1274" s="9"/>
      <c r="EM1274" s="9"/>
      <c r="EN1274" s="9"/>
      <c r="EO1274" s="9"/>
      <c r="EP1274" s="9"/>
      <c r="EQ1274" s="9"/>
      <c r="ER1274" s="9"/>
      <c r="ES1274" s="9"/>
      <c r="ET1274" s="9"/>
      <c r="EU1274" s="9"/>
      <c r="EV1274" s="9"/>
      <c r="EW1274" s="9"/>
      <c r="EX1274" s="9"/>
      <c r="EY1274" s="9"/>
      <c r="EZ1274" s="9"/>
      <c r="FA1274" s="9"/>
      <c r="FB1274" s="9"/>
      <c r="FC1274" s="9"/>
      <c r="FD1274" s="9"/>
      <c r="FE1274" s="9"/>
      <c r="FF1274" s="9"/>
      <c r="FG1274" s="9"/>
      <c r="FH1274" s="9"/>
      <c r="FI1274" s="9"/>
      <c r="FJ1274" s="9"/>
      <c r="FK1274" s="9"/>
      <c r="FL1274" s="9"/>
      <c r="FM1274" s="9"/>
      <c r="FN1274" s="9"/>
      <c r="FO1274" s="9"/>
      <c r="FP1274" s="9"/>
      <c r="FQ1274" s="9"/>
      <c r="FR1274" s="9"/>
      <c r="FS1274" s="9"/>
      <c r="FT1274" s="9"/>
      <c r="FU1274" s="9"/>
      <c r="FV1274" s="9"/>
      <c r="FW1274" s="9"/>
      <c r="FX1274" s="9"/>
      <c r="FY1274" s="9"/>
      <c r="FZ1274" s="9"/>
      <c r="GA1274" s="9"/>
      <c r="GB1274" s="9"/>
      <c r="GC1274" s="9"/>
      <c r="GD1274" s="9"/>
      <c r="GE1274" s="9"/>
      <c r="GF1274" s="9"/>
      <c r="GG1274" s="9"/>
      <c r="GH1274" s="9"/>
      <c r="GI1274" s="9"/>
      <c r="GJ1274" s="9"/>
      <c r="GK1274" s="9"/>
      <c r="GL1274" s="9"/>
      <c r="GM1274" s="9"/>
      <c r="GN1274" s="9"/>
      <c r="GO1274" s="9"/>
      <c r="GP1274" s="9"/>
      <c r="GQ1274" s="9"/>
      <c r="GR1274" s="9"/>
      <c r="GS1274" s="9"/>
      <c r="GT1274" s="9"/>
      <c r="GU1274" s="9"/>
      <c r="GV1274" s="9"/>
      <c r="GW1274" s="9"/>
      <c r="GX1274" s="9"/>
      <c r="GY1274" s="9"/>
      <c r="GZ1274" s="9"/>
      <c r="HA1274" s="9"/>
      <c r="HB1274" s="9"/>
      <c r="HC1274" s="9"/>
      <c r="HD1274" s="9"/>
      <c r="HE1274" s="9"/>
      <c r="HF1274" s="9"/>
      <c r="HG1274" s="9"/>
      <c r="HH1274" s="9"/>
      <c r="HI1274" s="9"/>
      <c r="HJ1274" s="9"/>
      <c r="HK1274" s="9"/>
      <c r="HL1274" s="9"/>
      <c r="HM1274" s="9"/>
      <c r="HN1274" s="9"/>
      <c r="HO1274" s="9"/>
      <c r="HP1274" s="9"/>
      <c r="HQ1274" s="9"/>
      <c r="HR1274" s="9"/>
      <c r="HS1274" s="9"/>
      <c r="HT1274" s="9"/>
      <c r="HU1274" s="9"/>
      <c r="HV1274" s="9"/>
      <c r="HW1274" s="9"/>
      <c r="HX1274" s="9"/>
      <c r="HY1274" s="9"/>
      <c r="HZ1274" s="9"/>
      <c r="IA1274" s="9"/>
      <c r="IB1274" s="9"/>
      <c r="IC1274" s="9"/>
      <c r="ID1274" s="9"/>
      <c r="IE1274" s="9"/>
      <c r="IF1274" s="9"/>
      <c r="IG1274" s="9"/>
      <c r="IH1274" s="9"/>
      <c r="II1274" s="9"/>
      <c r="IJ1274" s="9"/>
      <c r="IK1274" s="9"/>
      <c r="IL1274" s="9"/>
      <c r="IM1274" s="9"/>
      <c r="IN1274" s="9"/>
      <c r="IO1274" s="9"/>
      <c r="IP1274" s="9"/>
      <c r="IQ1274" s="9"/>
      <c r="IR1274" s="9"/>
      <c r="IS1274" s="9"/>
      <c r="IT1274" s="9"/>
      <c r="IU1274" s="9"/>
      <c r="IV1274" s="9"/>
    </row>
    <row r="1275" spans="1:256">
      <c r="A1275" s="24" t="s">
        <v>145</v>
      </c>
      <c r="B1275" s="5">
        <v>2005</v>
      </c>
      <c r="C1275" s="33">
        <v>0.46225846221306965</v>
      </c>
      <c r="D1275" s="88">
        <v>0.42931578165839562</v>
      </c>
      <c r="E1275" s="88">
        <v>1.6772276643284322E-3</v>
      </c>
      <c r="F1275" s="88">
        <v>0.10330359869521824</v>
      </c>
      <c r="G1275" s="88">
        <v>3.4449297689880891E-3</v>
      </c>
      <c r="H1275" s="9"/>
      <c r="I1275" s="9"/>
      <c r="J1275" s="9"/>
      <c r="K1275" s="9"/>
      <c r="L1275" s="9"/>
      <c r="M1275" s="9"/>
      <c r="N1275" s="9"/>
      <c r="O1275" s="9"/>
      <c r="P1275" s="9"/>
      <c r="Q1275" s="9"/>
      <c r="R1275" s="9"/>
      <c r="S1275" s="9"/>
      <c r="T1275" s="9"/>
      <c r="U1275" s="9"/>
      <c r="V1275" s="9"/>
      <c r="W1275" s="9"/>
      <c r="X1275" s="9"/>
      <c r="Y1275" s="9"/>
      <c r="Z1275" s="9"/>
      <c r="AA1275" s="9"/>
      <c r="AB1275" s="9"/>
      <c r="AC1275" s="9"/>
      <c r="AD1275" s="9"/>
      <c r="AE1275" s="9"/>
      <c r="AF1275" s="9"/>
      <c r="AG1275" s="9"/>
      <c r="AH1275" s="9"/>
      <c r="AI1275" s="9"/>
      <c r="AJ1275" s="9"/>
      <c r="AK1275" s="9"/>
      <c r="AL1275" s="9"/>
      <c r="AM1275" s="9"/>
      <c r="AN1275" s="9"/>
      <c r="AO1275" s="9"/>
      <c r="AP1275" s="9"/>
      <c r="AQ1275" s="9"/>
      <c r="AR1275" s="9"/>
      <c r="AS1275" s="9"/>
      <c r="AT1275" s="9"/>
      <c r="AU1275" s="9"/>
      <c r="AV1275" s="9"/>
      <c r="AW1275" s="9"/>
      <c r="AX1275" s="9"/>
      <c r="AY1275" s="9"/>
      <c r="AZ1275" s="9"/>
      <c r="BA1275" s="9"/>
      <c r="BB1275" s="9"/>
      <c r="BC1275" s="9"/>
      <c r="BD1275" s="9"/>
      <c r="BE1275" s="9"/>
      <c r="BF1275" s="9"/>
      <c r="BG1275" s="9"/>
      <c r="BH1275" s="9"/>
      <c r="BI1275" s="9"/>
      <c r="BJ1275" s="9"/>
      <c r="BK1275" s="9"/>
      <c r="BL1275" s="9"/>
      <c r="BM1275" s="9"/>
      <c r="BN1275" s="9"/>
      <c r="BO1275" s="9"/>
      <c r="BP1275" s="9"/>
      <c r="BQ1275" s="9"/>
      <c r="BR1275" s="9"/>
      <c r="BS1275" s="9"/>
      <c r="BT1275" s="9"/>
      <c r="BU1275" s="9"/>
      <c r="BV1275" s="9"/>
      <c r="BW1275" s="9"/>
      <c r="BX1275" s="9"/>
      <c r="BY1275" s="9"/>
      <c r="BZ1275" s="9"/>
      <c r="CA1275" s="9"/>
      <c r="CB1275" s="9"/>
      <c r="CC1275" s="9"/>
      <c r="CD1275" s="9"/>
      <c r="CE1275" s="9"/>
      <c r="CF1275" s="9"/>
      <c r="CG1275" s="9"/>
      <c r="CH1275" s="9"/>
      <c r="CI1275" s="9"/>
      <c r="CJ1275" s="9"/>
      <c r="CK1275" s="9"/>
      <c r="CL1275" s="9"/>
      <c r="CM1275" s="9"/>
      <c r="CN1275" s="9"/>
      <c r="CO1275" s="9"/>
      <c r="CP1275" s="9"/>
      <c r="CQ1275" s="9"/>
      <c r="CR1275" s="9"/>
      <c r="CS1275" s="9"/>
      <c r="CT1275" s="9"/>
      <c r="CU1275" s="9"/>
      <c r="CV1275" s="9"/>
      <c r="CW1275" s="9"/>
      <c r="CX1275" s="9"/>
      <c r="CY1275" s="9"/>
      <c r="CZ1275" s="9"/>
      <c r="DA1275" s="9"/>
      <c r="DB1275" s="9"/>
      <c r="DC1275" s="9"/>
      <c r="DD1275" s="9"/>
      <c r="DE1275" s="9"/>
      <c r="DF1275" s="9"/>
      <c r="DG1275" s="9"/>
      <c r="DH1275" s="9"/>
      <c r="DI1275" s="9"/>
      <c r="DJ1275" s="9"/>
      <c r="DK1275" s="9"/>
      <c r="DL1275" s="9"/>
      <c r="DM1275" s="9"/>
      <c r="DN1275" s="9"/>
      <c r="DO1275" s="9"/>
      <c r="DP1275" s="9"/>
      <c r="DQ1275" s="9"/>
      <c r="DR1275" s="9"/>
      <c r="DS1275" s="9"/>
      <c r="DT1275" s="9"/>
      <c r="DU1275" s="9"/>
      <c r="DV1275" s="9"/>
      <c r="DW1275" s="9"/>
      <c r="DX1275" s="9"/>
      <c r="DY1275" s="9"/>
      <c r="DZ1275" s="9"/>
      <c r="EA1275" s="9"/>
      <c r="EB1275" s="9"/>
      <c r="EC1275" s="9"/>
      <c r="ED1275" s="9"/>
      <c r="EE1275" s="9"/>
      <c r="EF1275" s="9"/>
      <c r="EG1275" s="9"/>
      <c r="EH1275" s="9"/>
      <c r="EI1275" s="9"/>
      <c r="EJ1275" s="9"/>
      <c r="EK1275" s="9"/>
      <c r="EL1275" s="9"/>
      <c r="EM1275" s="9"/>
      <c r="EN1275" s="9"/>
      <c r="EO1275" s="9"/>
      <c r="EP1275" s="9"/>
      <c r="EQ1275" s="9"/>
      <c r="ER1275" s="9"/>
      <c r="ES1275" s="9"/>
      <c r="ET1275" s="9"/>
      <c r="EU1275" s="9"/>
      <c r="EV1275" s="9"/>
      <c r="EW1275" s="9"/>
      <c r="EX1275" s="9"/>
      <c r="EY1275" s="9"/>
      <c r="EZ1275" s="9"/>
      <c r="FA1275" s="9"/>
      <c r="FB1275" s="9"/>
      <c r="FC1275" s="9"/>
      <c r="FD1275" s="9"/>
      <c r="FE1275" s="9"/>
      <c r="FF1275" s="9"/>
      <c r="FG1275" s="9"/>
      <c r="FH1275" s="9"/>
      <c r="FI1275" s="9"/>
      <c r="FJ1275" s="9"/>
      <c r="FK1275" s="9"/>
      <c r="FL1275" s="9"/>
      <c r="FM1275" s="9"/>
      <c r="FN1275" s="9"/>
      <c r="FO1275" s="9"/>
      <c r="FP1275" s="9"/>
      <c r="FQ1275" s="9"/>
      <c r="FR1275" s="9"/>
      <c r="FS1275" s="9"/>
      <c r="FT1275" s="9"/>
      <c r="FU1275" s="9"/>
      <c r="FV1275" s="9"/>
      <c r="FW1275" s="9"/>
      <c r="FX1275" s="9"/>
      <c r="FY1275" s="9"/>
      <c r="FZ1275" s="9"/>
      <c r="GA1275" s="9"/>
      <c r="GB1275" s="9"/>
      <c r="GC1275" s="9"/>
      <c r="GD1275" s="9"/>
      <c r="GE1275" s="9"/>
      <c r="GF1275" s="9"/>
      <c r="GG1275" s="9"/>
      <c r="GH1275" s="9"/>
      <c r="GI1275" s="9"/>
      <c r="GJ1275" s="9"/>
      <c r="GK1275" s="9"/>
      <c r="GL1275" s="9"/>
      <c r="GM1275" s="9"/>
      <c r="GN1275" s="9"/>
      <c r="GO1275" s="9"/>
      <c r="GP1275" s="9"/>
      <c r="GQ1275" s="9"/>
      <c r="GR1275" s="9"/>
      <c r="GS1275" s="9"/>
      <c r="GT1275" s="9"/>
      <c r="GU1275" s="9"/>
      <c r="GV1275" s="9"/>
      <c r="GW1275" s="9"/>
      <c r="GX1275" s="9"/>
      <c r="GY1275" s="9"/>
      <c r="GZ1275" s="9"/>
      <c r="HA1275" s="9"/>
      <c r="HB1275" s="9"/>
      <c r="HC1275" s="9"/>
      <c r="HD1275" s="9"/>
      <c r="HE1275" s="9"/>
      <c r="HF1275" s="9"/>
      <c r="HG1275" s="9"/>
      <c r="HH1275" s="9"/>
      <c r="HI1275" s="9"/>
      <c r="HJ1275" s="9"/>
      <c r="HK1275" s="9"/>
      <c r="HL1275" s="9"/>
      <c r="HM1275" s="9"/>
      <c r="HN1275" s="9"/>
      <c r="HO1275" s="9"/>
      <c r="HP1275" s="9"/>
      <c r="HQ1275" s="9"/>
      <c r="HR1275" s="9"/>
      <c r="HS1275" s="9"/>
      <c r="HT1275" s="9"/>
      <c r="HU1275" s="9"/>
      <c r="HV1275" s="9"/>
      <c r="HW1275" s="9"/>
      <c r="HX1275" s="9"/>
      <c r="HY1275" s="9"/>
      <c r="HZ1275" s="9"/>
      <c r="IA1275" s="9"/>
      <c r="IB1275" s="9"/>
      <c r="IC1275" s="9"/>
      <c r="ID1275" s="9"/>
      <c r="IE1275" s="9"/>
      <c r="IF1275" s="9"/>
      <c r="IG1275" s="9"/>
      <c r="IH1275" s="9"/>
      <c r="II1275" s="9"/>
      <c r="IJ1275" s="9"/>
      <c r="IK1275" s="9"/>
      <c r="IL1275" s="9"/>
      <c r="IM1275" s="9"/>
      <c r="IN1275" s="9"/>
      <c r="IO1275" s="9"/>
      <c r="IP1275" s="9"/>
      <c r="IQ1275" s="9"/>
      <c r="IR1275" s="9"/>
      <c r="IS1275" s="9"/>
      <c r="IT1275" s="9"/>
      <c r="IU1275" s="9"/>
      <c r="IV1275" s="9"/>
    </row>
    <row r="1276" spans="1:256">
      <c r="A1276" s="24" t="s">
        <v>146</v>
      </c>
      <c r="B1276" s="5">
        <v>2005</v>
      </c>
      <c r="C1276" s="33">
        <v>0.46456768424666472</v>
      </c>
      <c r="D1276" s="88">
        <v>0.36704415234601168</v>
      </c>
      <c r="E1276" s="88">
        <v>5.0811064379550049E-3</v>
      </c>
      <c r="F1276" s="88">
        <v>0.15662963843368904</v>
      </c>
      <c r="G1276" s="88">
        <v>6.6774185356795251E-3</v>
      </c>
      <c r="H1276" s="9"/>
      <c r="I1276" s="9"/>
      <c r="J1276" s="9"/>
      <c r="K1276" s="9"/>
      <c r="L1276" s="9"/>
      <c r="M1276" s="9"/>
      <c r="N1276" s="9"/>
      <c r="O1276" s="9"/>
      <c r="P1276" s="9"/>
      <c r="Q1276" s="9"/>
      <c r="R1276" s="9"/>
      <c r="S1276" s="9"/>
      <c r="T1276" s="9"/>
      <c r="U1276" s="9"/>
      <c r="V1276" s="9"/>
      <c r="W1276" s="9"/>
      <c r="X1276" s="9"/>
      <c r="Y1276" s="9"/>
      <c r="Z1276" s="9"/>
      <c r="AA1276" s="9"/>
      <c r="AB1276" s="9"/>
      <c r="AC1276" s="9"/>
      <c r="AD1276" s="9"/>
      <c r="AE1276" s="9"/>
      <c r="AF1276" s="9"/>
      <c r="AG1276" s="9"/>
      <c r="AH1276" s="9"/>
      <c r="AI1276" s="9"/>
      <c r="AJ1276" s="9"/>
      <c r="AK1276" s="9"/>
      <c r="AL1276" s="9"/>
      <c r="AM1276" s="9"/>
      <c r="AN1276" s="9"/>
      <c r="AO1276" s="9"/>
      <c r="AP1276" s="9"/>
      <c r="AQ1276" s="9"/>
      <c r="AR1276" s="9"/>
      <c r="AS1276" s="9"/>
      <c r="AT1276" s="9"/>
      <c r="AU1276" s="9"/>
      <c r="AV1276" s="9"/>
      <c r="AW1276" s="9"/>
      <c r="AX1276" s="9"/>
      <c r="AY1276" s="9"/>
      <c r="AZ1276" s="9"/>
      <c r="BA1276" s="9"/>
      <c r="BB1276" s="9"/>
      <c r="BC1276" s="9"/>
      <c r="BD1276" s="9"/>
      <c r="BE1276" s="9"/>
      <c r="BF1276" s="9"/>
      <c r="BG1276" s="9"/>
      <c r="BH1276" s="9"/>
      <c r="BI1276" s="9"/>
      <c r="BJ1276" s="9"/>
      <c r="BK1276" s="9"/>
      <c r="BL1276" s="9"/>
      <c r="BM1276" s="9"/>
      <c r="BN1276" s="9"/>
      <c r="BO1276" s="9"/>
      <c r="BP1276" s="9"/>
      <c r="BQ1276" s="9"/>
      <c r="BR1276" s="9"/>
      <c r="BS1276" s="9"/>
      <c r="BT1276" s="9"/>
      <c r="BU1276" s="9"/>
      <c r="BV1276" s="9"/>
      <c r="BW1276" s="9"/>
      <c r="BX1276" s="9"/>
      <c r="BY1276" s="9"/>
      <c r="BZ1276" s="9"/>
      <c r="CA1276" s="9"/>
      <c r="CB1276" s="9"/>
      <c r="CC1276" s="9"/>
      <c r="CD1276" s="9"/>
      <c r="CE1276" s="9"/>
      <c r="CF1276" s="9"/>
      <c r="CG1276" s="9"/>
      <c r="CH1276" s="9"/>
      <c r="CI1276" s="9"/>
      <c r="CJ1276" s="9"/>
      <c r="CK1276" s="9"/>
      <c r="CL1276" s="9"/>
      <c r="CM1276" s="9"/>
      <c r="CN1276" s="9"/>
      <c r="CO1276" s="9"/>
      <c r="CP1276" s="9"/>
      <c r="CQ1276" s="9"/>
      <c r="CR1276" s="9"/>
      <c r="CS1276" s="9"/>
      <c r="CT1276" s="9"/>
      <c r="CU1276" s="9"/>
      <c r="CV1276" s="9"/>
      <c r="CW1276" s="9"/>
      <c r="CX1276" s="9"/>
      <c r="CY1276" s="9"/>
      <c r="CZ1276" s="9"/>
      <c r="DA1276" s="9"/>
      <c r="DB1276" s="9"/>
      <c r="DC1276" s="9"/>
      <c r="DD1276" s="9"/>
      <c r="DE1276" s="9"/>
      <c r="DF1276" s="9"/>
      <c r="DG1276" s="9"/>
      <c r="DH1276" s="9"/>
      <c r="DI1276" s="9"/>
      <c r="DJ1276" s="9"/>
      <c r="DK1276" s="9"/>
      <c r="DL1276" s="9"/>
      <c r="DM1276" s="9"/>
      <c r="DN1276" s="9"/>
      <c r="DO1276" s="9"/>
      <c r="DP1276" s="9"/>
      <c r="DQ1276" s="9"/>
      <c r="DR1276" s="9"/>
      <c r="DS1276" s="9"/>
      <c r="DT1276" s="9"/>
      <c r="DU1276" s="9"/>
      <c r="DV1276" s="9"/>
      <c r="DW1276" s="9"/>
      <c r="DX1276" s="9"/>
      <c r="DY1276" s="9"/>
      <c r="DZ1276" s="9"/>
      <c r="EA1276" s="9"/>
      <c r="EB1276" s="9"/>
      <c r="EC1276" s="9"/>
      <c r="ED1276" s="9"/>
      <c r="EE1276" s="9"/>
      <c r="EF1276" s="9"/>
      <c r="EG1276" s="9"/>
      <c r="EH1276" s="9"/>
      <c r="EI1276" s="9"/>
      <c r="EJ1276" s="9"/>
      <c r="EK1276" s="9"/>
      <c r="EL1276" s="9"/>
      <c r="EM1276" s="9"/>
      <c r="EN1276" s="9"/>
      <c r="EO1276" s="9"/>
      <c r="EP1276" s="9"/>
      <c r="EQ1276" s="9"/>
      <c r="ER1276" s="9"/>
      <c r="ES1276" s="9"/>
      <c r="ET1276" s="9"/>
      <c r="EU1276" s="9"/>
      <c r="EV1276" s="9"/>
      <c r="EW1276" s="9"/>
      <c r="EX1276" s="9"/>
      <c r="EY1276" s="9"/>
      <c r="EZ1276" s="9"/>
      <c r="FA1276" s="9"/>
      <c r="FB1276" s="9"/>
      <c r="FC1276" s="9"/>
      <c r="FD1276" s="9"/>
      <c r="FE1276" s="9"/>
      <c r="FF1276" s="9"/>
      <c r="FG1276" s="9"/>
      <c r="FH1276" s="9"/>
      <c r="FI1276" s="9"/>
      <c r="FJ1276" s="9"/>
      <c r="FK1276" s="9"/>
      <c r="FL1276" s="9"/>
      <c r="FM1276" s="9"/>
      <c r="FN1276" s="9"/>
      <c r="FO1276" s="9"/>
      <c r="FP1276" s="9"/>
      <c r="FQ1276" s="9"/>
      <c r="FR1276" s="9"/>
      <c r="FS1276" s="9"/>
      <c r="FT1276" s="9"/>
      <c r="FU1276" s="9"/>
      <c r="FV1276" s="9"/>
      <c r="FW1276" s="9"/>
      <c r="FX1276" s="9"/>
      <c r="FY1276" s="9"/>
      <c r="FZ1276" s="9"/>
      <c r="GA1276" s="9"/>
      <c r="GB1276" s="9"/>
      <c r="GC1276" s="9"/>
      <c r="GD1276" s="9"/>
      <c r="GE1276" s="9"/>
      <c r="GF1276" s="9"/>
      <c r="GG1276" s="9"/>
      <c r="GH1276" s="9"/>
      <c r="GI1276" s="9"/>
      <c r="GJ1276" s="9"/>
      <c r="GK1276" s="9"/>
      <c r="GL1276" s="9"/>
      <c r="GM1276" s="9"/>
      <c r="GN1276" s="9"/>
      <c r="GO1276" s="9"/>
      <c r="GP1276" s="9"/>
      <c r="GQ1276" s="9"/>
      <c r="GR1276" s="9"/>
      <c r="GS1276" s="9"/>
      <c r="GT1276" s="9"/>
      <c r="GU1276" s="9"/>
      <c r="GV1276" s="9"/>
      <c r="GW1276" s="9"/>
      <c r="GX1276" s="9"/>
      <c r="GY1276" s="9"/>
      <c r="GZ1276" s="9"/>
      <c r="HA1276" s="9"/>
      <c r="HB1276" s="9"/>
      <c r="HC1276" s="9"/>
      <c r="HD1276" s="9"/>
      <c r="HE1276" s="9"/>
      <c r="HF1276" s="9"/>
      <c r="HG1276" s="9"/>
      <c r="HH1276" s="9"/>
      <c r="HI1276" s="9"/>
      <c r="HJ1276" s="9"/>
      <c r="HK1276" s="9"/>
      <c r="HL1276" s="9"/>
      <c r="HM1276" s="9"/>
      <c r="HN1276" s="9"/>
      <c r="HO1276" s="9"/>
      <c r="HP1276" s="9"/>
      <c r="HQ1276" s="9"/>
      <c r="HR1276" s="9"/>
      <c r="HS1276" s="9"/>
      <c r="HT1276" s="9"/>
      <c r="HU1276" s="9"/>
      <c r="HV1276" s="9"/>
      <c r="HW1276" s="9"/>
      <c r="HX1276" s="9"/>
      <c r="HY1276" s="9"/>
      <c r="HZ1276" s="9"/>
      <c r="IA1276" s="9"/>
      <c r="IB1276" s="9"/>
      <c r="IC1276" s="9"/>
      <c r="ID1276" s="9"/>
      <c r="IE1276" s="9"/>
      <c r="IF1276" s="9"/>
      <c r="IG1276" s="9"/>
      <c r="IH1276" s="9"/>
      <c r="II1276" s="9"/>
      <c r="IJ1276" s="9"/>
      <c r="IK1276" s="9"/>
      <c r="IL1276" s="9"/>
      <c r="IM1276" s="9"/>
      <c r="IN1276" s="9"/>
      <c r="IO1276" s="9"/>
      <c r="IP1276" s="9"/>
      <c r="IQ1276" s="9"/>
      <c r="IR1276" s="9"/>
      <c r="IS1276" s="9"/>
      <c r="IT1276" s="9"/>
      <c r="IU1276" s="9"/>
      <c r="IV1276" s="9"/>
    </row>
    <row r="1277" spans="1:256">
      <c r="A1277" s="24" t="s">
        <v>147</v>
      </c>
      <c r="B1277" s="5">
        <v>2005</v>
      </c>
      <c r="C1277" s="33">
        <v>0.52722223013354064</v>
      </c>
      <c r="D1277" s="88">
        <v>0.42912171226311302</v>
      </c>
      <c r="E1277" s="88">
        <v>0</v>
      </c>
      <c r="F1277" s="88">
        <v>4.3220090207328886E-2</v>
      </c>
      <c r="G1277" s="88">
        <v>4.3596739601725289E-4</v>
      </c>
      <c r="H1277" s="9"/>
      <c r="I1277" s="9"/>
      <c r="J1277" s="9"/>
      <c r="K1277" s="9"/>
      <c r="L1277" s="9"/>
      <c r="M1277" s="9"/>
      <c r="N1277" s="9"/>
      <c r="O1277" s="9"/>
      <c r="P1277" s="9"/>
      <c r="Q1277" s="9"/>
      <c r="R1277" s="9"/>
      <c r="S1277" s="9"/>
      <c r="T1277" s="9"/>
      <c r="U1277" s="9"/>
      <c r="V1277" s="9"/>
      <c r="W1277" s="9"/>
      <c r="X1277" s="9"/>
      <c r="Y1277" s="9"/>
      <c r="Z1277" s="9"/>
      <c r="AA1277" s="9"/>
      <c r="AB1277" s="9"/>
      <c r="AC1277" s="9"/>
      <c r="AD1277" s="9"/>
      <c r="AE1277" s="9"/>
      <c r="AF1277" s="9"/>
      <c r="AG1277" s="9"/>
      <c r="AH1277" s="9"/>
      <c r="AI1277" s="9"/>
      <c r="AJ1277" s="9"/>
      <c r="AK1277" s="9"/>
      <c r="AL1277" s="9"/>
      <c r="AM1277" s="9"/>
      <c r="AN1277" s="9"/>
      <c r="AO1277" s="9"/>
      <c r="AP1277" s="9"/>
      <c r="AQ1277" s="9"/>
      <c r="AR1277" s="9"/>
      <c r="AS1277" s="9"/>
      <c r="AT1277" s="9"/>
      <c r="AU1277" s="9"/>
      <c r="AV1277" s="9"/>
      <c r="AW1277" s="9"/>
      <c r="AX1277" s="9"/>
      <c r="AY1277" s="9"/>
      <c r="AZ1277" s="9"/>
      <c r="BA1277" s="9"/>
      <c r="BB1277" s="9"/>
      <c r="BC1277" s="9"/>
      <c r="BD1277" s="9"/>
      <c r="BE1277" s="9"/>
      <c r="BF1277" s="9"/>
      <c r="BG1277" s="9"/>
      <c r="BH1277" s="9"/>
      <c r="BI1277" s="9"/>
      <c r="BJ1277" s="9"/>
      <c r="BK1277" s="9"/>
      <c r="BL1277" s="9"/>
      <c r="BM1277" s="9"/>
      <c r="BN1277" s="9"/>
      <c r="BO1277" s="9"/>
      <c r="BP1277" s="9"/>
      <c r="BQ1277" s="9"/>
      <c r="BR1277" s="9"/>
      <c r="BS1277" s="9"/>
      <c r="BT1277" s="9"/>
      <c r="BU1277" s="9"/>
      <c r="BV1277" s="9"/>
      <c r="BW1277" s="9"/>
      <c r="BX1277" s="9"/>
      <c r="BY1277" s="9"/>
      <c r="BZ1277" s="9"/>
      <c r="CA1277" s="9"/>
      <c r="CB1277" s="9"/>
      <c r="CC1277" s="9"/>
      <c r="CD1277" s="9"/>
      <c r="CE1277" s="9"/>
      <c r="CF1277" s="9"/>
      <c r="CG1277" s="9"/>
      <c r="CH1277" s="9"/>
      <c r="CI1277" s="9"/>
      <c r="CJ1277" s="9"/>
      <c r="CK1277" s="9"/>
      <c r="CL1277" s="9"/>
      <c r="CM1277" s="9"/>
      <c r="CN1277" s="9"/>
      <c r="CO1277" s="9"/>
      <c r="CP1277" s="9"/>
      <c r="CQ1277" s="9"/>
      <c r="CR1277" s="9"/>
      <c r="CS1277" s="9"/>
      <c r="CT1277" s="9"/>
      <c r="CU1277" s="9"/>
      <c r="CV1277" s="9"/>
      <c r="CW1277" s="9"/>
      <c r="CX1277" s="9"/>
      <c r="CY1277" s="9"/>
      <c r="CZ1277" s="9"/>
      <c r="DA1277" s="9"/>
      <c r="DB1277" s="9"/>
      <c r="DC1277" s="9"/>
      <c r="DD1277" s="9"/>
      <c r="DE1277" s="9"/>
      <c r="DF1277" s="9"/>
      <c r="DG1277" s="9"/>
      <c r="DH1277" s="9"/>
      <c r="DI1277" s="9"/>
      <c r="DJ1277" s="9"/>
      <c r="DK1277" s="9"/>
      <c r="DL1277" s="9"/>
      <c r="DM1277" s="9"/>
      <c r="DN1277" s="9"/>
      <c r="DO1277" s="9"/>
      <c r="DP1277" s="9"/>
      <c r="DQ1277" s="9"/>
      <c r="DR1277" s="9"/>
      <c r="DS1277" s="9"/>
      <c r="DT1277" s="9"/>
      <c r="DU1277" s="9"/>
      <c r="DV1277" s="9"/>
      <c r="DW1277" s="9"/>
      <c r="DX1277" s="9"/>
      <c r="DY1277" s="9"/>
      <c r="DZ1277" s="9"/>
      <c r="EA1277" s="9"/>
      <c r="EB1277" s="9"/>
      <c r="EC1277" s="9"/>
      <c r="ED1277" s="9"/>
      <c r="EE1277" s="9"/>
      <c r="EF1277" s="9"/>
      <c r="EG1277" s="9"/>
      <c r="EH1277" s="9"/>
      <c r="EI1277" s="9"/>
      <c r="EJ1277" s="9"/>
      <c r="EK1277" s="9"/>
      <c r="EL1277" s="9"/>
      <c r="EM1277" s="9"/>
      <c r="EN1277" s="9"/>
      <c r="EO1277" s="9"/>
      <c r="EP1277" s="9"/>
      <c r="EQ1277" s="9"/>
      <c r="ER1277" s="9"/>
      <c r="ES1277" s="9"/>
      <c r="ET1277" s="9"/>
      <c r="EU1277" s="9"/>
      <c r="EV1277" s="9"/>
      <c r="EW1277" s="9"/>
      <c r="EX1277" s="9"/>
      <c r="EY1277" s="9"/>
      <c r="EZ1277" s="9"/>
      <c r="FA1277" s="9"/>
      <c r="FB1277" s="9"/>
      <c r="FC1277" s="9"/>
      <c r="FD1277" s="9"/>
      <c r="FE1277" s="9"/>
      <c r="FF1277" s="9"/>
      <c r="FG1277" s="9"/>
      <c r="FH1277" s="9"/>
      <c r="FI1277" s="9"/>
      <c r="FJ1277" s="9"/>
      <c r="FK1277" s="9"/>
      <c r="FL1277" s="9"/>
      <c r="FM1277" s="9"/>
      <c r="FN1277" s="9"/>
      <c r="FO1277" s="9"/>
      <c r="FP1277" s="9"/>
      <c r="FQ1277" s="9"/>
      <c r="FR1277" s="9"/>
      <c r="FS1277" s="9"/>
      <c r="FT1277" s="9"/>
      <c r="FU1277" s="9"/>
      <c r="FV1277" s="9"/>
      <c r="FW1277" s="9"/>
      <c r="FX1277" s="9"/>
      <c r="FY1277" s="9"/>
      <c r="FZ1277" s="9"/>
      <c r="GA1277" s="9"/>
      <c r="GB1277" s="9"/>
      <c r="GC1277" s="9"/>
      <c r="GD1277" s="9"/>
      <c r="GE1277" s="9"/>
      <c r="GF1277" s="9"/>
      <c r="GG1277" s="9"/>
      <c r="GH1277" s="9"/>
      <c r="GI1277" s="9"/>
      <c r="GJ1277" s="9"/>
      <c r="GK1277" s="9"/>
      <c r="GL1277" s="9"/>
      <c r="GM1277" s="9"/>
      <c r="GN1277" s="9"/>
      <c r="GO1277" s="9"/>
      <c r="GP1277" s="9"/>
      <c r="GQ1277" s="9"/>
      <c r="GR1277" s="9"/>
      <c r="GS1277" s="9"/>
      <c r="GT1277" s="9"/>
      <c r="GU1277" s="9"/>
      <c r="GV1277" s="9"/>
      <c r="GW1277" s="9"/>
      <c r="GX1277" s="9"/>
      <c r="GY1277" s="9"/>
      <c r="GZ1277" s="9"/>
      <c r="HA1277" s="9"/>
      <c r="HB1277" s="9"/>
      <c r="HC1277" s="9"/>
      <c r="HD1277" s="9"/>
      <c r="HE1277" s="9"/>
      <c r="HF1277" s="9"/>
      <c r="HG1277" s="9"/>
      <c r="HH1277" s="9"/>
      <c r="HI1277" s="9"/>
      <c r="HJ1277" s="9"/>
      <c r="HK1277" s="9"/>
      <c r="HL1277" s="9"/>
      <c r="HM1277" s="9"/>
      <c r="HN1277" s="9"/>
      <c r="HO1277" s="9"/>
      <c r="HP1277" s="9"/>
      <c r="HQ1277" s="9"/>
      <c r="HR1277" s="9"/>
      <c r="HS1277" s="9"/>
      <c r="HT1277" s="9"/>
      <c r="HU1277" s="9"/>
      <c r="HV1277" s="9"/>
      <c r="HW1277" s="9"/>
      <c r="HX1277" s="9"/>
      <c r="HY1277" s="9"/>
      <c r="HZ1277" s="9"/>
      <c r="IA1277" s="9"/>
      <c r="IB1277" s="9"/>
      <c r="IC1277" s="9"/>
      <c r="ID1277" s="9"/>
      <c r="IE1277" s="9"/>
      <c r="IF1277" s="9"/>
      <c r="IG1277" s="9"/>
      <c r="IH1277" s="9"/>
      <c r="II1277" s="9"/>
      <c r="IJ1277" s="9"/>
      <c r="IK1277" s="9"/>
      <c r="IL1277" s="9"/>
      <c r="IM1277" s="9"/>
      <c r="IN1277" s="9"/>
      <c r="IO1277" s="9"/>
      <c r="IP1277" s="9"/>
      <c r="IQ1277" s="9"/>
      <c r="IR1277" s="9"/>
      <c r="IS1277" s="9"/>
      <c r="IT1277" s="9"/>
      <c r="IU1277" s="9"/>
      <c r="IV1277" s="9"/>
    </row>
    <row r="1278" spans="1:256">
      <c r="A1278" s="24" t="s">
        <v>148</v>
      </c>
      <c r="B1278" s="5">
        <v>2005</v>
      </c>
      <c r="C1278" s="33">
        <v>0.55561457461389741</v>
      </c>
      <c r="D1278" s="88">
        <v>0.35939227979254407</v>
      </c>
      <c r="E1278" s="88">
        <v>3.2272686763557936E-3</v>
      </c>
      <c r="F1278" s="88">
        <v>7.9618341734854214E-2</v>
      </c>
      <c r="G1278" s="88">
        <v>2.1475351823485793E-3</v>
      </c>
      <c r="H1278" s="9"/>
      <c r="I1278" s="9"/>
      <c r="J1278" s="9"/>
      <c r="K1278" s="9"/>
      <c r="L1278" s="9"/>
      <c r="M1278" s="9"/>
      <c r="N1278" s="9"/>
      <c r="O1278" s="9"/>
      <c r="P1278" s="9"/>
      <c r="Q1278" s="9"/>
      <c r="R1278" s="9"/>
      <c r="S1278" s="9"/>
      <c r="T1278" s="9"/>
      <c r="U1278" s="9"/>
      <c r="V1278" s="9"/>
      <c r="W1278" s="9"/>
      <c r="X1278" s="9"/>
      <c r="Y1278" s="9"/>
      <c r="Z1278" s="9"/>
      <c r="AA1278" s="9"/>
      <c r="AB1278" s="9"/>
      <c r="AC1278" s="9"/>
      <c r="AD1278" s="9"/>
      <c r="AE1278" s="9"/>
      <c r="AF1278" s="9"/>
      <c r="AG1278" s="9"/>
      <c r="AH1278" s="9"/>
      <c r="AI1278" s="9"/>
      <c r="AJ1278" s="9"/>
      <c r="AK1278" s="9"/>
      <c r="AL1278" s="9"/>
      <c r="AM1278" s="9"/>
      <c r="AN1278" s="9"/>
      <c r="AO1278" s="9"/>
      <c r="AP1278" s="9"/>
      <c r="AQ1278" s="9"/>
      <c r="AR1278" s="9"/>
      <c r="AS1278" s="9"/>
      <c r="AT1278" s="9"/>
      <c r="AU1278" s="9"/>
      <c r="AV1278" s="9"/>
      <c r="AW1278" s="9"/>
      <c r="AX1278" s="9"/>
      <c r="AY1278" s="9"/>
      <c r="AZ1278" s="9"/>
      <c r="BA1278" s="9"/>
      <c r="BB1278" s="9"/>
      <c r="BC1278" s="9"/>
      <c r="BD1278" s="9"/>
      <c r="BE1278" s="9"/>
      <c r="BF1278" s="9"/>
      <c r="BG1278" s="9"/>
      <c r="BH1278" s="9"/>
      <c r="BI1278" s="9"/>
      <c r="BJ1278" s="9"/>
      <c r="BK1278" s="9"/>
      <c r="BL1278" s="9"/>
      <c r="BM1278" s="9"/>
      <c r="BN1278" s="9"/>
      <c r="BO1278" s="9"/>
      <c r="BP1278" s="9"/>
      <c r="BQ1278" s="9"/>
      <c r="BR1278" s="9"/>
      <c r="BS1278" s="9"/>
      <c r="BT1278" s="9"/>
      <c r="BU1278" s="9"/>
      <c r="BV1278" s="9"/>
      <c r="BW1278" s="9"/>
      <c r="BX1278" s="9"/>
      <c r="BY1278" s="9"/>
      <c r="BZ1278" s="9"/>
      <c r="CA1278" s="9"/>
      <c r="CB1278" s="9"/>
      <c r="CC1278" s="9"/>
      <c r="CD1278" s="9"/>
      <c r="CE1278" s="9"/>
      <c r="CF1278" s="9"/>
      <c r="CG1278" s="9"/>
      <c r="CH1278" s="9"/>
      <c r="CI1278" s="9"/>
      <c r="CJ1278" s="9"/>
      <c r="CK1278" s="9"/>
      <c r="CL1278" s="9"/>
      <c r="CM1278" s="9"/>
      <c r="CN1278" s="9"/>
      <c r="CO1278" s="9"/>
      <c r="CP1278" s="9"/>
      <c r="CQ1278" s="9"/>
      <c r="CR1278" s="9"/>
      <c r="CS1278" s="9"/>
      <c r="CT1278" s="9"/>
      <c r="CU1278" s="9"/>
      <c r="CV1278" s="9"/>
      <c r="CW1278" s="9"/>
      <c r="CX1278" s="9"/>
      <c r="CY1278" s="9"/>
      <c r="CZ1278" s="9"/>
      <c r="DA1278" s="9"/>
      <c r="DB1278" s="9"/>
      <c r="DC1278" s="9"/>
      <c r="DD1278" s="9"/>
      <c r="DE1278" s="9"/>
      <c r="DF1278" s="9"/>
      <c r="DG1278" s="9"/>
      <c r="DH1278" s="9"/>
      <c r="DI1278" s="9"/>
      <c r="DJ1278" s="9"/>
      <c r="DK1278" s="9"/>
      <c r="DL1278" s="9"/>
      <c r="DM1278" s="9"/>
      <c r="DN1278" s="9"/>
      <c r="DO1278" s="9"/>
      <c r="DP1278" s="9"/>
      <c r="DQ1278" s="9"/>
      <c r="DR1278" s="9"/>
      <c r="DS1278" s="9"/>
      <c r="DT1278" s="9"/>
      <c r="DU1278" s="9"/>
      <c r="DV1278" s="9"/>
      <c r="DW1278" s="9"/>
      <c r="DX1278" s="9"/>
      <c r="DY1278" s="9"/>
      <c r="DZ1278" s="9"/>
      <c r="EA1278" s="9"/>
      <c r="EB1278" s="9"/>
      <c r="EC1278" s="9"/>
      <c r="ED1278" s="9"/>
      <c r="EE1278" s="9"/>
      <c r="EF1278" s="9"/>
      <c r="EG1278" s="9"/>
      <c r="EH1278" s="9"/>
      <c r="EI1278" s="9"/>
      <c r="EJ1278" s="9"/>
      <c r="EK1278" s="9"/>
      <c r="EL1278" s="9"/>
      <c r="EM1278" s="9"/>
      <c r="EN1278" s="9"/>
      <c r="EO1278" s="9"/>
      <c r="EP1278" s="9"/>
      <c r="EQ1278" s="9"/>
      <c r="ER1278" s="9"/>
      <c r="ES1278" s="9"/>
      <c r="ET1278" s="9"/>
      <c r="EU1278" s="9"/>
      <c r="EV1278" s="9"/>
      <c r="EW1278" s="9"/>
      <c r="EX1278" s="9"/>
      <c r="EY1278" s="9"/>
      <c r="EZ1278" s="9"/>
      <c r="FA1278" s="9"/>
      <c r="FB1278" s="9"/>
      <c r="FC1278" s="9"/>
      <c r="FD1278" s="9"/>
      <c r="FE1278" s="9"/>
      <c r="FF1278" s="9"/>
      <c r="FG1278" s="9"/>
      <c r="FH1278" s="9"/>
      <c r="FI1278" s="9"/>
      <c r="FJ1278" s="9"/>
      <c r="FK1278" s="9"/>
      <c r="FL1278" s="9"/>
      <c r="FM1278" s="9"/>
      <c r="FN1278" s="9"/>
      <c r="FO1278" s="9"/>
      <c r="FP1278" s="9"/>
      <c r="FQ1278" s="9"/>
      <c r="FR1278" s="9"/>
      <c r="FS1278" s="9"/>
      <c r="FT1278" s="9"/>
      <c r="FU1278" s="9"/>
      <c r="FV1278" s="9"/>
      <c r="FW1278" s="9"/>
      <c r="FX1278" s="9"/>
      <c r="FY1278" s="9"/>
      <c r="FZ1278" s="9"/>
      <c r="GA1278" s="9"/>
      <c r="GB1278" s="9"/>
      <c r="GC1278" s="9"/>
      <c r="GD1278" s="9"/>
      <c r="GE1278" s="9"/>
      <c r="GF1278" s="9"/>
      <c r="GG1278" s="9"/>
      <c r="GH1278" s="9"/>
      <c r="GI1278" s="9"/>
      <c r="GJ1278" s="9"/>
      <c r="GK1278" s="9"/>
      <c r="GL1278" s="9"/>
      <c r="GM1278" s="9"/>
      <c r="GN1278" s="9"/>
      <c r="GO1278" s="9"/>
      <c r="GP1278" s="9"/>
      <c r="GQ1278" s="9"/>
      <c r="GR1278" s="9"/>
      <c r="GS1278" s="9"/>
      <c r="GT1278" s="9"/>
      <c r="GU1278" s="9"/>
      <c r="GV1278" s="9"/>
      <c r="GW1278" s="9"/>
      <c r="GX1278" s="9"/>
      <c r="GY1278" s="9"/>
      <c r="GZ1278" s="9"/>
      <c r="HA1278" s="9"/>
      <c r="HB1278" s="9"/>
      <c r="HC1278" s="9"/>
      <c r="HD1278" s="9"/>
      <c r="HE1278" s="9"/>
      <c r="HF1278" s="9"/>
      <c r="HG1278" s="9"/>
      <c r="HH1278" s="9"/>
      <c r="HI1278" s="9"/>
      <c r="HJ1278" s="9"/>
      <c r="HK1278" s="9"/>
      <c r="HL1278" s="9"/>
      <c r="HM1278" s="9"/>
      <c r="HN1278" s="9"/>
      <c r="HO1278" s="9"/>
      <c r="HP1278" s="9"/>
      <c r="HQ1278" s="9"/>
      <c r="HR1278" s="9"/>
      <c r="HS1278" s="9"/>
      <c r="HT1278" s="9"/>
      <c r="HU1278" s="9"/>
      <c r="HV1278" s="9"/>
      <c r="HW1278" s="9"/>
      <c r="HX1278" s="9"/>
      <c r="HY1278" s="9"/>
      <c r="HZ1278" s="9"/>
      <c r="IA1278" s="9"/>
      <c r="IB1278" s="9"/>
      <c r="IC1278" s="9"/>
      <c r="ID1278" s="9"/>
      <c r="IE1278" s="9"/>
      <c r="IF1278" s="9"/>
      <c r="IG1278" s="9"/>
      <c r="IH1278" s="9"/>
      <c r="II1278" s="9"/>
      <c r="IJ1278" s="9"/>
      <c r="IK1278" s="9"/>
      <c r="IL1278" s="9"/>
      <c r="IM1278" s="9"/>
      <c r="IN1278" s="9"/>
      <c r="IO1278" s="9"/>
      <c r="IP1278" s="9"/>
      <c r="IQ1278" s="9"/>
      <c r="IR1278" s="9"/>
      <c r="IS1278" s="9"/>
      <c r="IT1278" s="9"/>
      <c r="IU1278" s="9"/>
      <c r="IV1278" s="9"/>
    </row>
    <row r="1279" spans="1:256">
      <c r="A1279" s="24" t="s">
        <v>149</v>
      </c>
      <c r="B1279" s="5">
        <v>2005</v>
      </c>
      <c r="C1279" s="33">
        <v>0.52211052887878873</v>
      </c>
      <c r="D1279" s="88">
        <v>0.34753835151414164</v>
      </c>
      <c r="E1279" s="88">
        <v>5.2343078591538812E-5</v>
      </c>
      <c r="F1279" s="88">
        <v>0.12895183055785106</v>
      </c>
      <c r="G1279" s="88">
        <v>1.3469459706268987E-3</v>
      </c>
      <c r="H1279" s="9"/>
      <c r="I1279" s="9"/>
      <c r="J1279" s="9"/>
      <c r="K1279" s="9"/>
      <c r="L1279" s="9"/>
      <c r="M1279" s="9"/>
      <c r="N1279" s="9"/>
      <c r="O1279" s="9"/>
      <c r="P1279" s="9"/>
      <c r="Q1279" s="9"/>
      <c r="R1279" s="9"/>
      <c r="S1279" s="9"/>
      <c r="T1279" s="9"/>
      <c r="U1279" s="9"/>
      <c r="V1279" s="9"/>
      <c r="W1279" s="9"/>
      <c r="X1279" s="9"/>
      <c r="Y1279" s="9"/>
      <c r="Z1279" s="9"/>
      <c r="AA1279" s="9"/>
      <c r="AB1279" s="9"/>
      <c r="AC1279" s="9"/>
      <c r="AD1279" s="9"/>
      <c r="AE1279" s="9"/>
      <c r="AF1279" s="9"/>
      <c r="AG1279" s="9"/>
      <c r="AH1279" s="9"/>
      <c r="AI1279" s="9"/>
      <c r="AJ1279" s="9"/>
      <c r="AK1279" s="9"/>
      <c r="AL1279" s="9"/>
      <c r="AM1279" s="9"/>
      <c r="AN1279" s="9"/>
      <c r="AO1279" s="9"/>
      <c r="AP1279" s="9"/>
      <c r="AQ1279" s="9"/>
      <c r="AR1279" s="9"/>
      <c r="AS1279" s="9"/>
      <c r="AT1279" s="9"/>
      <c r="AU1279" s="9"/>
      <c r="AV1279" s="9"/>
      <c r="AW1279" s="9"/>
      <c r="AX1279" s="9"/>
      <c r="AY1279" s="9"/>
      <c r="AZ1279" s="9"/>
      <c r="BA1279" s="9"/>
      <c r="BB1279" s="9"/>
      <c r="BC1279" s="9"/>
      <c r="BD1279" s="9"/>
      <c r="BE1279" s="9"/>
      <c r="BF1279" s="9"/>
      <c r="BG1279" s="9"/>
      <c r="BH1279" s="9"/>
      <c r="BI1279" s="9"/>
      <c r="BJ1279" s="9"/>
      <c r="BK1279" s="9"/>
      <c r="BL1279" s="9"/>
      <c r="BM1279" s="9"/>
      <c r="BN1279" s="9"/>
      <c r="BO1279" s="9"/>
      <c r="BP1279" s="9"/>
      <c r="BQ1279" s="9"/>
      <c r="BR1279" s="9"/>
      <c r="BS1279" s="9"/>
      <c r="BT1279" s="9"/>
      <c r="BU1279" s="9"/>
      <c r="BV1279" s="9"/>
      <c r="BW1279" s="9"/>
      <c r="BX1279" s="9"/>
      <c r="BY1279" s="9"/>
      <c r="BZ1279" s="9"/>
      <c r="CA1279" s="9"/>
      <c r="CB1279" s="9"/>
      <c r="CC1279" s="9"/>
      <c r="CD1279" s="9"/>
      <c r="CE1279" s="9"/>
      <c r="CF1279" s="9"/>
      <c r="CG1279" s="9"/>
      <c r="CH1279" s="9"/>
      <c r="CI1279" s="9"/>
      <c r="CJ1279" s="9"/>
      <c r="CK1279" s="9"/>
      <c r="CL1279" s="9"/>
      <c r="CM1279" s="9"/>
      <c r="CN1279" s="9"/>
      <c r="CO1279" s="9"/>
      <c r="CP1279" s="9"/>
      <c r="CQ1279" s="9"/>
      <c r="CR1279" s="9"/>
      <c r="CS1279" s="9"/>
      <c r="CT1279" s="9"/>
      <c r="CU1279" s="9"/>
      <c r="CV1279" s="9"/>
      <c r="CW1279" s="9"/>
      <c r="CX1279" s="9"/>
      <c r="CY1279" s="9"/>
      <c r="CZ1279" s="9"/>
      <c r="DA1279" s="9"/>
      <c r="DB1279" s="9"/>
      <c r="DC1279" s="9"/>
      <c r="DD1279" s="9"/>
      <c r="DE1279" s="9"/>
      <c r="DF1279" s="9"/>
      <c r="DG1279" s="9"/>
      <c r="DH1279" s="9"/>
      <c r="DI1279" s="9"/>
      <c r="DJ1279" s="9"/>
      <c r="DK1279" s="9"/>
      <c r="DL1279" s="9"/>
      <c r="DM1279" s="9"/>
      <c r="DN1279" s="9"/>
      <c r="DO1279" s="9"/>
      <c r="DP1279" s="9"/>
      <c r="DQ1279" s="9"/>
      <c r="DR1279" s="9"/>
      <c r="DS1279" s="9"/>
      <c r="DT1279" s="9"/>
      <c r="DU1279" s="9"/>
      <c r="DV1279" s="9"/>
      <c r="DW1279" s="9"/>
      <c r="DX1279" s="9"/>
      <c r="DY1279" s="9"/>
      <c r="DZ1279" s="9"/>
      <c r="EA1279" s="9"/>
      <c r="EB1279" s="9"/>
      <c r="EC1279" s="9"/>
      <c r="ED1279" s="9"/>
      <c r="EE1279" s="9"/>
      <c r="EF1279" s="9"/>
      <c r="EG1279" s="9"/>
      <c r="EH1279" s="9"/>
      <c r="EI1279" s="9"/>
      <c r="EJ1279" s="9"/>
      <c r="EK1279" s="9"/>
      <c r="EL1279" s="9"/>
      <c r="EM1279" s="9"/>
      <c r="EN1279" s="9"/>
      <c r="EO1279" s="9"/>
      <c r="EP1279" s="9"/>
      <c r="EQ1279" s="9"/>
      <c r="ER1279" s="9"/>
      <c r="ES1279" s="9"/>
      <c r="ET1279" s="9"/>
      <c r="EU1279" s="9"/>
      <c r="EV1279" s="9"/>
      <c r="EW1279" s="9"/>
      <c r="EX1279" s="9"/>
      <c r="EY1279" s="9"/>
      <c r="EZ1279" s="9"/>
      <c r="FA1279" s="9"/>
      <c r="FB1279" s="9"/>
      <c r="FC1279" s="9"/>
      <c r="FD1279" s="9"/>
      <c r="FE1279" s="9"/>
      <c r="FF1279" s="9"/>
      <c r="FG1279" s="9"/>
      <c r="FH1279" s="9"/>
      <c r="FI1279" s="9"/>
      <c r="FJ1279" s="9"/>
      <c r="FK1279" s="9"/>
      <c r="FL1279" s="9"/>
      <c r="FM1279" s="9"/>
      <c r="FN1279" s="9"/>
      <c r="FO1279" s="9"/>
      <c r="FP1279" s="9"/>
      <c r="FQ1279" s="9"/>
      <c r="FR1279" s="9"/>
      <c r="FS1279" s="9"/>
      <c r="FT1279" s="9"/>
      <c r="FU1279" s="9"/>
      <c r="FV1279" s="9"/>
      <c r="FW1279" s="9"/>
      <c r="FX1279" s="9"/>
      <c r="FY1279" s="9"/>
      <c r="FZ1279" s="9"/>
      <c r="GA1279" s="9"/>
      <c r="GB1279" s="9"/>
      <c r="GC1279" s="9"/>
      <c r="GD1279" s="9"/>
      <c r="GE1279" s="9"/>
      <c r="GF1279" s="9"/>
      <c r="GG1279" s="9"/>
      <c r="GH1279" s="9"/>
      <c r="GI1279" s="9"/>
      <c r="GJ1279" s="9"/>
      <c r="GK1279" s="9"/>
      <c r="GL1279" s="9"/>
      <c r="GM1279" s="9"/>
      <c r="GN1279" s="9"/>
      <c r="GO1279" s="9"/>
      <c r="GP1279" s="9"/>
      <c r="GQ1279" s="9"/>
      <c r="GR1279" s="9"/>
      <c r="GS1279" s="9"/>
      <c r="GT1279" s="9"/>
      <c r="GU1279" s="9"/>
      <c r="GV1279" s="9"/>
      <c r="GW1279" s="9"/>
      <c r="GX1279" s="9"/>
      <c r="GY1279" s="9"/>
      <c r="GZ1279" s="9"/>
      <c r="HA1279" s="9"/>
      <c r="HB1279" s="9"/>
      <c r="HC1279" s="9"/>
      <c r="HD1279" s="9"/>
      <c r="HE1279" s="9"/>
      <c r="HF1279" s="9"/>
      <c r="HG1279" s="9"/>
      <c r="HH1279" s="9"/>
      <c r="HI1279" s="9"/>
      <c r="HJ1279" s="9"/>
      <c r="HK1279" s="9"/>
      <c r="HL1279" s="9"/>
      <c r="HM1279" s="9"/>
      <c r="HN1279" s="9"/>
      <c r="HO1279" s="9"/>
      <c r="HP1279" s="9"/>
      <c r="HQ1279" s="9"/>
      <c r="HR1279" s="9"/>
      <c r="HS1279" s="9"/>
      <c r="HT1279" s="9"/>
      <c r="HU1279" s="9"/>
      <c r="HV1279" s="9"/>
      <c r="HW1279" s="9"/>
      <c r="HX1279" s="9"/>
      <c r="HY1279" s="9"/>
      <c r="HZ1279" s="9"/>
      <c r="IA1279" s="9"/>
      <c r="IB1279" s="9"/>
      <c r="IC1279" s="9"/>
      <c r="ID1279" s="9"/>
      <c r="IE1279" s="9"/>
      <c r="IF1279" s="9"/>
      <c r="IG1279" s="9"/>
      <c r="IH1279" s="9"/>
      <c r="II1279" s="9"/>
      <c r="IJ1279" s="9"/>
      <c r="IK1279" s="9"/>
      <c r="IL1279" s="9"/>
      <c r="IM1279" s="9"/>
      <c r="IN1279" s="9"/>
      <c r="IO1279" s="9"/>
      <c r="IP1279" s="9"/>
      <c r="IQ1279" s="9"/>
      <c r="IR1279" s="9"/>
      <c r="IS1279" s="9"/>
      <c r="IT1279" s="9"/>
      <c r="IU1279" s="9"/>
      <c r="IV1279" s="9"/>
    </row>
    <row r="1280" spans="1:256">
      <c r="A1280" s="24" t="s">
        <v>150</v>
      </c>
      <c r="B1280" s="5">
        <v>2005</v>
      </c>
      <c r="C1280" s="33">
        <v>0.5377381985015216</v>
      </c>
      <c r="D1280" s="88">
        <v>0.34122008670201204</v>
      </c>
      <c r="E1280" s="88">
        <v>0</v>
      </c>
      <c r="F1280" s="88">
        <v>0.11910936143986083</v>
      </c>
      <c r="G1280" s="88">
        <v>1.9323533566056915E-3</v>
      </c>
      <c r="H1280" s="9"/>
      <c r="I1280" s="9"/>
      <c r="J1280" s="9"/>
      <c r="K1280" s="9"/>
      <c r="L1280" s="9"/>
      <c r="M1280" s="9"/>
      <c r="N1280" s="9"/>
      <c r="O1280" s="9"/>
      <c r="P1280" s="9"/>
      <c r="Q1280" s="9"/>
      <c r="R1280" s="9"/>
      <c r="S1280" s="9"/>
      <c r="T1280" s="9"/>
      <c r="U1280" s="9"/>
      <c r="V1280" s="9"/>
      <c r="W1280" s="9"/>
      <c r="X1280" s="9"/>
      <c r="Y1280" s="9"/>
      <c r="Z1280" s="9"/>
      <c r="AA1280" s="9"/>
      <c r="AB1280" s="9"/>
      <c r="AC1280" s="9"/>
      <c r="AD1280" s="9"/>
      <c r="AE1280" s="9"/>
      <c r="AF1280" s="9"/>
      <c r="AG1280" s="9"/>
      <c r="AH1280" s="9"/>
      <c r="AI1280" s="9"/>
      <c r="AJ1280" s="9"/>
      <c r="AK1280" s="9"/>
      <c r="AL1280" s="9"/>
      <c r="AM1280" s="9"/>
      <c r="AN1280" s="9"/>
      <c r="AO1280" s="9"/>
      <c r="AP1280" s="9"/>
      <c r="AQ1280" s="9"/>
      <c r="AR1280" s="9"/>
      <c r="AS1280" s="9"/>
      <c r="AT1280" s="9"/>
      <c r="AU1280" s="9"/>
      <c r="AV1280" s="9"/>
      <c r="AW1280" s="9"/>
      <c r="AX1280" s="9"/>
      <c r="AY1280" s="9"/>
      <c r="AZ1280" s="9"/>
      <c r="BA1280" s="9"/>
      <c r="BB1280" s="9"/>
      <c r="BC1280" s="9"/>
      <c r="BD1280" s="9"/>
      <c r="BE1280" s="9"/>
      <c r="BF1280" s="9"/>
      <c r="BG1280" s="9"/>
      <c r="BH1280" s="9"/>
      <c r="BI1280" s="9"/>
      <c r="BJ1280" s="9"/>
      <c r="BK1280" s="9"/>
      <c r="BL1280" s="9"/>
      <c r="BM1280" s="9"/>
      <c r="BN1280" s="9"/>
      <c r="BO1280" s="9"/>
      <c r="BP1280" s="9"/>
      <c r="BQ1280" s="9"/>
      <c r="BR1280" s="9"/>
      <c r="BS1280" s="9"/>
      <c r="BT1280" s="9"/>
      <c r="BU1280" s="9"/>
      <c r="BV1280" s="9"/>
      <c r="BW1280" s="9"/>
      <c r="BX1280" s="9"/>
      <c r="BY1280" s="9"/>
      <c r="BZ1280" s="9"/>
      <c r="CA1280" s="9"/>
      <c r="CB1280" s="9"/>
      <c r="CC1280" s="9"/>
      <c r="CD1280" s="9"/>
      <c r="CE1280" s="9"/>
      <c r="CF1280" s="9"/>
      <c r="CG1280" s="9"/>
      <c r="CH1280" s="9"/>
      <c r="CI1280" s="9"/>
      <c r="CJ1280" s="9"/>
      <c r="CK1280" s="9"/>
      <c r="CL1280" s="9"/>
      <c r="CM1280" s="9"/>
      <c r="CN1280" s="9"/>
      <c r="CO1280" s="9"/>
      <c r="CP1280" s="9"/>
      <c r="CQ1280" s="9"/>
      <c r="CR1280" s="9"/>
      <c r="CS1280" s="9"/>
      <c r="CT1280" s="9"/>
      <c r="CU1280" s="9"/>
      <c r="CV1280" s="9"/>
      <c r="CW1280" s="9"/>
      <c r="CX1280" s="9"/>
      <c r="CY1280" s="9"/>
      <c r="CZ1280" s="9"/>
      <c r="DA1280" s="9"/>
      <c r="DB1280" s="9"/>
      <c r="DC1280" s="9"/>
      <c r="DD1280" s="9"/>
      <c r="DE1280" s="9"/>
      <c r="DF1280" s="9"/>
      <c r="DG1280" s="9"/>
      <c r="DH1280" s="9"/>
      <c r="DI1280" s="9"/>
      <c r="DJ1280" s="9"/>
      <c r="DK1280" s="9"/>
      <c r="DL1280" s="9"/>
      <c r="DM1280" s="9"/>
      <c r="DN1280" s="9"/>
      <c r="DO1280" s="9"/>
      <c r="DP1280" s="9"/>
      <c r="DQ1280" s="9"/>
      <c r="DR1280" s="9"/>
      <c r="DS1280" s="9"/>
      <c r="DT1280" s="9"/>
      <c r="DU1280" s="9"/>
      <c r="DV1280" s="9"/>
      <c r="DW1280" s="9"/>
      <c r="DX1280" s="9"/>
      <c r="DY1280" s="9"/>
      <c r="DZ1280" s="9"/>
      <c r="EA1280" s="9"/>
      <c r="EB1280" s="9"/>
      <c r="EC1280" s="9"/>
      <c r="ED1280" s="9"/>
      <c r="EE1280" s="9"/>
      <c r="EF1280" s="9"/>
      <c r="EG1280" s="9"/>
      <c r="EH1280" s="9"/>
      <c r="EI1280" s="9"/>
      <c r="EJ1280" s="9"/>
      <c r="EK1280" s="9"/>
      <c r="EL1280" s="9"/>
      <c r="EM1280" s="9"/>
      <c r="EN1280" s="9"/>
      <c r="EO1280" s="9"/>
      <c r="EP1280" s="9"/>
      <c r="EQ1280" s="9"/>
      <c r="ER1280" s="9"/>
      <c r="ES1280" s="9"/>
      <c r="ET1280" s="9"/>
      <c r="EU1280" s="9"/>
      <c r="EV1280" s="9"/>
      <c r="EW1280" s="9"/>
      <c r="EX1280" s="9"/>
      <c r="EY1280" s="9"/>
      <c r="EZ1280" s="9"/>
      <c r="FA1280" s="9"/>
      <c r="FB1280" s="9"/>
      <c r="FC1280" s="9"/>
      <c r="FD1280" s="9"/>
      <c r="FE1280" s="9"/>
      <c r="FF1280" s="9"/>
      <c r="FG1280" s="9"/>
      <c r="FH1280" s="9"/>
      <c r="FI1280" s="9"/>
      <c r="FJ1280" s="9"/>
      <c r="FK1280" s="9"/>
      <c r="FL1280" s="9"/>
      <c r="FM1280" s="9"/>
      <c r="FN1280" s="9"/>
      <c r="FO1280" s="9"/>
      <c r="FP1280" s="9"/>
      <c r="FQ1280" s="9"/>
      <c r="FR1280" s="9"/>
      <c r="FS1280" s="9"/>
      <c r="FT1280" s="9"/>
      <c r="FU1280" s="9"/>
      <c r="FV1280" s="9"/>
      <c r="FW1280" s="9"/>
      <c r="FX1280" s="9"/>
      <c r="FY1280" s="9"/>
      <c r="FZ1280" s="9"/>
      <c r="GA1280" s="9"/>
      <c r="GB1280" s="9"/>
      <c r="GC1280" s="9"/>
      <c r="GD1280" s="9"/>
      <c r="GE1280" s="9"/>
      <c r="GF1280" s="9"/>
      <c r="GG1280" s="9"/>
      <c r="GH1280" s="9"/>
      <c r="GI1280" s="9"/>
      <c r="GJ1280" s="9"/>
      <c r="GK1280" s="9"/>
      <c r="GL1280" s="9"/>
      <c r="GM1280" s="9"/>
      <c r="GN1280" s="9"/>
      <c r="GO1280" s="9"/>
      <c r="GP1280" s="9"/>
      <c r="GQ1280" s="9"/>
      <c r="GR1280" s="9"/>
      <c r="GS1280" s="9"/>
      <c r="GT1280" s="9"/>
      <c r="GU1280" s="9"/>
      <c r="GV1280" s="9"/>
      <c r="GW1280" s="9"/>
      <c r="GX1280" s="9"/>
      <c r="GY1280" s="9"/>
      <c r="GZ1280" s="9"/>
      <c r="HA1280" s="9"/>
      <c r="HB1280" s="9"/>
      <c r="HC1280" s="9"/>
      <c r="HD1280" s="9"/>
      <c r="HE1280" s="9"/>
      <c r="HF1280" s="9"/>
      <c r="HG1280" s="9"/>
      <c r="HH1280" s="9"/>
      <c r="HI1280" s="9"/>
      <c r="HJ1280" s="9"/>
      <c r="HK1280" s="9"/>
      <c r="HL1280" s="9"/>
      <c r="HM1280" s="9"/>
      <c r="HN1280" s="9"/>
      <c r="HO1280" s="9"/>
      <c r="HP1280" s="9"/>
      <c r="HQ1280" s="9"/>
      <c r="HR1280" s="9"/>
      <c r="HS1280" s="9"/>
      <c r="HT1280" s="9"/>
      <c r="HU1280" s="9"/>
      <c r="HV1280" s="9"/>
      <c r="HW1280" s="9"/>
      <c r="HX1280" s="9"/>
      <c r="HY1280" s="9"/>
      <c r="HZ1280" s="9"/>
      <c r="IA1280" s="9"/>
      <c r="IB1280" s="9"/>
      <c r="IC1280" s="9"/>
      <c r="ID1280" s="9"/>
      <c r="IE1280" s="9"/>
      <c r="IF1280" s="9"/>
      <c r="IG1280" s="9"/>
      <c r="IH1280" s="9"/>
      <c r="II1280" s="9"/>
      <c r="IJ1280" s="9"/>
      <c r="IK1280" s="9"/>
      <c r="IL1280" s="9"/>
      <c r="IM1280" s="9"/>
      <c r="IN1280" s="9"/>
      <c r="IO1280" s="9"/>
      <c r="IP1280" s="9"/>
      <c r="IQ1280" s="9"/>
      <c r="IR1280" s="9"/>
      <c r="IS1280" s="9"/>
      <c r="IT1280" s="9"/>
      <c r="IU1280" s="9"/>
      <c r="IV1280" s="9"/>
    </row>
    <row r="1281" spans="1:256">
      <c r="A1281" s="24" t="s">
        <v>151</v>
      </c>
      <c r="B1281" s="5">
        <v>2005</v>
      </c>
      <c r="C1281" s="33">
        <v>0.35293696907308142</v>
      </c>
      <c r="D1281" s="88">
        <v>0.55207825597747673</v>
      </c>
      <c r="E1281" s="88">
        <v>0</v>
      </c>
      <c r="F1281" s="88">
        <v>8.7405600594661625E-2</v>
      </c>
      <c r="G1281" s="88">
        <v>7.579174354780149E-3</v>
      </c>
      <c r="H1281" s="9"/>
      <c r="I1281" s="9"/>
      <c r="J1281" s="9"/>
      <c r="K1281" s="9"/>
      <c r="L1281" s="9"/>
      <c r="M1281" s="9"/>
      <c r="N1281" s="9"/>
      <c r="O1281" s="9"/>
      <c r="P1281" s="9"/>
      <c r="Q1281" s="9"/>
      <c r="R1281" s="9"/>
      <c r="S1281" s="9"/>
      <c r="T1281" s="9"/>
      <c r="U1281" s="9"/>
      <c r="V1281" s="9"/>
      <c r="W1281" s="9"/>
      <c r="X1281" s="9"/>
      <c r="Y1281" s="9"/>
      <c r="Z1281" s="9"/>
      <c r="AA1281" s="9"/>
      <c r="AB1281" s="9"/>
      <c r="AC1281" s="9"/>
      <c r="AD1281" s="9"/>
      <c r="AE1281" s="9"/>
      <c r="AF1281" s="9"/>
      <c r="AG1281" s="9"/>
      <c r="AH1281" s="9"/>
      <c r="AI1281" s="9"/>
      <c r="AJ1281" s="9"/>
      <c r="AK1281" s="9"/>
      <c r="AL1281" s="9"/>
      <c r="AM1281" s="9"/>
      <c r="AN1281" s="9"/>
      <c r="AO1281" s="9"/>
      <c r="AP1281" s="9"/>
      <c r="AQ1281" s="9"/>
      <c r="AR1281" s="9"/>
      <c r="AS1281" s="9"/>
      <c r="AT1281" s="9"/>
      <c r="AU1281" s="9"/>
      <c r="AV1281" s="9"/>
      <c r="AW1281" s="9"/>
      <c r="AX1281" s="9"/>
      <c r="AY1281" s="9"/>
      <c r="AZ1281" s="9"/>
      <c r="BA1281" s="9"/>
      <c r="BB1281" s="9"/>
      <c r="BC1281" s="9"/>
      <c r="BD1281" s="9"/>
      <c r="BE1281" s="9"/>
      <c r="BF1281" s="9"/>
      <c r="BG1281" s="9"/>
      <c r="BH1281" s="9"/>
      <c r="BI1281" s="9"/>
      <c r="BJ1281" s="9"/>
      <c r="BK1281" s="9"/>
      <c r="BL1281" s="9"/>
      <c r="BM1281" s="9"/>
      <c r="BN1281" s="9"/>
      <c r="BO1281" s="9"/>
      <c r="BP1281" s="9"/>
      <c r="BQ1281" s="9"/>
      <c r="BR1281" s="9"/>
      <c r="BS1281" s="9"/>
      <c r="BT1281" s="9"/>
      <c r="BU1281" s="9"/>
      <c r="BV1281" s="9"/>
      <c r="BW1281" s="9"/>
      <c r="BX1281" s="9"/>
      <c r="BY1281" s="9"/>
      <c r="BZ1281" s="9"/>
      <c r="CA1281" s="9"/>
      <c r="CB1281" s="9"/>
      <c r="CC1281" s="9"/>
      <c r="CD1281" s="9"/>
      <c r="CE1281" s="9"/>
      <c r="CF1281" s="9"/>
      <c r="CG1281" s="9"/>
      <c r="CH1281" s="9"/>
      <c r="CI1281" s="9"/>
      <c r="CJ1281" s="9"/>
      <c r="CK1281" s="9"/>
      <c r="CL1281" s="9"/>
      <c r="CM1281" s="9"/>
      <c r="CN1281" s="9"/>
      <c r="CO1281" s="9"/>
      <c r="CP1281" s="9"/>
      <c r="CQ1281" s="9"/>
      <c r="CR1281" s="9"/>
      <c r="CS1281" s="9"/>
      <c r="CT1281" s="9"/>
      <c r="CU1281" s="9"/>
      <c r="CV1281" s="9"/>
      <c r="CW1281" s="9"/>
      <c r="CX1281" s="9"/>
      <c r="CY1281" s="9"/>
      <c r="CZ1281" s="9"/>
      <c r="DA1281" s="9"/>
      <c r="DB1281" s="9"/>
      <c r="DC1281" s="9"/>
      <c r="DD1281" s="9"/>
      <c r="DE1281" s="9"/>
      <c r="DF1281" s="9"/>
      <c r="DG1281" s="9"/>
      <c r="DH1281" s="9"/>
      <c r="DI1281" s="9"/>
      <c r="DJ1281" s="9"/>
      <c r="DK1281" s="9"/>
      <c r="DL1281" s="9"/>
      <c r="DM1281" s="9"/>
      <c r="DN1281" s="9"/>
      <c r="DO1281" s="9"/>
      <c r="DP1281" s="9"/>
      <c r="DQ1281" s="9"/>
      <c r="DR1281" s="9"/>
      <c r="DS1281" s="9"/>
      <c r="DT1281" s="9"/>
      <c r="DU1281" s="9"/>
      <c r="DV1281" s="9"/>
      <c r="DW1281" s="9"/>
      <c r="DX1281" s="9"/>
      <c r="DY1281" s="9"/>
      <c r="DZ1281" s="9"/>
      <c r="EA1281" s="9"/>
      <c r="EB1281" s="9"/>
      <c r="EC1281" s="9"/>
      <c r="ED1281" s="9"/>
      <c r="EE1281" s="9"/>
      <c r="EF1281" s="9"/>
      <c r="EG1281" s="9"/>
      <c r="EH1281" s="9"/>
      <c r="EI1281" s="9"/>
      <c r="EJ1281" s="9"/>
      <c r="EK1281" s="9"/>
      <c r="EL1281" s="9"/>
      <c r="EM1281" s="9"/>
      <c r="EN1281" s="9"/>
      <c r="EO1281" s="9"/>
      <c r="EP1281" s="9"/>
      <c r="EQ1281" s="9"/>
      <c r="ER1281" s="9"/>
      <c r="ES1281" s="9"/>
      <c r="ET1281" s="9"/>
      <c r="EU1281" s="9"/>
      <c r="EV1281" s="9"/>
      <c r="EW1281" s="9"/>
      <c r="EX1281" s="9"/>
      <c r="EY1281" s="9"/>
      <c r="EZ1281" s="9"/>
      <c r="FA1281" s="9"/>
      <c r="FB1281" s="9"/>
      <c r="FC1281" s="9"/>
      <c r="FD1281" s="9"/>
      <c r="FE1281" s="9"/>
      <c r="FF1281" s="9"/>
      <c r="FG1281" s="9"/>
      <c r="FH1281" s="9"/>
      <c r="FI1281" s="9"/>
      <c r="FJ1281" s="9"/>
      <c r="FK1281" s="9"/>
      <c r="FL1281" s="9"/>
      <c r="FM1281" s="9"/>
      <c r="FN1281" s="9"/>
      <c r="FO1281" s="9"/>
      <c r="FP1281" s="9"/>
      <c r="FQ1281" s="9"/>
      <c r="FR1281" s="9"/>
      <c r="FS1281" s="9"/>
      <c r="FT1281" s="9"/>
      <c r="FU1281" s="9"/>
      <c r="FV1281" s="9"/>
      <c r="FW1281" s="9"/>
      <c r="FX1281" s="9"/>
      <c r="FY1281" s="9"/>
      <c r="FZ1281" s="9"/>
      <c r="GA1281" s="9"/>
      <c r="GB1281" s="9"/>
      <c r="GC1281" s="9"/>
      <c r="GD1281" s="9"/>
      <c r="GE1281" s="9"/>
      <c r="GF1281" s="9"/>
      <c r="GG1281" s="9"/>
      <c r="GH1281" s="9"/>
      <c r="GI1281" s="9"/>
      <c r="GJ1281" s="9"/>
      <c r="GK1281" s="9"/>
      <c r="GL1281" s="9"/>
      <c r="GM1281" s="9"/>
      <c r="GN1281" s="9"/>
      <c r="GO1281" s="9"/>
      <c r="GP1281" s="9"/>
      <c r="GQ1281" s="9"/>
      <c r="GR1281" s="9"/>
      <c r="GS1281" s="9"/>
      <c r="GT1281" s="9"/>
      <c r="GU1281" s="9"/>
      <c r="GV1281" s="9"/>
      <c r="GW1281" s="9"/>
      <c r="GX1281" s="9"/>
      <c r="GY1281" s="9"/>
      <c r="GZ1281" s="9"/>
      <c r="HA1281" s="9"/>
      <c r="HB1281" s="9"/>
      <c r="HC1281" s="9"/>
      <c r="HD1281" s="9"/>
      <c r="HE1281" s="9"/>
      <c r="HF1281" s="9"/>
      <c r="HG1281" s="9"/>
      <c r="HH1281" s="9"/>
      <c r="HI1281" s="9"/>
      <c r="HJ1281" s="9"/>
      <c r="HK1281" s="9"/>
      <c r="HL1281" s="9"/>
      <c r="HM1281" s="9"/>
      <c r="HN1281" s="9"/>
      <c r="HO1281" s="9"/>
      <c r="HP1281" s="9"/>
      <c r="HQ1281" s="9"/>
      <c r="HR1281" s="9"/>
      <c r="HS1281" s="9"/>
      <c r="HT1281" s="9"/>
      <c r="HU1281" s="9"/>
      <c r="HV1281" s="9"/>
      <c r="HW1281" s="9"/>
      <c r="HX1281" s="9"/>
      <c r="HY1281" s="9"/>
      <c r="HZ1281" s="9"/>
      <c r="IA1281" s="9"/>
      <c r="IB1281" s="9"/>
      <c r="IC1281" s="9"/>
      <c r="ID1281" s="9"/>
      <c r="IE1281" s="9"/>
      <c r="IF1281" s="9"/>
      <c r="IG1281" s="9"/>
      <c r="IH1281" s="9"/>
      <c r="II1281" s="9"/>
      <c r="IJ1281" s="9"/>
      <c r="IK1281" s="9"/>
      <c r="IL1281" s="9"/>
      <c r="IM1281" s="9"/>
      <c r="IN1281" s="9"/>
      <c r="IO1281" s="9"/>
      <c r="IP1281" s="9"/>
      <c r="IQ1281" s="9"/>
      <c r="IR1281" s="9"/>
      <c r="IS1281" s="9"/>
      <c r="IT1281" s="9"/>
      <c r="IU1281" s="9"/>
      <c r="IV1281" s="9"/>
    </row>
    <row r="1282" spans="1:256">
      <c r="A1282" s="24" t="s">
        <v>152</v>
      </c>
      <c r="B1282" s="5">
        <v>2005</v>
      </c>
      <c r="C1282" s="33">
        <v>0.54985027862727487</v>
      </c>
      <c r="D1282" s="88">
        <v>0.36404534941691269</v>
      </c>
      <c r="E1282" s="88">
        <v>7.6560604190589092E-3</v>
      </c>
      <c r="F1282" s="88">
        <v>7.5854703077849306E-2</v>
      </c>
      <c r="G1282" s="88">
        <v>2.5936084589043965E-3</v>
      </c>
      <c r="H1282" s="9"/>
      <c r="I1282" s="9"/>
      <c r="J1282" s="9"/>
      <c r="K1282" s="9"/>
      <c r="L1282" s="9"/>
      <c r="M1282" s="9"/>
      <c r="N1282" s="9"/>
      <c r="O1282" s="9"/>
      <c r="P1282" s="9"/>
      <c r="Q1282" s="9"/>
      <c r="R1282" s="9"/>
      <c r="S1282" s="9"/>
      <c r="T1282" s="9"/>
      <c r="U1282" s="9"/>
      <c r="V1282" s="9"/>
      <c r="W1282" s="9"/>
      <c r="X1282" s="9"/>
      <c r="Y1282" s="9"/>
      <c r="Z1282" s="9"/>
      <c r="AA1282" s="9"/>
      <c r="AB1282" s="9"/>
      <c r="AC1282" s="9"/>
      <c r="AD1282" s="9"/>
      <c r="AE1282" s="9"/>
      <c r="AF1282" s="9"/>
      <c r="AG1282" s="9"/>
      <c r="AH1282" s="9"/>
      <c r="AI1282" s="9"/>
      <c r="AJ1282" s="9"/>
      <c r="AK1282" s="9"/>
      <c r="AL1282" s="9"/>
      <c r="AM1282" s="9"/>
      <c r="AN1282" s="9"/>
      <c r="AO1282" s="9"/>
      <c r="AP1282" s="9"/>
      <c r="AQ1282" s="9"/>
      <c r="AR1282" s="9"/>
      <c r="AS1282" s="9"/>
      <c r="AT1282" s="9"/>
      <c r="AU1282" s="9"/>
      <c r="AV1282" s="9"/>
      <c r="AW1282" s="9"/>
      <c r="AX1282" s="9"/>
      <c r="AY1282" s="9"/>
      <c r="AZ1282" s="9"/>
      <c r="BA1282" s="9"/>
      <c r="BB1282" s="9"/>
      <c r="BC1282" s="9"/>
      <c r="BD1282" s="9"/>
      <c r="BE1282" s="9"/>
      <c r="BF1282" s="9"/>
      <c r="BG1282" s="9"/>
      <c r="BH1282" s="9"/>
      <c r="BI1282" s="9"/>
      <c r="BJ1282" s="9"/>
      <c r="BK1282" s="9"/>
      <c r="BL1282" s="9"/>
      <c r="BM1282" s="9"/>
      <c r="BN1282" s="9"/>
      <c r="BO1282" s="9"/>
      <c r="BP1282" s="9"/>
      <c r="BQ1282" s="9"/>
      <c r="BR1282" s="9"/>
      <c r="BS1282" s="9"/>
      <c r="BT1282" s="9"/>
      <c r="BU1282" s="9"/>
      <c r="BV1282" s="9"/>
      <c r="BW1282" s="9"/>
      <c r="BX1282" s="9"/>
      <c r="BY1282" s="9"/>
      <c r="BZ1282" s="9"/>
      <c r="CA1282" s="9"/>
      <c r="CB1282" s="9"/>
      <c r="CC1282" s="9"/>
      <c r="CD1282" s="9"/>
      <c r="CE1282" s="9"/>
      <c r="CF1282" s="9"/>
      <c r="CG1282" s="9"/>
      <c r="CH1282" s="9"/>
      <c r="CI1282" s="9"/>
      <c r="CJ1282" s="9"/>
      <c r="CK1282" s="9"/>
      <c r="CL1282" s="9"/>
      <c r="CM1282" s="9"/>
      <c r="CN1282" s="9"/>
      <c r="CO1282" s="9"/>
      <c r="CP1282" s="9"/>
      <c r="CQ1282" s="9"/>
      <c r="CR1282" s="9"/>
      <c r="CS1282" s="9"/>
      <c r="CT1282" s="9"/>
      <c r="CU1282" s="9"/>
      <c r="CV1282" s="9"/>
      <c r="CW1282" s="9"/>
      <c r="CX1282" s="9"/>
      <c r="CY1282" s="9"/>
      <c r="CZ1282" s="9"/>
      <c r="DA1282" s="9"/>
      <c r="DB1282" s="9"/>
      <c r="DC1282" s="9"/>
      <c r="DD1282" s="9"/>
      <c r="DE1282" s="9"/>
      <c r="DF1282" s="9"/>
      <c r="DG1282" s="9"/>
      <c r="DH1282" s="9"/>
      <c r="DI1282" s="9"/>
      <c r="DJ1282" s="9"/>
      <c r="DK1282" s="9"/>
      <c r="DL1282" s="9"/>
      <c r="DM1282" s="9"/>
      <c r="DN1282" s="9"/>
      <c r="DO1282" s="9"/>
      <c r="DP1282" s="9"/>
      <c r="DQ1282" s="9"/>
      <c r="DR1282" s="9"/>
      <c r="DS1282" s="9"/>
      <c r="DT1282" s="9"/>
      <c r="DU1282" s="9"/>
      <c r="DV1282" s="9"/>
      <c r="DW1282" s="9"/>
      <c r="DX1282" s="9"/>
      <c r="DY1282" s="9"/>
      <c r="DZ1282" s="9"/>
      <c r="EA1282" s="9"/>
      <c r="EB1282" s="9"/>
      <c r="EC1282" s="9"/>
      <c r="ED1282" s="9"/>
      <c r="EE1282" s="9"/>
      <c r="EF1282" s="9"/>
      <c r="EG1282" s="9"/>
      <c r="EH1282" s="9"/>
      <c r="EI1282" s="9"/>
      <c r="EJ1282" s="9"/>
      <c r="EK1282" s="9"/>
      <c r="EL1282" s="9"/>
      <c r="EM1282" s="9"/>
      <c r="EN1282" s="9"/>
      <c r="EO1282" s="9"/>
      <c r="EP1282" s="9"/>
      <c r="EQ1282" s="9"/>
      <c r="ER1282" s="9"/>
      <c r="ES1282" s="9"/>
      <c r="ET1282" s="9"/>
      <c r="EU1282" s="9"/>
      <c r="EV1282" s="9"/>
      <c r="EW1282" s="9"/>
      <c r="EX1282" s="9"/>
      <c r="EY1282" s="9"/>
      <c r="EZ1282" s="9"/>
      <c r="FA1282" s="9"/>
      <c r="FB1282" s="9"/>
      <c r="FC1282" s="9"/>
      <c r="FD1282" s="9"/>
      <c r="FE1282" s="9"/>
      <c r="FF1282" s="9"/>
      <c r="FG1282" s="9"/>
      <c r="FH1282" s="9"/>
      <c r="FI1282" s="9"/>
      <c r="FJ1282" s="9"/>
      <c r="FK1282" s="9"/>
      <c r="FL1282" s="9"/>
      <c r="FM1282" s="9"/>
      <c r="FN1282" s="9"/>
      <c r="FO1282" s="9"/>
      <c r="FP1282" s="9"/>
      <c r="FQ1282" s="9"/>
      <c r="FR1282" s="9"/>
      <c r="FS1282" s="9"/>
      <c r="FT1282" s="9"/>
      <c r="FU1282" s="9"/>
      <c r="FV1282" s="9"/>
      <c r="FW1282" s="9"/>
      <c r="FX1282" s="9"/>
      <c r="FY1282" s="9"/>
      <c r="FZ1282" s="9"/>
      <c r="GA1282" s="9"/>
      <c r="GB1282" s="9"/>
      <c r="GC1282" s="9"/>
      <c r="GD1282" s="9"/>
      <c r="GE1282" s="9"/>
      <c r="GF1282" s="9"/>
      <c r="GG1282" s="9"/>
      <c r="GH1282" s="9"/>
      <c r="GI1282" s="9"/>
      <c r="GJ1282" s="9"/>
      <c r="GK1282" s="9"/>
      <c r="GL1282" s="9"/>
      <c r="GM1282" s="9"/>
      <c r="GN1282" s="9"/>
      <c r="GO1282" s="9"/>
      <c r="GP1282" s="9"/>
      <c r="GQ1282" s="9"/>
      <c r="GR1282" s="9"/>
      <c r="GS1282" s="9"/>
      <c r="GT1282" s="9"/>
      <c r="GU1282" s="9"/>
      <c r="GV1282" s="9"/>
      <c r="GW1282" s="9"/>
      <c r="GX1282" s="9"/>
      <c r="GY1282" s="9"/>
      <c r="GZ1282" s="9"/>
      <c r="HA1282" s="9"/>
      <c r="HB1282" s="9"/>
      <c r="HC1282" s="9"/>
      <c r="HD1282" s="9"/>
      <c r="HE1282" s="9"/>
      <c r="HF1282" s="9"/>
      <c r="HG1282" s="9"/>
      <c r="HH1282" s="9"/>
      <c r="HI1282" s="9"/>
      <c r="HJ1282" s="9"/>
      <c r="HK1282" s="9"/>
      <c r="HL1282" s="9"/>
      <c r="HM1282" s="9"/>
      <c r="HN1282" s="9"/>
      <c r="HO1282" s="9"/>
      <c r="HP1282" s="9"/>
      <c r="HQ1282" s="9"/>
      <c r="HR1282" s="9"/>
      <c r="HS1282" s="9"/>
      <c r="HT1282" s="9"/>
      <c r="HU1282" s="9"/>
      <c r="HV1282" s="9"/>
      <c r="HW1282" s="9"/>
      <c r="HX1282" s="9"/>
      <c r="HY1282" s="9"/>
      <c r="HZ1282" s="9"/>
      <c r="IA1282" s="9"/>
      <c r="IB1282" s="9"/>
      <c r="IC1282" s="9"/>
      <c r="ID1282" s="9"/>
      <c r="IE1282" s="9"/>
      <c r="IF1282" s="9"/>
      <c r="IG1282" s="9"/>
      <c r="IH1282" s="9"/>
      <c r="II1282" s="9"/>
      <c r="IJ1282" s="9"/>
      <c r="IK1282" s="9"/>
      <c r="IL1282" s="9"/>
      <c r="IM1282" s="9"/>
      <c r="IN1282" s="9"/>
      <c r="IO1282" s="9"/>
      <c r="IP1282" s="9"/>
      <c r="IQ1282" s="9"/>
      <c r="IR1282" s="9"/>
      <c r="IS1282" s="9"/>
      <c r="IT1282" s="9"/>
      <c r="IU1282" s="9"/>
      <c r="IV1282" s="9"/>
    </row>
    <row r="1283" spans="1:256">
      <c r="A1283" s="24" t="s">
        <v>153</v>
      </c>
      <c r="B1283" s="5">
        <v>2005</v>
      </c>
      <c r="C1283" s="33">
        <v>0.41285087697337969</v>
      </c>
      <c r="D1283" s="88">
        <v>0.43587684460841591</v>
      </c>
      <c r="E1283" s="88">
        <v>1.5851933761693651E-2</v>
      </c>
      <c r="F1283" s="88">
        <v>0.13097239184987322</v>
      </c>
      <c r="G1283" s="88">
        <v>4.4479528066374745E-3</v>
      </c>
      <c r="H1283" s="9"/>
      <c r="I1283" s="9"/>
      <c r="J1283" s="9"/>
      <c r="K1283" s="9"/>
      <c r="L1283" s="9"/>
      <c r="M1283" s="9"/>
      <c r="N1283" s="9"/>
      <c r="O1283" s="9"/>
      <c r="P1283" s="9"/>
      <c r="Q1283" s="9"/>
      <c r="R1283" s="9"/>
      <c r="S1283" s="9"/>
      <c r="T1283" s="9"/>
      <c r="U1283" s="9"/>
      <c r="V1283" s="9"/>
      <c r="W1283" s="9"/>
      <c r="X1283" s="9"/>
      <c r="Y1283" s="9"/>
      <c r="Z1283" s="9"/>
      <c r="AA1283" s="9"/>
      <c r="AB1283" s="9"/>
      <c r="AC1283" s="9"/>
      <c r="AD1283" s="9"/>
      <c r="AE1283" s="9"/>
      <c r="AF1283" s="9"/>
      <c r="AG1283" s="9"/>
      <c r="AH1283" s="9"/>
      <c r="AI1283" s="9"/>
      <c r="AJ1283" s="9"/>
      <c r="AK1283" s="9"/>
      <c r="AL1283" s="9"/>
      <c r="AM1283" s="9"/>
      <c r="AN1283" s="9"/>
      <c r="AO1283" s="9"/>
      <c r="AP1283" s="9"/>
      <c r="AQ1283" s="9"/>
      <c r="AR1283" s="9"/>
      <c r="AS1283" s="9"/>
      <c r="AT1283" s="9"/>
      <c r="AU1283" s="9"/>
      <c r="AV1283" s="9"/>
      <c r="AW1283" s="9"/>
      <c r="AX1283" s="9"/>
      <c r="AY1283" s="9"/>
      <c r="AZ1283" s="9"/>
      <c r="BA1283" s="9"/>
      <c r="BB1283" s="9"/>
      <c r="BC1283" s="9"/>
      <c r="BD1283" s="9"/>
      <c r="BE1283" s="9"/>
      <c r="BF1283" s="9"/>
      <c r="BG1283" s="9"/>
      <c r="BH1283" s="9"/>
      <c r="BI1283" s="9"/>
      <c r="BJ1283" s="9"/>
      <c r="BK1283" s="9"/>
      <c r="BL1283" s="9"/>
      <c r="BM1283" s="9"/>
      <c r="BN1283" s="9"/>
      <c r="BO1283" s="9"/>
      <c r="BP1283" s="9"/>
      <c r="BQ1283" s="9"/>
      <c r="BR1283" s="9"/>
      <c r="BS1283" s="9"/>
      <c r="BT1283" s="9"/>
      <c r="BU1283" s="9"/>
      <c r="BV1283" s="9"/>
      <c r="BW1283" s="9"/>
      <c r="BX1283" s="9"/>
      <c r="BY1283" s="9"/>
      <c r="BZ1283" s="9"/>
      <c r="CA1283" s="9"/>
      <c r="CB1283" s="9"/>
      <c r="CC1283" s="9"/>
      <c r="CD1283" s="9"/>
      <c r="CE1283" s="9"/>
      <c r="CF1283" s="9"/>
      <c r="CG1283" s="9"/>
      <c r="CH1283" s="9"/>
      <c r="CI1283" s="9"/>
      <c r="CJ1283" s="9"/>
      <c r="CK1283" s="9"/>
      <c r="CL1283" s="9"/>
      <c r="CM1283" s="9"/>
      <c r="CN1283" s="9"/>
      <c r="CO1283" s="9"/>
      <c r="CP1283" s="9"/>
      <c r="CQ1283" s="9"/>
      <c r="CR1283" s="9"/>
      <c r="CS1283" s="9"/>
      <c r="CT1283" s="9"/>
      <c r="CU1283" s="9"/>
      <c r="CV1283" s="9"/>
      <c r="CW1283" s="9"/>
      <c r="CX1283" s="9"/>
      <c r="CY1283" s="9"/>
      <c r="CZ1283" s="9"/>
      <c r="DA1283" s="9"/>
      <c r="DB1283" s="9"/>
      <c r="DC1283" s="9"/>
      <c r="DD1283" s="9"/>
      <c r="DE1283" s="9"/>
      <c r="DF1283" s="9"/>
      <c r="DG1283" s="9"/>
      <c r="DH1283" s="9"/>
      <c r="DI1283" s="9"/>
      <c r="DJ1283" s="9"/>
      <c r="DK1283" s="9"/>
      <c r="DL1283" s="9"/>
      <c r="DM1283" s="9"/>
      <c r="DN1283" s="9"/>
      <c r="DO1283" s="9"/>
      <c r="DP1283" s="9"/>
      <c r="DQ1283" s="9"/>
      <c r="DR1283" s="9"/>
      <c r="DS1283" s="9"/>
      <c r="DT1283" s="9"/>
      <c r="DU1283" s="9"/>
      <c r="DV1283" s="9"/>
      <c r="DW1283" s="9"/>
      <c r="DX1283" s="9"/>
      <c r="DY1283" s="9"/>
      <c r="DZ1283" s="9"/>
      <c r="EA1283" s="9"/>
      <c r="EB1283" s="9"/>
      <c r="EC1283" s="9"/>
      <c r="ED1283" s="9"/>
      <c r="EE1283" s="9"/>
      <c r="EF1283" s="9"/>
      <c r="EG1283" s="9"/>
      <c r="EH1283" s="9"/>
      <c r="EI1283" s="9"/>
      <c r="EJ1283" s="9"/>
      <c r="EK1283" s="9"/>
      <c r="EL1283" s="9"/>
      <c r="EM1283" s="9"/>
      <c r="EN1283" s="9"/>
      <c r="EO1283" s="9"/>
      <c r="EP1283" s="9"/>
      <c r="EQ1283" s="9"/>
      <c r="ER1283" s="9"/>
      <c r="ES1283" s="9"/>
      <c r="ET1283" s="9"/>
      <c r="EU1283" s="9"/>
      <c r="EV1283" s="9"/>
      <c r="EW1283" s="9"/>
      <c r="EX1283" s="9"/>
      <c r="EY1283" s="9"/>
      <c r="EZ1283" s="9"/>
      <c r="FA1283" s="9"/>
      <c r="FB1283" s="9"/>
      <c r="FC1283" s="9"/>
      <c r="FD1283" s="9"/>
      <c r="FE1283" s="9"/>
      <c r="FF1283" s="9"/>
      <c r="FG1283" s="9"/>
      <c r="FH1283" s="9"/>
      <c r="FI1283" s="9"/>
      <c r="FJ1283" s="9"/>
      <c r="FK1283" s="9"/>
      <c r="FL1283" s="9"/>
      <c r="FM1283" s="9"/>
      <c r="FN1283" s="9"/>
      <c r="FO1283" s="9"/>
      <c r="FP1283" s="9"/>
      <c r="FQ1283" s="9"/>
      <c r="FR1283" s="9"/>
      <c r="FS1283" s="9"/>
      <c r="FT1283" s="9"/>
      <c r="FU1283" s="9"/>
      <c r="FV1283" s="9"/>
      <c r="FW1283" s="9"/>
      <c r="FX1283" s="9"/>
      <c r="FY1283" s="9"/>
      <c r="FZ1283" s="9"/>
      <c r="GA1283" s="9"/>
      <c r="GB1283" s="9"/>
      <c r="GC1283" s="9"/>
      <c r="GD1283" s="9"/>
      <c r="GE1283" s="9"/>
      <c r="GF1283" s="9"/>
      <c r="GG1283" s="9"/>
      <c r="GH1283" s="9"/>
      <c r="GI1283" s="9"/>
      <c r="GJ1283" s="9"/>
      <c r="GK1283" s="9"/>
      <c r="GL1283" s="9"/>
      <c r="GM1283" s="9"/>
      <c r="GN1283" s="9"/>
      <c r="GO1283" s="9"/>
      <c r="GP1283" s="9"/>
      <c r="GQ1283" s="9"/>
      <c r="GR1283" s="9"/>
      <c r="GS1283" s="9"/>
      <c r="GT1283" s="9"/>
      <c r="GU1283" s="9"/>
      <c r="GV1283" s="9"/>
      <c r="GW1283" s="9"/>
      <c r="GX1283" s="9"/>
      <c r="GY1283" s="9"/>
      <c r="GZ1283" s="9"/>
      <c r="HA1283" s="9"/>
      <c r="HB1283" s="9"/>
      <c r="HC1283" s="9"/>
      <c r="HD1283" s="9"/>
      <c r="HE1283" s="9"/>
      <c r="HF1283" s="9"/>
      <c r="HG1283" s="9"/>
      <c r="HH1283" s="9"/>
      <c r="HI1283" s="9"/>
      <c r="HJ1283" s="9"/>
      <c r="HK1283" s="9"/>
      <c r="HL1283" s="9"/>
      <c r="HM1283" s="9"/>
      <c r="HN1283" s="9"/>
      <c r="HO1283" s="9"/>
      <c r="HP1283" s="9"/>
      <c r="HQ1283" s="9"/>
      <c r="HR1283" s="9"/>
      <c r="HS1283" s="9"/>
      <c r="HT1283" s="9"/>
      <c r="HU1283" s="9"/>
      <c r="HV1283" s="9"/>
      <c r="HW1283" s="9"/>
      <c r="HX1283" s="9"/>
      <c r="HY1283" s="9"/>
      <c r="HZ1283" s="9"/>
      <c r="IA1283" s="9"/>
      <c r="IB1283" s="9"/>
      <c r="IC1283" s="9"/>
      <c r="ID1283" s="9"/>
      <c r="IE1283" s="9"/>
      <c r="IF1283" s="9"/>
      <c r="IG1283" s="9"/>
      <c r="IH1283" s="9"/>
      <c r="II1283" s="9"/>
      <c r="IJ1283" s="9"/>
      <c r="IK1283" s="9"/>
      <c r="IL1283" s="9"/>
      <c r="IM1283" s="9"/>
      <c r="IN1283" s="9"/>
      <c r="IO1283" s="9"/>
      <c r="IP1283" s="9"/>
      <c r="IQ1283" s="9"/>
      <c r="IR1283" s="9"/>
      <c r="IS1283" s="9"/>
      <c r="IT1283" s="9"/>
      <c r="IU1283" s="9"/>
      <c r="IV1283" s="9"/>
    </row>
    <row r="1284" spans="1:256">
      <c r="A1284" s="24" t="s">
        <v>174</v>
      </c>
      <c r="B1284" s="5">
        <v>2005</v>
      </c>
      <c r="C1284" s="33">
        <v>0.55324752895801832</v>
      </c>
      <c r="D1284" s="88">
        <v>0.39190074642932238</v>
      </c>
      <c r="E1284" s="88">
        <v>5.1216570740525486E-6</v>
      </c>
      <c r="F1284" s="88">
        <v>5.3338517866787838E-2</v>
      </c>
      <c r="G1284" s="88">
        <v>1.5080850887976012E-3</v>
      </c>
      <c r="H1284" s="9"/>
      <c r="I1284" s="9"/>
      <c r="J1284" s="9"/>
      <c r="K1284" s="9"/>
      <c r="L1284" s="9"/>
      <c r="M1284" s="9"/>
      <c r="N1284" s="9"/>
      <c r="O1284" s="9"/>
      <c r="P1284" s="9"/>
      <c r="Q1284" s="9"/>
      <c r="R1284" s="9"/>
      <c r="S1284" s="9"/>
      <c r="T1284" s="9"/>
      <c r="U1284" s="9"/>
      <c r="V1284" s="9"/>
      <c r="W1284" s="9"/>
      <c r="X1284" s="9"/>
      <c r="Y1284" s="9"/>
      <c r="Z1284" s="9"/>
      <c r="AA1284" s="9"/>
      <c r="AB1284" s="9"/>
      <c r="AC1284" s="9"/>
      <c r="AD1284" s="9"/>
      <c r="AE1284" s="9"/>
      <c r="AF1284" s="9"/>
      <c r="AG1284" s="9"/>
      <c r="AH1284" s="9"/>
      <c r="AI1284" s="9"/>
      <c r="AJ1284" s="9"/>
      <c r="AK1284" s="9"/>
      <c r="AL1284" s="9"/>
      <c r="AM1284" s="9"/>
      <c r="AN1284" s="9"/>
      <c r="AO1284" s="9"/>
      <c r="AP1284" s="9"/>
      <c r="AQ1284" s="9"/>
      <c r="AR1284" s="9"/>
      <c r="AS1284" s="9"/>
      <c r="AT1284" s="9"/>
      <c r="AU1284" s="9"/>
      <c r="AV1284" s="9"/>
      <c r="AW1284" s="9"/>
      <c r="AX1284" s="9"/>
      <c r="AY1284" s="9"/>
      <c r="AZ1284" s="9"/>
      <c r="BA1284" s="9"/>
      <c r="BB1284" s="9"/>
      <c r="BC1284" s="9"/>
      <c r="BD1284" s="9"/>
      <c r="BE1284" s="9"/>
      <c r="BF1284" s="9"/>
      <c r="BG1284" s="9"/>
      <c r="BH1284" s="9"/>
      <c r="BI1284" s="9"/>
      <c r="BJ1284" s="9"/>
      <c r="BK1284" s="9"/>
      <c r="BL1284" s="9"/>
      <c r="BM1284" s="9"/>
      <c r="BN1284" s="9"/>
      <c r="BO1284" s="9"/>
      <c r="BP1284" s="9"/>
      <c r="BQ1284" s="9"/>
      <c r="BR1284" s="9"/>
      <c r="BS1284" s="9"/>
      <c r="BT1284" s="9"/>
      <c r="BU1284" s="9"/>
      <c r="BV1284" s="9"/>
      <c r="BW1284" s="9"/>
      <c r="BX1284" s="9"/>
      <c r="BY1284" s="9"/>
      <c r="BZ1284" s="9"/>
      <c r="CA1284" s="9"/>
      <c r="CB1284" s="9"/>
      <c r="CC1284" s="9"/>
      <c r="CD1284" s="9"/>
      <c r="CE1284" s="9"/>
      <c r="CF1284" s="9"/>
      <c r="CG1284" s="9"/>
      <c r="CH1284" s="9"/>
      <c r="CI1284" s="9"/>
      <c r="CJ1284" s="9"/>
      <c r="CK1284" s="9"/>
      <c r="CL1284" s="9"/>
      <c r="CM1284" s="9"/>
      <c r="CN1284" s="9"/>
      <c r="CO1284" s="9"/>
      <c r="CP1284" s="9"/>
      <c r="CQ1284" s="9"/>
      <c r="CR1284" s="9"/>
      <c r="CS1284" s="9"/>
      <c r="CT1284" s="9"/>
      <c r="CU1284" s="9"/>
      <c r="CV1284" s="9"/>
      <c r="CW1284" s="9"/>
      <c r="CX1284" s="9"/>
      <c r="CY1284" s="9"/>
      <c r="CZ1284" s="9"/>
      <c r="DA1284" s="9"/>
      <c r="DB1284" s="9"/>
      <c r="DC1284" s="9"/>
      <c r="DD1284" s="9"/>
      <c r="DE1284" s="9"/>
      <c r="DF1284" s="9"/>
      <c r="DG1284" s="9"/>
      <c r="DH1284" s="9"/>
      <c r="DI1284" s="9"/>
      <c r="DJ1284" s="9"/>
      <c r="DK1284" s="9"/>
      <c r="DL1284" s="9"/>
      <c r="DM1284" s="9"/>
      <c r="DN1284" s="9"/>
      <c r="DO1284" s="9"/>
      <c r="DP1284" s="9"/>
      <c r="DQ1284" s="9"/>
      <c r="DR1284" s="9"/>
      <c r="DS1284" s="9"/>
      <c r="DT1284" s="9"/>
      <c r="DU1284" s="9"/>
      <c r="DV1284" s="9"/>
      <c r="DW1284" s="9"/>
      <c r="DX1284" s="9"/>
      <c r="DY1284" s="9"/>
      <c r="DZ1284" s="9"/>
      <c r="EA1284" s="9"/>
      <c r="EB1284" s="9"/>
      <c r="EC1284" s="9"/>
      <c r="ED1284" s="9"/>
      <c r="EE1284" s="9"/>
      <c r="EF1284" s="9"/>
      <c r="EG1284" s="9"/>
      <c r="EH1284" s="9"/>
      <c r="EI1284" s="9"/>
      <c r="EJ1284" s="9"/>
      <c r="EK1284" s="9"/>
      <c r="EL1284" s="9"/>
      <c r="EM1284" s="9"/>
      <c r="EN1284" s="9"/>
      <c r="EO1284" s="9"/>
      <c r="EP1284" s="9"/>
      <c r="EQ1284" s="9"/>
      <c r="ER1284" s="9"/>
      <c r="ES1284" s="9"/>
      <c r="ET1284" s="9"/>
      <c r="EU1284" s="9"/>
      <c r="EV1284" s="9"/>
      <c r="EW1284" s="9"/>
      <c r="EX1284" s="9"/>
      <c r="EY1284" s="9"/>
      <c r="EZ1284" s="9"/>
      <c r="FA1284" s="9"/>
      <c r="FB1284" s="9"/>
      <c r="FC1284" s="9"/>
      <c r="FD1284" s="9"/>
      <c r="FE1284" s="9"/>
      <c r="FF1284" s="9"/>
      <c r="FG1284" s="9"/>
      <c r="FH1284" s="9"/>
      <c r="FI1284" s="9"/>
      <c r="FJ1284" s="9"/>
      <c r="FK1284" s="9"/>
      <c r="FL1284" s="9"/>
      <c r="FM1284" s="9"/>
      <c r="FN1284" s="9"/>
      <c r="FO1284" s="9"/>
      <c r="FP1284" s="9"/>
      <c r="FQ1284" s="9"/>
      <c r="FR1284" s="9"/>
      <c r="FS1284" s="9"/>
      <c r="FT1284" s="9"/>
      <c r="FU1284" s="9"/>
      <c r="FV1284" s="9"/>
      <c r="FW1284" s="9"/>
      <c r="FX1284" s="9"/>
      <c r="FY1284" s="9"/>
      <c r="FZ1284" s="9"/>
      <c r="GA1284" s="9"/>
      <c r="GB1284" s="9"/>
      <c r="GC1284" s="9"/>
      <c r="GD1284" s="9"/>
      <c r="GE1284" s="9"/>
      <c r="GF1284" s="9"/>
      <c r="GG1284" s="9"/>
      <c r="GH1284" s="9"/>
      <c r="GI1284" s="9"/>
      <c r="GJ1284" s="9"/>
      <c r="GK1284" s="9"/>
      <c r="GL1284" s="9"/>
      <c r="GM1284" s="9"/>
      <c r="GN1284" s="9"/>
      <c r="GO1284" s="9"/>
      <c r="GP1284" s="9"/>
      <c r="GQ1284" s="9"/>
      <c r="GR1284" s="9"/>
      <c r="GS1284" s="9"/>
      <c r="GT1284" s="9"/>
      <c r="GU1284" s="9"/>
      <c r="GV1284" s="9"/>
      <c r="GW1284" s="9"/>
      <c r="GX1284" s="9"/>
      <c r="GY1284" s="9"/>
      <c r="GZ1284" s="9"/>
      <c r="HA1284" s="9"/>
      <c r="HB1284" s="9"/>
      <c r="HC1284" s="9"/>
      <c r="HD1284" s="9"/>
      <c r="HE1284" s="9"/>
      <c r="HF1284" s="9"/>
      <c r="HG1284" s="9"/>
      <c r="HH1284" s="9"/>
      <c r="HI1284" s="9"/>
      <c r="HJ1284" s="9"/>
      <c r="HK1284" s="9"/>
      <c r="HL1284" s="9"/>
      <c r="HM1284" s="9"/>
      <c r="HN1284" s="9"/>
      <c r="HO1284" s="9"/>
      <c r="HP1284" s="9"/>
      <c r="HQ1284" s="9"/>
      <c r="HR1284" s="9"/>
      <c r="HS1284" s="9"/>
      <c r="HT1284" s="9"/>
      <c r="HU1284" s="9"/>
      <c r="HV1284" s="9"/>
      <c r="HW1284" s="9"/>
      <c r="HX1284" s="9"/>
      <c r="HY1284" s="9"/>
      <c r="HZ1284" s="9"/>
      <c r="IA1284" s="9"/>
      <c r="IB1284" s="9"/>
      <c r="IC1284" s="9"/>
      <c r="ID1284" s="9"/>
      <c r="IE1284" s="9"/>
      <c r="IF1284" s="9"/>
      <c r="IG1284" s="9"/>
      <c r="IH1284" s="9"/>
      <c r="II1284" s="9"/>
      <c r="IJ1284" s="9"/>
      <c r="IK1284" s="9"/>
      <c r="IL1284" s="9"/>
      <c r="IM1284" s="9"/>
      <c r="IN1284" s="9"/>
      <c r="IO1284" s="9"/>
      <c r="IP1284" s="9"/>
      <c r="IQ1284" s="9"/>
      <c r="IR1284" s="9"/>
      <c r="IS1284" s="9"/>
      <c r="IT1284" s="9"/>
      <c r="IU1284" s="9"/>
      <c r="IV1284" s="9"/>
    </row>
    <row r="1285" spans="1:256">
      <c r="A1285" s="24" t="s">
        <v>154</v>
      </c>
      <c r="B1285" s="5">
        <v>2005</v>
      </c>
      <c r="C1285" s="33">
        <v>0.38350474606324347</v>
      </c>
      <c r="D1285" s="88">
        <v>0.49370965238998532</v>
      </c>
      <c r="E1285" s="88">
        <v>3.3190113291010105E-2</v>
      </c>
      <c r="F1285" s="88">
        <v>8.7454102750871524E-2</v>
      </c>
      <c r="G1285" s="88">
        <v>2.1413855048895143E-3</v>
      </c>
      <c r="H1285" s="9"/>
      <c r="I1285" s="9"/>
      <c r="J1285" s="9"/>
      <c r="K1285" s="9"/>
      <c r="L1285" s="9"/>
      <c r="M1285" s="9"/>
      <c r="N1285" s="9"/>
      <c r="O1285" s="9"/>
      <c r="P1285" s="9"/>
      <c r="Q1285" s="9"/>
      <c r="R1285" s="9"/>
      <c r="S1285" s="9"/>
      <c r="T1285" s="9"/>
      <c r="U1285" s="9"/>
      <c r="V1285" s="9"/>
      <c r="W1285" s="9"/>
      <c r="X1285" s="9"/>
      <c r="Y1285" s="9"/>
      <c r="Z1285" s="9"/>
      <c r="AA1285" s="9"/>
      <c r="AB1285" s="9"/>
      <c r="AC1285" s="9"/>
      <c r="AD1285" s="9"/>
      <c r="AE1285" s="9"/>
      <c r="AF1285" s="9"/>
      <c r="AG1285" s="9"/>
      <c r="AH1285" s="9"/>
      <c r="AI1285" s="9"/>
      <c r="AJ1285" s="9"/>
      <c r="AK1285" s="9"/>
      <c r="AL1285" s="9"/>
      <c r="AM1285" s="9"/>
      <c r="AN1285" s="9"/>
      <c r="AO1285" s="9"/>
      <c r="AP1285" s="9"/>
      <c r="AQ1285" s="9"/>
      <c r="AR1285" s="9"/>
      <c r="AS1285" s="9"/>
      <c r="AT1285" s="9"/>
      <c r="AU1285" s="9"/>
      <c r="AV1285" s="9"/>
      <c r="AW1285" s="9"/>
      <c r="AX1285" s="9"/>
      <c r="AY1285" s="9"/>
      <c r="AZ1285" s="9"/>
      <c r="BA1285" s="9"/>
      <c r="BB1285" s="9"/>
      <c r="BC1285" s="9"/>
      <c r="BD1285" s="9"/>
      <c r="BE1285" s="9"/>
      <c r="BF1285" s="9"/>
      <c r="BG1285" s="9"/>
      <c r="BH1285" s="9"/>
      <c r="BI1285" s="9"/>
      <c r="BJ1285" s="9"/>
      <c r="BK1285" s="9"/>
      <c r="BL1285" s="9"/>
      <c r="BM1285" s="9"/>
      <c r="BN1285" s="9"/>
      <c r="BO1285" s="9"/>
      <c r="BP1285" s="9"/>
      <c r="BQ1285" s="9"/>
      <c r="BR1285" s="9"/>
      <c r="BS1285" s="9"/>
      <c r="BT1285" s="9"/>
      <c r="BU1285" s="9"/>
      <c r="BV1285" s="9"/>
      <c r="BW1285" s="9"/>
      <c r="BX1285" s="9"/>
      <c r="BY1285" s="9"/>
      <c r="BZ1285" s="9"/>
      <c r="CA1285" s="9"/>
      <c r="CB1285" s="9"/>
      <c r="CC1285" s="9"/>
      <c r="CD1285" s="9"/>
      <c r="CE1285" s="9"/>
      <c r="CF1285" s="9"/>
      <c r="CG1285" s="9"/>
      <c r="CH1285" s="9"/>
      <c r="CI1285" s="9"/>
      <c r="CJ1285" s="9"/>
      <c r="CK1285" s="9"/>
      <c r="CL1285" s="9"/>
      <c r="CM1285" s="9"/>
      <c r="CN1285" s="9"/>
      <c r="CO1285" s="9"/>
      <c r="CP1285" s="9"/>
      <c r="CQ1285" s="9"/>
      <c r="CR1285" s="9"/>
      <c r="CS1285" s="9"/>
      <c r="CT1285" s="9"/>
      <c r="CU1285" s="9"/>
      <c r="CV1285" s="9"/>
      <c r="CW1285" s="9"/>
      <c r="CX1285" s="9"/>
      <c r="CY1285" s="9"/>
      <c r="CZ1285" s="9"/>
      <c r="DA1285" s="9"/>
      <c r="DB1285" s="9"/>
      <c r="DC1285" s="9"/>
      <c r="DD1285" s="9"/>
      <c r="DE1285" s="9"/>
      <c r="DF1285" s="9"/>
      <c r="DG1285" s="9"/>
      <c r="DH1285" s="9"/>
      <c r="DI1285" s="9"/>
      <c r="DJ1285" s="9"/>
      <c r="DK1285" s="9"/>
      <c r="DL1285" s="9"/>
      <c r="DM1285" s="9"/>
      <c r="DN1285" s="9"/>
      <c r="DO1285" s="9"/>
      <c r="DP1285" s="9"/>
      <c r="DQ1285" s="9"/>
      <c r="DR1285" s="9"/>
      <c r="DS1285" s="9"/>
      <c r="DT1285" s="9"/>
      <c r="DU1285" s="9"/>
      <c r="DV1285" s="9"/>
      <c r="DW1285" s="9"/>
      <c r="DX1285" s="9"/>
      <c r="DY1285" s="9"/>
      <c r="DZ1285" s="9"/>
      <c r="EA1285" s="9"/>
      <c r="EB1285" s="9"/>
      <c r="EC1285" s="9"/>
      <c r="ED1285" s="9"/>
      <c r="EE1285" s="9"/>
      <c r="EF1285" s="9"/>
      <c r="EG1285" s="9"/>
      <c r="EH1285" s="9"/>
      <c r="EI1285" s="9"/>
      <c r="EJ1285" s="9"/>
      <c r="EK1285" s="9"/>
      <c r="EL1285" s="9"/>
      <c r="EM1285" s="9"/>
      <c r="EN1285" s="9"/>
      <c r="EO1285" s="9"/>
      <c r="EP1285" s="9"/>
      <c r="EQ1285" s="9"/>
      <c r="ER1285" s="9"/>
      <c r="ES1285" s="9"/>
      <c r="ET1285" s="9"/>
      <c r="EU1285" s="9"/>
      <c r="EV1285" s="9"/>
      <c r="EW1285" s="9"/>
      <c r="EX1285" s="9"/>
      <c r="EY1285" s="9"/>
      <c r="EZ1285" s="9"/>
      <c r="FA1285" s="9"/>
      <c r="FB1285" s="9"/>
      <c r="FC1285" s="9"/>
      <c r="FD1285" s="9"/>
      <c r="FE1285" s="9"/>
      <c r="FF1285" s="9"/>
      <c r="FG1285" s="9"/>
      <c r="FH1285" s="9"/>
      <c r="FI1285" s="9"/>
      <c r="FJ1285" s="9"/>
      <c r="FK1285" s="9"/>
      <c r="FL1285" s="9"/>
      <c r="FM1285" s="9"/>
      <c r="FN1285" s="9"/>
      <c r="FO1285" s="9"/>
      <c r="FP1285" s="9"/>
      <c r="FQ1285" s="9"/>
      <c r="FR1285" s="9"/>
      <c r="FS1285" s="9"/>
      <c r="FT1285" s="9"/>
      <c r="FU1285" s="9"/>
      <c r="FV1285" s="9"/>
      <c r="FW1285" s="9"/>
      <c r="FX1285" s="9"/>
      <c r="FY1285" s="9"/>
      <c r="FZ1285" s="9"/>
      <c r="GA1285" s="9"/>
      <c r="GB1285" s="9"/>
      <c r="GC1285" s="9"/>
      <c r="GD1285" s="9"/>
      <c r="GE1285" s="9"/>
      <c r="GF1285" s="9"/>
      <c r="GG1285" s="9"/>
      <c r="GH1285" s="9"/>
      <c r="GI1285" s="9"/>
      <c r="GJ1285" s="9"/>
      <c r="GK1285" s="9"/>
      <c r="GL1285" s="9"/>
      <c r="GM1285" s="9"/>
      <c r="GN1285" s="9"/>
      <c r="GO1285" s="9"/>
      <c r="GP1285" s="9"/>
      <c r="GQ1285" s="9"/>
      <c r="GR1285" s="9"/>
      <c r="GS1285" s="9"/>
      <c r="GT1285" s="9"/>
      <c r="GU1285" s="9"/>
      <c r="GV1285" s="9"/>
      <c r="GW1285" s="9"/>
      <c r="GX1285" s="9"/>
      <c r="GY1285" s="9"/>
      <c r="GZ1285" s="9"/>
      <c r="HA1285" s="9"/>
      <c r="HB1285" s="9"/>
      <c r="HC1285" s="9"/>
      <c r="HD1285" s="9"/>
      <c r="HE1285" s="9"/>
      <c r="HF1285" s="9"/>
      <c r="HG1285" s="9"/>
      <c r="HH1285" s="9"/>
      <c r="HI1285" s="9"/>
      <c r="HJ1285" s="9"/>
      <c r="HK1285" s="9"/>
      <c r="HL1285" s="9"/>
      <c r="HM1285" s="9"/>
      <c r="HN1285" s="9"/>
      <c r="HO1285" s="9"/>
      <c r="HP1285" s="9"/>
      <c r="HQ1285" s="9"/>
      <c r="HR1285" s="9"/>
      <c r="HS1285" s="9"/>
      <c r="HT1285" s="9"/>
      <c r="HU1285" s="9"/>
      <c r="HV1285" s="9"/>
      <c r="HW1285" s="9"/>
      <c r="HX1285" s="9"/>
      <c r="HY1285" s="9"/>
      <c r="HZ1285" s="9"/>
      <c r="IA1285" s="9"/>
      <c r="IB1285" s="9"/>
      <c r="IC1285" s="9"/>
      <c r="ID1285" s="9"/>
      <c r="IE1285" s="9"/>
      <c r="IF1285" s="9"/>
      <c r="IG1285" s="9"/>
      <c r="IH1285" s="9"/>
      <c r="II1285" s="9"/>
      <c r="IJ1285" s="9"/>
      <c r="IK1285" s="9"/>
      <c r="IL1285" s="9"/>
      <c r="IM1285" s="9"/>
      <c r="IN1285" s="9"/>
      <c r="IO1285" s="9"/>
      <c r="IP1285" s="9"/>
      <c r="IQ1285" s="9"/>
      <c r="IR1285" s="9"/>
      <c r="IS1285" s="9"/>
      <c r="IT1285" s="9"/>
      <c r="IU1285" s="9"/>
      <c r="IV1285" s="9"/>
    </row>
    <row r="1286" spans="1:256">
      <c r="A1286" s="24" t="s">
        <v>155</v>
      </c>
      <c r="B1286" s="5">
        <v>2005</v>
      </c>
      <c r="C1286" s="33">
        <v>0.52412849653535976</v>
      </c>
      <c r="D1286" s="88">
        <v>0.42882542545967101</v>
      </c>
      <c r="E1286" s="88">
        <v>9.9643431805752018E-7</v>
      </c>
      <c r="F1286" s="88">
        <v>4.5793215084831751E-2</v>
      </c>
      <c r="G1286" s="88">
        <v>1.2518664858192723E-3</v>
      </c>
      <c r="H1286" s="9"/>
      <c r="I1286" s="9"/>
      <c r="J1286" s="9"/>
      <c r="K1286" s="9"/>
      <c r="L1286" s="9"/>
      <c r="M1286" s="9"/>
      <c r="N1286" s="9"/>
      <c r="O1286" s="9"/>
      <c r="P1286" s="9"/>
      <c r="Q1286" s="9"/>
      <c r="R1286" s="9"/>
      <c r="S1286" s="9"/>
      <c r="T1286" s="9"/>
      <c r="U1286" s="9"/>
      <c r="V1286" s="9"/>
      <c r="W1286" s="9"/>
      <c r="X1286" s="9"/>
      <c r="Y1286" s="9"/>
      <c r="Z1286" s="9"/>
      <c r="AA1286" s="9"/>
      <c r="AB1286" s="9"/>
      <c r="AC1286" s="9"/>
      <c r="AD1286" s="9"/>
      <c r="AE1286" s="9"/>
      <c r="AF1286" s="9"/>
      <c r="AG1286" s="9"/>
      <c r="AH1286" s="9"/>
      <c r="AI1286" s="9"/>
      <c r="AJ1286" s="9"/>
      <c r="AK1286" s="9"/>
      <c r="AL1286" s="9"/>
      <c r="AM1286" s="9"/>
      <c r="AN1286" s="9"/>
      <c r="AO1286" s="9"/>
      <c r="AP1286" s="9"/>
      <c r="AQ1286" s="9"/>
      <c r="AR1286" s="9"/>
      <c r="AS1286" s="9"/>
      <c r="AT1286" s="9"/>
      <c r="AU1286" s="9"/>
      <c r="AV1286" s="9"/>
      <c r="AW1286" s="9"/>
      <c r="AX1286" s="9"/>
      <c r="AY1286" s="9"/>
      <c r="AZ1286" s="9"/>
      <c r="BA1286" s="9"/>
      <c r="BB1286" s="9"/>
      <c r="BC1286" s="9"/>
      <c r="BD1286" s="9"/>
      <c r="BE1286" s="9"/>
      <c r="BF1286" s="9"/>
      <c r="BG1286" s="9"/>
      <c r="BH1286" s="9"/>
      <c r="BI1286" s="9"/>
      <c r="BJ1286" s="9"/>
      <c r="BK1286" s="9"/>
      <c r="BL1286" s="9"/>
      <c r="BM1286" s="9"/>
      <c r="BN1286" s="9"/>
      <c r="BO1286" s="9"/>
      <c r="BP1286" s="9"/>
      <c r="BQ1286" s="9"/>
      <c r="BR1286" s="9"/>
      <c r="BS1286" s="9"/>
      <c r="BT1286" s="9"/>
      <c r="BU1286" s="9"/>
      <c r="BV1286" s="9"/>
      <c r="BW1286" s="9"/>
      <c r="BX1286" s="9"/>
      <c r="BY1286" s="9"/>
      <c r="BZ1286" s="9"/>
      <c r="CA1286" s="9"/>
      <c r="CB1286" s="9"/>
      <c r="CC1286" s="9"/>
      <c r="CD1286" s="9"/>
      <c r="CE1286" s="9"/>
      <c r="CF1286" s="9"/>
      <c r="CG1286" s="9"/>
      <c r="CH1286" s="9"/>
      <c r="CI1286" s="9"/>
      <c r="CJ1286" s="9"/>
      <c r="CK1286" s="9"/>
      <c r="CL1286" s="9"/>
      <c r="CM1286" s="9"/>
      <c r="CN1286" s="9"/>
      <c r="CO1286" s="9"/>
      <c r="CP1286" s="9"/>
      <c r="CQ1286" s="9"/>
      <c r="CR1286" s="9"/>
      <c r="CS1286" s="9"/>
      <c r="CT1286" s="9"/>
      <c r="CU1286" s="9"/>
      <c r="CV1286" s="9"/>
      <c r="CW1286" s="9"/>
      <c r="CX1286" s="9"/>
      <c r="CY1286" s="9"/>
      <c r="CZ1286" s="9"/>
      <c r="DA1286" s="9"/>
      <c r="DB1286" s="9"/>
      <c r="DC1286" s="9"/>
      <c r="DD1286" s="9"/>
      <c r="DE1286" s="9"/>
      <c r="DF1286" s="9"/>
      <c r="DG1286" s="9"/>
      <c r="DH1286" s="9"/>
      <c r="DI1286" s="9"/>
      <c r="DJ1286" s="9"/>
      <c r="DK1286" s="9"/>
      <c r="DL1286" s="9"/>
      <c r="DM1286" s="9"/>
      <c r="DN1286" s="9"/>
      <c r="DO1286" s="9"/>
      <c r="DP1286" s="9"/>
      <c r="DQ1286" s="9"/>
      <c r="DR1286" s="9"/>
      <c r="DS1286" s="9"/>
      <c r="DT1286" s="9"/>
      <c r="DU1286" s="9"/>
      <c r="DV1286" s="9"/>
      <c r="DW1286" s="9"/>
      <c r="DX1286" s="9"/>
      <c r="DY1286" s="9"/>
      <c r="DZ1286" s="9"/>
      <c r="EA1286" s="9"/>
      <c r="EB1286" s="9"/>
      <c r="EC1286" s="9"/>
      <c r="ED1286" s="9"/>
      <c r="EE1286" s="9"/>
      <c r="EF1286" s="9"/>
      <c r="EG1286" s="9"/>
      <c r="EH1286" s="9"/>
      <c r="EI1286" s="9"/>
      <c r="EJ1286" s="9"/>
      <c r="EK1286" s="9"/>
      <c r="EL1286" s="9"/>
      <c r="EM1286" s="9"/>
      <c r="EN1286" s="9"/>
      <c r="EO1286" s="9"/>
      <c r="EP1286" s="9"/>
      <c r="EQ1286" s="9"/>
      <c r="ER1286" s="9"/>
      <c r="ES1286" s="9"/>
      <c r="ET1286" s="9"/>
      <c r="EU1286" s="9"/>
      <c r="EV1286" s="9"/>
      <c r="EW1286" s="9"/>
      <c r="EX1286" s="9"/>
      <c r="EY1286" s="9"/>
      <c r="EZ1286" s="9"/>
      <c r="FA1286" s="9"/>
      <c r="FB1286" s="9"/>
      <c r="FC1286" s="9"/>
      <c r="FD1286" s="9"/>
      <c r="FE1286" s="9"/>
      <c r="FF1286" s="9"/>
      <c r="FG1286" s="9"/>
      <c r="FH1286" s="9"/>
      <c r="FI1286" s="9"/>
      <c r="FJ1286" s="9"/>
      <c r="FK1286" s="9"/>
      <c r="FL1286" s="9"/>
      <c r="FM1286" s="9"/>
      <c r="FN1286" s="9"/>
      <c r="FO1286" s="9"/>
      <c r="FP1286" s="9"/>
      <c r="FQ1286" s="9"/>
      <c r="FR1286" s="9"/>
      <c r="FS1286" s="9"/>
      <c r="FT1286" s="9"/>
      <c r="FU1286" s="9"/>
      <c r="FV1286" s="9"/>
      <c r="FW1286" s="9"/>
      <c r="FX1286" s="9"/>
      <c r="FY1286" s="9"/>
      <c r="FZ1286" s="9"/>
      <c r="GA1286" s="9"/>
      <c r="GB1286" s="9"/>
      <c r="GC1286" s="9"/>
      <c r="GD1286" s="9"/>
      <c r="GE1286" s="9"/>
      <c r="GF1286" s="9"/>
      <c r="GG1286" s="9"/>
      <c r="GH1286" s="9"/>
      <c r="GI1286" s="9"/>
      <c r="GJ1286" s="9"/>
      <c r="GK1286" s="9"/>
      <c r="GL1286" s="9"/>
      <c r="GM1286" s="9"/>
      <c r="GN1286" s="9"/>
      <c r="GO1286" s="9"/>
      <c r="GP1286" s="9"/>
      <c r="GQ1286" s="9"/>
      <c r="GR1286" s="9"/>
      <c r="GS1286" s="9"/>
      <c r="GT1286" s="9"/>
      <c r="GU1286" s="9"/>
      <c r="GV1286" s="9"/>
      <c r="GW1286" s="9"/>
      <c r="GX1286" s="9"/>
      <c r="GY1286" s="9"/>
      <c r="GZ1286" s="9"/>
      <c r="HA1286" s="9"/>
      <c r="HB1286" s="9"/>
      <c r="HC1286" s="9"/>
      <c r="HD1286" s="9"/>
      <c r="HE1286" s="9"/>
      <c r="HF1286" s="9"/>
      <c r="HG1286" s="9"/>
      <c r="HH1286" s="9"/>
      <c r="HI1286" s="9"/>
      <c r="HJ1286" s="9"/>
      <c r="HK1286" s="9"/>
      <c r="HL1286" s="9"/>
      <c r="HM1286" s="9"/>
      <c r="HN1286" s="9"/>
      <c r="HO1286" s="9"/>
      <c r="HP1286" s="9"/>
      <c r="HQ1286" s="9"/>
      <c r="HR1286" s="9"/>
      <c r="HS1286" s="9"/>
      <c r="HT1286" s="9"/>
      <c r="HU1286" s="9"/>
      <c r="HV1286" s="9"/>
      <c r="HW1286" s="9"/>
      <c r="HX1286" s="9"/>
      <c r="HY1286" s="9"/>
      <c r="HZ1286" s="9"/>
      <c r="IA1286" s="9"/>
      <c r="IB1286" s="9"/>
      <c r="IC1286" s="9"/>
      <c r="ID1286" s="9"/>
      <c r="IE1286" s="9"/>
      <c r="IF1286" s="9"/>
      <c r="IG1286" s="9"/>
      <c r="IH1286" s="9"/>
      <c r="II1286" s="9"/>
      <c r="IJ1286" s="9"/>
      <c r="IK1286" s="9"/>
      <c r="IL1286" s="9"/>
      <c r="IM1286" s="9"/>
      <c r="IN1286" s="9"/>
      <c r="IO1286" s="9"/>
      <c r="IP1286" s="9"/>
      <c r="IQ1286" s="9"/>
      <c r="IR1286" s="9"/>
      <c r="IS1286" s="9"/>
      <c r="IT1286" s="9"/>
      <c r="IU1286" s="9"/>
      <c r="IV1286" s="9"/>
    </row>
    <row r="1287" spans="1:256">
      <c r="A1287" s="24" t="s">
        <v>156</v>
      </c>
      <c r="B1287" s="5">
        <v>2005</v>
      </c>
      <c r="C1287" s="33">
        <v>0.57606855100645882</v>
      </c>
      <c r="D1287" s="88">
        <v>0.29650995761729526</v>
      </c>
      <c r="E1287" s="88">
        <v>1.9936694250157557E-4</v>
      </c>
      <c r="F1287" s="88">
        <v>0.12109624187180525</v>
      </c>
      <c r="G1287" s="88">
        <v>6.125882561939227E-3</v>
      </c>
      <c r="H1287" s="9"/>
      <c r="I1287" s="9"/>
      <c r="J1287" s="9"/>
      <c r="K1287" s="9"/>
      <c r="L1287" s="9"/>
      <c r="M1287" s="9"/>
      <c r="N1287" s="9"/>
      <c r="O1287" s="9"/>
      <c r="P1287" s="9"/>
      <c r="Q1287" s="9"/>
      <c r="R1287" s="9"/>
      <c r="S1287" s="9"/>
      <c r="T1287" s="9"/>
      <c r="U1287" s="9"/>
      <c r="V1287" s="9"/>
      <c r="W1287" s="9"/>
      <c r="X1287" s="9"/>
      <c r="Y1287" s="9"/>
      <c r="Z1287" s="9"/>
      <c r="AA1287" s="9"/>
      <c r="AB1287" s="9"/>
      <c r="AC1287" s="9"/>
      <c r="AD1287" s="9"/>
      <c r="AE1287" s="9"/>
      <c r="AF1287" s="9"/>
      <c r="AG1287" s="9"/>
      <c r="AH1287" s="9"/>
      <c r="AI1287" s="9"/>
      <c r="AJ1287" s="9"/>
      <c r="AK1287" s="9"/>
      <c r="AL1287" s="9"/>
      <c r="AM1287" s="9"/>
      <c r="AN1287" s="9"/>
      <c r="AO1287" s="9"/>
      <c r="AP1287" s="9"/>
      <c r="AQ1287" s="9"/>
      <c r="AR1287" s="9"/>
      <c r="AS1287" s="9"/>
      <c r="AT1287" s="9"/>
      <c r="AU1287" s="9"/>
      <c r="AV1287" s="9"/>
      <c r="AW1287" s="9"/>
      <c r="AX1287" s="9"/>
      <c r="AY1287" s="9"/>
      <c r="AZ1287" s="9"/>
      <c r="BA1287" s="9"/>
      <c r="BB1287" s="9"/>
      <c r="BC1287" s="9"/>
      <c r="BD1287" s="9"/>
      <c r="BE1287" s="9"/>
      <c r="BF1287" s="9"/>
      <c r="BG1287" s="9"/>
      <c r="BH1287" s="9"/>
      <c r="BI1287" s="9"/>
      <c r="BJ1287" s="9"/>
      <c r="BK1287" s="9"/>
      <c r="BL1287" s="9"/>
      <c r="BM1287" s="9"/>
      <c r="BN1287" s="9"/>
      <c r="BO1287" s="9"/>
      <c r="BP1287" s="9"/>
      <c r="BQ1287" s="9"/>
      <c r="BR1287" s="9"/>
      <c r="BS1287" s="9"/>
      <c r="BT1287" s="9"/>
      <c r="BU1287" s="9"/>
      <c r="BV1287" s="9"/>
      <c r="BW1287" s="9"/>
      <c r="BX1287" s="9"/>
      <c r="BY1287" s="9"/>
      <c r="BZ1287" s="9"/>
      <c r="CA1287" s="9"/>
      <c r="CB1287" s="9"/>
      <c r="CC1287" s="9"/>
      <c r="CD1287" s="9"/>
      <c r="CE1287" s="9"/>
      <c r="CF1287" s="9"/>
      <c r="CG1287" s="9"/>
      <c r="CH1287" s="9"/>
      <c r="CI1287" s="9"/>
      <c r="CJ1287" s="9"/>
      <c r="CK1287" s="9"/>
      <c r="CL1287" s="9"/>
      <c r="CM1287" s="9"/>
      <c r="CN1287" s="9"/>
      <c r="CO1287" s="9"/>
      <c r="CP1287" s="9"/>
      <c r="CQ1287" s="9"/>
      <c r="CR1287" s="9"/>
      <c r="CS1287" s="9"/>
      <c r="CT1287" s="9"/>
      <c r="CU1287" s="9"/>
      <c r="CV1287" s="9"/>
      <c r="CW1287" s="9"/>
      <c r="CX1287" s="9"/>
      <c r="CY1287" s="9"/>
      <c r="CZ1287" s="9"/>
      <c r="DA1287" s="9"/>
      <c r="DB1287" s="9"/>
      <c r="DC1287" s="9"/>
      <c r="DD1287" s="9"/>
      <c r="DE1287" s="9"/>
      <c r="DF1287" s="9"/>
      <c r="DG1287" s="9"/>
      <c r="DH1287" s="9"/>
      <c r="DI1287" s="9"/>
      <c r="DJ1287" s="9"/>
      <c r="DK1287" s="9"/>
      <c r="DL1287" s="9"/>
      <c r="DM1287" s="9"/>
      <c r="DN1287" s="9"/>
      <c r="DO1287" s="9"/>
      <c r="DP1287" s="9"/>
      <c r="DQ1287" s="9"/>
      <c r="DR1287" s="9"/>
      <c r="DS1287" s="9"/>
      <c r="DT1287" s="9"/>
      <c r="DU1287" s="9"/>
      <c r="DV1287" s="9"/>
      <c r="DW1287" s="9"/>
      <c r="DX1287" s="9"/>
      <c r="DY1287" s="9"/>
      <c r="DZ1287" s="9"/>
      <c r="EA1287" s="9"/>
      <c r="EB1287" s="9"/>
      <c r="EC1287" s="9"/>
      <c r="ED1287" s="9"/>
      <c r="EE1287" s="9"/>
      <c r="EF1287" s="9"/>
      <c r="EG1287" s="9"/>
      <c r="EH1287" s="9"/>
      <c r="EI1287" s="9"/>
      <c r="EJ1287" s="9"/>
      <c r="EK1287" s="9"/>
      <c r="EL1287" s="9"/>
      <c r="EM1287" s="9"/>
      <c r="EN1287" s="9"/>
      <c r="EO1287" s="9"/>
      <c r="EP1287" s="9"/>
      <c r="EQ1287" s="9"/>
      <c r="ER1287" s="9"/>
      <c r="ES1287" s="9"/>
      <c r="ET1287" s="9"/>
      <c r="EU1287" s="9"/>
      <c r="EV1287" s="9"/>
      <c r="EW1287" s="9"/>
      <c r="EX1287" s="9"/>
      <c r="EY1287" s="9"/>
      <c r="EZ1287" s="9"/>
      <c r="FA1287" s="9"/>
      <c r="FB1287" s="9"/>
      <c r="FC1287" s="9"/>
      <c r="FD1287" s="9"/>
      <c r="FE1287" s="9"/>
      <c r="FF1287" s="9"/>
      <c r="FG1287" s="9"/>
      <c r="FH1287" s="9"/>
      <c r="FI1287" s="9"/>
      <c r="FJ1287" s="9"/>
      <c r="FK1287" s="9"/>
      <c r="FL1287" s="9"/>
      <c r="FM1287" s="9"/>
      <c r="FN1287" s="9"/>
      <c r="FO1287" s="9"/>
      <c r="FP1287" s="9"/>
      <c r="FQ1287" s="9"/>
      <c r="FR1287" s="9"/>
      <c r="FS1287" s="9"/>
      <c r="FT1287" s="9"/>
      <c r="FU1287" s="9"/>
      <c r="FV1287" s="9"/>
      <c r="FW1287" s="9"/>
      <c r="FX1287" s="9"/>
      <c r="FY1287" s="9"/>
      <c r="FZ1287" s="9"/>
      <c r="GA1287" s="9"/>
      <c r="GB1287" s="9"/>
      <c r="GC1287" s="9"/>
      <c r="GD1287" s="9"/>
      <c r="GE1287" s="9"/>
      <c r="GF1287" s="9"/>
      <c r="GG1287" s="9"/>
      <c r="GH1287" s="9"/>
      <c r="GI1287" s="9"/>
      <c r="GJ1287" s="9"/>
      <c r="GK1287" s="9"/>
      <c r="GL1287" s="9"/>
      <c r="GM1287" s="9"/>
      <c r="GN1287" s="9"/>
      <c r="GO1287" s="9"/>
      <c r="GP1287" s="9"/>
      <c r="GQ1287" s="9"/>
      <c r="GR1287" s="9"/>
      <c r="GS1287" s="9"/>
      <c r="GT1287" s="9"/>
      <c r="GU1287" s="9"/>
      <c r="GV1287" s="9"/>
      <c r="GW1287" s="9"/>
      <c r="GX1287" s="9"/>
      <c r="GY1287" s="9"/>
      <c r="GZ1287" s="9"/>
      <c r="HA1287" s="9"/>
      <c r="HB1287" s="9"/>
      <c r="HC1287" s="9"/>
      <c r="HD1287" s="9"/>
      <c r="HE1287" s="9"/>
      <c r="HF1287" s="9"/>
      <c r="HG1287" s="9"/>
      <c r="HH1287" s="9"/>
      <c r="HI1287" s="9"/>
      <c r="HJ1287" s="9"/>
      <c r="HK1287" s="9"/>
      <c r="HL1287" s="9"/>
      <c r="HM1287" s="9"/>
      <c r="HN1287" s="9"/>
      <c r="HO1287" s="9"/>
      <c r="HP1287" s="9"/>
      <c r="HQ1287" s="9"/>
      <c r="HR1287" s="9"/>
      <c r="HS1287" s="9"/>
      <c r="HT1287" s="9"/>
      <c r="HU1287" s="9"/>
      <c r="HV1287" s="9"/>
      <c r="HW1287" s="9"/>
      <c r="HX1287" s="9"/>
      <c r="HY1287" s="9"/>
      <c r="HZ1287" s="9"/>
      <c r="IA1287" s="9"/>
      <c r="IB1287" s="9"/>
      <c r="IC1287" s="9"/>
      <c r="ID1287" s="9"/>
      <c r="IE1287" s="9"/>
      <c r="IF1287" s="9"/>
      <c r="IG1287" s="9"/>
      <c r="IH1287" s="9"/>
      <c r="II1287" s="9"/>
      <c r="IJ1287" s="9"/>
      <c r="IK1287" s="9"/>
      <c r="IL1287" s="9"/>
      <c r="IM1287" s="9"/>
      <c r="IN1287" s="9"/>
      <c r="IO1287" s="9"/>
      <c r="IP1287" s="9"/>
      <c r="IQ1287" s="9"/>
      <c r="IR1287" s="9"/>
      <c r="IS1287" s="9"/>
      <c r="IT1287" s="9"/>
      <c r="IU1287" s="9"/>
      <c r="IV1287" s="9"/>
    </row>
    <row r="1288" spans="1:256">
      <c r="A1288" s="24" t="s">
        <v>158</v>
      </c>
      <c r="B1288" s="5">
        <v>2005</v>
      </c>
      <c r="C1288" s="33">
        <v>0.51721788059399898</v>
      </c>
      <c r="D1288" s="88">
        <v>0.38839731611108658</v>
      </c>
      <c r="E1288" s="88">
        <v>1.2880099600871098E-3</v>
      </c>
      <c r="F1288" s="88">
        <v>8.7700287377670133E-2</v>
      </c>
      <c r="G1288" s="88">
        <v>5.3965059571573293E-3</v>
      </c>
      <c r="H1288" s="9"/>
      <c r="I1288" s="9"/>
      <c r="J1288" s="9"/>
      <c r="K1288" s="9"/>
      <c r="L1288" s="9"/>
      <c r="M1288" s="9"/>
      <c r="N1288" s="9"/>
      <c r="O1288" s="9"/>
      <c r="P1288" s="9"/>
      <c r="Q1288" s="9"/>
      <c r="R1288" s="9"/>
      <c r="S1288" s="9"/>
      <c r="T1288" s="9"/>
      <c r="U1288" s="9"/>
      <c r="V1288" s="9"/>
      <c r="W1288" s="9"/>
      <c r="X1288" s="9"/>
      <c r="Y1288" s="9"/>
      <c r="Z1288" s="9"/>
      <c r="AA1288" s="9"/>
      <c r="AB1288" s="9"/>
      <c r="AC1288" s="9"/>
      <c r="AD1288" s="9"/>
      <c r="AE1288" s="9"/>
      <c r="AF1288" s="9"/>
      <c r="AG1288" s="9"/>
      <c r="AH1288" s="9"/>
      <c r="AI1288" s="9"/>
      <c r="AJ1288" s="9"/>
      <c r="AK1288" s="9"/>
      <c r="AL1288" s="9"/>
      <c r="AM1288" s="9"/>
      <c r="AN1288" s="9"/>
      <c r="AO1288" s="9"/>
      <c r="AP1288" s="9"/>
      <c r="AQ1288" s="9"/>
      <c r="AR1288" s="9"/>
      <c r="AS1288" s="9"/>
      <c r="AT1288" s="9"/>
      <c r="AU1288" s="9"/>
      <c r="AV1288" s="9"/>
      <c r="AW1288" s="9"/>
      <c r="AX1288" s="9"/>
      <c r="AY1288" s="9"/>
      <c r="AZ1288" s="9"/>
      <c r="BA1288" s="9"/>
      <c r="BB1288" s="9"/>
      <c r="BC1288" s="9"/>
      <c r="BD1288" s="9"/>
      <c r="BE1288" s="9"/>
      <c r="BF1288" s="9"/>
      <c r="BG1288" s="9"/>
      <c r="BH1288" s="9"/>
      <c r="BI1288" s="9"/>
      <c r="BJ1288" s="9"/>
      <c r="BK1288" s="9"/>
      <c r="BL1288" s="9"/>
      <c r="BM1288" s="9"/>
      <c r="BN1288" s="9"/>
      <c r="BO1288" s="9"/>
      <c r="BP1288" s="9"/>
      <c r="BQ1288" s="9"/>
      <c r="BR1288" s="9"/>
      <c r="BS1288" s="9"/>
      <c r="BT1288" s="9"/>
      <c r="BU1288" s="9"/>
      <c r="BV1288" s="9"/>
      <c r="BW1288" s="9"/>
      <c r="BX1288" s="9"/>
      <c r="BY1288" s="9"/>
      <c r="BZ1288" s="9"/>
      <c r="CA1288" s="9"/>
      <c r="CB1288" s="9"/>
      <c r="CC1288" s="9"/>
      <c r="CD1288" s="9"/>
      <c r="CE1288" s="9"/>
      <c r="CF1288" s="9"/>
      <c r="CG1288" s="9"/>
      <c r="CH1288" s="9"/>
      <c r="CI1288" s="9"/>
      <c r="CJ1288" s="9"/>
      <c r="CK1288" s="9"/>
      <c r="CL1288" s="9"/>
      <c r="CM1288" s="9"/>
      <c r="CN1288" s="9"/>
      <c r="CO1288" s="9"/>
      <c r="CP1288" s="9"/>
      <c r="CQ1288" s="9"/>
      <c r="CR1288" s="9"/>
      <c r="CS1288" s="9"/>
      <c r="CT1288" s="9"/>
      <c r="CU1288" s="9"/>
      <c r="CV1288" s="9"/>
      <c r="CW1288" s="9"/>
      <c r="CX1288" s="9"/>
      <c r="CY1288" s="9"/>
      <c r="CZ1288" s="9"/>
      <c r="DA1288" s="9"/>
      <c r="DB1288" s="9"/>
      <c r="DC1288" s="9"/>
      <c r="DD1288" s="9"/>
      <c r="DE1288" s="9"/>
      <c r="DF1288" s="9"/>
      <c r="DG1288" s="9"/>
      <c r="DH1288" s="9"/>
      <c r="DI1288" s="9"/>
      <c r="DJ1288" s="9"/>
      <c r="DK1288" s="9"/>
      <c r="DL1288" s="9"/>
      <c r="DM1288" s="9"/>
      <c r="DN1288" s="9"/>
      <c r="DO1288" s="9"/>
      <c r="DP1288" s="9"/>
      <c r="DQ1288" s="9"/>
      <c r="DR1288" s="9"/>
      <c r="DS1288" s="9"/>
      <c r="DT1288" s="9"/>
      <c r="DU1288" s="9"/>
      <c r="DV1288" s="9"/>
      <c r="DW1288" s="9"/>
      <c r="DX1288" s="9"/>
      <c r="DY1288" s="9"/>
      <c r="DZ1288" s="9"/>
      <c r="EA1288" s="9"/>
      <c r="EB1288" s="9"/>
      <c r="EC1288" s="9"/>
      <c r="ED1288" s="9"/>
      <c r="EE1288" s="9"/>
      <c r="EF1288" s="9"/>
      <c r="EG1288" s="9"/>
      <c r="EH1288" s="9"/>
      <c r="EI1288" s="9"/>
      <c r="EJ1288" s="9"/>
      <c r="EK1288" s="9"/>
      <c r="EL1288" s="9"/>
      <c r="EM1288" s="9"/>
      <c r="EN1288" s="9"/>
      <c r="EO1288" s="9"/>
      <c r="EP1288" s="9"/>
      <c r="EQ1288" s="9"/>
      <c r="ER1288" s="9"/>
      <c r="ES1288" s="9"/>
      <c r="ET1288" s="9"/>
      <c r="EU1288" s="9"/>
      <c r="EV1288" s="9"/>
      <c r="EW1288" s="9"/>
      <c r="EX1288" s="9"/>
      <c r="EY1288" s="9"/>
      <c r="EZ1288" s="9"/>
      <c r="FA1288" s="9"/>
      <c r="FB1288" s="9"/>
      <c r="FC1288" s="9"/>
      <c r="FD1288" s="9"/>
      <c r="FE1288" s="9"/>
      <c r="FF1288" s="9"/>
      <c r="FG1288" s="9"/>
      <c r="FH1288" s="9"/>
      <c r="FI1288" s="9"/>
      <c r="FJ1288" s="9"/>
      <c r="FK1288" s="9"/>
      <c r="FL1288" s="9"/>
      <c r="FM1288" s="9"/>
      <c r="FN1288" s="9"/>
      <c r="FO1288" s="9"/>
      <c r="FP1288" s="9"/>
      <c r="FQ1288" s="9"/>
      <c r="FR1288" s="9"/>
      <c r="FS1288" s="9"/>
      <c r="FT1288" s="9"/>
      <c r="FU1288" s="9"/>
      <c r="FV1288" s="9"/>
      <c r="FW1288" s="9"/>
      <c r="FX1288" s="9"/>
      <c r="FY1288" s="9"/>
      <c r="FZ1288" s="9"/>
      <c r="GA1288" s="9"/>
      <c r="GB1288" s="9"/>
      <c r="GC1288" s="9"/>
      <c r="GD1288" s="9"/>
      <c r="GE1288" s="9"/>
      <c r="GF1288" s="9"/>
      <c r="GG1288" s="9"/>
      <c r="GH1288" s="9"/>
      <c r="GI1288" s="9"/>
      <c r="GJ1288" s="9"/>
      <c r="GK1288" s="9"/>
      <c r="GL1288" s="9"/>
      <c r="GM1288" s="9"/>
      <c r="GN1288" s="9"/>
      <c r="GO1288" s="9"/>
      <c r="GP1288" s="9"/>
      <c r="GQ1288" s="9"/>
      <c r="GR1288" s="9"/>
      <c r="GS1288" s="9"/>
      <c r="GT1288" s="9"/>
      <c r="GU1288" s="9"/>
      <c r="GV1288" s="9"/>
      <c r="GW1288" s="9"/>
      <c r="GX1288" s="9"/>
      <c r="GY1288" s="9"/>
      <c r="GZ1288" s="9"/>
      <c r="HA1288" s="9"/>
      <c r="HB1288" s="9"/>
      <c r="HC1288" s="9"/>
      <c r="HD1288" s="9"/>
      <c r="HE1288" s="9"/>
      <c r="HF1288" s="9"/>
      <c r="HG1288" s="9"/>
      <c r="HH1288" s="9"/>
      <c r="HI1288" s="9"/>
      <c r="HJ1288" s="9"/>
      <c r="HK1288" s="9"/>
      <c r="HL1288" s="9"/>
      <c r="HM1288" s="9"/>
      <c r="HN1288" s="9"/>
      <c r="HO1288" s="9"/>
      <c r="HP1288" s="9"/>
      <c r="HQ1288" s="9"/>
      <c r="HR1288" s="9"/>
      <c r="HS1288" s="9"/>
      <c r="HT1288" s="9"/>
      <c r="HU1288" s="9"/>
      <c r="HV1288" s="9"/>
      <c r="HW1288" s="9"/>
      <c r="HX1288" s="9"/>
      <c r="HY1288" s="9"/>
      <c r="HZ1288" s="9"/>
      <c r="IA1288" s="9"/>
      <c r="IB1288" s="9"/>
      <c r="IC1288" s="9"/>
      <c r="ID1288" s="9"/>
      <c r="IE1288" s="9"/>
      <c r="IF1288" s="9"/>
      <c r="IG1288" s="9"/>
      <c r="IH1288" s="9"/>
      <c r="II1288" s="9"/>
      <c r="IJ1288" s="9"/>
      <c r="IK1288" s="9"/>
      <c r="IL1288" s="9"/>
      <c r="IM1288" s="9"/>
      <c r="IN1288" s="9"/>
      <c r="IO1288" s="9"/>
      <c r="IP1288" s="9"/>
      <c r="IQ1288" s="9"/>
      <c r="IR1288" s="9"/>
      <c r="IS1288" s="9"/>
      <c r="IT1288" s="9"/>
      <c r="IU1288" s="9"/>
      <c r="IV1288" s="9"/>
    </row>
    <row r="1289" spans="1:256">
      <c r="A1289" s="24" t="s">
        <v>159</v>
      </c>
      <c r="B1289" s="5">
        <v>2005</v>
      </c>
      <c r="C1289" s="33">
        <v>0.57342237049262057</v>
      </c>
      <c r="D1289" s="88">
        <v>0.37110566417948088</v>
      </c>
      <c r="E1289" s="88">
        <v>0</v>
      </c>
      <c r="F1289" s="88">
        <v>5.5471965327898588E-2</v>
      </c>
      <c r="G1289" s="88">
        <v>0</v>
      </c>
      <c r="H1289" s="9"/>
      <c r="I1289" s="9"/>
      <c r="J1289" s="9"/>
      <c r="K1289" s="9"/>
      <c r="L1289" s="9"/>
      <c r="M1289" s="9"/>
      <c r="N1289" s="9"/>
      <c r="O1289" s="9"/>
      <c r="P1289" s="9"/>
      <c r="Q1289" s="9"/>
      <c r="R1289" s="9"/>
      <c r="S1289" s="9"/>
      <c r="T1289" s="9"/>
      <c r="U1289" s="9"/>
      <c r="V1289" s="9"/>
      <c r="W1289" s="9"/>
      <c r="X1289" s="9"/>
      <c r="Y1289" s="9"/>
      <c r="Z1289" s="9"/>
      <c r="AA1289" s="9"/>
      <c r="AB1289" s="9"/>
      <c r="AC1289" s="9"/>
      <c r="AD1289" s="9"/>
      <c r="AE1289" s="9"/>
      <c r="AF1289" s="9"/>
      <c r="AG1289" s="9"/>
      <c r="AH1289" s="9"/>
      <c r="AI1289" s="9"/>
      <c r="AJ1289" s="9"/>
      <c r="AK1289" s="9"/>
      <c r="AL1289" s="9"/>
      <c r="AM1289" s="9"/>
      <c r="AN1289" s="9"/>
      <c r="AO1289" s="9"/>
      <c r="AP1289" s="9"/>
      <c r="AQ1289" s="9"/>
      <c r="AR1289" s="9"/>
      <c r="AS1289" s="9"/>
      <c r="AT1289" s="9"/>
      <c r="AU1289" s="9"/>
      <c r="AV1289" s="9"/>
      <c r="AW1289" s="9"/>
      <c r="AX1289" s="9"/>
      <c r="AY1289" s="9"/>
      <c r="AZ1289" s="9"/>
      <c r="BA1289" s="9"/>
      <c r="BB1289" s="9"/>
      <c r="BC1289" s="9"/>
      <c r="BD1289" s="9"/>
      <c r="BE1289" s="9"/>
      <c r="BF1289" s="9"/>
      <c r="BG1289" s="9"/>
      <c r="BH1289" s="9"/>
      <c r="BI1289" s="9"/>
      <c r="BJ1289" s="9"/>
      <c r="BK1289" s="9"/>
      <c r="BL1289" s="9"/>
      <c r="BM1289" s="9"/>
      <c r="BN1289" s="9"/>
      <c r="BO1289" s="9"/>
      <c r="BP1289" s="9"/>
      <c r="BQ1289" s="9"/>
      <c r="BR1289" s="9"/>
      <c r="BS1289" s="9"/>
      <c r="BT1289" s="9"/>
      <c r="BU1289" s="9"/>
      <c r="BV1289" s="9"/>
      <c r="BW1289" s="9"/>
      <c r="BX1289" s="9"/>
      <c r="BY1289" s="9"/>
      <c r="BZ1289" s="9"/>
      <c r="CA1289" s="9"/>
      <c r="CB1289" s="9"/>
      <c r="CC1289" s="9"/>
      <c r="CD1289" s="9"/>
      <c r="CE1289" s="9"/>
      <c r="CF1289" s="9"/>
      <c r="CG1289" s="9"/>
      <c r="CH1289" s="9"/>
      <c r="CI1289" s="9"/>
      <c r="CJ1289" s="9"/>
      <c r="CK1289" s="9"/>
      <c r="CL1289" s="9"/>
      <c r="CM1289" s="9"/>
      <c r="CN1289" s="9"/>
      <c r="CO1289" s="9"/>
      <c r="CP1289" s="9"/>
      <c r="CQ1289" s="9"/>
      <c r="CR1289" s="9"/>
      <c r="CS1289" s="9"/>
      <c r="CT1289" s="9"/>
      <c r="CU1289" s="9"/>
      <c r="CV1289" s="9"/>
      <c r="CW1289" s="9"/>
      <c r="CX1289" s="9"/>
      <c r="CY1289" s="9"/>
      <c r="CZ1289" s="9"/>
      <c r="DA1289" s="9"/>
      <c r="DB1289" s="9"/>
      <c r="DC1289" s="9"/>
      <c r="DD1289" s="9"/>
      <c r="DE1289" s="9"/>
      <c r="DF1289" s="9"/>
      <c r="DG1289" s="9"/>
      <c r="DH1289" s="9"/>
      <c r="DI1289" s="9"/>
      <c r="DJ1289" s="9"/>
      <c r="DK1289" s="9"/>
      <c r="DL1289" s="9"/>
      <c r="DM1289" s="9"/>
      <c r="DN1289" s="9"/>
      <c r="DO1289" s="9"/>
      <c r="DP1289" s="9"/>
      <c r="DQ1289" s="9"/>
      <c r="DR1289" s="9"/>
      <c r="DS1289" s="9"/>
      <c r="DT1289" s="9"/>
      <c r="DU1289" s="9"/>
      <c r="DV1289" s="9"/>
      <c r="DW1289" s="9"/>
      <c r="DX1289" s="9"/>
      <c r="DY1289" s="9"/>
      <c r="DZ1289" s="9"/>
      <c r="EA1289" s="9"/>
      <c r="EB1289" s="9"/>
      <c r="EC1289" s="9"/>
      <c r="ED1289" s="9"/>
      <c r="EE1289" s="9"/>
      <c r="EF1289" s="9"/>
      <c r="EG1289" s="9"/>
      <c r="EH1289" s="9"/>
      <c r="EI1289" s="9"/>
      <c r="EJ1289" s="9"/>
      <c r="EK1289" s="9"/>
      <c r="EL1289" s="9"/>
      <c r="EM1289" s="9"/>
      <c r="EN1289" s="9"/>
      <c r="EO1289" s="9"/>
      <c r="EP1289" s="9"/>
      <c r="EQ1289" s="9"/>
      <c r="ER1289" s="9"/>
      <c r="ES1289" s="9"/>
      <c r="ET1289" s="9"/>
      <c r="EU1289" s="9"/>
      <c r="EV1289" s="9"/>
      <c r="EW1289" s="9"/>
      <c r="EX1289" s="9"/>
      <c r="EY1289" s="9"/>
      <c r="EZ1289" s="9"/>
      <c r="FA1289" s="9"/>
      <c r="FB1289" s="9"/>
      <c r="FC1289" s="9"/>
      <c r="FD1289" s="9"/>
      <c r="FE1289" s="9"/>
      <c r="FF1289" s="9"/>
      <c r="FG1289" s="9"/>
      <c r="FH1289" s="9"/>
      <c r="FI1289" s="9"/>
      <c r="FJ1289" s="9"/>
      <c r="FK1289" s="9"/>
      <c r="FL1289" s="9"/>
      <c r="FM1289" s="9"/>
      <c r="FN1289" s="9"/>
      <c r="FO1289" s="9"/>
      <c r="FP1289" s="9"/>
      <c r="FQ1289" s="9"/>
      <c r="FR1289" s="9"/>
      <c r="FS1289" s="9"/>
      <c r="FT1289" s="9"/>
      <c r="FU1289" s="9"/>
      <c r="FV1289" s="9"/>
      <c r="FW1289" s="9"/>
      <c r="FX1289" s="9"/>
      <c r="FY1289" s="9"/>
      <c r="FZ1289" s="9"/>
      <c r="GA1289" s="9"/>
      <c r="GB1289" s="9"/>
      <c r="GC1289" s="9"/>
      <c r="GD1289" s="9"/>
      <c r="GE1289" s="9"/>
      <c r="GF1289" s="9"/>
      <c r="GG1289" s="9"/>
      <c r="GH1289" s="9"/>
      <c r="GI1289" s="9"/>
      <c r="GJ1289" s="9"/>
      <c r="GK1289" s="9"/>
      <c r="GL1289" s="9"/>
      <c r="GM1289" s="9"/>
      <c r="GN1289" s="9"/>
      <c r="GO1289" s="9"/>
      <c r="GP1289" s="9"/>
      <c r="GQ1289" s="9"/>
      <c r="GR1289" s="9"/>
      <c r="GS1289" s="9"/>
      <c r="GT1289" s="9"/>
      <c r="GU1289" s="9"/>
      <c r="GV1289" s="9"/>
      <c r="GW1289" s="9"/>
      <c r="GX1289" s="9"/>
      <c r="GY1289" s="9"/>
      <c r="GZ1289" s="9"/>
      <c r="HA1289" s="9"/>
      <c r="HB1289" s="9"/>
      <c r="HC1289" s="9"/>
      <c r="HD1289" s="9"/>
      <c r="HE1289" s="9"/>
      <c r="HF1289" s="9"/>
      <c r="HG1289" s="9"/>
      <c r="HH1289" s="9"/>
      <c r="HI1289" s="9"/>
      <c r="HJ1289" s="9"/>
      <c r="HK1289" s="9"/>
      <c r="HL1289" s="9"/>
      <c r="HM1289" s="9"/>
      <c r="HN1289" s="9"/>
      <c r="HO1289" s="9"/>
      <c r="HP1289" s="9"/>
      <c r="HQ1289" s="9"/>
      <c r="HR1289" s="9"/>
      <c r="HS1289" s="9"/>
      <c r="HT1289" s="9"/>
      <c r="HU1289" s="9"/>
      <c r="HV1289" s="9"/>
      <c r="HW1289" s="9"/>
      <c r="HX1289" s="9"/>
      <c r="HY1289" s="9"/>
      <c r="HZ1289" s="9"/>
      <c r="IA1289" s="9"/>
      <c r="IB1289" s="9"/>
      <c r="IC1289" s="9"/>
      <c r="ID1289" s="9"/>
      <c r="IE1289" s="9"/>
      <c r="IF1289" s="9"/>
      <c r="IG1289" s="9"/>
      <c r="IH1289" s="9"/>
      <c r="II1289" s="9"/>
      <c r="IJ1289" s="9"/>
      <c r="IK1289" s="9"/>
      <c r="IL1289" s="9"/>
      <c r="IM1289" s="9"/>
      <c r="IN1289" s="9"/>
      <c r="IO1289" s="9"/>
      <c r="IP1289" s="9"/>
      <c r="IQ1289" s="9"/>
      <c r="IR1289" s="9"/>
      <c r="IS1289" s="9"/>
      <c r="IT1289" s="9"/>
      <c r="IU1289" s="9"/>
      <c r="IV1289" s="9"/>
    </row>
    <row r="1290" spans="1:256">
      <c r="A1290" s="24" t="s">
        <v>160</v>
      </c>
      <c r="B1290" s="5">
        <v>2005</v>
      </c>
      <c r="C1290" s="33">
        <v>0.47538788202617149</v>
      </c>
      <c r="D1290" s="88">
        <v>0.37373905480570235</v>
      </c>
      <c r="E1290" s="88">
        <v>0</v>
      </c>
      <c r="F1290" s="88">
        <v>0.14982596583408397</v>
      </c>
      <c r="G1290" s="88">
        <v>1.0470973340422284E-3</v>
      </c>
      <c r="H1290" s="9"/>
      <c r="I1290" s="9"/>
      <c r="J1290" s="9"/>
      <c r="K1290" s="9"/>
      <c r="L1290" s="9"/>
      <c r="M1290" s="9"/>
      <c r="N1290" s="9"/>
      <c r="O1290" s="9"/>
      <c r="P1290" s="9"/>
      <c r="Q1290" s="9"/>
      <c r="R1290" s="9"/>
      <c r="S1290" s="9"/>
      <c r="T1290" s="9"/>
      <c r="U1290" s="9"/>
      <c r="V1290" s="9"/>
      <c r="W1290" s="9"/>
      <c r="X1290" s="9"/>
      <c r="Y1290" s="9"/>
      <c r="Z1290" s="9"/>
      <c r="AA1290" s="9"/>
      <c r="AB1290" s="9"/>
      <c r="AC1290" s="9"/>
      <c r="AD1290" s="9"/>
      <c r="AE1290" s="9"/>
      <c r="AF1290" s="9"/>
      <c r="AG1290" s="9"/>
      <c r="AH1290" s="9"/>
      <c r="AI1290" s="9"/>
      <c r="AJ1290" s="9"/>
      <c r="AK1290" s="9"/>
      <c r="AL1290" s="9"/>
      <c r="AM1290" s="9"/>
      <c r="AN1290" s="9"/>
      <c r="AO1290" s="9"/>
      <c r="AP1290" s="9"/>
      <c r="AQ1290" s="9"/>
      <c r="AR1290" s="9"/>
      <c r="AS1290" s="9"/>
      <c r="AT1290" s="9"/>
      <c r="AU1290" s="9"/>
      <c r="AV1290" s="9"/>
      <c r="AW1290" s="9"/>
      <c r="AX1290" s="9"/>
      <c r="AY1290" s="9"/>
      <c r="AZ1290" s="9"/>
      <c r="BA1290" s="9"/>
      <c r="BB1290" s="9"/>
      <c r="BC1290" s="9"/>
      <c r="BD1290" s="9"/>
      <c r="BE1290" s="9"/>
      <c r="BF1290" s="9"/>
      <c r="BG1290" s="9"/>
      <c r="BH1290" s="9"/>
      <c r="BI1290" s="9"/>
      <c r="BJ1290" s="9"/>
      <c r="BK1290" s="9"/>
      <c r="BL1290" s="9"/>
      <c r="BM1290" s="9"/>
      <c r="BN1290" s="9"/>
      <c r="BO1290" s="9"/>
      <c r="BP1290" s="9"/>
      <c r="BQ1290" s="9"/>
      <c r="BR1290" s="9"/>
      <c r="BS1290" s="9"/>
      <c r="BT1290" s="9"/>
      <c r="BU1290" s="9"/>
      <c r="BV1290" s="9"/>
      <c r="BW1290" s="9"/>
      <c r="BX1290" s="9"/>
      <c r="BY1290" s="9"/>
      <c r="BZ1290" s="9"/>
      <c r="CA1290" s="9"/>
      <c r="CB1290" s="9"/>
      <c r="CC1290" s="9"/>
      <c r="CD1290" s="9"/>
      <c r="CE1290" s="9"/>
      <c r="CF1290" s="9"/>
      <c r="CG1290" s="9"/>
      <c r="CH1290" s="9"/>
      <c r="CI1290" s="9"/>
      <c r="CJ1290" s="9"/>
      <c r="CK1290" s="9"/>
      <c r="CL1290" s="9"/>
      <c r="CM1290" s="9"/>
      <c r="CN1290" s="9"/>
      <c r="CO1290" s="9"/>
      <c r="CP1290" s="9"/>
      <c r="CQ1290" s="9"/>
      <c r="CR1290" s="9"/>
      <c r="CS1290" s="9"/>
      <c r="CT1290" s="9"/>
      <c r="CU1290" s="9"/>
      <c r="CV1290" s="9"/>
      <c r="CW1290" s="9"/>
      <c r="CX1290" s="9"/>
      <c r="CY1290" s="9"/>
      <c r="CZ1290" s="9"/>
      <c r="DA1290" s="9"/>
      <c r="DB1290" s="9"/>
      <c r="DC1290" s="9"/>
      <c r="DD1290" s="9"/>
      <c r="DE1290" s="9"/>
      <c r="DF1290" s="9"/>
      <c r="DG1290" s="9"/>
      <c r="DH1290" s="9"/>
      <c r="DI1290" s="9"/>
      <c r="DJ1290" s="9"/>
      <c r="DK1290" s="9"/>
      <c r="DL1290" s="9"/>
      <c r="DM1290" s="9"/>
      <c r="DN1290" s="9"/>
      <c r="DO1290" s="9"/>
      <c r="DP1290" s="9"/>
      <c r="DQ1290" s="9"/>
      <c r="DR1290" s="9"/>
      <c r="DS1290" s="9"/>
      <c r="DT1290" s="9"/>
      <c r="DU1290" s="9"/>
      <c r="DV1290" s="9"/>
      <c r="DW1290" s="9"/>
      <c r="DX1290" s="9"/>
      <c r="DY1290" s="9"/>
      <c r="DZ1290" s="9"/>
      <c r="EA1290" s="9"/>
      <c r="EB1290" s="9"/>
      <c r="EC1290" s="9"/>
      <c r="ED1290" s="9"/>
      <c r="EE1290" s="9"/>
      <c r="EF1290" s="9"/>
      <c r="EG1290" s="9"/>
      <c r="EH1290" s="9"/>
      <c r="EI1290" s="9"/>
      <c r="EJ1290" s="9"/>
      <c r="EK1290" s="9"/>
      <c r="EL1290" s="9"/>
      <c r="EM1290" s="9"/>
      <c r="EN1290" s="9"/>
      <c r="EO1290" s="9"/>
      <c r="EP1290" s="9"/>
      <c r="EQ1290" s="9"/>
      <c r="ER1290" s="9"/>
      <c r="ES1290" s="9"/>
      <c r="ET1290" s="9"/>
      <c r="EU1290" s="9"/>
      <c r="EV1290" s="9"/>
      <c r="EW1290" s="9"/>
      <c r="EX1290" s="9"/>
      <c r="EY1290" s="9"/>
      <c r="EZ1290" s="9"/>
      <c r="FA1290" s="9"/>
      <c r="FB1290" s="9"/>
      <c r="FC1290" s="9"/>
      <c r="FD1290" s="9"/>
      <c r="FE1290" s="9"/>
      <c r="FF1290" s="9"/>
      <c r="FG1290" s="9"/>
      <c r="FH1290" s="9"/>
      <c r="FI1290" s="9"/>
      <c r="FJ1290" s="9"/>
      <c r="FK1290" s="9"/>
      <c r="FL1290" s="9"/>
      <c r="FM1290" s="9"/>
      <c r="FN1290" s="9"/>
      <c r="FO1290" s="9"/>
      <c r="FP1290" s="9"/>
      <c r="FQ1290" s="9"/>
      <c r="FR1290" s="9"/>
      <c r="FS1290" s="9"/>
      <c r="FT1290" s="9"/>
      <c r="FU1290" s="9"/>
      <c r="FV1290" s="9"/>
      <c r="FW1290" s="9"/>
      <c r="FX1290" s="9"/>
      <c r="FY1290" s="9"/>
      <c r="FZ1290" s="9"/>
      <c r="GA1290" s="9"/>
      <c r="GB1290" s="9"/>
      <c r="GC1290" s="9"/>
      <c r="GD1290" s="9"/>
      <c r="GE1290" s="9"/>
      <c r="GF1290" s="9"/>
      <c r="GG1290" s="9"/>
      <c r="GH1290" s="9"/>
      <c r="GI1290" s="9"/>
      <c r="GJ1290" s="9"/>
      <c r="GK1290" s="9"/>
      <c r="GL1290" s="9"/>
      <c r="GM1290" s="9"/>
      <c r="GN1290" s="9"/>
      <c r="GO1290" s="9"/>
      <c r="GP1290" s="9"/>
      <c r="GQ1290" s="9"/>
      <c r="GR1290" s="9"/>
      <c r="GS1290" s="9"/>
      <c r="GT1290" s="9"/>
      <c r="GU1290" s="9"/>
      <c r="GV1290" s="9"/>
      <c r="GW1290" s="9"/>
      <c r="GX1290" s="9"/>
      <c r="GY1290" s="9"/>
      <c r="GZ1290" s="9"/>
      <c r="HA1290" s="9"/>
      <c r="HB1290" s="9"/>
      <c r="HC1290" s="9"/>
      <c r="HD1290" s="9"/>
      <c r="HE1290" s="9"/>
      <c r="HF1290" s="9"/>
      <c r="HG1290" s="9"/>
      <c r="HH1290" s="9"/>
      <c r="HI1290" s="9"/>
      <c r="HJ1290" s="9"/>
      <c r="HK1290" s="9"/>
      <c r="HL1290" s="9"/>
      <c r="HM1290" s="9"/>
      <c r="HN1290" s="9"/>
      <c r="HO1290" s="9"/>
      <c r="HP1290" s="9"/>
      <c r="HQ1290" s="9"/>
      <c r="HR1290" s="9"/>
      <c r="HS1290" s="9"/>
      <c r="HT1290" s="9"/>
      <c r="HU1290" s="9"/>
      <c r="HV1290" s="9"/>
      <c r="HW1290" s="9"/>
      <c r="HX1290" s="9"/>
      <c r="HY1290" s="9"/>
      <c r="HZ1290" s="9"/>
      <c r="IA1290" s="9"/>
      <c r="IB1290" s="9"/>
      <c r="IC1290" s="9"/>
      <c r="ID1290" s="9"/>
      <c r="IE1290" s="9"/>
      <c r="IF1290" s="9"/>
      <c r="IG1290" s="9"/>
      <c r="IH1290" s="9"/>
      <c r="II1290" s="9"/>
      <c r="IJ1290" s="9"/>
      <c r="IK1290" s="9"/>
      <c r="IL1290" s="9"/>
      <c r="IM1290" s="9"/>
      <c r="IN1290" s="9"/>
      <c r="IO1290" s="9"/>
      <c r="IP1290" s="9"/>
      <c r="IQ1290" s="9"/>
      <c r="IR1290" s="9"/>
      <c r="IS1290" s="9"/>
      <c r="IT1290" s="9"/>
      <c r="IU1290" s="9"/>
      <c r="IV1290" s="9"/>
    </row>
    <row r="1291" spans="1:256">
      <c r="A1291" s="24" t="s">
        <v>161</v>
      </c>
      <c r="B1291" s="5">
        <v>2005</v>
      </c>
      <c r="C1291" s="33">
        <v>0.42547287610647139</v>
      </c>
      <c r="D1291" s="88">
        <v>0.37152950424143077</v>
      </c>
      <c r="E1291" s="88">
        <v>1.8384658424466432E-2</v>
      </c>
      <c r="F1291" s="88">
        <v>0.18175705158524044</v>
      </c>
      <c r="G1291" s="88">
        <v>2.8559096423911301E-3</v>
      </c>
      <c r="H1291" s="9"/>
      <c r="I1291" s="9"/>
      <c r="J1291" s="9"/>
      <c r="K1291" s="9"/>
      <c r="L1291" s="9"/>
      <c r="M1291" s="9"/>
      <c r="N1291" s="9"/>
      <c r="O1291" s="9"/>
      <c r="P1291" s="9"/>
      <c r="Q1291" s="9"/>
      <c r="R1291" s="9"/>
      <c r="S1291" s="9"/>
      <c r="T1291" s="9"/>
      <c r="U1291" s="9"/>
      <c r="V1291" s="9"/>
      <c r="W1291" s="9"/>
      <c r="X1291" s="9"/>
      <c r="Y1291" s="9"/>
      <c r="Z1291" s="9"/>
      <c r="AA1291" s="9"/>
      <c r="AB1291" s="9"/>
      <c r="AC1291" s="9"/>
      <c r="AD1291" s="9"/>
      <c r="AE1291" s="9"/>
      <c r="AF1291" s="9"/>
      <c r="AG1291" s="9"/>
      <c r="AH1291" s="9"/>
      <c r="AI1291" s="9"/>
      <c r="AJ1291" s="9"/>
      <c r="AK1291" s="9"/>
      <c r="AL1291" s="9"/>
      <c r="AM1291" s="9"/>
      <c r="AN1291" s="9"/>
      <c r="AO1291" s="9"/>
      <c r="AP1291" s="9"/>
      <c r="AQ1291" s="9"/>
      <c r="AR1291" s="9"/>
      <c r="AS1291" s="9"/>
      <c r="AT1291" s="9"/>
      <c r="AU1291" s="9"/>
      <c r="AV1291" s="9"/>
      <c r="AW1291" s="9"/>
      <c r="AX1291" s="9"/>
      <c r="AY1291" s="9"/>
      <c r="AZ1291" s="9"/>
      <c r="BA1291" s="9"/>
      <c r="BB1291" s="9"/>
      <c r="BC1291" s="9"/>
      <c r="BD1291" s="9"/>
      <c r="BE1291" s="9"/>
      <c r="BF1291" s="9"/>
      <c r="BG1291" s="9"/>
      <c r="BH1291" s="9"/>
      <c r="BI1291" s="9"/>
      <c r="BJ1291" s="9"/>
      <c r="BK1291" s="9"/>
      <c r="BL1291" s="9"/>
      <c r="BM1291" s="9"/>
      <c r="BN1291" s="9"/>
      <c r="BO1291" s="9"/>
      <c r="BP1291" s="9"/>
      <c r="BQ1291" s="9"/>
      <c r="BR1291" s="9"/>
      <c r="BS1291" s="9"/>
      <c r="BT1291" s="9"/>
      <c r="BU1291" s="9"/>
      <c r="BV1291" s="9"/>
      <c r="BW1291" s="9"/>
      <c r="BX1291" s="9"/>
      <c r="BY1291" s="9"/>
      <c r="BZ1291" s="9"/>
      <c r="CA1291" s="9"/>
      <c r="CB1291" s="9"/>
      <c r="CC1291" s="9"/>
      <c r="CD1291" s="9"/>
      <c r="CE1291" s="9"/>
      <c r="CF1291" s="9"/>
      <c r="CG1291" s="9"/>
      <c r="CH1291" s="9"/>
      <c r="CI1291" s="9"/>
      <c r="CJ1291" s="9"/>
      <c r="CK1291" s="9"/>
      <c r="CL1291" s="9"/>
      <c r="CM1291" s="9"/>
      <c r="CN1291" s="9"/>
      <c r="CO1291" s="9"/>
      <c r="CP1291" s="9"/>
      <c r="CQ1291" s="9"/>
      <c r="CR1291" s="9"/>
      <c r="CS1291" s="9"/>
      <c r="CT1291" s="9"/>
      <c r="CU1291" s="9"/>
      <c r="CV1291" s="9"/>
      <c r="CW1291" s="9"/>
      <c r="CX1291" s="9"/>
      <c r="CY1291" s="9"/>
      <c r="CZ1291" s="9"/>
      <c r="DA1291" s="9"/>
      <c r="DB1291" s="9"/>
      <c r="DC1291" s="9"/>
      <c r="DD1291" s="9"/>
      <c r="DE1291" s="9"/>
      <c r="DF1291" s="9"/>
      <c r="DG1291" s="9"/>
      <c r="DH1291" s="9"/>
      <c r="DI1291" s="9"/>
      <c r="DJ1291" s="9"/>
      <c r="DK1291" s="9"/>
      <c r="DL1291" s="9"/>
      <c r="DM1291" s="9"/>
      <c r="DN1291" s="9"/>
      <c r="DO1291" s="9"/>
      <c r="DP1291" s="9"/>
      <c r="DQ1291" s="9"/>
      <c r="DR1291" s="9"/>
      <c r="DS1291" s="9"/>
      <c r="DT1291" s="9"/>
      <c r="DU1291" s="9"/>
      <c r="DV1291" s="9"/>
      <c r="DW1291" s="9"/>
      <c r="DX1291" s="9"/>
      <c r="DY1291" s="9"/>
      <c r="DZ1291" s="9"/>
      <c r="EA1291" s="9"/>
      <c r="EB1291" s="9"/>
      <c r="EC1291" s="9"/>
      <c r="ED1291" s="9"/>
      <c r="EE1291" s="9"/>
      <c r="EF1291" s="9"/>
      <c r="EG1291" s="9"/>
      <c r="EH1291" s="9"/>
      <c r="EI1291" s="9"/>
      <c r="EJ1291" s="9"/>
      <c r="EK1291" s="9"/>
      <c r="EL1291" s="9"/>
      <c r="EM1291" s="9"/>
      <c r="EN1291" s="9"/>
      <c r="EO1291" s="9"/>
      <c r="EP1291" s="9"/>
      <c r="EQ1291" s="9"/>
      <c r="ER1291" s="9"/>
      <c r="ES1291" s="9"/>
      <c r="ET1291" s="9"/>
      <c r="EU1291" s="9"/>
      <c r="EV1291" s="9"/>
      <c r="EW1291" s="9"/>
      <c r="EX1291" s="9"/>
      <c r="EY1291" s="9"/>
      <c r="EZ1291" s="9"/>
      <c r="FA1291" s="9"/>
      <c r="FB1291" s="9"/>
      <c r="FC1291" s="9"/>
      <c r="FD1291" s="9"/>
      <c r="FE1291" s="9"/>
      <c r="FF1291" s="9"/>
      <c r="FG1291" s="9"/>
      <c r="FH1291" s="9"/>
      <c r="FI1291" s="9"/>
      <c r="FJ1291" s="9"/>
      <c r="FK1291" s="9"/>
      <c r="FL1291" s="9"/>
      <c r="FM1291" s="9"/>
      <c r="FN1291" s="9"/>
      <c r="FO1291" s="9"/>
      <c r="FP1291" s="9"/>
      <c r="FQ1291" s="9"/>
      <c r="FR1291" s="9"/>
      <c r="FS1291" s="9"/>
      <c r="FT1291" s="9"/>
      <c r="FU1291" s="9"/>
      <c r="FV1291" s="9"/>
      <c r="FW1291" s="9"/>
      <c r="FX1291" s="9"/>
      <c r="FY1291" s="9"/>
      <c r="FZ1291" s="9"/>
      <c r="GA1291" s="9"/>
      <c r="GB1291" s="9"/>
      <c r="GC1291" s="9"/>
      <c r="GD1291" s="9"/>
      <c r="GE1291" s="9"/>
      <c r="GF1291" s="9"/>
      <c r="GG1291" s="9"/>
      <c r="GH1291" s="9"/>
      <c r="GI1291" s="9"/>
      <c r="GJ1291" s="9"/>
      <c r="GK1291" s="9"/>
      <c r="GL1291" s="9"/>
      <c r="GM1291" s="9"/>
      <c r="GN1291" s="9"/>
      <c r="GO1291" s="9"/>
      <c r="GP1291" s="9"/>
      <c r="GQ1291" s="9"/>
      <c r="GR1291" s="9"/>
      <c r="GS1291" s="9"/>
      <c r="GT1291" s="9"/>
      <c r="GU1291" s="9"/>
      <c r="GV1291" s="9"/>
      <c r="GW1291" s="9"/>
      <c r="GX1291" s="9"/>
      <c r="GY1291" s="9"/>
      <c r="GZ1291" s="9"/>
      <c r="HA1291" s="9"/>
      <c r="HB1291" s="9"/>
      <c r="HC1291" s="9"/>
      <c r="HD1291" s="9"/>
      <c r="HE1291" s="9"/>
      <c r="HF1291" s="9"/>
      <c r="HG1291" s="9"/>
      <c r="HH1291" s="9"/>
      <c r="HI1291" s="9"/>
      <c r="HJ1291" s="9"/>
      <c r="HK1291" s="9"/>
      <c r="HL1291" s="9"/>
      <c r="HM1291" s="9"/>
      <c r="HN1291" s="9"/>
      <c r="HO1291" s="9"/>
      <c r="HP1291" s="9"/>
      <c r="HQ1291" s="9"/>
      <c r="HR1291" s="9"/>
      <c r="HS1291" s="9"/>
      <c r="HT1291" s="9"/>
      <c r="HU1291" s="9"/>
      <c r="HV1291" s="9"/>
      <c r="HW1291" s="9"/>
      <c r="HX1291" s="9"/>
      <c r="HY1291" s="9"/>
      <c r="HZ1291" s="9"/>
      <c r="IA1291" s="9"/>
      <c r="IB1291" s="9"/>
      <c r="IC1291" s="9"/>
      <c r="ID1291" s="9"/>
      <c r="IE1291" s="9"/>
      <c r="IF1291" s="9"/>
      <c r="IG1291" s="9"/>
      <c r="IH1291" s="9"/>
      <c r="II1291" s="9"/>
      <c r="IJ1291" s="9"/>
      <c r="IK1291" s="9"/>
      <c r="IL1291" s="9"/>
      <c r="IM1291" s="9"/>
      <c r="IN1291" s="9"/>
      <c r="IO1291" s="9"/>
      <c r="IP1291" s="9"/>
      <c r="IQ1291" s="9"/>
      <c r="IR1291" s="9"/>
      <c r="IS1291" s="9"/>
      <c r="IT1291" s="9"/>
      <c r="IU1291" s="9"/>
      <c r="IV1291" s="9"/>
    </row>
    <row r="1292" spans="1:256">
      <c r="A1292" s="24" t="s">
        <v>162</v>
      </c>
      <c r="B1292" s="5">
        <v>2005</v>
      </c>
      <c r="C1292" s="33">
        <v>0.42894296458521164</v>
      </c>
      <c r="D1292" s="88">
        <v>0.4650976135374878</v>
      </c>
      <c r="E1292" s="88">
        <v>3.0988040441202796E-3</v>
      </c>
      <c r="F1292" s="88">
        <v>0.10078110148139313</v>
      </c>
      <c r="G1292" s="88">
        <v>2.079516351787106E-3</v>
      </c>
      <c r="H1292" s="9"/>
      <c r="I1292" s="9"/>
      <c r="J1292" s="9"/>
      <c r="K1292" s="9"/>
      <c r="L1292" s="9"/>
      <c r="M1292" s="9"/>
      <c r="N1292" s="9"/>
      <c r="O1292" s="9"/>
      <c r="P1292" s="9"/>
      <c r="Q1292" s="9"/>
      <c r="R1292" s="9"/>
      <c r="S1292" s="9"/>
      <c r="T1292" s="9"/>
      <c r="U1292" s="9"/>
      <c r="V1292" s="9"/>
      <c r="W1292" s="9"/>
      <c r="X1292" s="9"/>
      <c r="Y1292" s="9"/>
      <c r="Z1292" s="9"/>
      <c r="AA1292" s="9"/>
      <c r="AB1292" s="9"/>
      <c r="AC1292" s="9"/>
      <c r="AD1292" s="9"/>
      <c r="AE1292" s="9"/>
      <c r="AF1292" s="9"/>
      <c r="AG1292" s="9"/>
      <c r="AH1292" s="9"/>
      <c r="AI1292" s="9"/>
      <c r="AJ1292" s="9"/>
      <c r="AK1292" s="9"/>
      <c r="AL1292" s="9"/>
      <c r="AM1292" s="9"/>
      <c r="AN1292" s="9"/>
      <c r="AO1292" s="9"/>
      <c r="AP1292" s="9"/>
      <c r="AQ1292" s="9"/>
      <c r="AR1292" s="9"/>
      <c r="AS1292" s="9"/>
      <c r="AT1292" s="9"/>
      <c r="AU1292" s="9"/>
      <c r="AV1292" s="9"/>
      <c r="AW1292" s="9"/>
      <c r="AX1292" s="9"/>
      <c r="AY1292" s="9"/>
      <c r="AZ1292" s="9"/>
      <c r="BA1292" s="9"/>
      <c r="BB1292" s="9"/>
      <c r="BC1292" s="9"/>
      <c r="BD1292" s="9"/>
      <c r="BE1292" s="9"/>
      <c r="BF1292" s="9"/>
      <c r="BG1292" s="9"/>
      <c r="BH1292" s="9"/>
      <c r="BI1292" s="9"/>
      <c r="BJ1292" s="9"/>
      <c r="BK1292" s="9"/>
      <c r="BL1292" s="9"/>
      <c r="BM1292" s="9"/>
      <c r="BN1292" s="9"/>
      <c r="BO1292" s="9"/>
      <c r="BP1292" s="9"/>
      <c r="BQ1292" s="9"/>
      <c r="BR1292" s="9"/>
      <c r="BS1292" s="9"/>
      <c r="BT1292" s="9"/>
      <c r="BU1292" s="9"/>
      <c r="BV1292" s="9"/>
      <c r="BW1292" s="9"/>
      <c r="BX1292" s="9"/>
      <c r="BY1292" s="9"/>
      <c r="BZ1292" s="9"/>
      <c r="CA1292" s="9"/>
      <c r="CB1292" s="9"/>
      <c r="CC1292" s="9"/>
      <c r="CD1292" s="9"/>
      <c r="CE1292" s="9"/>
      <c r="CF1292" s="9"/>
      <c r="CG1292" s="9"/>
      <c r="CH1292" s="9"/>
      <c r="CI1292" s="9"/>
      <c r="CJ1292" s="9"/>
      <c r="CK1292" s="9"/>
      <c r="CL1292" s="9"/>
      <c r="CM1292" s="9"/>
      <c r="CN1292" s="9"/>
      <c r="CO1292" s="9"/>
      <c r="CP1292" s="9"/>
      <c r="CQ1292" s="9"/>
      <c r="CR1292" s="9"/>
      <c r="CS1292" s="9"/>
      <c r="CT1292" s="9"/>
      <c r="CU1292" s="9"/>
      <c r="CV1292" s="9"/>
      <c r="CW1292" s="9"/>
      <c r="CX1292" s="9"/>
      <c r="CY1292" s="9"/>
      <c r="CZ1292" s="9"/>
      <c r="DA1292" s="9"/>
      <c r="DB1292" s="9"/>
      <c r="DC1292" s="9"/>
      <c r="DD1292" s="9"/>
      <c r="DE1292" s="9"/>
      <c r="DF1292" s="9"/>
      <c r="DG1292" s="9"/>
      <c r="DH1292" s="9"/>
      <c r="DI1292" s="9"/>
      <c r="DJ1292" s="9"/>
      <c r="DK1292" s="9"/>
      <c r="DL1292" s="9"/>
      <c r="DM1292" s="9"/>
      <c r="DN1292" s="9"/>
      <c r="DO1292" s="9"/>
      <c r="DP1292" s="9"/>
      <c r="DQ1292" s="9"/>
      <c r="DR1292" s="9"/>
      <c r="DS1292" s="9"/>
      <c r="DT1292" s="9"/>
      <c r="DU1292" s="9"/>
      <c r="DV1292" s="9"/>
      <c r="DW1292" s="9"/>
      <c r="DX1292" s="9"/>
      <c r="DY1292" s="9"/>
      <c r="DZ1292" s="9"/>
      <c r="EA1292" s="9"/>
      <c r="EB1292" s="9"/>
      <c r="EC1292" s="9"/>
      <c r="ED1292" s="9"/>
      <c r="EE1292" s="9"/>
      <c r="EF1292" s="9"/>
      <c r="EG1292" s="9"/>
      <c r="EH1292" s="9"/>
      <c r="EI1292" s="9"/>
      <c r="EJ1292" s="9"/>
      <c r="EK1292" s="9"/>
      <c r="EL1292" s="9"/>
      <c r="EM1292" s="9"/>
      <c r="EN1292" s="9"/>
      <c r="EO1292" s="9"/>
      <c r="EP1292" s="9"/>
      <c r="EQ1292" s="9"/>
      <c r="ER1292" s="9"/>
      <c r="ES1292" s="9"/>
      <c r="ET1292" s="9"/>
      <c r="EU1292" s="9"/>
      <c r="EV1292" s="9"/>
      <c r="EW1292" s="9"/>
      <c r="EX1292" s="9"/>
      <c r="EY1292" s="9"/>
      <c r="EZ1292" s="9"/>
      <c r="FA1292" s="9"/>
      <c r="FB1292" s="9"/>
      <c r="FC1292" s="9"/>
      <c r="FD1292" s="9"/>
      <c r="FE1292" s="9"/>
      <c r="FF1292" s="9"/>
      <c r="FG1292" s="9"/>
      <c r="FH1292" s="9"/>
      <c r="FI1292" s="9"/>
      <c r="FJ1292" s="9"/>
      <c r="FK1292" s="9"/>
      <c r="FL1292" s="9"/>
      <c r="FM1292" s="9"/>
      <c r="FN1292" s="9"/>
      <c r="FO1292" s="9"/>
      <c r="FP1292" s="9"/>
      <c r="FQ1292" s="9"/>
      <c r="FR1292" s="9"/>
      <c r="FS1292" s="9"/>
      <c r="FT1292" s="9"/>
      <c r="FU1292" s="9"/>
      <c r="FV1292" s="9"/>
      <c r="FW1292" s="9"/>
      <c r="FX1292" s="9"/>
      <c r="FY1292" s="9"/>
      <c r="FZ1292" s="9"/>
      <c r="GA1292" s="9"/>
      <c r="GB1292" s="9"/>
      <c r="GC1292" s="9"/>
      <c r="GD1292" s="9"/>
      <c r="GE1292" s="9"/>
      <c r="GF1292" s="9"/>
      <c r="GG1292" s="9"/>
      <c r="GH1292" s="9"/>
      <c r="GI1292" s="9"/>
      <c r="GJ1292" s="9"/>
      <c r="GK1292" s="9"/>
      <c r="GL1292" s="9"/>
      <c r="GM1292" s="9"/>
      <c r="GN1292" s="9"/>
      <c r="GO1292" s="9"/>
      <c r="GP1292" s="9"/>
      <c r="GQ1292" s="9"/>
      <c r="GR1292" s="9"/>
      <c r="GS1292" s="9"/>
      <c r="GT1292" s="9"/>
      <c r="GU1292" s="9"/>
      <c r="GV1292" s="9"/>
      <c r="GW1292" s="9"/>
      <c r="GX1292" s="9"/>
      <c r="GY1292" s="9"/>
      <c r="GZ1292" s="9"/>
      <c r="HA1292" s="9"/>
      <c r="HB1292" s="9"/>
      <c r="HC1292" s="9"/>
      <c r="HD1292" s="9"/>
      <c r="HE1292" s="9"/>
      <c r="HF1292" s="9"/>
      <c r="HG1292" s="9"/>
      <c r="HH1292" s="9"/>
      <c r="HI1292" s="9"/>
      <c r="HJ1292" s="9"/>
      <c r="HK1292" s="9"/>
      <c r="HL1292" s="9"/>
      <c r="HM1292" s="9"/>
      <c r="HN1292" s="9"/>
      <c r="HO1292" s="9"/>
      <c r="HP1292" s="9"/>
      <c r="HQ1292" s="9"/>
      <c r="HR1292" s="9"/>
      <c r="HS1292" s="9"/>
      <c r="HT1292" s="9"/>
      <c r="HU1292" s="9"/>
      <c r="HV1292" s="9"/>
      <c r="HW1292" s="9"/>
      <c r="HX1292" s="9"/>
      <c r="HY1292" s="9"/>
      <c r="HZ1292" s="9"/>
      <c r="IA1292" s="9"/>
      <c r="IB1292" s="9"/>
      <c r="IC1292" s="9"/>
      <c r="ID1292" s="9"/>
      <c r="IE1292" s="9"/>
      <c r="IF1292" s="9"/>
      <c r="IG1292" s="9"/>
      <c r="IH1292" s="9"/>
      <c r="II1292" s="9"/>
      <c r="IJ1292" s="9"/>
      <c r="IK1292" s="9"/>
      <c r="IL1292" s="9"/>
      <c r="IM1292" s="9"/>
      <c r="IN1292" s="9"/>
      <c r="IO1292" s="9"/>
      <c r="IP1292" s="9"/>
      <c r="IQ1292" s="9"/>
      <c r="IR1292" s="9"/>
      <c r="IS1292" s="9"/>
      <c r="IT1292" s="9"/>
      <c r="IU1292" s="9"/>
      <c r="IV1292" s="9"/>
    </row>
    <row r="1293" spans="1:256">
      <c r="A1293" s="24" t="s">
        <v>163</v>
      </c>
      <c r="B1293" s="5">
        <v>2005</v>
      </c>
      <c r="C1293" s="33">
        <v>0.60959569161444116</v>
      </c>
      <c r="D1293" s="88">
        <v>0.34538754177181363</v>
      </c>
      <c r="E1293" s="88">
        <v>2.9592628873508898E-5</v>
      </c>
      <c r="F1293" s="88">
        <v>4.4070010275087584E-2</v>
      </c>
      <c r="G1293" s="88">
        <v>9.1716370978408765E-4</v>
      </c>
      <c r="H1293" s="9"/>
      <c r="I1293" s="9"/>
      <c r="J1293" s="9"/>
      <c r="K1293" s="9"/>
      <c r="L1293" s="9"/>
      <c r="M1293" s="9"/>
      <c r="N1293" s="9"/>
      <c r="O1293" s="9"/>
      <c r="P1293" s="9"/>
      <c r="Q1293" s="9"/>
      <c r="R1293" s="9"/>
      <c r="S1293" s="9"/>
      <c r="T1293" s="9"/>
      <c r="U1293" s="9"/>
      <c r="V1293" s="9"/>
      <c r="W1293" s="9"/>
      <c r="X1293" s="9"/>
      <c r="Y1293" s="9"/>
      <c r="Z1293" s="9"/>
      <c r="AA1293" s="9"/>
      <c r="AB1293" s="9"/>
      <c r="AC1293" s="9"/>
      <c r="AD1293" s="9"/>
      <c r="AE1293" s="9"/>
      <c r="AF1293" s="9"/>
      <c r="AG1293" s="9"/>
      <c r="AH1293" s="9"/>
      <c r="AI1293" s="9"/>
      <c r="AJ1293" s="9"/>
      <c r="AK1293" s="9"/>
      <c r="AL1293" s="9"/>
      <c r="AM1293" s="9"/>
      <c r="AN1293" s="9"/>
      <c r="AO1293" s="9"/>
      <c r="AP1293" s="9"/>
      <c r="AQ1293" s="9"/>
      <c r="AR1293" s="9"/>
      <c r="AS1293" s="9"/>
      <c r="AT1293" s="9"/>
      <c r="AU1293" s="9"/>
      <c r="AV1293" s="9"/>
      <c r="AW1293" s="9"/>
      <c r="AX1293" s="9"/>
      <c r="AY1293" s="9"/>
      <c r="AZ1293" s="9"/>
      <c r="BA1293" s="9"/>
      <c r="BB1293" s="9"/>
      <c r="BC1293" s="9"/>
      <c r="BD1293" s="9"/>
      <c r="BE1293" s="9"/>
      <c r="BF1293" s="9"/>
      <c r="BG1293" s="9"/>
      <c r="BH1293" s="9"/>
      <c r="BI1293" s="9"/>
      <c r="BJ1293" s="9"/>
      <c r="BK1293" s="9"/>
      <c r="BL1293" s="9"/>
      <c r="BM1293" s="9"/>
      <c r="BN1293" s="9"/>
      <c r="BO1293" s="9"/>
      <c r="BP1293" s="9"/>
      <c r="BQ1293" s="9"/>
      <c r="BR1293" s="9"/>
      <c r="BS1293" s="9"/>
      <c r="BT1293" s="9"/>
      <c r="BU1293" s="9"/>
      <c r="BV1293" s="9"/>
      <c r="BW1293" s="9"/>
      <c r="BX1293" s="9"/>
      <c r="BY1293" s="9"/>
      <c r="BZ1293" s="9"/>
      <c r="CA1293" s="9"/>
      <c r="CB1293" s="9"/>
      <c r="CC1293" s="9"/>
      <c r="CD1293" s="9"/>
      <c r="CE1293" s="9"/>
      <c r="CF1293" s="9"/>
      <c r="CG1293" s="9"/>
      <c r="CH1293" s="9"/>
      <c r="CI1293" s="9"/>
      <c r="CJ1293" s="9"/>
      <c r="CK1293" s="9"/>
      <c r="CL1293" s="9"/>
      <c r="CM1293" s="9"/>
      <c r="CN1293" s="9"/>
      <c r="CO1293" s="9"/>
      <c r="CP1293" s="9"/>
      <c r="CQ1293" s="9"/>
      <c r="CR1293" s="9"/>
      <c r="CS1293" s="9"/>
      <c r="CT1293" s="9"/>
      <c r="CU1293" s="9"/>
      <c r="CV1293" s="9"/>
      <c r="CW1293" s="9"/>
      <c r="CX1293" s="9"/>
      <c r="CY1293" s="9"/>
      <c r="CZ1293" s="9"/>
      <c r="DA1293" s="9"/>
      <c r="DB1293" s="9"/>
      <c r="DC1293" s="9"/>
      <c r="DD1293" s="9"/>
      <c r="DE1293" s="9"/>
      <c r="DF1293" s="9"/>
      <c r="DG1293" s="9"/>
      <c r="DH1293" s="9"/>
      <c r="DI1293" s="9"/>
      <c r="DJ1293" s="9"/>
      <c r="DK1293" s="9"/>
      <c r="DL1293" s="9"/>
      <c r="DM1293" s="9"/>
      <c r="DN1293" s="9"/>
      <c r="DO1293" s="9"/>
      <c r="DP1293" s="9"/>
      <c r="DQ1293" s="9"/>
      <c r="DR1293" s="9"/>
      <c r="DS1293" s="9"/>
      <c r="DT1293" s="9"/>
      <c r="DU1293" s="9"/>
      <c r="DV1293" s="9"/>
      <c r="DW1293" s="9"/>
      <c r="DX1293" s="9"/>
      <c r="DY1293" s="9"/>
      <c r="DZ1293" s="9"/>
      <c r="EA1293" s="9"/>
      <c r="EB1293" s="9"/>
      <c r="EC1293" s="9"/>
      <c r="ED1293" s="9"/>
      <c r="EE1293" s="9"/>
      <c r="EF1293" s="9"/>
      <c r="EG1293" s="9"/>
      <c r="EH1293" s="9"/>
      <c r="EI1293" s="9"/>
      <c r="EJ1293" s="9"/>
      <c r="EK1293" s="9"/>
      <c r="EL1293" s="9"/>
      <c r="EM1293" s="9"/>
      <c r="EN1293" s="9"/>
      <c r="EO1293" s="9"/>
      <c r="EP1293" s="9"/>
      <c r="EQ1293" s="9"/>
      <c r="ER1293" s="9"/>
      <c r="ES1293" s="9"/>
      <c r="ET1293" s="9"/>
      <c r="EU1293" s="9"/>
      <c r="EV1293" s="9"/>
      <c r="EW1293" s="9"/>
      <c r="EX1293" s="9"/>
      <c r="EY1293" s="9"/>
      <c r="EZ1293" s="9"/>
      <c r="FA1293" s="9"/>
      <c r="FB1293" s="9"/>
      <c r="FC1293" s="9"/>
      <c r="FD1293" s="9"/>
      <c r="FE1293" s="9"/>
      <c r="FF1293" s="9"/>
      <c r="FG1293" s="9"/>
      <c r="FH1293" s="9"/>
      <c r="FI1293" s="9"/>
      <c r="FJ1293" s="9"/>
      <c r="FK1293" s="9"/>
      <c r="FL1293" s="9"/>
      <c r="FM1293" s="9"/>
      <c r="FN1293" s="9"/>
      <c r="FO1293" s="9"/>
      <c r="FP1293" s="9"/>
      <c r="FQ1293" s="9"/>
      <c r="FR1293" s="9"/>
      <c r="FS1293" s="9"/>
      <c r="FT1293" s="9"/>
      <c r="FU1293" s="9"/>
      <c r="FV1293" s="9"/>
      <c r="FW1293" s="9"/>
      <c r="FX1293" s="9"/>
      <c r="FY1293" s="9"/>
      <c r="FZ1293" s="9"/>
      <c r="GA1293" s="9"/>
      <c r="GB1293" s="9"/>
      <c r="GC1293" s="9"/>
      <c r="GD1293" s="9"/>
      <c r="GE1293" s="9"/>
      <c r="GF1293" s="9"/>
      <c r="GG1293" s="9"/>
      <c r="GH1293" s="9"/>
      <c r="GI1293" s="9"/>
      <c r="GJ1293" s="9"/>
      <c r="GK1293" s="9"/>
      <c r="GL1293" s="9"/>
      <c r="GM1293" s="9"/>
      <c r="GN1293" s="9"/>
      <c r="GO1293" s="9"/>
      <c r="GP1293" s="9"/>
      <c r="GQ1293" s="9"/>
      <c r="GR1293" s="9"/>
      <c r="GS1293" s="9"/>
      <c r="GT1293" s="9"/>
      <c r="GU1293" s="9"/>
      <c r="GV1293" s="9"/>
      <c r="GW1293" s="9"/>
      <c r="GX1293" s="9"/>
      <c r="GY1293" s="9"/>
      <c r="GZ1293" s="9"/>
      <c r="HA1293" s="9"/>
      <c r="HB1293" s="9"/>
      <c r="HC1293" s="9"/>
      <c r="HD1293" s="9"/>
      <c r="HE1293" s="9"/>
      <c r="HF1293" s="9"/>
      <c r="HG1293" s="9"/>
      <c r="HH1293" s="9"/>
      <c r="HI1293" s="9"/>
      <c r="HJ1293" s="9"/>
      <c r="HK1293" s="9"/>
      <c r="HL1293" s="9"/>
      <c r="HM1293" s="9"/>
      <c r="HN1293" s="9"/>
      <c r="HO1293" s="9"/>
      <c r="HP1293" s="9"/>
      <c r="HQ1293" s="9"/>
      <c r="HR1293" s="9"/>
      <c r="HS1293" s="9"/>
      <c r="HT1293" s="9"/>
      <c r="HU1293" s="9"/>
      <c r="HV1293" s="9"/>
      <c r="HW1293" s="9"/>
      <c r="HX1293" s="9"/>
      <c r="HY1293" s="9"/>
      <c r="HZ1293" s="9"/>
      <c r="IA1293" s="9"/>
      <c r="IB1293" s="9"/>
      <c r="IC1293" s="9"/>
      <c r="ID1293" s="9"/>
      <c r="IE1293" s="9"/>
      <c r="IF1293" s="9"/>
      <c r="IG1293" s="9"/>
      <c r="IH1293" s="9"/>
      <c r="II1293" s="9"/>
      <c r="IJ1293" s="9"/>
      <c r="IK1293" s="9"/>
      <c r="IL1293" s="9"/>
      <c r="IM1293" s="9"/>
      <c r="IN1293" s="9"/>
      <c r="IO1293" s="9"/>
      <c r="IP1293" s="9"/>
      <c r="IQ1293" s="9"/>
      <c r="IR1293" s="9"/>
      <c r="IS1293" s="9"/>
      <c r="IT1293" s="9"/>
      <c r="IU1293" s="9"/>
      <c r="IV1293" s="9"/>
    </row>
    <row r="1294" spans="1:256">
      <c r="A1294" s="24" t="s">
        <v>157</v>
      </c>
      <c r="B1294" s="5">
        <v>2005</v>
      </c>
      <c r="C1294" s="33">
        <v>0.52251774997194989</v>
      </c>
      <c r="D1294" s="88">
        <v>0.37041342185803944</v>
      </c>
      <c r="E1294" s="88">
        <v>2.1004836489362162E-3</v>
      </c>
      <c r="F1294" s="88">
        <v>0.10078695138363553</v>
      </c>
      <c r="G1294" s="88">
        <v>4.181393137439122E-3</v>
      </c>
      <c r="H1294" s="9"/>
      <c r="I1294" s="9"/>
      <c r="J1294" s="9"/>
      <c r="K1294" s="9"/>
      <c r="L1294" s="9"/>
      <c r="M1294" s="9"/>
      <c r="N1294" s="9"/>
      <c r="O1294" s="9"/>
      <c r="P1294" s="9"/>
      <c r="Q1294" s="9"/>
      <c r="R1294" s="9"/>
      <c r="S1294" s="9"/>
      <c r="T1294" s="9"/>
      <c r="U1294" s="9"/>
      <c r="V1294" s="9"/>
      <c r="W1294" s="9"/>
      <c r="X1294" s="9"/>
      <c r="Y1294" s="9"/>
      <c r="Z1294" s="9"/>
      <c r="AA1294" s="9"/>
      <c r="AB1294" s="9"/>
      <c r="AC1294" s="9"/>
      <c r="AD1294" s="9"/>
      <c r="AE1294" s="9"/>
      <c r="AF1294" s="9"/>
      <c r="AG1294" s="9"/>
      <c r="AH1294" s="9"/>
      <c r="AI1294" s="9"/>
      <c r="AJ1294" s="9"/>
      <c r="AK1294" s="9"/>
      <c r="AL1294" s="9"/>
      <c r="AM1294" s="9"/>
      <c r="AN1294" s="9"/>
      <c r="AO1294" s="9"/>
      <c r="AP1294" s="9"/>
      <c r="AQ1294" s="9"/>
      <c r="AR1294" s="9"/>
      <c r="AS1294" s="9"/>
      <c r="AT1294" s="9"/>
      <c r="AU1294" s="9"/>
      <c r="AV1294" s="9"/>
      <c r="AW1294" s="9"/>
      <c r="AX1294" s="9"/>
      <c r="AY1294" s="9"/>
      <c r="AZ1294" s="9"/>
      <c r="BA1294" s="9"/>
      <c r="BB1294" s="9"/>
      <c r="BC1294" s="9"/>
      <c r="BD1294" s="9"/>
      <c r="BE1294" s="9"/>
      <c r="BF1294" s="9"/>
      <c r="BG1294" s="9"/>
      <c r="BH1294" s="9"/>
      <c r="BI1294" s="9"/>
      <c r="BJ1294" s="9"/>
      <c r="BK1294" s="9"/>
      <c r="BL1294" s="9"/>
      <c r="BM1294" s="9"/>
      <c r="BN1294" s="9"/>
      <c r="BO1294" s="9"/>
      <c r="BP1294" s="9"/>
      <c r="BQ1294" s="9"/>
      <c r="BR1294" s="9"/>
      <c r="BS1294" s="9"/>
      <c r="BT1294" s="9"/>
      <c r="BU1294" s="9"/>
      <c r="BV1294" s="9"/>
      <c r="BW1294" s="9"/>
      <c r="BX1294" s="9"/>
      <c r="BY1294" s="9"/>
      <c r="BZ1294" s="9"/>
      <c r="CA1294" s="9"/>
      <c r="CB1294" s="9"/>
      <c r="CC1294" s="9"/>
      <c r="CD1294" s="9"/>
      <c r="CE1294" s="9"/>
      <c r="CF1294" s="9"/>
      <c r="CG1294" s="9"/>
      <c r="CH1294" s="9"/>
      <c r="CI1294" s="9"/>
      <c r="CJ1294" s="9"/>
      <c r="CK1294" s="9"/>
      <c r="CL1294" s="9"/>
      <c r="CM1294" s="9"/>
      <c r="CN1294" s="9"/>
      <c r="CO1294" s="9"/>
      <c r="CP1294" s="9"/>
      <c r="CQ1294" s="9"/>
      <c r="CR1294" s="9"/>
      <c r="CS1294" s="9"/>
      <c r="CT1294" s="9"/>
      <c r="CU1294" s="9"/>
      <c r="CV1294" s="9"/>
      <c r="CW1294" s="9"/>
      <c r="CX1294" s="9"/>
      <c r="CY1294" s="9"/>
      <c r="CZ1294" s="9"/>
      <c r="DA1294" s="9"/>
      <c r="DB1294" s="9"/>
      <c r="DC1294" s="9"/>
      <c r="DD1294" s="9"/>
      <c r="DE1294" s="9"/>
      <c r="DF1294" s="9"/>
      <c r="DG1294" s="9"/>
      <c r="DH1294" s="9"/>
      <c r="DI1294" s="9"/>
      <c r="DJ1294" s="9"/>
      <c r="DK1294" s="9"/>
      <c r="DL1294" s="9"/>
      <c r="DM1294" s="9"/>
      <c r="DN1294" s="9"/>
      <c r="DO1294" s="9"/>
      <c r="DP1294" s="9"/>
      <c r="DQ1294" s="9"/>
      <c r="DR1294" s="9"/>
      <c r="DS1294" s="9"/>
      <c r="DT1294" s="9"/>
      <c r="DU1294" s="9"/>
      <c r="DV1294" s="9"/>
      <c r="DW1294" s="9"/>
      <c r="DX1294" s="9"/>
      <c r="DY1294" s="9"/>
      <c r="DZ1294" s="9"/>
      <c r="EA1294" s="9"/>
      <c r="EB1294" s="9"/>
      <c r="EC1294" s="9"/>
      <c r="ED1294" s="9"/>
      <c r="EE1294" s="9"/>
      <c r="EF1294" s="9"/>
      <c r="EG1294" s="9"/>
      <c r="EH1294" s="9"/>
      <c r="EI1294" s="9"/>
      <c r="EJ1294" s="9"/>
      <c r="EK1294" s="9"/>
      <c r="EL1294" s="9"/>
      <c r="EM1294" s="9"/>
      <c r="EN1294" s="9"/>
      <c r="EO1294" s="9"/>
      <c r="EP1294" s="9"/>
      <c r="EQ1294" s="9"/>
      <c r="ER1294" s="9"/>
      <c r="ES1294" s="9"/>
      <c r="ET1294" s="9"/>
      <c r="EU1294" s="9"/>
      <c r="EV1294" s="9"/>
      <c r="EW1294" s="9"/>
      <c r="EX1294" s="9"/>
      <c r="EY1294" s="9"/>
      <c r="EZ1294" s="9"/>
      <c r="FA1294" s="9"/>
      <c r="FB1294" s="9"/>
      <c r="FC1294" s="9"/>
      <c r="FD1294" s="9"/>
      <c r="FE1294" s="9"/>
      <c r="FF1294" s="9"/>
      <c r="FG1294" s="9"/>
      <c r="FH1294" s="9"/>
      <c r="FI1294" s="9"/>
      <c r="FJ1294" s="9"/>
      <c r="FK1294" s="9"/>
      <c r="FL1294" s="9"/>
      <c r="FM1294" s="9"/>
      <c r="FN1294" s="9"/>
      <c r="FO1294" s="9"/>
      <c r="FP1294" s="9"/>
      <c r="FQ1294" s="9"/>
      <c r="FR1294" s="9"/>
      <c r="FS1294" s="9"/>
      <c r="FT1294" s="9"/>
      <c r="FU1294" s="9"/>
      <c r="FV1294" s="9"/>
      <c r="FW1294" s="9"/>
      <c r="FX1294" s="9"/>
      <c r="FY1294" s="9"/>
      <c r="FZ1294" s="9"/>
      <c r="GA1294" s="9"/>
      <c r="GB1294" s="9"/>
      <c r="GC1294" s="9"/>
      <c r="GD1294" s="9"/>
      <c r="GE1294" s="9"/>
      <c r="GF1294" s="9"/>
      <c r="GG1294" s="9"/>
      <c r="GH1294" s="9"/>
      <c r="GI1294" s="9"/>
      <c r="GJ1294" s="9"/>
      <c r="GK1294" s="9"/>
      <c r="GL1294" s="9"/>
      <c r="GM1294" s="9"/>
      <c r="GN1294" s="9"/>
      <c r="GO1294" s="9"/>
      <c r="GP1294" s="9"/>
      <c r="GQ1294" s="9"/>
      <c r="GR1294" s="9"/>
      <c r="GS1294" s="9"/>
      <c r="GT1294" s="9"/>
      <c r="GU1294" s="9"/>
      <c r="GV1294" s="9"/>
      <c r="GW1294" s="9"/>
      <c r="GX1294" s="9"/>
      <c r="GY1294" s="9"/>
      <c r="GZ1294" s="9"/>
      <c r="HA1294" s="9"/>
      <c r="HB1294" s="9"/>
      <c r="HC1294" s="9"/>
      <c r="HD1294" s="9"/>
      <c r="HE1294" s="9"/>
      <c r="HF1294" s="9"/>
      <c r="HG1294" s="9"/>
      <c r="HH1294" s="9"/>
      <c r="HI1294" s="9"/>
      <c r="HJ1294" s="9"/>
      <c r="HK1294" s="9"/>
      <c r="HL1294" s="9"/>
      <c r="HM1294" s="9"/>
      <c r="HN1294" s="9"/>
      <c r="HO1294" s="9"/>
      <c r="HP1294" s="9"/>
      <c r="HQ1294" s="9"/>
      <c r="HR1294" s="9"/>
      <c r="HS1294" s="9"/>
      <c r="HT1294" s="9"/>
      <c r="HU1294" s="9"/>
      <c r="HV1294" s="9"/>
      <c r="HW1294" s="9"/>
      <c r="HX1294" s="9"/>
      <c r="HY1294" s="9"/>
      <c r="HZ1294" s="9"/>
      <c r="IA1294" s="9"/>
      <c r="IB1294" s="9"/>
      <c r="IC1294" s="9"/>
      <c r="ID1294" s="9"/>
      <c r="IE1294" s="9"/>
      <c r="IF1294" s="9"/>
      <c r="IG1294" s="9"/>
      <c r="IH1294" s="9"/>
      <c r="II1294" s="9"/>
      <c r="IJ1294" s="9"/>
      <c r="IK1294" s="9"/>
      <c r="IL1294" s="9"/>
      <c r="IM1294" s="9"/>
      <c r="IN1294" s="9"/>
      <c r="IO1294" s="9"/>
      <c r="IP1294" s="9"/>
      <c r="IQ1294" s="9"/>
      <c r="IR1294" s="9"/>
      <c r="IS1294" s="9"/>
      <c r="IT1294" s="9"/>
      <c r="IU1294" s="9"/>
      <c r="IV1294" s="9"/>
    </row>
    <row r="1295" spans="1:256">
      <c r="A1295" s="24" t="s">
        <v>164</v>
      </c>
      <c r="B1295" s="5">
        <v>2005</v>
      </c>
      <c r="C1295" s="33">
        <v>0.49083722623521597</v>
      </c>
      <c r="D1295" s="88">
        <v>0.44890850205267574</v>
      </c>
      <c r="E1295" s="88">
        <v>1.6091799198567303E-5</v>
      </c>
      <c r="F1295" s="88">
        <v>5.720036411280055E-2</v>
      </c>
      <c r="G1295" s="88">
        <v>3.0378158001092286E-3</v>
      </c>
      <c r="H1295" s="9"/>
      <c r="I1295" s="9"/>
      <c r="J1295" s="9"/>
      <c r="K1295" s="9"/>
      <c r="L1295" s="9"/>
      <c r="M1295" s="9"/>
      <c r="N1295" s="9"/>
      <c r="O1295" s="9"/>
      <c r="P1295" s="9"/>
      <c r="Q1295" s="9"/>
      <c r="R1295" s="9"/>
      <c r="S1295" s="9"/>
      <c r="T1295" s="9"/>
      <c r="U1295" s="9"/>
      <c r="V1295" s="9"/>
      <c r="W1295" s="9"/>
      <c r="X1295" s="9"/>
      <c r="Y1295" s="9"/>
      <c r="Z1295" s="9"/>
      <c r="AA1295" s="9"/>
      <c r="AB1295" s="9"/>
      <c r="AC1295" s="9"/>
      <c r="AD1295" s="9"/>
      <c r="AE1295" s="9"/>
      <c r="AF1295" s="9"/>
      <c r="AG1295" s="9"/>
      <c r="AH1295" s="9"/>
      <c r="AI1295" s="9"/>
      <c r="AJ1295" s="9"/>
      <c r="AK1295" s="9"/>
      <c r="AL1295" s="9"/>
      <c r="AM1295" s="9"/>
      <c r="AN1295" s="9"/>
      <c r="AO1295" s="9"/>
      <c r="AP1295" s="9"/>
      <c r="AQ1295" s="9"/>
      <c r="AR1295" s="9"/>
      <c r="AS1295" s="9"/>
      <c r="AT1295" s="9"/>
      <c r="AU1295" s="9"/>
      <c r="AV1295" s="9"/>
      <c r="AW1295" s="9"/>
      <c r="AX1295" s="9"/>
      <c r="AY1295" s="9"/>
      <c r="AZ1295" s="9"/>
      <c r="BA1295" s="9"/>
      <c r="BB1295" s="9"/>
      <c r="BC1295" s="9"/>
      <c r="BD1295" s="9"/>
      <c r="BE1295" s="9"/>
      <c r="BF1295" s="9"/>
      <c r="BG1295" s="9"/>
      <c r="BH1295" s="9"/>
      <c r="BI1295" s="9"/>
      <c r="BJ1295" s="9"/>
      <c r="BK1295" s="9"/>
      <c r="BL1295" s="9"/>
      <c r="BM1295" s="9"/>
      <c r="BN1295" s="9"/>
      <c r="BO1295" s="9"/>
      <c r="BP1295" s="9"/>
      <c r="BQ1295" s="9"/>
      <c r="BR1295" s="9"/>
      <c r="BS1295" s="9"/>
      <c r="BT1295" s="9"/>
      <c r="BU1295" s="9"/>
      <c r="BV1295" s="9"/>
      <c r="BW1295" s="9"/>
      <c r="BX1295" s="9"/>
      <c r="BY1295" s="9"/>
      <c r="BZ1295" s="9"/>
      <c r="CA1295" s="9"/>
      <c r="CB1295" s="9"/>
      <c r="CC1295" s="9"/>
      <c r="CD1295" s="9"/>
      <c r="CE1295" s="9"/>
      <c r="CF1295" s="9"/>
      <c r="CG1295" s="9"/>
      <c r="CH1295" s="9"/>
      <c r="CI1295" s="9"/>
      <c r="CJ1295" s="9"/>
      <c r="CK1295" s="9"/>
      <c r="CL1295" s="9"/>
      <c r="CM1295" s="9"/>
      <c r="CN1295" s="9"/>
      <c r="CO1295" s="9"/>
      <c r="CP1295" s="9"/>
      <c r="CQ1295" s="9"/>
      <c r="CR1295" s="9"/>
      <c r="CS1295" s="9"/>
      <c r="CT1295" s="9"/>
      <c r="CU1295" s="9"/>
      <c r="CV1295" s="9"/>
      <c r="CW1295" s="9"/>
      <c r="CX1295" s="9"/>
      <c r="CY1295" s="9"/>
      <c r="CZ1295" s="9"/>
      <c r="DA1295" s="9"/>
      <c r="DB1295" s="9"/>
      <c r="DC1295" s="9"/>
      <c r="DD1295" s="9"/>
      <c r="DE1295" s="9"/>
      <c r="DF1295" s="9"/>
      <c r="DG1295" s="9"/>
      <c r="DH1295" s="9"/>
      <c r="DI1295" s="9"/>
      <c r="DJ1295" s="9"/>
      <c r="DK1295" s="9"/>
      <c r="DL1295" s="9"/>
      <c r="DM1295" s="9"/>
      <c r="DN1295" s="9"/>
      <c r="DO1295" s="9"/>
      <c r="DP1295" s="9"/>
      <c r="DQ1295" s="9"/>
      <c r="DR1295" s="9"/>
      <c r="DS1295" s="9"/>
      <c r="DT1295" s="9"/>
      <c r="DU1295" s="9"/>
      <c r="DV1295" s="9"/>
      <c r="DW1295" s="9"/>
      <c r="DX1295" s="9"/>
      <c r="DY1295" s="9"/>
      <c r="DZ1295" s="9"/>
      <c r="EA1295" s="9"/>
      <c r="EB1295" s="9"/>
      <c r="EC1295" s="9"/>
      <c r="ED1295" s="9"/>
      <c r="EE1295" s="9"/>
      <c r="EF1295" s="9"/>
      <c r="EG1295" s="9"/>
      <c r="EH1295" s="9"/>
      <c r="EI1295" s="9"/>
      <c r="EJ1295" s="9"/>
      <c r="EK1295" s="9"/>
      <c r="EL1295" s="9"/>
      <c r="EM1295" s="9"/>
      <c r="EN1295" s="9"/>
      <c r="EO1295" s="9"/>
      <c r="EP1295" s="9"/>
      <c r="EQ1295" s="9"/>
      <c r="ER1295" s="9"/>
      <c r="ES1295" s="9"/>
      <c r="ET1295" s="9"/>
      <c r="EU1295" s="9"/>
      <c r="EV1295" s="9"/>
      <c r="EW1295" s="9"/>
      <c r="EX1295" s="9"/>
      <c r="EY1295" s="9"/>
      <c r="EZ1295" s="9"/>
      <c r="FA1295" s="9"/>
      <c r="FB1295" s="9"/>
      <c r="FC1295" s="9"/>
      <c r="FD1295" s="9"/>
      <c r="FE1295" s="9"/>
      <c r="FF1295" s="9"/>
      <c r="FG1295" s="9"/>
      <c r="FH1295" s="9"/>
      <c r="FI1295" s="9"/>
      <c r="FJ1295" s="9"/>
      <c r="FK1295" s="9"/>
      <c r="FL1295" s="9"/>
      <c r="FM1295" s="9"/>
      <c r="FN1295" s="9"/>
      <c r="FO1295" s="9"/>
      <c r="FP1295" s="9"/>
      <c r="FQ1295" s="9"/>
      <c r="FR1295" s="9"/>
      <c r="FS1295" s="9"/>
      <c r="FT1295" s="9"/>
      <c r="FU1295" s="9"/>
      <c r="FV1295" s="9"/>
      <c r="FW1295" s="9"/>
      <c r="FX1295" s="9"/>
      <c r="FY1295" s="9"/>
      <c r="FZ1295" s="9"/>
      <c r="GA1295" s="9"/>
      <c r="GB1295" s="9"/>
      <c r="GC1295" s="9"/>
      <c r="GD1295" s="9"/>
      <c r="GE1295" s="9"/>
      <c r="GF1295" s="9"/>
      <c r="GG1295" s="9"/>
      <c r="GH1295" s="9"/>
      <c r="GI1295" s="9"/>
      <c r="GJ1295" s="9"/>
      <c r="GK1295" s="9"/>
      <c r="GL1295" s="9"/>
      <c r="GM1295" s="9"/>
      <c r="GN1295" s="9"/>
      <c r="GO1295" s="9"/>
      <c r="GP1295" s="9"/>
      <c r="GQ1295" s="9"/>
      <c r="GR1295" s="9"/>
      <c r="GS1295" s="9"/>
      <c r="GT1295" s="9"/>
      <c r="GU1295" s="9"/>
      <c r="GV1295" s="9"/>
      <c r="GW1295" s="9"/>
      <c r="GX1295" s="9"/>
      <c r="GY1295" s="9"/>
      <c r="GZ1295" s="9"/>
      <c r="HA1295" s="9"/>
      <c r="HB1295" s="9"/>
      <c r="HC1295" s="9"/>
      <c r="HD1295" s="9"/>
      <c r="HE1295" s="9"/>
      <c r="HF1295" s="9"/>
      <c r="HG1295" s="9"/>
      <c r="HH1295" s="9"/>
      <c r="HI1295" s="9"/>
      <c r="HJ1295" s="9"/>
      <c r="HK1295" s="9"/>
      <c r="HL1295" s="9"/>
      <c r="HM1295" s="9"/>
      <c r="HN1295" s="9"/>
      <c r="HO1295" s="9"/>
      <c r="HP1295" s="9"/>
      <c r="HQ1295" s="9"/>
      <c r="HR1295" s="9"/>
      <c r="HS1295" s="9"/>
      <c r="HT1295" s="9"/>
      <c r="HU1295" s="9"/>
      <c r="HV1295" s="9"/>
      <c r="HW1295" s="9"/>
      <c r="HX1295" s="9"/>
      <c r="HY1295" s="9"/>
      <c r="HZ1295" s="9"/>
      <c r="IA1295" s="9"/>
      <c r="IB1295" s="9"/>
      <c r="IC1295" s="9"/>
      <c r="ID1295" s="9"/>
      <c r="IE1295" s="9"/>
      <c r="IF1295" s="9"/>
      <c r="IG1295" s="9"/>
      <c r="IH1295" s="9"/>
      <c r="II1295" s="9"/>
      <c r="IJ1295" s="9"/>
      <c r="IK1295" s="9"/>
      <c r="IL1295" s="9"/>
      <c r="IM1295" s="9"/>
      <c r="IN1295" s="9"/>
      <c r="IO1295" s="9"/>
      <c r="IP1295" s="9"/>
      <c r="IQ1295" s="9"/>
      <c r="IR1295" s="9"/>
      <c r="IS1295" s="9"/>
      <c r="IT1295" s="9"/>
      <c r="IU1295" s="9"/>
      <c r="IV1295" s="9"/>
    </row>
    <row r="1296" spans="1:256">
      <c r="A1296" s="24" t="s">
        <v>165</v>
      </c>
      <c r="B1296" s="5">
        <v>2005</v>
      </c>
      <c r="C1296" s="33">
        <v>0.54004381670212376</v>
      </c>
      <c r="D1296" s="88">
        <v>0.40273884249957742</v>
      </c>
      <c r="E1296" s="88">
        <v>2.2934553029965775E-6</v>
      </c>
      <c r="F1296" s="88">
        <v>5.297166241009639E-2</v>
      </c>
      <c r="G1296" s="88">
        <v>4.2433849328993162E-3</v>
      </c>
      <c r="H1296" s="9"/>
      <c r="I1296" s="9"/>
      <c r="J1296" s="9"/>
      <c r="K1296" s="9"/>
      <c r="L1296" s="9"/>
      <c r="M1296" s="9"/>
      <c r="N1296" s="9"/>
      <c r="O1296" s="9"/>
      <c r="P1296" s="9"/>
      <c r="Q1296" s="9"/>
      <c r="R1296" s="9"/>
      <c r="S1296" s="9"/>
      <c r="T1296" s="9"/>
      <c r="U1296" s="9"/>
      <c r="V1296" s="9"/>
      <c r="W1296" s="9"/>
      <c r="X1296" s="9"/>
      <c r="Y1296" s="9"/>
      <c r="Z1296" s="9"/>
      <c r="AA1296" s="9"/>
      <c r="AB1296" s="9"/>
      <c r="AC1296" s="9"/>
      <c r="AD1296" s="9"/>
      <c r="AE1296" s="9"/>
      <c r="AF1296" s="9"/>
      <c r="AG1296" s="9"/>
      <c r="AH1296" s="9"/>
      <c r="AI1296" s="9"/>
      <c r="AJ1296" s="9"/>
      <c r="AK1296" s="9"/>
      <c r="AL1296" s="9"/>
      <c r="AM1296" s="9"/>
      <c r="AN1296" s="9"/>
      <c r="AO1296" s="9"/>
      <c r="AP1296" s="9"/>
      <c r="AQ1296" s="9"/>
      <c r="AR1296" s="9"/>
      <c r="AS1296" s="9"/>
      <c r="AT1296" s="9"/>
      <c r="AU1296" s="9"/>
      <c r="AV1296" s="9"/>
      <c r="AW1296" s="9"/>
      <c r="AX1296" s="9"/>
      <c r="AY1296" s="9"/>
      <c r="AZ1296" s="9"/>
      <c r="BA1296" s="9"/>
      <c r="BB1296" s="9"/>
      <c r="BC1296" s="9"/>
      <c r="BD1296" s="9"/>
      <c r="BE1296" s="9"/>
      <c r="BF1296" s="9"/>
      <c r="BG1296" s="9"/>
      <c r="BH1296" s="9"/>
      <c r="BI1296" s="9"/>
      <c r="BJ1296" s="9"/>
      <c r="BK1296" s="9"/>
      <c r="BL1296" s="9"/>
      <c r="BM1296" s="9"/>
      <c r="BN1296" s="9"/>
      <c r="BO1296" s="9"/>
      <c r="BP1296" s="9"/>
      <c r="BQ1296" s="9"/>
      <c r="BR1296" s="9"/>
      <c r="BS1296" s="9"/>
      <c r="BT1296" s="9"/>
      <c r="BU1296" s="9"/>
      <c r="BV1296" s="9"/>
      <c r="BW1296" s="9"/>
      <c r="BX1296" s="9"/>
      <c r="BY1296" s="9"/>
      <c r="BZ1296" s="9"/>
      <c r="CA1296" s="9"/>
      <c r="CB1296" s="9"/>
      <c r="CC1296" s="9"/>
      <c r="CD1296" s="9"/>
      <c r="CE1296" s="9"/>
      <c r="CF1296" s="9"/>
      <c r="CG1296" s="9"/>
      <c r="CH1296" s="9"/>
      <c r="CI1296" s="9"/>
      <c r="CJ1296" s="9"/>
      <c r="CK1296" s="9"/>
      <c r="CL1296" s="9"/>
      <c r="CM1296" s="9"/>
      <c r="CN1296" s="9"/>
      <c r="CO1296" s="9"/>
      <c r="CP1296" s="9"/>
      <c r="CQ1296" s="9"/>
      <c r="CR1296" s="9"/>
      <c r="CS1296" s="9"/>
      <c r="CT1296" s="9"/>
      <c r="CU1296" s="9"/>
      <c r="CV1296" s="9"/>
      <c r="CW1296" s="9"/>
      <c r="CX1296" s="9"/>
      <c r="CY1296" s="9"/>
      <c r="CZ1296" s="9"/>
      <c r="DA1296" s="9"/>
      <c r="DB1296" s="9"/>
      <c r="DC1296" s="9"/>
      <c r="DD1296" s="9"/>
      <c r="DE1296" s="9"/>
      <c r="DF1296" s="9"/>
      <c r="DG1296" s="9"/>
      <c r="DH1296" s="9"/>
      <c r="DI1296" s="9"/>
      <c r="DJ1296" s="9"/>
      <c r="DK1296" s="9"/>
      <c r="DL1296" s="9"/>
      <c r="DM1296" s="9"/>
      <c r="DN1296" s="9"/>
      <c r="DO1296" s="9"/>
      <c r="DP1296" s="9"/>
      <c r="DQ1296" s="9"/>
      <c r="DR1296" s="9"/>
      <c r="DS1296" s="9"/>
      <c r="DT1296" s="9"/>
      <c r="DU1296" s="9"/>
      <c r="DV1296" s="9"/>
      <c r="DW1296" s="9"/>
      <c r="DX1296" s="9"/>
      <c r="DY1296" s="9"/>
      <c r="DZ1296" s="9"/>
      <c r="EA1296" s="9"/>
      <c r="EB1296" s="9"/>
      <c r="EC1296" s="9"/>
      <c r="ED1296" s="9"/>
      <c r="EE1296" s="9"/>
      <c r="EF1296" s="9"/>
      <c r="EG1296" s="9"/>
      <c r="EH1296" s="9"/>
      <c r="EI1296" s="9"/>
      <c r="EJ1296" s="9"/>
      <c r="EK1296" s="9"/>
      <c r="EL1296" s="9"/>
      <c r="EM1296" s="9"/>
      <c r="EN1296" s="9"/>
      <c r="EO1296" s="9"/>
      <c r="EP1296" s="9"/>
      <c r="EQ1296" s="9"/>
      <c r="ER1296" s="9"/>
      <c r="ES1296" s="9"/>
      <c r="ET1296" s="9"/>
      <c r="EU1296" s="9"/>
      <c r="EV1296" s="9"/>
      <c r="EW1296" s="9"/>
      <c r="EX1296" s="9"/>
      <c r="EY1296" s="9"/>
      <c r="EZ1296" s="9"/>
      <c r="FA1296" s="9"/>
      <c r="FB1296" s="9"/>
      <c r="FC1296" s="9"/>
      <c r="FD1296" s="9"/>
      <c r="FE1296" s="9"/>
      <c r="FF1296" s="9"/>
      <c r="FG1296" s="9"/>
      <c r="FH1296" s="9"/>
      <c r="FI1296" s="9"/>
      <c r="FJ1296" s="9"/>
      <c r="FK1296" s="9"/>
      <c r="FL1296" s="9"/>
      <c r="FM1296" s="9"/>
      <c r="FN1296" s="9"/>
      <c r="FO1296" s="9"/>
      <c r="FP1296" s="9"/>
      <c r="FQ1296" s="9"/>
      <c r="FR1296" s="9"/>
      <c r="FS1296" s="9"/>
      <c r="FT1296" s="9"/>
      <c r="FU1296" s="9"/>
      <c r="FV1296" s="9"/>
      <c r="FW1296" s="9"/>
      <c r="FX1296" s="9"/>
      <c r="FY1296" s="9"/>
      <c r="FZ1296" s="9"/>
      <c r="GA1296" s="9"/>
      <c r="GB1296" s="9"/>
      <c r="GC1296" s="9"/>
      <c r="GD1296" s="9"/>
      <c r="GE1296" s="9"/>
      <c r="GF1296" s="9"/>
      <c r="GG1296" s="9"/>
      <c r="GH1296" s="9"/>
      <c r="GI1296" s="9"/>
      <c r="GJ1296" s="9"/>
      <c r="GK1296" s="9"/>
      <c r="GL1296" s="9"/>
      <c r="GM1296" s="9"/>
      <c r="GN1296" s="9"/>
      <c r="GO1296" s="9"/>
      <c r="GP1296" s="9"/>
      <c r="GQ1296" s="9"/>
      <c r="GR1296" s="9"/>
      <c r="GS1296" s="9"/>
      <c r="GT1296" s="9"/>
      <c r="GU1296" s="9"/>
      <c r="GV1296" s="9"/>
      <c r="GW1296" s="9"/>
      <c r="GX1296" s="9"/>
      <c r="GY1296" s="9"/>
      <c r="GZ1296" s="9"/>
      <c r="HA1296" s="9"/>
      <c r="HB1296" s="9"/>
      <c r="HC1296" s="9"/>
      <c r="HD1296" s="9"/>
      <c r="HE1296" s="9"/>
      <c r="HF1296" s="9"/>
      <c r="HG1296" s="9"/>
      <c r="HH1296" s="9"/>
      <c r="HI1296" s="9"/>
      <c r="HJ1296" s="9"/>
      <c r="HK1296" s="9"/>
      <c r="HL1296" s="9"/>
      <c r="HM1296" s="9"/>
      <c r="HN1296" s="9"/>
      <c r="HO1296" s="9"/>
      <c r="HP1296" s="9"/>
      <c r="HQ1296" s="9"/>
      <c r="HR1296" s="9"/>
      <c r="HS1296" s="9"/>
      <c r="HT1296" s="9"/>
      <c r="HU1296" s="9"/>
      <c r="HV1296" s="9"/>
      <c r="HW1296" s="9"/>
      <c r="HX1296" s="9"/>
      <c r="HY1296" s="9"/>
      <c r="HZ1296" s="9"/>
      <c r="IA1296" s="9"/>
      <c r="IB1296" s="9"/>
      <c r="IC1296" s="9"/>
      <c r="ID1296" s="9"/>
      <c r="IE1296" s="9"/>
      <c r="IF1296" s="9"/>
      <c r="IG1296" s="9"/>
      <c r="IH1296" s="9"/>
      <c r="II1296" s="9"/>
      <c r="IJ1296" s="9"/>
      <c r="IK1296" s="9"/>
      <c r="IL1296" s="9"/>
      <c r="IM1296" s="9"/>
      <c r="IN1296" s="9"/>
      <c r="IO1296" s="9"/>
      <c r="IP1296" s="9"/>
      <c r="IQ1296" s="9"/>
      <c r="IR1296" s="9"/>
      <c r="IS1296" s="9"/>
      <c r="IT1296" s="9"/>
      <c r="IU1296" s="9"/>
      <c r="IV1296" s="9"/>
    </row>
    <row r="1297" spans="1:256">
      <c r="A1297" s="24" t="s">
        <v>166</v>
      </c>
      <c r="B1297" s="5">
        <v>2005</v>
      </c>
      <c r="C1297" s="33">
        <v>0.58078458279606815</v>
      </c>
      <c r="D1297" s="88">
        <v>0.32901166456024794</v>
      </c>
      <c r="E1297" s="88">
        <v>0</v>
      </c>
      <c r="F1297" s="88">
        <v>9.0203752643683854E-2</v>
      </c>
      <c r="G1297" s="88">
        <v>0</v>
      </c>
      <c r="H1297" s="9"/>
      <c r="I1297" s="9"/>
      <c r="J1297" s="9"/>
      <c r="K1297" s="9"/>
      <c r="L1297" s="9"/>
      <c r="M1297" s="9"/>
      <c r="N1297" s="9"/>
      <c r="O1297" s="9"/>
      <c r="P1297" s="9"/>
      <c r="Q1297" s="9"/>
      <c r="R1297" s="9"/>
      <c r="S1297" s="9"/>
      <c r="T1297" s="9"/>
      <c r="U1297" s="9"/>
      <c r="V1297" s="9"/>
      <c r="W1297" s="9"/>
      <c r="X1297" s="9"/>
      <c r="Y1297" s="9"/>
      <c r="Z1297" s="9"/>
      <c r="AA1297" s="9"/>
      <c r="AB1297" s="9"/>
      <c r="AC1297" s="9"/>
      <c r="AD1297" s="9"/>
      <c r="AE1297" s="9"/>
      <c r="AF1297" s="9"/>
      <c r="AG1297" s="9"/>
      <c r="AH1297" s="9"/>
      <c r="AI1297" s="9"/>
      <c r="AJ1297" s="9"/>
      <c r="AK1297" s="9"/>
      <c r="AL1297" s="9"/>
      <c r="AM1297" s="9"/>
      <c r="AN1297" s="9"/>
      <c r="AO1297" s="9"/>
      <c r="AP1297" s="9"/>
      <c r="AQ1297" s="9"/>
      <c r="AR1297" s="9"/>
      <c r="AS1297" s="9"/>
      <c r="AT1297" s="9"/>
      <c r="AU1297" s="9"/>
      <c r="AV1297" s="9"/>
      <c r="AW1297" s="9"/>
      <c r="AX1297" s="9"/>
      <c r="AY1297" s="9"/>
      <c r="AZ1297" s="9"/>
      <c r="BA1297" s="9"/>
      <c r="BB1297" s="9"/>
      <c r="BC1297" s="9"/>
      <c r="BD1297" s="9"/>
      <c r="BE1297" s="9"/>
      <c r="BF1297" s="9"/>
      <c r="BG1297" s="9"/>
      <c r="BH1297" s="9"/>
      <c r="BI1297" s="9"/>
      <c r="BJ1297" s="9"/>
      <c r="BK1297" s="9"/>
      <c r="BL1297" s="9"/>
      <c r="BM1297" s="9"/>
      <c r="BN1297" s="9"/>
      <c r="BO1297" s="9"/>
      <c r="BP1297" s="9"/>
      <c r="BQ1297" s="9"/>
      <c r="BR1297" s="9"/>
      <c r="BS1297" s="9"/>
      <c r="BT1297" s="9"/>
      <c r="BU1297" s="9"/>
      <c r="BV1297" s="9"/>
      <c r="BW1297" s="9"/>
      <c r="BX1297" s="9"/>
      <c r="BY1297" s="9"/>
      <c r="BZ1297" s="9"/>
      <c r="CA1297" s="9"/>
      <c r="CB1297" s="9"/>
      <c r="CC1297" s="9"/>
      <c r="CD1297" s="9"/>
      <c r="CE1297" s="9"/>
      <c r="CF1297" s="9"/>
      <c r="CG1297" s="9"/>
      <c r="CH1297" s="9"/>
      <c r="CI1297" s="9"/>
      <c r="CJ1297" s="9"/>
      <c r="CK1297" s="9"/>
      <c r="CL1297" s="9"/>
      <c r="CM1297" s="9"/>
      <c r="CN1297" s="9"/>
      <c r="CO1297" s="9"/>
      <c r="CP1297" s="9"/>
      <c r="CQ1297" s="9"/>
      <c r="CR1297" s="9"/>
      <c r="CS1297" s="9"/>
      <c r="CT1297" s="9"/>
      <c r="CU1297" s="9"/>
      <c r="CV1297" s="9"/>
      <c r="CW1297" s="9"/>
      <c r="CX1297" s="9"/>
      <c r="CY1297" s="9"/>
      <c r="CZ1297" s="9"/>
      <c r="DA1297" s="9"/>
      <c r="DB1297" s="9"/>
      <c r="DC1297" s="9"/>
      <c r="DD1297" s="9"/>
      <c r="DE1297" s="9"/>
      <c r="DF1297" s="9"/>
      <c r="DG1297" s="9"/>
      <c r="DH1297" s="9"/>
      <c r="DI1297" s="9"/>
      <c r="DJ1297" s="9"/>
      <c r="DK1297" s="9"/>
      <c r="DL1297" s="9"/>
      <c r="DM1297" s="9"/>
      <c r="DN1297" s="9"/>
      <c r="DO1297" s="9"/>
      <c r="DP1297" s="9"/>
      <c r="DQ1297" s="9"/>
      <c r="DR1297" s="9"/>
      <c r="DS1297" s="9"/>
      <c r="DT1297" s="9"/>
      <c r="DU1297" s="9"/>
      <c r="DV1297" s="9"/>
      <c r="DW1297" s="9"/>
      <c r="DX1297" s="9"/>
      <c r="DY1297" s="9"/>
      <c r="DZ1297" s="9"/>
      <c r="EA1297" s="9"/>
      <c r="EB1297" s="9"/>
      <c r="EC1297" s="9"/>
      <c r="ED1297" s="9"/>
      <c r="EE1297" s="9"/>
      <c r="EF1297" s="9"/>
      <c r="EG1297" s="9"/>
      <c r="EH1297" s="9"/>
      <c r="EI1297" s="9"/>
      <c r="EJ1297" s="9"/>
      <c r="EK1297" s="9"/>
      <c r="EL1297" s="9"/>
      <c r="EM1297" s="9"/>
      <c r="EN1297" s="9"/>
      <c r="EO1297" s="9"/>
      <c r="EP1297" s="9"/>
      <c r="EQ1297" s="9"/>
      <c r="ER1297" s="9"/>
      <c r="ES1297" s="9"/>
      <c r="ET1297" s="9"/>
      <c r="EU1297" s="9"/>
      <c r="EV1297" s="9"/>
      <c r="EW1297" s="9"/>
      <c r="EX1297" s="9"/>
      <c r="EY1297" s="9"/>
      <c r="EZ1297" s="9"/>
      <c r="FA1297" s="9"/>
      <c r="FB1297" s="9"/>
      <c r="FC1297" s="9"/>
      <c r="FD1297" s="9"/>
      <c r="FE1297" s="9"/>
      <c r="FF1297" s="9"/>
      <c r="FG1297" s="9"/>
      <c r="FH1297" s="9"/>
      <c r="FI1297" s="9"/>
      <c r="FJ1297" s="9"/>
      <c r="FK1297" s="9"/>
      <c r="FL1297" s="9"/>
      <c r="FM1297" s="9"/>
      <c r="FN1297" s="9"/>
      <c r="FO1297" s="9"/>
      <c r="FP1297" s="9"/>
      <c r="FQ1297" s="9"/>
      <c r="FR1297" s="9"/>
      <c r="FS1297" s="9"/>
      <c r="FT1297" s="9"/>
      <c r="FU1297" s="9"/>
      <c r="FV1297" s="9"/>
      <c r="FW1297" s="9"/>
      <c r="FX1297" s="9"/>
      <c r="FY1297" s="9"/>
      <c r="FZ1297" s="9"/>
      <c r="GA1297" s="9"/>
      <c r="GB1297" s="9"/>
      <c r="GC1297" s="9"/>
      <c r="GD1297" s="9"/>
      <c r="GE1297" s="9"/>
      <c r="GF1297" s="9"/>
      <c r="GG1297" s="9"/>
      <c r="GH1297" s="9"/>
      <c r="GI1297" s="9"/>
      <c r="GJ1297" s="9"/>
      <c r="GK1297" s="9"/>
      <c r="GL1297" s="9"/>
      <c r="GM1297" s="9"/>
      <c r="GN1297" s="9"/>
      <c r="GO1297" s="9"/>
      <c r="GP1297" s="9"/>
      <c r="GQ1297" s="9"/>
      <c r="GR1297" s="9"/>
      <c r="GS1297" s="9"/>
      <c r="GT1297" s="9"/>
      <c r="GU1297" s="9"/>
      <c r="GV1297" s="9"/>
      <c r="GW1297" s="9"/>
      <c r="GX1297" s="9"/>
      <c r="GY1297" s="9"/>
      <c r="GZ1297" s="9"/>
      <c r="HA1297" s="9"/>
      <c r="HB1297" s="9"/>
      <c r="HC1297" s="9"/>
      <c r="HD1297" s="9"/>
      <c r="HE1297" s="9"/>
      <c r="HF1297" s="9"/>
      <c r="HG1297" s="9"/>
      <c r="HH1297" s="9"/>
      <c r="HI1297" s="9"/>
      <c r="HJ1297" s="9"/>
      <c r="HK1297" s="9"/>
      <c r="HL1297" s="9"/>
      <c r="HM1297" s="9"/>
      <c r="HN1297" s="9"/>
      <c r="HO1297" s="9"/>
      <c r="HP1297" s="9"/>
      <c r="HQ1297" s="9"/>
      <c r="HR1297" s="9"/>
      <c r="HS1297" s="9"/>
      <c r="HT1297" s="9"/>
      <c r="HU1297" s="9"/>
      <c r="HV1297" s="9"/>
      <c r="HW1297" s="9"/>
      <c r="HX1297" s="9"/>
      <c r="HY1297" s="9"/>
      <c r="HZ1297" s="9"/>
      <c r="IA1297" s="9"/>
      <c r="IB1297" s="9"/>
      <c r="IC1297" s="9"/>
      <c r="ID1297" s="9"/>
      <c r="IE1297" s="9"/>
      <c r="IF1297" s="9"/>
      <c r="IG1297" s="9"/>
      <c r="IH1297" s="9"/>
      <c r="II1297" s="9"/>
      <c r="IJ1297" s="9"/>
      <c r="IK1297" s="9"/>
      <c r="IL1297" s="9"/>
      <c r="IM1297" s="9"/>
      <c r="IN1297" s="9"/>
      <c r="IO1297" s="9"/>
      <c r="IP1297" s="9"/>
      <c r="IQ1297" s="9"/>
      <c r="IR1297" s="9"/>
      <c r="IS1297" s="9"/>
      <c r="IT1297" s="9"/>
      <c r="IU1297" s="9"/>
      <c r="IV1297" s="9"/>
    </row>
    <row r="1298" spans="1:256">
      <c r="A1298" s="24" t="s">
        <v>167</v>
      </c>
      <c r="B1298" s="5">
        <v>2005</v>
      </c>
      <c r="C1298" s="33">
        <v>0.47124464561545409</v>
      </c>
      <c r="D1298" s="88">
        <v>0.44519011477192866</v>
      </c>
      <c r="E1298" s="88">
        <v>4.3876478681164352E-3</v>
      </c>
      <c r="F1298" s="88">
        <v>7.9022867855540385E-2</v>
      </c>
      <c r="G1298" s="88">
        <v>1.5472388896048728E-4</v>
      </c>
      <c r="H1298" s="9"/>
      <c r="I1298" s="9"/>
      <c r="J1298" s="9"/>
      <c r="K1298" s="9"/>
      <c r="L1298" s="9"/>
      <c r="M1298" s="9"/>
      <c r="N1298" s="9"/>
      <c r="O1298" s="9"/>
      <c r="P1298" s="9"/>
      <c r="Q1298" s="9"/>
      <c r="R1298" s="9"/>
      <c r="S1298" s="9"/>
      <c r="T1298" s="9"/>
      <c r="U1298" s="9"/>
      <c r="V1298" s="9"/>
      <c r="W1298" s="9"/>
      <c r="X1298" s="9"/>
      <c r="Y1298" s="9"/>
      <c r="Z1298" s="9"/>
      <c r="AA1298" s="9"/>
      <c r="AB1298" s="9"/>
      <c r="AC1298" s="9"/>
      <c r="AD1298" s="9"/>
      <c r="AE1298" s="9"/>
      <c r="AF1298" s="9"/>
      <c r="AG1298" s="9"/>
      <c r="AH1298" s="9"/>
      <c r="AI1298" s="9"/>
      <c r="AJ1298" s="9"/>
      <c r="AK1298" s="9"/>
      <c r="AL1298" s="9"/>
      <c r="AM1298" s="9"/>
      <c r="AN1298" s="9"/>
      <c r="AO1298" s="9"/>
      <c r="AP1298" s="9"/>
      <c r="AQ1298" s="9"/>
      <c r="AR1298" s="9"/>
      <c r="AS1298" s="9"/>
      <c r="AT1298" s="9"/>
      <c r="AU1298" s="9"/>
      <c r="AV1298" s="9"/>
      <c r="AW1298" s="9"/>
      <c r="AX1298" s="9"/>
      <c r="AY1298" s="9"/>
      <c r="AZ1298" s="9"/>
      <c r="BA1298" s="9"/>
      <c r="BB1298" s="9"/>
      <c r="BC1298" s="9"/>
      <c r="BD1298" s="9"/>
      <c r="BE1298" s="9"/>
      <c r="BF1298" s="9"/>
      <c r="BG1298" s="9"/>
      <c r="BH1298" s="9"/>
      <c r="BI1298" s="9"/>
      <c r="BJ1298" s="9"/>
      <c r="BK1298" s="9"/>
      <c r="BL1298" s="9"/>
      <c r="BM1298" s="9"/>
      <c r="BN1298" s="9"/>
      <c r="BO1298" s="9"/>
      <c r="BP1298" s="9"/>
      <c r="BQ1298" s="9"/>
      <c r="BR1298" s="9"/>
      <c r="BS1298" s="9"/>
      <c r="BT1298" s="9"/>
      <c r="BU1298" s="9"/>
      <c r="BV1298" s="9"/>
      <c r="BW1298" s="9"/>
      <c r="BX1298" s="9"/>
      <c r="BY1298" s="9"/>
      <c r="BZ1298" s="9"/>
      <c r="CA1298" s="9"/>
      <c r="CB1298" s="9"/>
      <c r="CC1298" s="9"/>
      <c r="CD1298" s="9"/>
      <c r="CE1298" s="9"/>
      <c r="CF1298" s="9"/>
      <c r="CG1298" s="9"/>
      <c r="CH1298" s="9"/>
      <c r="CI1298" s="9"/>
      <c r="CJ1298" s="9"/>
      <c r="CK1298" s="9"/>
      <c r="CL1298" s="9"/>
      <c r="CM1298" s="9"/>
      <c r="CN1298" s="9"/>
      <c r="CO1298" s="9"/>
      <c r="CP1298" s="9"/>
      <c r="CQ1298" s="9"/>
      <c r="CR1298" s="9"/>
      <c r="CS1298" s="9"/>
      <c r="CT1298" s="9"/>
      <c r="CU1298" s="9"/>
      <c r="CV1298" s="9"/>
      <c r="CW1298" s="9"/>
      <c r="CX1298" s="9"/>
      <c r="CY1298" s="9"/>
      <c r="CZ1298" s="9"/>
      <c r="DA1298" s="9"/>
      <c r="DB1298" s="9"/>
      <c r="DC1298" s="9"/>
      <c r="DD1298" s="9"/>
      <c r="DE1298" s="9"/>
      <c r="DF1298" s="9"/>
      <c r="DG1298" s="9"/>
      <c r="DH1298" s="9"/>
      <c r="DI1298" s="9"/>
      <c r="DJ1298" s="9"/>
      <c r="DK1298" s="9"/>
      <c r="DL1298" s="9"/>
      <c r="DM1298" s="9"/>
      <c r="DN1298" s="9"/>
      <c r="DO1298" s="9"/>
      <c r="DP1298" s="9"/>
      <c r="DQ1298" s="9"/>
      <c r="DR1298" s="9"/>
      <c r="DS1298" s="9"/>
      <c r="DT1298" s="9"/>
      <c r="DU1298" s="9"/>
      <c r="DV1298" s="9"/>
      <c r="DW1298" s="9"/>
      <c r="DX1298" s="9"/>
      <c r="DY1298" s="9"/>
      <c r="DZ1298" s="9"/>
      <c r="EA1298" s="9"/>
      <c r="EB1298" s="9"/>
      <c r="EC1298" s="9"/>
      <c r="ED1298" s="9"/>
      <c r="EE1298" s="9"/>
      <c r="EF1298" s="9"/>
      <c r="EG1298" s="9"/>
      <c r="EH1298" s="9"/>
      <c r="EI1298" s="9"/>
      <c r="EJ1298" s="9"/>
      <c r="EK1298" s="9"/>
      <c r="EL1298" s="9"/>
      <c r="EM1298" s="9"/>
      <c r="EN1298" s="9"/>
      <c r="EO1298" s="9"/>
      <c r="EP1298" s="9"/>
      <c r="EQ1298" s="9"/>
      <c r="ER1298" s="9"/>
      <c r="ES1298" s="9"/>
      <c r="ET1298" s="9"/>
      <c r="EU1298" s="9"/>
      <c r="EV1298" s="9"/>
      <c r="EW1298" s="9"/>
      <c r="EX1298" s="9"/>
      <c r="EY1298" s="9"/>
      <c r="EZ1298" s="9"/>
      <c r="FA1298" s="9"/>
      <c r="FB1298" s="9"/>
      <c r="FC1298" s="9"/>
      <c r="FD1298" s="9"/>
      <c r="FE1298" s="9"/>
      <c r="FF1298" s="9"/>
      <c r="FG1298" s="9"/>
      <c r="FH1298" s="9"/>
      <c r="FI1298" s="9"/>
      <c r="FJ1298" s="9"/>
      <c r="FK1298" s="9"/>
      <c r="FL1298" s="9"/>
      <c r="FM1298" s="9"/>
      <c r="FN1298" s="9"/>
      <c r="FO1298" s="9"/>
      <c r="FP1298" s="9"/>
      <c r="FQ1298" s="9"/>
      <c r="FR1298" s="9"/>
      <c r="FS1298" s="9"/>
      <c r="FT1298" s="9"/>
      <c r="FU1298" s="9"/>
      <c r="FV1298" s="9"/>
      <c r="FW1298" s="9"/>
      <c r="FX1298" s="9"/>
      <c r="FY1298" s="9"/>
      <c r="FZ1298" s="9"/>
      <c r="GA1298" s="9"/>
      <c r="GB1298" s="9"/>
      <c r="GC1298" s="9"/>
      <c r="GD1298" s="9"/>
      <c r="GE1298" s="9"/>
      <c r="GF1298" s="9"/>
      <c r="GG1298" s="9"/>
      <c r="GH1298" s="9"/>
      <c r="GI1298" s="9"/>
      <c r="GJ1298" s="9"/>
      <c r="GK1298" s="9"/>
      <c r="GL1298" s="9"/>
      <c r="GM1298" s="9"/>
      <c r="GN1298" s="9"/>
      <c r="GO1298" s="9"/>
      <c r="GP1298" s="9"/>
      <c r="GQ1298" s="9"/>
      <c r="GR1298" s="9"/>
      <c r="GS1298" s="9"/>
      <c r="GT1298" s="9"/>
      <c r="GU1298" s="9"/>
      <c r="GV1298" s="9"/>
      <c r="GW1298" s="9"/>
      <c r="GX1298" s="9"/>
      <c r="GY1298" s="9"/>
      <c r="GZ1298" s="9"/>
      <c r="HA1298" s="9"/>
      <c r="HB1298" s="9"/>
      <c r="HC1298" s="9"/>
      <c r="HD1298" s="9"/>
      <c r="HE1298" s="9"/>
      <c r="HF1298" s="9"/>
      <c r="HG1298" s="9"/>
      <c r="HH1298" s="9"/>
      <c r="HI1298" s="9"/>
      <c r="HJ1298" s="9"/>
      <c r="HK1298" s="9"/>
      <c r="HL1298" s="9"/>
      <c r="HM1298" s="9"/>
      <c r="HN1298" s="9"/>
      <c r="HO1298" s="9"/>
      <c r="HP1298" s="9"/>
      <c r="HQ1298" s="9"/>
      <c r="HR1298" s="9"/>
      <c r="HS1298" s="9"/>
      <c r="HT1298" s="9"/>
      <c r="HU1298" s="9"/>
      <c r="HV1298" s="9"/>
      <c r="HW1298" s="9"/>
      <c r="HX1298" s="9"/>
      <c r="HY1298" s="9"/>
      <c r="HZ1298" s="9"/>
      <c r="IA1298" s="9"/>
      <c r="IB1298" s="9"/>
      <c r="IC1298" s="9"/>
      <c r="ID1298" s="9"/>
      <c r="IE1298" s="9"/>
      <c r="IF1298" s="9"/>
      <c r="IG1298" s="9"/>
      <c r="IH1298" s="9"/>
      <c r="II1298" s="9"/>
      <c r="IJ1298" s="9"/>
      <c r="IK1298" s="9"/>
      <c r="IL1298" s="9"/>
      <c r="IM1298" s="9"/>
      <c r="IN1298" s="9"/>
      <c r="IO1298" s="9"/>
      <c r="IP1298" s="9"/>
      <c r="IQ1298" s="9"/>
      <c r="IR1298" s="9"/>
      <c r="IS1298" s="9"/>
      <c r="IT1298" s="9"/>
      <c r="IU1298" s="9"/>
      <c r="IV1298" s="9"/>
    </row>
    <row r="1299" spans="1:256">
      <c r="A1299" s="24" t="s">
        <v>169</v>
      </c>
      <c r="B1299" s="5">
        <v>2005</v>
      </c>
      <c r="C1299" s="33">
        <v>0.44455237751666765</v>
      </c>
      <c r="D1299" s="88">
        <v>0.46774161881895376</v>
      </c>
      <c r="E1299" s="88">
        <v>1.8959230840887085E-5</v>
      </c>
      <c r="F1299" s="88">
        <v>8.6169313784602491E-2</v>
      </c>
      <c r="G1299" s="88">
        <v>1.5177306489353203E-3</v>
      </c>
      <c r="H1299" s="9"/>
      <c r="I1299" s="9"/>
      <c r="J1299" s="9"/>
      <c r="K1299" s="9"/>
      <c r="L1299" s="9"/>
      <c r="M1299" s="9"/>
      <c r="N1299" s="9"/>
      <c r="O1299" s="9"/>
      <c r="P1299" s="9"/>
      <c r="Q1299" s="9"/>
      <c r="R1299" s="9"/>
      <c r="S1299" s="9"/>
      <c r="T1299" s="9"/>
      <c r="U1299" s="9"/>
      <c r="V1299" s="9"/>
      <c r="W1299" s="9"/>
      <c r="X1299" s="9"/>
      <c r="Y1299" s="9"/>
      <c r="Z1299" s="9"/>
      <c r="AA1299" s="9"/>
      <c r="AB1299" s="9"/>
      <c r="AC1299" s="9"/>
      <c r="AD1299" s="9"/>
      <c r="AE1299" s="9"/>
      <c r="AF1299" s="9"/>
      <c r="AG1299" s="9"/>
      <c r="AH1299" s="9"/>
      <c r="AI1299" s="9"/>
      <c r="AJ1299" s="9"/>
      <c r="AK1299" s="9"/>
      <c r="AL1299" s="9"/>
      <c r="AM1299" s="9"/>
      <c r="AN1299" s="9"/>
      <c r="AO1299" s="9"/>
      <c r="AP1299" s="9"/>
      <c r="AQ1299" s="9"/>
      <c r="AR1299" s="9"/>
      <c r="AS1299" s="9"/>
      <c r="AT1299" s="9"/>
      <c r="AU1299" s="9"/>
      <c r="AV1299" s="9"/>
      <c r="AW1299" s="9"/>
      <c r="AX1299" s="9"/>
      <c r="AY1299" s="9"/>
      <c r="AZ1299" s="9"/>
      <c r="BA1299" s="9"/>
      <c r="BB1299" s="9"/>
      <c r="BC1299" s="9"/>
      <c r="BD1299" s="9"/>
      <c r="BE1299" s="9"/>
      <c r="BF1299" s="9"/>
      <c r="BG1299" s="9"/>
      <c r="BH1299" s="9"/>
      <c r="BI1299" s="9"/>
      <c r="BJ1299" s="9"/>
      <c r="BK1299" s="9"/>
      <c r="BL1299" s="9"/>
      <c r="BM1299" s="9"/>
      <c r="BN1299" s="9"/>
      <c r="BO1299" s="9"/>
      <c r="BP1299" s="9"/>
      <c r="BQ1299" s="9"/>
      <c r="BR1299" s="9"/>
      <c r="BS1299" s="9"/>
      <c r="BT1299" s="9"/>
      <c r="BU1299" s="9"/>
      <c r="BV1299" s="9"/>
      <c r="BW1299" s="9"/>
      <c r="BX1299" s="9"/>
      <c r="BY1299" s="9"/>
      <c r="BZ1299" s="9"/>
      <c r="CA1299" s="9"/>
      <c r="CB1299" s="9"/>
      <c r="CC1299" s="9"/>
      <c r="CD1299" s="9"/>
      <c r="CE1299" s="9"/>
      <c r="CF1299" s="9"/>
      <c r="CG1299" s="9"/>
      <c r="CH1299" s="9"/>
      <c r="CI1299" s="9"/>
      <c r="CJ1299" s="9"/>
      <c r="CK1299" s="9"/>
      <c r="CL1299" s="9"/>
      <c r="CM1299" s="9"/>
      <c r="CN1299" s="9"/>
      <c r="CO1299" s="9"/>
      <c r="CP1299" s="9"/>
      <c r="CQ1299" s="9"/>
      <c r="CR1299" s="9"/>
      <c r="CS1299" s="9"/>
      <c r="CT1299" s="9"/>
      <c r="CU1299" s="9"/>
      <c r="CV1299" s="9"/>
      <c r="CW1299" s="9"/>
      <c r="CX1299" s="9"/>
      <c r="CY1299" s="9"/>
      <c r="CZ1299" s="9"/>
      <c r="DA1299" s="9"/>
      <c r="DB1299" s="9"/>
      <c r="DC1299" s="9"/>
      <c r="DD1299" s="9"/>
      <c r="DE1299" s="9"/>
      <c r="DF1299" s="9"/>
      <c r="DG1299" s="9"/>
      <c r="DH1299" s="9"/>
      <c r="DI1299" s="9"/>
      <c r="DJ1299" s="9"/>
      <c r="DK1299" s="9"/>
      <c r="DL1299" s="9"/>
      <c r="DM1299" s="9"/>
      <c r="DN1299" s="9"/>
      <c r="DO1299" s="9"/>
      <c r="DP1299" s="9"/>
      <c r="DQ1299" s="9"/>
      <c r="DR1299" s="9"/>
      <c r="DS1299" s="9"/>
      <c r="DT1299" s="9"/>
      <c r="DU1299" s="9"/>
      <c r="DV1299" s="9"/>
      <c r="DW1299" s="9"/>
      <c r="DX1299" s="9"/>
      <c r="DY1299" s="9"/>
      <c r="DZ1299" s="9"/>
      <c r="EA1299" s="9"/>
      <c r="EB1299" s="9"/>
      <c r="EC1299" s="9"/>
      <c r="ED1299" s="9"/>
      <c r="EE1299" s="9"/>
      <c r="EF1299" s="9"/>
      <c r="EG1299" s="9"/>
      <c r="EH1299" s="9"/>
      <c r="EI1299" s="9"/>
      <c r="EJ1299" s="9"/>
      <c r="EK1299" s="9"/>
      <c r="EL1299" s="9"/>
      <c r="EM1299" s="9"/>
      <c r="EN1299" s="9"/>
      <c r="EO1299" s="9"/>
      <c r="EP1299" s="9"/>
      <c r="EQ1299" s="9"/>
      <c r="ER1299" s="9"/>
      <c r="ES1299" s="9"/>
      <c r="ET1299" s="9"/>
      <c r="EU1299" s="9"/>
      <c r="EV1299" s="9"/>
      <c r="EW1299" s="9"/>
      <c r="EX1299" s="9"/>
      <c r="EY1299" s="9"/>
      <c r="EZ1299" s="9"/>
      <c r="FA1299" s="9"/>
      <c r="FB1299" s="9"/>
      <c r="FC1299" s="9"/>
      <c r="FD1299" s="9"/>
      <c r="FE1299" s="9"/>
      <c r="FF1299" s="9"/>
      <c r="FG1299" s="9"/>
      <c r="FH1299" s="9"/>
      <c r="FI1299" s="9"/>
      <c r="FJ1299" s="9"/>
      <c r="FK1299" s="9"/>
      <c r="FL1299" s="9"/>
      <c r="FM1299" s="9"/>
      <c r="FN1299" s="9"/>
      <c r="FO1299" s="9"/>
      <c r="FP1299" s="9"/>
      <c r="FQ1299" s="9"/>
      <c r="FR1299" s="9"/>
      <c r="FS1299" s="9"/>
      <c r="FT1299" s="9"/>
      <c r="FU1299" s="9"/>
      <c r="FV1299" s="9"/>
      <c r="FW1299" s="9"/>
      <c r="FX1299" s="9"/>
      <c r="FY1299" s="9"/>
      <c r="FZ1299" s="9"/>
      <c r="GA1299" s="9"/>
      <c r="GB1299" s="9"/>
      <c r="GC1299" s="9"/>
      <c r="GD1299" s="9"/>
      <c r="GE1299" s="9"/>
      <c r="GF1299" s="9"/>
      <c r="GG1299" s="9"/>
      <c r="GH1299" s="9"/>
      <c r="GI1299" s="9"/>
      <c r="GJ1299" s="9"/>
      <c r="GK1299" s="9"/>
      <c r="GL1299" s="9"/>
      <c r="GM1299" s="9"/>
      <c r="GN1299" s="9"/>
      <c r="GO1299" s="9"/>
      <c r="GP1299" s="9"/>
      <c r="GQ1299" s="9"/>
      <c r="GR1299" s="9"/>
      <c r="GS1299" s="9"/>
      <c r="GT1299" s="9"/>
      <c r="GU1299" s="9"/>
      <c r="GV1299" s="9"/>
      <c r="GW1299" s="9"/>
      <c r="GX1299" s="9"/>
      <c r="GY1299" s="9"/>
      <c r="GZ1299" s="9"/>
      <c r="HA1299" s="9"/>
      <c r="HB1299" s="9"/>
      <c r="HC1299" s="9"/>
      <c r="HD1299" s="9"/>
      <c r="HE1299" s="9"/>
      <c r="HF1299" s="9"/>
      <c r="HG1299" s="9"/>
      <c r="HH1299" s="9"/>
      <c r="HI1299" s="9"/>
      <c r="HJ1299" s="9"/>
      <c r="HK1299" s="9"/>
      <c r="HL1299" s="9"/>
      <c r="HM1299" s="9"/>
      <c r="HN1299" s="9"/>
      <c r="HO1299" s="9"/>
      <c r="HP1299" s="9"/>
      <c r="HQ1299" s="9"/>
      <c r="HR1299" s="9"/>
      <c r="HS1299" s="9"/>
      <c r="HT1299" s="9"/>
      <c r="HU1299" s="9"/>
      <c r="HV1299" s="9"/>
      <c r="HW1299" s="9"/>
      <c r="HX1299" s="9"/>
      <c r="HY1299" s="9"/>
      <c r="HZ1299" s="9"/>
      <c r="IA1299" s="9"/>
      <c r="IB1299" s="9"/>
      <c r="IC1299" s="9"/>
      <c r="ID1299" s="9"/>
      <c r="IE1299" s="9"/>
      <c r="IF1299" s="9"/>
      <c r="IG1299" s="9"/>
      <c r="IH1299" s="9"/>
      <c r="II1299" s="9"/>
      <c r="IJ1299" s="9"/>
      <c r="IK1299" s="9"/>
      <c r="IL1299" s="9"/>
      <c r="IM1299" s="9"/>
      <c r="IN1299" s="9"/>
      <c r="IO1299" s="9"/>
      <c r="IP1299" s="9"/>
      <c r="IQ1299" s="9"/>
      <c r="IR1299" s="9"/>
      <c r="IS1299" s="9"/>
      <c r="IT1299" s="9"/>
      <c r="IU1299" s="9"/>
      <c r="IV1299" s="9"/>
    </row>
    <row r="1300" spans="1:256">
      <c r="A1300" s="24" t="s">
        <v>170</v>
      </c>
      <c r="B1300" s="5">
        <v>2005</v>
      </c>
      <c r="C1300" s="33">
        <v>0.47291440485143538</v>
      </c>
      <c r="D1300" s="88">
        <v>0.39412160381999017</v>
      </c>
      <c r="E1300" s="88">
        <v>4.3563546241271436E-5</v>
      </c>
      <c r="F1300" s="88">
        <v>0.1289989983914249</v>
      </c>
      <c r="G1300" s="88">
        <v>3.9214293909081988E-3</v>
      </c>
      <c r="H1300" s="9"/>
      <c r="I1300" s="9"/>
      <c r="J1300" s="9"/>
      <c r="K1300" s="9"/>
      <c r="L1300" s="9"/>
      <c r="M1300" s="9"/>
      <c r="N1300" s="9"/>
      <c r="O1300" s="9"/>
      <c r="P1300" s="9"/>
      <c r="Q1300" s="9"/>
      <c r="R1300" s="9"/>
      <c r="S1300" s="9"/>
      <c r="T1300" s="9"/>
      <c r="U1300" s="9"/>
      <c r="V1300" s="9"/>
      <c r="W1300" s="9"/>
      <c r="X1300" s="9"/>
      <c r="Y1300" s="9"/>
      <c r="Z1300" s="9"/>
      <c r="AA1300" s="9"/>
      <c r="AB1300" s="9"/>
      <c r="AC1300" s="9"/>
      <c r="AD1300" s="9"/>
      <c r="AE1300" s="9"/>
      <c r="AF1300" s="9"/>
      <c r="AG1300" s="9"/>
      <c r="AH1300" s="9"/>
      <c r="AI1300" s="9"/>
      <c r="AJ1300" s="9"/>
      <c r="AK1300" s="9"/>
      <c r="AL1300" s="9"/>
      <c r="AM1300" s="9"/>
      <c r="AN1300" s="9"/>
      <c r="AO1300" s="9"/>
      <c r="AP1300" s="9"/>
      <c r="AQ1300" s="9"/>
      <c r="AR1300" s="9"/>
      <c r="AS1300" s="9"/>
      <c r="AT1300" s="9"/>
      <c r="AU1300" s="9"/>
      <c r="AV1300" s="9"/>
      <c r="AW1300" s="9"/>
      <c r="AX1300" s="9"/>
      <c r="AY1300" s="9"/>
      <c r="AZ1300" s="9"/>
      <c r="BA1300" s="9"/>
      <c r="BB1300" s="9"/>
      <c r="BC1300" s="9"/>
      <c r="BD1300" s="9"/>
      <c r="BE1300" s="9"/>
      <c r="BF1300" s="9"/>
      <c r="BG1300" s="9"/>
      <c r="BH1300" s="9"/>
      <c r="BI1300" s="9"/>
      <c r="BJ1300" s="9"/>
      <c r="BK1300" s="9"/>
      <c r="BL1300" s="9"/>
      <c r="BM1300" s="9"/>
      <c r="BN1300" s="9"/>
      <c r="BO1300" s="9"/>
      <c r="BP1300" s="9"/>
      <c r="BQ1300" s="9"/>
      <c r="BR1300" s="9"/>
      <c r="BS1300" s="9"/>
      <c r="BT1300" s="9"/>
      <c r="BU1300" s="9"/>
      <c r="BV1300" s="9"/>
      <c r="BW1300" s="9"/>
      <c r="BX1300" s="9"/>
      <c r="BY1300" s="9"/>
      <c r="BZ1300" s="9"/>
      <c r="CA1300" s="9"/>
      <c r="CB1300" s="9"/>
      <c r="CC1300" s="9"/>
      <c r="CD1300" s="9"/>
      <c r="CE1300" s="9"/>
      <c r="CF1300" s="9"/>
      <c r="CG1300" s="9"/>
      <c r="CH1300" s="9"/>
      <c r="CI1300" s="9"/>
      <c r="CJ1300" s="9"/>
      <c r="CK1300" s="9"/>
      <c r="CL1300" s="9"/>
      <c r="CM1300" s="9"/>
      <c r="CN1300" s="9"/>
      <c r="CO1300" s="9"/>
      <c r="CP1300" s="9"/>
      <c r="CQ1300" s="9"/>
      <c r="CR1300" s="9"/>
      <c r="CS1300" s="9"/>
      <c r="CT1300" s="9"/>
      <c r="CU1300" s="9"/>
      <c r="CV1300" s="9"/>
      <c r="CW1300" s="9"/>
      <c r="CX1300" s="9"/>
      <c r="CY1300" s="9"/>
      <c r="CZ1300" s="9"/>
      <c r="DA1300" s="9"/>
      <c r="DB1300" s="9"/>
      <c r="DC1300" s="9"/>
      <c r="DD1300" s="9"/>
      <c r="DE1300" s="9"/>
      <c r="DF1300" s="9"/>
      <c r="DG1300" s="9"/>
      <c r="DH1300" s="9"/>
      <c r="DI1300" s="9"/>
      <c r="DJ1300" s="9"/>
      <c r="DK1300" s="9"/>
      <c r="DL1300" s="9"/>
      <c r="DM1300" s="9"/>
      <c r="DN1300" s="9"/>
      <c r="DO1300" s="9"/>
      <c r="DP1300" s="9"/>
      <c r="DQ1300" s="9"/>
      <c r="DR1300" s="9"/>
      <c r="DS1300" s="9"/>
      <c r="DT1300" s="9"/>
      <c r="DU1300" s="9"/>
      <c r="DV1300" s="9"/>
      <c r="DW1300" s="9"/>
      <c r="DX1300" s="9"/>
      <c r="DY1300" s="9"/>
      <c r="DZ1300" s="9"/>
      <c r="EA1300" s="9"/>
      <c r="EB1300" s="9"/>
      <c r="EC1300" s="9"/>
      <c r="ED1300" s="9"/>
      <c r="EE1300" s="9"/>
      <c r="EF1300" s="9"/>
      <c r="EG1300" s="9"/>
      <c r="EH1300" s="9"/>
      <c r="EI1300" s="9"/>
      <c r="EJ1300" s="9"/>
      <c r="EK1300" s="9"/>
      <c r="EL1300" s="9"/>
      <c r="EM1300" s="9"/>
      <c r="EN1300" s="9"/>
      <c r="EO1300" s="9"/>
      <c r="EP1300" s="9"/>
      <c r="EQ1300" s="9"/>
      <c r="ER1300" s="9"/>
      <c r="ES1300" s="9"/>
      <c r="ET1300" s="9"/>
      <c r="EU1300" s="9"/>
      <c r="EV1300" s="9"/>
      <c r="EW1300" s="9"/>
      <c r="EX1300" s="9"/>
      <c r="EY1300" s="9"/>
      <c r="EZ1300" s="9"/>
      <c r="FA1300" s="9"/>
      <c r="FB1300" s="9"/>
      <c r="FC1300" s="9"/>
      <c r="FD1300" s="9"/>
      <c r="FE1300" s="9"/>
      <c r="FF1300" s="9"/>
      <c r="FG1300" s="9"/>
      <c r="FH1300" s="9"/>
      <c r="FI1300" s="9"/>
      <c r="FJ1300" s="9"/>
      <c r="FK1300" s="9"/>
      <c r="FL1300" s="9"/>
      <c r="FM1300" s="9"/>
      <c r="FN1300" s="9"/>
      <c r="FO1300" s="9"/>
      <c r="FP1300" s="9"/>
      <c r="FQ1300" s="9"/>
      <c r="FR1300" s="9"/>
      <c r="FS1300" s="9"/>
      <c r="FT1300" s="9"/>
      <c r="FU1300" s="9"/>
      <c r="FV1300" s="9"/>
      <c r="FW1300" s="9"/>
      <c r="FX1300" s="9"/>
      <c r="FY1300" s="9"/>
      <c r="FZ1300" s="9"/>
      <c r="GA1300" s="9"/>
      <c r="GB1300" s="9"/>
      <c r="GC1300" s="9"/>
      <c r="GD1300" s="9"/>
      <c r="GE1300" s="9"/>
      <c r="GF1300" s="9"/>
      <c r="GG1300" s="9"/>
      <c r="GH1300" s="9"/>
      <c r="GI1300" s="9"/>
      <c r="GJ1300" s="9"/>
      <c r="GK1300" s="9"/>
      <c r="GL1300" s="9"/>
      <c r="GM1300" s="9"/>
      <c r="GN1300" s="9"/>
      <c r="GO1300" s="9"/>
      <c r="GP1300" s="9"/>
      <c r="GQ1300" s="9"/>
      <c r="GR1300" s="9"/>
      <c r="GS1300" s="9"/>
      <c r="GT1300" s="9"/>
      <c r="GU1300" s="9"/>
      <c r="GV1300" s="9"/>
      <c r="GW1300" s="9"/>
      <c r="GX1300" s="9"/>
      <c r="GY1300" s="9"/>
      <c r="GZ1300" s="9"/>
      <c r="HA1300" s="9"/>
      <c r="HB1300" s="9"/>
      <c r="HC1300" s="9"/>
      <c r="HD1300" s="9"/>
      <c r="HE1300" s="9"/>
      <c r="HF1300" s="9"/>
      <c r="HG1300" s="9"/>
      <c r="HH1300" s="9"/>
      <c r="HI1300" s="9"/>
      <c r="HJ1300" s="9"/>
      <c r="HK1300" s="9"/>
      <c r="HL1300" s="9"/>
      <c r="HM1300" s="9"/>
      <c r="HN1300" s="9"/>
      <c r="HO1300" s="9"/>
      <c r="HP1300" s="9"/>
      <c r="HQ1300" s="9"/>
      <c r="HR1300" s="9"/>
      <c r="HS1300" s="9"/>
      <c r="HT1300" s="9"/>
      <c r="HU1300" s="9"/>
      <c r="HV1300" s="9"/>
      <c r="HW1300" s="9"/>
      <c r="HX1300" s="9"/>
      <c r="HY1300" s="9"/>
      <c r="HZ1300" s="9"/>
      <c r="IA1300" s="9"/>
      <c r="IB1300" s="9"/>
      <c r="IC1300" s="9"/>
      <c r="ID1300" s="9"/>
      <c r="IE1300" s="9"/>
      <c r="IF1300" s="9"/>
      <c r="IG1300" s="9"/>
      <c r="IH1300" s="9"/>
      <c r="II1300" s="9"/>
      <c r="IJ1300" s="9"/>
      <c r="IK1300" s="9"/>
      <c r="IL1300" s="9"/>
      <c r="IM1300" s="9"/>
      <c r="IN1300" s="9"/>
      <c r="IO1300" s="9"/>
      <c r="IP1300" s="9"/>
      <c r="IQ1300" s="9"/>
      <c r="IR1300" s="9"/>
      <c r="IS1300" s="9"/>
      <c r="IT1300" s="9"/>
      <c r="IU1300" s="9"/>
      <c r="IV1300" s="9"/>
    </row>
    <row r="1301" spans="1:256">
      <c r="A1301" s="24" t="s">
        <v>171</v>
      </c>
      <c r="B1301" s="5">
        <v>2005</v>
      </c>
      <c r="C1301" s="33">
        <v>0.53914211086171238</v>
      </c>
      <c r="D1301" s="88">
        <v>0.39888448822846034</v>
      </c>
      <c r="E1301" s="88">
        <v>1.5608445546490748E-6</v>
      </c>
      <c r="F1301" s="88">
        <v>6.1097184274898873E-2</v>
      </c>
      <c r="G1301" s="88">
        <v>8.7465579037384299E-4</v>
      </c>
      <c r="H1301" s="9"/>
      <c r="I1301" s="9"/>
      <c r="J1301" s="9"/>
      <c r="K1301" s="9"/>
      <c r="L1301" s="9"/>
      <c r="M1301" s="9"/>
      <c r="N1301" s="9"/>
      <c r="O1301" s="9"/>
      <c r="P1301" s="9"/>
      <c r="Q1301" s="9"/>
      <c r="R1301" s="9"/>
      <c r="S1301" s="9"/>
      <c r="T1301" s="9"/>
      <c r="U1301" s="9"/>
      <c r="V1301" s="9"/>
      <c r="W1301" s="9"/>
      <c r="X1301" s="9"/>
      <c r="Y1301" s="9"/>
      <c r="Z1301" s="9"/>
      <c r="AA1301" s="9"/>
      <c r="AB1301" s="9"/>
      <c r="AC1301" s="9"/>
      <c r="AD1301" s="9"/>
      <c r="AE1301" s="9"/>
      <c r="AF1301" s="9"/>
      <c r="AG1301" s="9"/>
      <c r="AH1301" s="9"/>
      <c r="AI1301" s="9"/>
      <c r="AJ1301" s="9"/>
      <c r="AK1301" s="9"/>
      <c r="AL1301" s="9"/>
      <c r="AM1301" s="9"/>
      <c r="AN1301" s="9"/>
      <c r="AO1301" s="9"/>
      <c r="AP1301" s="9"/>
      <c r="AQ1301" s="9"/>
      <c r="AR1301" s="9"/>
      <c r="AS1301" s="9"/>
      <c r="AT1301" s="9"/>
      <c r="AU1301" s="9"/>
      <c r="AV1301" s="9"/>
      <c r="AW1301" s="9"/>
      <c r="AX1301" s="9"/>
      <c r="AY1301" s="9"/>
      <c r="AZ1301" s="9"/>
      <c r="BA1301" s="9"/>
      <c r="BB1301" s="9"/>
      <c r="BC1301" s="9"/>
      <c r="BD1301" s="9"/>
      <c r="BE1301" s="9"/>
      <c r="BF1301" s="9"/>
      <c r="BG1301" s="9"/>
      <c r="BH1301" s="9"/>
      <c r="BI1301" s="9"/>
      <c r="BJ1301" s="9"/>
      <c r="BK1301" s="9"/>
      <c r="BL1301" s="9"/>
      <c r="BM1301" s="9"/>
      <c r="BN1301" s="9"/>
      <c r="BO1301" s="9"/>
      <c r="BP1301" s="9"/>
      <c r="BQ1301" s="9"/>
      <c r="BR1301" s="9"/>
      <c r="BS1301" s="9"/>
      <c r="BT1301" s="9"/>
      <c r="BU1301" s="9"/>
      <c r="BV1301" s="9"/>
      <c r="BW1301" s="9"/>
      <c r="BX1301" s="9"/>
      <c r="BY1301" s="9"/>
      <c r="BZ1301" s="9"/>
      <c r="CA1301" s="9"/>
      <c r="CB1301" s="9"/>
      <c r="CC1301" s="9"/>
      <c r="CD1301" s="9"/>
      <c r="CE1301" s="9"/>
      <c r="CF1301" s="9"/>
      <c r="CG1301" s="9"/>
      <c r="CH1301" s="9"/>
      <c r="CI1301" s="9"/>
      <c r="CJ1301" s="9"/>
      <c r="CK1301" s="9"/>
      <c r="CL1301" s="9"/>
      <c r="CM1301" s="9"/>
      <c r="CN1301" s="9"/>
      <c r="CO1301" s="9"/>
      <c r="CP1301" s="9"/>
      <c r="CQ1301" s="9"/>
      <c r="CR1301" s="9"/>
      <c r="CS1301" s="9"/>
      <c r="CT1301" s="9"/>
      <c r="CU1301" s="9"/>
      <c r="CV1301" s="9"/>
      <c r="CW1301" s="9"/>
      <c r="CX1301" s="9"/>
      <c r="CY1301" s="9"/>
      <c r="CZ1301" s="9"/>
      <c r="DA1301" s="9"/>
      <c r="DB1301" s="9"/>
      <c r="DC1301" s="9"/>
      <c r="DD1301" s="9"/>
      <c r="DE1301" s="9"/>
      <c r="DF1301" s="9"/>
      <c r="DG1301" s="9"/>
      <c r="DH1301" s="9"/>
      <c r="DI1301" s="9"/>
      <c r="DJ1301" s="9"/>
      <c r="DK1301" s="9"/>
      <c r="DL1301" s="9"/>
      <c r="DM1301" s="9"/>
      <c r="DN1301" s="9"/>
      <c r="DO1301" s="9"/>
      <c r="DP1301" s="9"/>
      <c r="DQ1301" s="9"/>
      <c r="DR1301" s="9"/>
      <c r="DS1301" s="9"/>
      <c r="DT1301" s="9"/>
      <c r="DU1301" s="9"/>
      <c r="DV1301" s="9"/>
      <c r="DW1301" s="9"/>
      <c r="DX1301" s="9"/>
      <c r="DY1301" s="9"/>
      <c r="DZ1301" s="9"/>
      <c r="EA1301" s="9"/>
      <c r="EB1301" s="9"/>
      <c r="EC1301" s="9"/>
      <c r="ED1301" s="9"/>
      <c r="EE1301" s="9"/>
      <c r="EF1301" s="9"/>
      <c r="EG1301" s="9"/>
      <c r="EH1301" s="9"/>
      <c r="EI1301" s="9"/>
      <c r="EJ1301" s="9"/>
      <c r="EK1301" s="9"/>
      <c r="EL1301" s="9"/>
      <c r="EM1301" s="9"/>
      <c r="EN1301" s="9"/>
      <c r="EO1301" s="9"/>
      <c r="EP1301" s="9"/>
      <c r="EQ1301" s="9"/>
      <c r="ER1301" s="9"/>
      <c r="ES1301" s="9"/>
      <c r="ET1301" s="9"/>
      <c r="EU1301" s="9"/>
      <c r="EV1301" s="9"/>
      <c r="EW1301" s="9"/>
      <c r="EX1301" s="9"/>
      <c r="EY1301" s="9"/>
      <c r="EZ1301" s="9"/>
      <c r="FA1301" s="9"/>
      <c r="FB1301" s="9"/>
      <c r="FC1301" s="9"/>
      <c r="FD1301" s="9"/>
      <c r="FE1301" s="9"/>
      <c r="FF1301" s="9"/>
      <c r="FG1301" s="9"/>
      <c r="FH1301" s="9"/>
      <c r="FI1301" s="9"/>
      <c r="FJ1301" s="9"/>
      <c r="FK1301" s="9"/>
      <c r="FL1301" s="9"/>
      <c r="FM1301" s="9"/>
      <c r="FN1301" s="9"/>
      <c r="FO1301" s="9"/>
      <c r="FP1301" s="9"/>
      <c r="FQ1301" s="9"/>
      <c r="FR1301" s="9"/>
      <c r="FS1301" s="9"/>
      <c r="FT1301" s="9"/>
      <c r="FU1301" s="9"/>
      <c r="FV1301" s="9"/>
      <c r="FW1301" s="9"/>
      <c r="FX1301" s="9"/>
      <c r="FY1301" s="9"/>
      <c r="FZ1301" s="9"/>
      <c r="GA1301" s="9"/>
      <c r="GB1301" s="9"/>
      <c r="GC1301" s="9"/>
      <c r="GD1301" s="9"/>
      <c r="GE1301" s="9"/>
      <c r="GF1301" s="9"/>
      <c r="GG1301" s="9"/>
      <c r="GH1301" s="9"/>
      <c r="GI1301" s="9"/>
      <c r="GJ1301" s="9"/>
      <c r="GK1301" s="9"/>
      <c r="GL1301" s="9"/>
      <c r="GM1301" s="9"/>
      <c r="GN1301" s="9"/>
      <c r="GO1301" s="9"/>
      <c r="GP1301" s="9"/>
      <c r="GQ1301" s="9"/>
      <c r="GR1301" s="9"/>
      <c r="GS1301" s="9"/>
      <c r="GT1301" s="9"/>
      <c r="GU1301" s="9"/>
      <c r="GV1301" s="9"/>
      <c r="GW1301" s="9"/>
      <c r="GX1301" s="9"/>
      <c r="GY1301" s="9"/>
      <c r="GZ1301" s="9"/>
      <c r="HA1301" s="9"/>
      <c r="HB1301" s="9"/>
      <c r="HC1301" s="9"/>
      <c r="HD1301" s="9"/>
      <c r="HE1301" s="9"/>
      <c r="HF1301" s="9"/>
      <c r="HG1301" s="9"/>
      <c r="HH1301" s="9"/>
      <c r="HI1301" s="9"/>
      <c r="HJ1301" s="9"/>
      <c r="HK1301" s="9"/>
      <c r="HL1301" s="9"/>
      <c r="HM1301" s="9"/>
      <c r="HN1301" s="9"/>
      <c r="HO1301" s="9"/>
      <c r="HP1301" s="9"/>
      <c r="HQ1301" s="9"/>
      <c r="HR1301" s="9"/>
      <c r="HS1301" s="9"/>
      <c r="HT1301" s="9"/>
      <c r="HU1301" s="9"/>
      <c r="HV1301" s="9"/>
      <c r="HW1301" s="9"/>
      <c r="HX1301" s="9"/>
      <c r="HY1301" s="9"/>
      <c r="HZ1301" s="9"/>
      <c r="IA1301" s="9"/>
      <c r="IB1301" s="9"/>
      <c r="IC1301" s="9"/>
      <c r="ID1301" s="9"/>
      <c r="IE1301" s="9"/>
      <c r="IF1301" s="9"/>
      <c r="IG1301" s="9"/>
      <c r="IH1301" s="9"/>
      <c r="II1301" s="9"/>
      <c r="IJ1301" s="9"/>
      <c r="IK1301" s="9"/>
      <c r="IL1301" s="9"/>
      <c r="IM1301" s="9"/>
      <c r="IN1301" s="9"/>
      <c r="IO1301" s="9"/>
      <c r="IP1301" s="9"/>
      <c r="IQ1301" s="9"/>
      <c r="IR1301" s="9"/>
      <c r="IS1301" s="9"/>
      <c r="IT1301" s="9"/>
      <c r="IU1301" s="9"/>
      <c r="IV1301" s="9"/>
    </row>
    <row r="1302" spans="1:256">
      <c r="A1302" s="24" t="s">
        <v>172</v>
      </c>
      <c r="B1302" s="5">
        <v>2005</v>
      </c>
      <c r="C1302" s="33">
        <v>0.50152482618603855</v>
      </c>
      <c r="D1302" s="88">
        <v>0.32908611911832275</v>
      </c>
      <c r="E1302" s="88">
        <v>1.3162973069143408E-2</v>
      </c>
      <c r="F1302" s="88">
        <v>0.14993975463257767</v>
      </c>
      <c r="G1302" s="88">
        <v>6.2863269939176739E-3</v>
      </c>
      <c r="H1302" s="9"/>
      <c r="I1302" s="9"/>
      <c r="J1302" s="9"/>
      <c r="K1302" s="9"/>
      <c r="L1302" s="9"/>
      <c r="M1302" s="9"/>
      <c r="N1302" s="9"/>
      <c r="O1302" s="9"/>
      <c r="P1302" s="9"/>
      <c r="Q1302" s="9"/>
      <c r="R1302" s="9"/>
      <c r="S1302" s="9"/>
      <c r="T1302" s="9"/>
      <c r="U1302" s="9"/>
      <c r="V1302" s="9"/>
      <c r="W1302" s="9"/>
      <c r="X1302" s="9"/>
      <c r="Y1302" s="9"/>
      <c r="Z1302" s="9"/>
      <c r="AA1302" s="9"/>
      <c r="AB1302" s="9"/>
      <c r="AC1302" s="9"/>
      <c r="AD1302" s="9"/>
      <c r="AE1302" s="9"/>
      <c r="AF1302" s="9"/>
      <c r="AG1302" s="9"/>
      <c r="AH1302" s="9"/>
      <c r="AI1302" s="9"/>
      <c r="AJ1302" s="9"/>
      <c r="AK1302" s="9"/>
      <c r="AL1302" s="9"/>
      <c r="AM1302" s="9"/>
      <c r="AN1302" s="9"/>
      <c r="AO1302" s="9"/>
      <c r="AP1302" s="9"/>
      <c r="AQ1302" s="9"/>
      <c r="AR1302" s="9"/>
      <c r="AS1302" s="9"/>
      <c r="AT1302" s="9"/>
      <c r="AU1302" s="9"/>
      <c r="AV1302" s="9"/>
      <c r="AW1302" s="9"/>
      <c r="AX1302" s="9"/>
      <c r="AY1302" s="9"/>
      <c r="AZ1302" s="9"/>
      <c r="BA1302" s="9"/>
      <c r="BB1302" s="9"/>
      <c r="BC1302" s="9"/>
      <c r="BD1302" s="9"/>
      <c r="BE1302" s="9"/>
      <c r="BF1302" s="9"/>
      <c r="BG1302" s="9"/>
      <c r="BH1302" s="9"/>
      <c r="BI1302" s="9"/>
      <c r="BJ1302" s="9"/>
      <c r="BK1302" s="9"/>
      <c r="BL1302" s="9"/>
      <c r="BM1302" s="9"/>
      <c r="BN1302" s="9"/>
      <c r="BO1302" s="9"/>
      <c r="BP1302" s="9"/>
      <c r="BQ1302" s="9"/>
      <c r="BR1302" s="9"/>
      <c r="BS1302" s="9"/>
      <c r="BT1302" s="9"/>
      <c r="BU1302" s="9"/>
      <c r="BV1302" s="9"/>
      <c r="BW1302" s="9"/>
      <c r="BX1302" s="9"/>
      <c r="BY1302" s="9"/>
      <c r="BZ1302" s="9"/>
      <c r="CA1302" s="9"/>
      <c r="CB1302" s="9"/>
      <c r="CC1302" s="9"/>
      <c r="CD1302" s="9"/>
      <c r="CE1302" s="9"/>
      <c r="CF1302" s="9"/>
      <c r="CG1302" s="9"/>
      <c r="CH1302" s="9"/>
      <c r="CI1302" s="9"/>
      <c r="CJ1302" s="9"/>
      <c r="CK1302" s="9"/>
      <c r="CL1302" s="9"/>
      <c r="CM1302" s="9"/>
      <c r="CN1302" s="9"/>
      <c r="CO1302" s="9"/>
      <c r="CP1302" s="9"/>
      <c r="CQ1302" s="9"/>
      <c r="CR1302" s="9"/>
      <c r="CS1302" s="9"/>
      <c r="CT1302" s="9"/>
      <c r="CU1302" s="9"/>
      <c r="CV1302" s="9"/>
      <c r="CW1302" s="9"/>
      <c r="CX1302" s="9"/>
      <c r="CY1302" s="9"/>
      <c r="CZ1302" s="9"/>
      <c r="DA1302" s="9"/>
      <c r="DB1302" s="9"/>
      <c r="DC1302" s="9"/>
      <c r="DD1302" s="9"/>
      <c r="DE1302" s="9"/>
      <c r="DF1302" s="9"/>
      <c r="DG1302" s="9"/>
      <c r="DH1302" s="9"/>
      <c r="DI1302" s="9"/>
      <c r="DJ1302" s="9"/>
      <c r="DK1302" s="9"/>
      <c r="DL1302" s="9"/>
      <c r="DM1302" s="9"/>
      <c r="DN1302" s="9"/>
      <c r="DO1302" s="9"/>
      <c r="DP1302" s="9"/>
      <c r="DQ1302" s="9"/>
      <c r="DR1302" s="9"/>
      <c r="DS1302" s="9"/>
      <c r="DT1302" s="9"/>
      <c r="DU1302" s="9"/>
      <c r="DV1302" s="9"/>
      <c r="DW1302" s="9"/>
      <c r="DX1302" s="9"/>
      <c r="DY1302" s="9"/>
      <c r="DZ1302" s="9"/>
      <c r="EA1302" s="9"/>
      <c r="EB1302" s="9"/>
      <c r="EC1302" s="9"/>
      <c r="ED1302" s="9"/>
      <c r="EE1302" s="9"/>
      <c r="EF1302" s="9"/>
      <c r="EG1302" s="9"/>
      <c r="EH1302" s="9"/>
      <c r="EI1302" s="9"/>
      <c r="EJ1302" s="9"/>
      <c r="EK1302" s="9"/>
      <c r="EL1302" s="9"/>
      <c r="EM1302" s="9"/>
      <c r="EN1302" s="9"/>
      <c r="EO1302" s="9"/>
      <c r="EP1302" s="9"/>
      <c r="EQ1302" s="9"/>
      <c r="ER1302" s="9"/>
      <c r="ES1302" s="9"/>
      <c r="ET1302" s="9"/>
      <c r="EU1302" s="9"/>
      <c r="EV1302" s="9"/>
      <c r="EW1302" s="9"/>
      <c r="EX1302" s="9"/>
      <c r="EY1302" s="9"/>
      <c r="EZ1302" s="9"/>
      <c r="FA1302" s="9"/>
      <c r="FB1302" s="9"/>
      <c r="FC1302" s="9"/>
      <c r="FD1302" s="9"/>
      <c r="FE1302" s="9"/>
      <c r="FF1302" s="9"/>
      <c r="FG1302" s="9"/>
      <c r="FH1302" s="9"/>
      <c r="FI1302" s="9"/>
      <c r="FJ1302" s="9"/>
      <c r="FK1302" s="9"/>
      <c r="FL1302" s="9"/>
      <c r="FM1302" s="9"/>
      <c r="FN1302" s="9"/>
      <c r="FO1302" s="9"/>
      <c r="FP1302" s="9"/>
      <c r="FQ1302" s="9"/>
      <c r="FR1302" s="9"/>
      <c r="FS1302" s="9"/>
      <c r="FT1302" s="9"/>
      <c r="FU1302" s="9"/>
      <c r="FV1302" s="9"/>
      <c r="FW1302" s="9"/>
      <c r="FX1302" s="9"/>
      <c r="FY1302" s="9"/>
      <c r="FZ1302" s="9"/>
      <c r="GA1302" s="9"/>
      <c r="GB1302" s="9"/>
      <c r="GC1302" s="9"/>
      <c r="GD1302" s="9"/>
      <c r="GE1302" s="9"/>
      <c r="GF1302" s="9"/>
      <c r="GG1302" s="9"/>
      <c r="GH1302" s="9"/>
      <c r="GI1302" s="9"/>
      <c r="GJ1302" s="9"/>
      <c r="GK1302" s="9"/>
      <c r="GL1302" s="9"/>
      <c r="GM1302" s="9"/>
      <c r="GN1302" s="9"/>
      <c r="GO1302" s="9"/>
      <c r="GP1302" s="9"/>
      <c r="GQ1302" s="9"/>
      <c r="GR1302" s="9"/>
      <c r="GS1302" s="9"/>
      <c r="GT1302" s="9"/>
      <c r="GU1302" s="9"/>
      <c r="GV1302" s="9"/>
      <c r="GW1302" s="9"/>
      <c r="GX1302" s="9"/>
      <c r="GY1302" s="9"/>
      <c r="GZ1302" s="9"/>
      <c r="HA1302" s="9"/>
      <c r="HB1302" s="9"/>
      <c r="HC1302" s="9"/>
      <c r="HD1302" s="9"/>
      <c r="HE1302" s="9"/>
      <c r="HF1302" s="9"/>
      <c r="HG1302" s="9"/>
      <c r="HH1302" s="9"/>
      <c r="HI1302" s="9"/>
      <c r="HJ1302" s="9"/>
      <c r="HK1302" s="9"/>
      <c r="HL1302" s="9"/>
      <c r="HM1302" s="9"/>
      <c r="HN1302" s="9"/>
      <c r="HO1302" s="9"/>
      <c r="HP1302" s="9"/>
      <c r="HQ1302" s="9"/>
      <c r="HR1302" s="9"/>
      <c r="HS1302" s="9"/>
      <c r="HT1302" s="9"/>
      <c r="HU1302" s="9"/>
      <c r="HV1302" s="9"/>
      <c r="HW1302" s="9"/>
      <c r="HX1302" s="9"/>
      <c r="HY1302" s="9"/>
      <c r="HZ1302" s="9"/>
      <c r="IA1302" s="9"/>
      <c r="IB1302" s="9"/>
      <c r="IC1302" s="9"/>
      <c r="ID1302" s="9"/>
      <c r="IE1302" s="9"/>
      <c r="IF1302" s="9"/>
      <c r="IG1302" s="9"/>
      <c r="IH1302" s="9"/>
      <c r="II1302" s="9"/>
      <c r="IJ1302" s="9"/>
      <c r="IK1302" s="9"/>
      <c r="IL1302" s="9"/>
      <c r="IM1302" s="9"/>
      <c r="IN1302" s="9"/>
      <c r="IO1302" s="9"/>
      <c r="IP1302" s="9"/>
      <c r="IQ1302" s="9"/>
      <c r="IR1302" s="9"/>
      <c r="IS1302" s="9"/>
      <c r="IT1302" s="9"/>
      <c r="IU1302" s="9"/>
      <c r="IV1302" s="9"/>
    </row>
    <row r="1303" spans="1:256">
      <c r="A1303" s="24" t="s">
        <v>173</v>
      </c>
      <c r="B1303" s="5">
        <v>2005</v>
      </c>
      <c r="C1303" s="33">
        <v>0.46113129020187388</v>
      </c>
      <c r="D1303" s="88">
        <v>0.43947255545881186</v>
      </c>
      <c r="E1303" s="88">
        <v>1.8452740545687762E-5</v>
      </c>
      <c r="F1303" s="88">
        <v>9.816050974001668E-2</v>
      </c>
      <c r="G1303" s="88">
        <v>1.2171918587519904E-3</v>
      </c>
      <c r="H1303" s="9"/>
      <c r="I1303" s="9"/>
      <c r="J1303" s="66"/>
      <c r="K1303" s="9"/>
      <c r="L1303" s="9"/>
      <c r="M1303" s="9"/>
      <c r="N1303" s="9"/>
      <c r="O1303" s="9"/>
      <c r="P1303" s="9"/>
      <c r="Q1303" s="9"/>
      <c r="R1303" s="9"/>
      <c r="S1303" s="9"/>
      <c r="T1303" s="9"/>
      <c r="U1303" s="9"/>
      <c r="V1303" s="9"/>
      <c r="W1303" s="9"/>
      <c r="X1303" s="9"/>
      <c r="Y1303" s="9"/>
      <c r="Z1303" s="9"/>
      <c r="AA1303" s="9"/>
      <c r="AB1303" s="9"/>
      <c r="AC1303" s="9"/>
      <c r="AD1303" s="9"/>
      <c r="AE1303" s="9"/>
      <c r="AF1303" s="9"/>
      <c r="AG1303" s="9"/>
      <c r="AH1303" s="9"/>
      <c r="AI1303" s="9"/>
      <c r="AJ1303" s="9"/>
      <c r="AK1303" s="9"/>
      <c r="AL1303" s="9"/>
      <c r="AM1303" s="9"/>
      <c r="AN1303" s="9"/>
      <c r="AO1303" s="9"/>
      <c r="AP1303" s="9"/>
      <c r="AQ1303" s="9"/>
      <c r="AR1303" s="9"/>
      <c r="AS1303" s="9"/>
      <c r="AT1303" s="9"/>
      <c r="AU1303" s="9"/>
      <c r="AV1303" s="9"/>
      <c r="AW1303" s="9"/>
      <c r="AX1303" s="9"/>
      <c r="AY1303" s="9"/>
      <c r="AZ1303" s="9"/>
      <c r="BA1303" s="9"/>
      <c r="BB1303" s="9"/>
      <c r="BC1303" s="9"/>
      <c r="BD1303" s="9"/>
      <c r="BE1303" s="9"/>
      <c r="BF1303" s="9"/>
      <c r="BG1303" s="9"/>
      <c r="BH1303" s="9"/>
      <c r="BI1303" s="9"/>
      <c r="BJ1303" s="9"/>
      <c r="BK1303" s="9"/>
      <c r="BL1303" s="9"/>
      <c r="BM1303" s="9"/>
      <c r="BN1303" s="9"/>
      <c r="BO1303" s="9"/>
      <c r="BP1303" s="9"/>
      <c r="BQ1303" s="9"/>
      <c r="BR1303" s="9"/>
      <c r="BS1303" s="9"/>
      <c r="BT1303" s="9"/>
      <c r="BU1303" s="9"/>
      <c r="BV1303" s="9"/>
      <c r="BW1303" s="9"/>
      <c r="BX1303" s="9"/>
      <c r="BY1303" s="9"/>
      <c r="BZ1303" s="9"/>
      <c r="CA1303" s="9"/>
      <c r="CB1303" s="9"/>
      <c r="CC1303" s="9"/>
      <c r="CD1303" s="9"/>
      <c r="CE1303" s="9"/>
      <c r="CF1303" s="9"/>
      <c r="CG1303" s="9"/>
      <c r="CH1303" s="9"/>
      <c r="CI1303" s="9"/>
      <c r="CJ1303" s="9"/>
      <c r="CK1303" s="9"/>
      <c r="CL1303" s="9"/>
      <c r="CM1303" s="9"/>
      <c r="CN1303" s="9"/>
      <c r="CO1303" s="9"/>
      <c r="CP1303" s="9"/>
      <c r="CQ1303" s="9"/>
      <c r="CR1303" s="9"/>
      <c r="CS1303" s="9"/>
      <c r="CT1303" s="9"/>
      <c r="CU1303" s="9"/>
      <c r="CV1303" s="9"/>
      <c r="CW1303" s="9"/>
      <c r="CX1303" s="9"/>
      <c r="CY1303" s="9"/>
      <c r="CZ1303" s="9"/>
      <c r="DA1303" s="9"/>
      <c r="DB1303" s="9"/>
      <c r="DC1303" s="9"/>
      <c r="DD1303" s="9"/>
      <c r="DE1303" s="9"/>
      <c r="DF1303" s="9"/>
      <c r="DG1303" s="9"/>
      <c r="DH1303" s="9"/>
      <c r="DI1303" s="9"/>
      <c r="DJ1303" s="9"/>
      <c r="DK1303" s="9"/>
      <c r="DL1303" s="9"/>
      <c r="DM1303" s="9"/>
      <c r="DN1303" s="9"/>
      <c r="DO1303" s="9"/>
      <c r="DP1303" s="9"/>
      <c r="DQ1303" s="9"/>
      <c r="DR1303" s="9"/>
      <c r="DS1303" s="9"/>
      <c r="DT1303" s="9"/>
      <c r="DU1303" s="9"/>
      <c r="DV1303" s="9"/>
      <c r="DW1303" s="9"/>
      <c r="DX1303" s="9"/>
      <c r="DY1303" s="9"/>
      <c r="DZ1303" s="9"/>
      <c r="EA1303" s="9"/>
      <c r="EB1303" s="9"/>
      <c r="EC1303" s="9"/>
      <c r="ED1303" s="9"/>
      <c r="EE1303" s="9"/>
      <c r="EF1303" s="9"/>
      <c r="EG1303" s="9"/>
      <c r="EH1303" s="9"/>
      <c r="EI1303" s="9"/>
      <c r="EJ1303" s="9"/>
      <c r="EK1303" s="9"/>
      <c r="EL1303" s="9"/>
      <c r="EM1303" s="9"/>
      <c r="EN1303" s="9"/>
      <c r="EO1303" s="9"/>
      <c r="EP1303" s="9"/>
      <c r="EQ1303" s="9"/>
      <c r="ER1303" s="9"/>
      <c r="ES1303" s="9"/>
      <c r="ET1303" s="9"/>
      <c r="EU1303" s="9"/>
      <c r="EV1303" s="9"/>
      <c r="EW1303" s="9"/>
      <c r="EX1303" s="9"/>
      <c r="EY1303" s="9"/>
      <c r="EZ1303" s="9"/>
      <c r="FA1303" s="9"/>
      <c r="FB1303" s="9"/>
      <c r="FC1303" s="9"/>
      <c r="FD1303" s="9"/>
      <c r="FE1303" s="9"/>
      <c r="FF1303" s="9"/>
      <c r="FG1303" s="9"/>
      <c r="FH1303" s="9"/>
      <c r="FI1303" s="9"/>
      <c r="FJ1303" s="9"/>
      <c r="FK1303" s="9"/>
      <c r="FL1303" s="9"/>
      <c r="FM1303" s="9"/>
      <c r="FN1303" s="9"/>
      <c r="FO1303" s="9"/>
      <c r="FP1303" s="9"/>
      <c r="FQ1303" s="9"/>
      <c r="FR1303" s="9"/>
      <c r="FS1303" s="9"/>
      <c r="FT1303" s="9"/>
      <c r="FU1303" s="9"/>
      <c r="FV1303" s="9"/>
      <c r="FW1303" s="9"/>
      <c r="FX1303" s="9"/>
      <c r="FY1303" s="9"/>
      <c r="FZ1303" s="9"/>
      <c r="GA1303" s="9"/>
      <c r="GB1303" s="9"/>
      <c r="GC1303" s="9"/>
      <c r="GD1303" s="9"/>
      <c r="GE1303" s="9"/>
      <c r="GF1303" s="9"/>
      <c r="GG1303" s="9"/>
      <c r="GH1303" s="9"/>
      <c r="GI1303" s="9"/>
      <c r="GJ1303" s="9"/>
      <c r="GK1303" s="9"/>
      <c r="GL1303" s="9"/>
      <c r="GM1303" s="9"/>
      <c r="GN1303" s="9"/>
      <c r="GO1303" s="9"/>
      <c r="GP1303" s="9"/>
      <c r="GQ1303" s="9"/>
      <c r="GR1303" s="9"/>
      <c r="GS1303" s="9"/>
      <c r="GT1303" s="9"/>
      <c r="GU1303" s="9"/>
      <c r="GV1303" s="9"/>
      <c r="GW1303" s="9"/>
      <c r="GX1303" s="9"/>
      <c r="GY1303" s="9"/>
      <c r="GZ1303" s="9"/>
      <c r="HA1303" s="9"/>
      <c r="HB1303" s="9"/>
      <c r="HC1303" s="9"/>
      <c r="HD1303" s="9"/>
      <c r="HE1303" s="9"/>
      <c r="HF1303" s="9"/>
      <c r="HG1303" s="9"/>
      <c r="HH1303" s="9"/>
      <c r="HI1303" s="9"/>
      <c r="HJ1303" s="9"/>
      <c r="HK1303" s="9"/>
      <c r="HL1303" s="9"/>
      <c r="HM1303" s="9"/>
      <c r="HN1303" s="9"/>
      <c r="HO1303" s="9"/>
      <c r="HP1303" s="9"/>
      <c r="HQ1303" s="9"/>
      <c r="HR1303" s="9"/>
      <c r="HS1303" s="9"/>
      <c r="HT1303" s="9"/>
      <c r="HU1303" s="9"/>
      <c r="HV1303" s="9"/>
      <c r="HW1303" s="9"/>
      <c r="HX1303" s="9"/>
      <c r="HY1303" s="9"/>
      <c r="HZ1303" s="9"/>
      <c r="IA1303" s="9"/>
      <c r="IB1303" s="9"/>
      <c r="IC1303" s="9"/>
      <c r="ID1303" s="9"/>
      <c r="IE1303" s="9"/>
      <c r="IF1303" s="9"/>
      <c r="IG1303" s="9"/>
      <c r="IH1303" s="9"/>
      <c r="II1303" s="9"/>
      <c r="IJ1303" s="9"/>
      <c r="IK1303" s="9"/>
      <c r="IL1303" s="9"/>
      <c r="IM1303" s="9"/>
      <c r="IN1303" s="9"/>
      <c r="IO1303" s="9"/>
      <c r="IP1303" s="9"/>
      <c r="IQ1303" s="9"/>
      <c r="IR1303" s="9"/>
      <c r="IS1303" s="9"/>
      <c r="IT1303" s="9"/>
      <c r="IU1303" s="9"/>
      <c r="IV1303" s="9"/>
    </row>
    <row r="1304" spans="1:256" s="35" customFormat="1">
      <c r="A1304" s="35" t="s">
        <v>176</v>
      </c>
      <c r="B1304" s="32">
        <v>2005</v>
      </c>
      <c r="C1304" s="404">
        <v>0.48093152188285071</v>
      </c>
      <c r="D1304" s="404">
        <v>0.41793735747544991</v>
      </c>
      <c r="E1304" s="404">
        <v>5.8943899511551857E-3</v>
      </c>
      <c r="F1304" s="404">
        <v>9.2238066621245673E-2</v>
      </c>
      <c r="G1304" s="404">
        <v>2.9986640692984735E-3</v>
      </c>
    </row>
    <row r="1305" spans="1:256" s="380" customFormat="1">
      <c r="A1305" s="24" t="s">
        <v>124</v>
      </c>
      <c r="B1305" s="5">
        <v>2006</v>
      </c>
      <c r="C1305" s="33">
        <v>0.59385226907808175</v>
      </c>
      <c r="D1305" s="88">
        <v>0.37046058363909695</v>
      </c>
      <c r="E1305" s="88">
        <v>1.6600570012862594E-4</v>
      </c>
      <c r="F1305" s="88">
        <v>3.4540589994360375E-2</v>
      </c>
      <c r="G1305" s="88">
        <v>9.8055158833223023E-4</v>
      </c>
    </row>
    <row r="1306" spans="1:256" ht="12.75" customHeight="1">
      <c r="A1306" s="24" t="s">
        <v>125</v>
      </c>
      <c r="B1306" s="5">
        <v>2006</v>
      </c>
      <c r="C1306" s="33">
        <v>0.45079885283659454</v>
      </c>
      <c r="D1306" s="88">
        <v>0.45896498823641302</v>
      </c>
      <c r="E1306" s="88">
        <v>1.6258747149669964E-3</v>
      </c>
      <c r="F1306" s="88">
        <v>8.515032350710014E-2</v>
      </c>
      <c r="G1306" s="88">
        <v>3.4599607049252742E-3</v>
      </c>
    </row>
    <row r="1307" spans="1:256">
      <c r="A1307" s="24" t="s">
        <v>126</v>
      </c>
      <c r="B1307" s="5">
        <v>2006</v>
      </c>
      <c r="C1307" s="33">
        <v>0.45361428272072135</v>
      </c>
      <c r="D1307" s="88">
        <v>0.43985439841843083</v>
      </c>
      <c r="E1307" s="88">
        <v>4.4105434600331977E-4</v>
      </c>
      <c r="F1307" s="88">
        <v>0.10347891697060543</v>
      </c>
      <c r="G1307" s="88">
        <v>2.6113475442389781E-3</v>
      </c>
    </row>
    <row r="1308" spans="1:256">
      <c r="A1308" s="24" t="s">
        <v>127</v>
      </c>
      <c r="B1308" s="5">
        <v>2006</v>
      </c>
      <c r="C1308" s="33">
        <v>0.66741220718252336</v>
      </c>
      <c r="D1308" s="88">
        <v>0.29101589115964194</v>
      </c>
      <c r="E1308" s="88">
        <v>8.1692430273609402E-5</v>
      </c>
      <c r="F1308" s="88">
        <v>4.080761593587863E-2</v>
      </c>
      <c r="G1308" s="88">
        <v>6.8259329168236815E-4</v>
      </c>
    </row>
    <row r="1309" spans="1:256">
      <c r="A1309" s="24" t="s">
        <v>128</v>
      </c>
      <c r="B1309" s="5">
        <v>2006</v>
      </c>
      <c r="C1309" s="33">
        <v>0.47617486170975548</v>
      </c>
      <c r="D1309" s="88">
        <v>0.43665882261429817</v>
      </c>
      <c r="E1309" s="88">
        <v>5.5400168368354807E-4</v>
      </c>
      <c r="F1309" s="88">
        <v>8.5188511952109913E-2</v>
      </c>
      <c r="G1309" s="88">
        <v>1.423802040152844E-3</v>
      </c>
    </row>
    <row r="1310" spans="1:256">
      <c r="A1310" s="24" t="s">
        <v>129</v>
      </c>
      <c r="B1310" s="5">
        <v>2006</v>
      </c>
      <c r="C1310" s="33">
        <v>0.37046385385529296</v>
      </c>
      <c r="D1310" s="88">
        <v>0.44625790092824363</v>
      </c>
      <c r="E1310" s="88">
        <v>1.1368405118688724E-3</v>
      </c>
      <c r="F1310" s="88">
        <v>0.17840556298460913</v>
      </c>
      <c r="G1310" s="88">
        <v>3.7358417199852721E-3</v>
      </c>
    </row>
    <row r="1311" spans="1:256">
      <c r="A1311" s="24" t="s">
        <v>130</v>
      </c>
      <c r="B1311" s="5">
        <v>2006</v>
      </c>
      <c r="C1311" s="33">
        <v>0.45139915301301642</v>
      </c>
      <c r="D1311" s="88">
        <v>0.44866339117691112</v>
      </c>
      <c r="E1311" s="88">
        <v>1.3004218352658213E-3</v>
      </c>
      <c r="F1311" s="88">
        <v>9.6347193512521342E-2</v>
      </c>
      <c r="G1311" s="88">
        <v>2.2898404622853884E-3</v>
      </c>
    </row>
    <row r="1312" spans="1:256">
      <c r="A1312" s="24" t="s">
        <v>131</v>
      </c>
      <c r="B1312" s="5">
        <v>2006</v>
      </c>
      <c r="C1312" s="33">
        <v>0.55965611840030005</v>
      </c>
      <c r="D1312" s="88">
        <v>0.32927241375264504</v>
      </c>
      <c r="E1312" s="88">
        <v>2.1376821396498543E-3</v>
      </c>
      <c r="F1312" s="88">
        <v>0.10593657364221182</v>
      </c>
      <c r="G1312" s="88">
        <v>2.9972120651931724E-3</v>
      </c>
    </row>
    <row r="1313" spans="1:7">
      <c r="A1313" s="24" t="s">
        <v>399</v>
      </c>
      <c r="B1313" s="5">
        <v>2006</v>
      </c>
      <c r="C1313" s="33">
        <v>0.33427473891794351</v>
      </c>
      <c r="D1313" s="88">
        <v>0.47550368382822245</v>
      </c>
      <c r="E1313" s="88">
        <v>6.0847079587977035E-3</v>
      </c>
      <c r="F1313" s="88">
        <v>0.17428412977954158</v>
      </c>
      <c r="G1313" s="88">
        <v>9.8527395154947451E-3</v>
      </c>
    </row>
    <row r="1314" spans="1:7">
      <c r="A1314" s="24" t="s">
        <v>133</v>
      </c>
      <c r="B1314" s="5">
        <v>2006</v>
      </c>
      <c r="C1314" s="33">
        <v>0.39576699194863785</v>
      </c>
      <c r="D1314" s="88">
        <v>0.49753655220932747</v>
      </c>
      <c r="E1314" s="88">
        <v>1.1130570790015028E-3</v>
      </c>
      <c r="F1314" s="88">
        <v>0.10015212559854988</v>
      </c>
      <c r="G1314" s="88">
        <v>5.4312731644832295E-3</v>
      </c>
    </row>
    <row r="1315" spans="1:7" ht="15.75" customHeight="1">
      <c r="A1315" s="24" t="s">
        <v>134</v>
      </c>
      <c r="B1315" s="5">
        <v>2006</v>
      </c>
      <c r="C1315" s="33">
        <v>0.46748779975022631</v>
      </c>
      <c r="D1315" s="88">
        <v>0.46761269779803272</v>
      </c>
      <c r="E1315" s="88">
        <v>5.1715545664447716E-4</v>
      </c>
      <c r="F1315" s="88">
        <v>6.12405609373632E-2</v>
      </c>
      <c r="G1315" s="88">
        <v>3.1417860577332662E-3</v>
      </c>
    </row>
    <row r="1316" spans="1:7">
      <c r="A1316" s="24" t="s">
        <v>135</v>
      </c>
      <c r="B1316" s="5">
        <v>2006</v>
      </c>
      <c r="C1316" s="33">
        <v>0.37018443045064081</v>
      </c>
      <c r="D1316" s="88">
        <v>0.54318643000690192</v>
      </c>
      <c r="E1316" s="88">
        <v>8.6019935883947503E-4</v>
      </c>
      <c r="F1316" s="88">
        <v>8.4085857722752122E-2</v>
      </c>
      <c r="G1316" s="88">
        <v>1.683082460865671E-3</v>
      </c>
    </row>
    <row r="1317" spans="1:7">
      <c r="A1317" s="24" t="s">
        <v>136</v>
      </c>
      <c r="B1317" s="5">
        <v>2006</v>
      </c>
      <c r="C1317" s="33">
        <v>0.59262463318206227</v>
      </c>
      <c r="D1317" s="88">
        <v>0.29418472077478841</v>
      </c>
      <c r="E1317" s="88">
        <v>2.1315531526987588E-4</v>
      </c>
      <c r="F1317" s="88">
        <v>0.11052994179584938</v>
      </c>
      <c r="G1317" s="88">
        <v>2.4475489320302407E-3</v>
      </c>
    </row>
    <row r="1318" spans="1:7">
      <c r="A1318" s="24" t="s">
        <v>137</v>
      </c>
      <c r="B1318" s="5">
        <v>2006</v>
      </c>
      <c r="C1318" s="33">
        <v>0.43030801653470979</v>
      </c>
      <c r="D1318" s="88">
        <v>0.45881479145418208</v>
      </c>
      <c r="E1318" s="88">
        <v>2.739208412696465E-3</v>
      </c>
      <c r="F1318" s="88">
        <v>0.10497986607624217</v>
      </c>
      <c r="G1318" s="88">
        <v>3.1581175221694459E-3</v>
      </c>
    </row>
    <row r="1319" spans="1:7">
      <c r="A1319" s="24" t="s">
        <v>138</v>
      </c>
      <c r="B1319" s="5">
        <v>2006</v>
      </c>
      <c r="C1319" s="33">
        <v>0.50654351474105852</v>
      </c>
      <c r="D1319" s="88">
        <v>0.40259581825805968</v>
      </c>
      <c r="E1319" s="88">
        <v>1.3547277616638863E-3</v>
      </c>
      <c r="F1319" s="88">
        <v>8.5859045851823593E-2</v>
      </c>
      <c r="G1319" s="88">
        <v>3.6468933873944039E-3</v>
      </c>
    </row>
    <row r="1320" spans="1:7">
      <c r="A1320" s="24" t="s">
        <v>139</v>
      </c>
      <c r="B1320" s="5">
        <v>2006</v>
      </c>
      <c r="C1320" s="33">
        <v>0.59713250531238049</v>
      </c>
      <c r="D1320" s="88">
        <v>0.23167442378547598</v>
      </c>
      <c r="E1320" s="88">
        <v>4.0857266940742404E-2</v>
      </c>
      <c r="F1320" s="88">
        <v>0.12482645634088291</v>
      </c>
      <c r="G1320" s="88">
        <v>5.5093476205182986E-3</v>
      </c>
    </row>
    <row r="1321" spans="1:7">
      <c r="A1321" s="24" t="s">
        <v>140</v>
      </c>
      <c r="B1321" s="5">
        <v>2006</v>
      </c>
      <c r="C1321" s="33">
        <v>0.58692444327060922</v>
      </c>
      <c r="D1321" s="88">
        <v>0.30406902199653696</v>
      </c>
      <c r="E1321" s="88">
        <v>1.6189319393712111E-4</v>
      </c>
      <c r="F1321" s="88">
        <v>0.10652988405084332</v>
      </c>
      <c r="G1321" s="88">
        <v>2.3147574880733892E-3</v>
      </c>
    </row>
    <row r="1322" spans="1:7">
      <c r="A1322" s="24" t="s">
        <v>141</v>
      </c>
      <c r="B1322" s="5">
        <v>2006</v>
      </c>
      <c r="C1322" s="33">
        <v>0.58800900301738324</v>
      </c>
      <c r="D1322" s="88">
        <v>0.34410086061148865</v>
      </c>
      <c r="E1322" s="88">
        <v>5.0136763175195388E-4</v>
      </c>
      <c r="F1322" s="88">
        <v>6.7377890444510188E-2</v>
      </c>
      <c r="G1322" s="88">
        <v>1.0878294865837074E-5</v>
      </c>
    </row>
    <row r="1323" spans="1:7">
      <c r="A1323" s="24" t="s">
        <v>254</v>
      </c>
      <c r="B1323" s="5">
        <v>2006</v>
      </c>
      <c r="C1323" s="33">
        <v>0.56162717194602008</v>
      </c>
      <c r="D1323" s="88">
        <v>0.40402286015649991</v>
      </c>
      <c r="E1323" s="88">
        <v>1.2804362395901233E-4</v>
      </c>
      <c r="F1323" s="88">
        <v>3.2894844932222944E-2</v>
      </c>
      <c r="G1323" s="88">
        <v>1.3270793412982179E-3</v>
      </c>
    </row>
    <row r="1324" spans="1:7">
      <c r="A1324" s="24" t="s">
        <v>142</v>
      </c>
      <c r="B1324" s="5">
        <v>2006</v>
      </c>
      <c r="C1324" s="33">
        <v>0.46780035318092683</v>
      </c>
      <c r="D1324" s="88">
        <v>0.45339652552469334</v>
      </c>
      <c r="E1324" s="88">
        <v>1.5430578517182105E-3</v>
      </c>
      <c r="F1324" s="88">
        <v>7.5315992916412264E-2</v>
      </c>
      <c r="G1324" s="88">
        <v>1.9440705262493221E-3</v>
      </c>
    </row>
    <row r="1325" spans="1:7">
      <c r="A1325" s="24" t="s">
        <v>143</v>
      </c>
      <c r="B1325" s="5">
        <v>2006</v>
      </c>
      <c r="C1325" s="33">
        <v>0.44079047064150967</v>
      </c>
      <c r="D1325" s="88">
        <v>0.45921757255436418</v>
      </c>
      <c r="E1325" s="88">
        <v>1.2925021837982751E-3</v>
      </c>
      <c r="F1325" s="88">
        <v>9.4964717382660491E-2</v>
      </c>
      <c r="G1325" s="88">
        <v>3.7347372376672259E-3</v>
      </c>
    </row>
    <row r="1326" spans="1:7">
      <c r="A1326" s="24" t="s">
        <v>144</v>
      </c>
      <c r="B1326" s="5">
        <v>2006</v>
      </c>
      <c r="C1326" s="33">
        <v>0.41446604343532734</v>
      </c>
      <c r="D1326" s="88">
        <v>0.45367399320366741</v>
      </c>
      <c r="E1326" s="88">
        <v>1.4195160402679921E-2</v>
      </c>
      <c r="F1326" s="88">
        <v>0.11442758354371793</v>
      </c>
      <c r="G1326" s="88">
        <v>3.2372194146074399E-3</v>
      </c>
    </row>
    <row r="1327" spans="1:7">
      <c r="A1327" s="24" t="s">
        <v>145</v>
      </c>
      <c r="B1327" s="5">
        <v>2006</v>
      </c>
      <c r="C1327" s="33">
        <v>0.47632120591644539</v>
      </c>
      <c r="D1327" s="88">
        <v>0.41220525712089684</v>
      </c>
      <c r="E1327" s="88">
        <v>1.2639221103818684E-3</v>
      </c>
      <c r="F1327" s="88">
        <v>0.10650103977285746</v>
      </c>
      <c r="G1327" s="88">
        <v>3.7085750794183152E-3</v>
      </c>
    </row>
    <row r="1328" spans="1:7">
      <c r="A1328" s="24" t="s">
        <v>146</v>
      </c>
      <c r="B1328" s="5">
        <v>2006</v>
      </c>
      <c r="C1328" s="33">
        <v>0.46322963009030738</v>
      </c>
      <c r="D1328" s="88">
        <v>0.36564428480659794</v>
      </c>
      <c r="E1328" s="88">
        <v>3.8982827881727578E-3</v>
      </c>
      <c r="F1328" s="88">
        <v>0.1587180189060142</v>
      </c>
      <c r="G1328" s="88">
        <v>8.509783408907793E-3</v>
      </c>
    </row>
    <row r="1329" spans="1:7">
      <c r="A1329" s="24" t="s">
        <v>147</v>
      </c>
      <c r="B1329" s="5">
        <v>2006</v>
      </c>
      <c r="C1329" s="33">
        <v>0.5311009971205366</v>
      </c>
      <c r="D1329" s="88">
        <v>0.42844322055832873</v>
      </c>
      <c r="E1329" s="88">
        <v>2.4055140999353438E-5</v>
      </c>
      <c r="F1329" s="88">
        <v>4.0012016015811058E-2</v>
      </c>
      <c r="G1329" s="88">
        <v>4.1971116432398451E-4</v>
      </c>
    </row>
    <row r="1330" spans="1:7">
      <c r="A1330" s="24" t="s">
        <v>148</v>
      </c>
      <c r="B1330" s="5">
        <v>2006</v>
      </c>
      <c r="C1330" s="33">
        <v>0.57614740045017421</v>
      </c>
      <c r="D1330" s="88">
        <v>0.33758236800283931</v>
      </c>
      <c r="E1330" s="88">
        <v>2.6765425875560022E-3</v>
      </c>
      <c r="F1330" s="88">
        <v>7.9602133672141792E-2</v>
      </c>
      <c r="G1330" s="88">
        <v>3.9915552872886468E-3</v>
      </c>
    </row>
    <row r="1331" spans="1:7">
      <c r="A1331" s="24" t="s">
        <v>149</v>
      </c>
      <c r="B1331" s="5">
        <v>2006</v>
      </c>
      <c r="C1331" s="33">
        <v>0.52750850344242295</v>
      </c>
      <c r="D1331" s="88">
        <v>0.34296523770729792</v>
      </c>
      <c r="E1331" s="88">
        <v>2.1193419440737978E-4</v>
      </c>
      <c r="F1331" s="88">
        <v>0.12777805164992734</v>
      </c>
      <c r="G1331" s="88">
        <v>1.5362730059444152E-3</v>
      </c>
    </row>
    <row r="1332" spans="1:7">
      <c r="A1332" s="24" t="s">
        <v>150</v>
      </c>
      <c r="B1332" s="5">
        <v>2006</v>
      </c>
      <c r="C1332" s="33">
        <v>0.54510253631228089</v>
      </c>
      <c r="D1332" s="88">
        <v>0.33286246811893067</v>
      </c>
      <c r="E1332" s="88">
        <v>1.7975324346269125E-4</v>
      </c>
      <c r="F1332" s="88">
        <v>0.11934082892574391</v>
      </c>
      <c r="G1332" s="88">
        <v>2.5144133995819171E-3</v>
      </c>
    </row>
    <row r="1333" spans="1:7">
      <c r="A1333" s="24" t="s">
        <v>151</v>
      </c>
      <c r="B1333" s="5">
        <v>2006</v>
      </c>
      <c r="C1333" s="33">
        <v>0.35750025954431691</v>
      </c>
      <c r="D1333" s="88">
        <v>0.53015958410355812</v>
      </c>
      <c r="E1333" s="88">
        <v>2.2224097159735047E-3</v>
      </c>
      <c r="F1333" s="88">
        <v>0.10296235229981768</v>
      </c>
      <c r="G1333" s="88">
        <v>7.1553943363337306E-3</v>
      </c>
    </row>
    <row r="1334" spans="1:7">
      <c r="A1334" s="24" t="s">
        <v>152</v>
      </c>
      <c r="B1334" s="5">
        <v>2006</v>
      </c>
      <c r="C1334" s="33">
        <v>0.54308326087707559</v>
      </c>
      <c r="D1334" s="88">
        <v>0.37467072053703437</v>
      </c>
      <c r="E1334" s="88">
        <v>1.5680911557339019E-3</v>
      </c>
      <c r="F1334" s="88">
        <v>7.8491924263409965E-2</v>
      </c>
      <c r="G1334" s="88">
        <v>2.1860031667461483E-3</v>
      </c>
    </row>
    <row r="1335" spans="1:7">
      <c r="A1335" s="24" t="s">
        <v>153</v>
      </c>
      <c r="B1335" s="5">
        <v>2006</v>
      </c>
      <c r="C1335" s="33">
        <v>0.4086500641205747</v>
      </c>
      <c r="D1335" s="88">
        <v>0.44737878078802173</v>
      </c>
      <c r="E1335" s="88">
        <v>9.9289451470772946E-3</v>
      </c>
      <c r="F1335" s="88">
        <v>0.12949754412096243</v>
      </c>
      <c r="G1335" s="88">
        <v>4.5446658233638335E-3</v>
      </c>
    </row>
    <row r="1336" spans="1:7">
      <c r="A1336" s="24" t="s">
        <v>174</v>
      </c>
      <c r="B1336" s="5">
        <v>2006</v>
      </c>
      <c r="C1336" s="33">
        <v>0.53922744526818456</v>
      </c>
      <c r="D1336" s="88">
        <v>0.40596834666687065</v>
      </c>
      <c r="E1336" s="88">
        <v>2.5393162861383508E-4</v>
      </c>
      <c r="F1336" s="88">
        <v>5.3168080708552466E-2</v>
      </c>
      <c r="G1336" s="88">
        <v>1.3821957277783919E-3</v>
      </c>
    </row>
    <row r="1337" spans="1:7">
      <c r="A1337" s="24" t="s">
        <v>154</v>
      </c>
      <c r="B1337" s="5">
        <v>2006</v>
      </c>
      <c r="C1337" s="33">
        <v>0.38672636139800015</v>
      </c>
      <c r="D1337" s="88">
        <v>0.50502821908999407</v>
      </c>
      <c r="E1337" s="88">
        <v>1.5584885638189987E-2</v>
      </c>
      <c r="F1337" s="88">
        <v>9.0925254120106935E-2</v>
      </c>
      <c r="G1337" s="88">
        <v>1.7352797537088915E-3</v>
      </c>
    </row>
    <row r="1338" spans="1:7">
      <c r="A1338" s="24" t="s">
        <v>155</v>
      </c>
      <c r="B1338" s="5">
        <v>2006</v>
      </c>
      <c r="C1338" s="33">
        <v>0.52733864888244564</v>
      </c>
      <c r="D1338" s="88">
        <v>0.4253959643210532</v>
      </c>
      <c r="E1338" s="88">
        <v>1.8924570876963976E-4</v>
      </c>
      <c r="F1338" s="88">
        <v>4.6133615906577108E-2</v>
      </c>
      <c r="G1338" s="88">
        <v>9.4252518115451158E-4</v>
      </c>
    </row>
    <row r="1339" spans="1:7">
      <c r="A1339" s="24" t="s">
        <v>156</v>
      </c>
      <c r="B1339" s="5">
        <v>2006</v>
      </c>
      <c r="C1339" s="33">
        <v>0.55724791356440073</v>
      </c>
      <c r="D1339" s="88">
        <v>0.31465295112131403</v>
      </c>
      <c r="E1339" s="88">
        <v>4.4770416758218879E-4</v>
      </c>
      <c r="F1339" s="88">
        <v>0.12075980135668604</v>
      </c>
      <c r="G1339" s="88">
        <v>6.8916297900170308E-3</v>
      </c>
    </row>
    <row r="1340" spans="1:7">
      <c r="A1340" s="24" t="s">
        <v>158</v>
      </c>
      <c r="B1340" s="5">
        <v>2006</v>
      </c>
      <c r="C1340" s="33">
        <v>0.52228058941586042</v>
      </c>
      <c r="D1340" s="88">
        <v>0.38183480466189268</v>
      </c>
      <c r="E1340" s="88">
        <v>9.029140672859857E-4</v>
      </c>
      <c r="F1340" s="88">
        <v>8.8311232151002159E-2</v>
      </c>
      <c r="G1340" s="88">
        <v>6.6704597039587083E-3</v>
      </c>
    </row>
    <row r="1341" spans="1:7">
      <c r="A1341" s="24" t="s">
        <v>159</v>
      </c>
      <c r="B1341" s="5">
        <v>2006</v>
      </c>
      <c r="C1341" s="33">
        <v>0.56992449599794082</v>
      </c>
      <c r="D1341" s="88">
        <v>0.37516174924017959</v>
      </c>
      <c r="E1341" s="88">
        <v>1.2245641635847963E-4</v>
      </c>
      <c r="F1341" s="88">
        <v>5.3972975864235183E-2</v>
      </c>
      <c r="G1341" s="88">
        <v>8.1832248128602787E-4</v>
      </c>
    </row>
    <row r="1342" spans="1:7">
      <c r="A1342" s="24" t="s">
        <v>160</v>
      </c>
      <c r="B1342" s="5">
        <v>2006</v>
      </c>
      <c r="C1342" s="33">
        <v>0.48222301824859704</v>
      </c>
      <c r="D1342" s="88">
        <v>0.36960518122021324</v>
      </c>
      <c r="E1342" s="88">
        <v>3.5476274373274228E-4</v>
      </c>
      <c r="F1342" s="88">
        <v>0.1467203294982658</v>
      </c>
      <c r="G1342" s="88">
        <v>1.09670828919116E-3</v>
      </c>
    </row>
    <row r="1343" spans="1:7">
      <c r="A1343" s="24" t="s">
        <v>161</v>
      </c>
      <c r="B1343" s="5">
        <v>2006</v>
      </c>
      <c r="C1343" s="33">
        <v>0.43048847771844689</v>
      </c>
      <c r="D1343" s="88">
        <v>0.37754165772782372</v>
      </c>
      <c r="E1343" s="88">
        <v>5.6257434474144708E-3</v>
      </c>
      <c r="F1343" s="88">
        <v>0.18324416792979309</v>
      </c>
      <c r="G1343" s="88">
        <v>3.0999531765218231E-3</v>
      </c>
    </row>
    <row r="1344" spans="1:7">
      <c r="A1344" s="24" t="s">
        <v>162</v>
      </c>
      <c r="B1344" s="5">
        <v>2006</v>
      </c>
      <c r="C1344" s="33">
        <v>0.42388685106914353</v>
      </c>
      <c r="D1344" s="88">
        <v>0.469686641162394</v>
      </c>
      <c r="E1344" s="88">
        <v>1.0061853511965999E-3</v>
      </c>
      <c r="F1344" s="88">
        <v>0.10357158840851444</v>
      </c>
      <c r="G1344" s="88">
        <v>1.848734008751541E-3</v>
      </c>
    </row>
    <row r="1345" spans="1:7">
      <c r="A1345" s="24" t="s">
        <v>163</v>
      </c>
      <c r="B1345" s="5">
        <v>2006</v>
      </c>
      <c r="C1345" s="33">
        <v>0.57609297438443308</v>
      </c>
      <c r="D1345" s="88">
        <v>0.37779275994556283</v>
      </c>
      <c r="E1345" s="88">
        <v>1.6098759144391817E-4</v>
      </c>
      <c r="F1345" s="88">
        <v>4.4937562102073038E-2</v>
      </c>
      <c r="G1345" s="88">
        <v>1.0157159764870901E-3</v>
      </c>
    </row>
    <row r="1346" spans="1:7">
      <c r="A1346" s="24" t="s">
        <v>157</v>
      </c>
      <c r="B1346" s="5">
        <v>2006</v>
      </c>
      <c r="C1346" s="33">
        <v>0.53362015619404157</v>
      </c>
      <c r="D1346" s="88">
        <v>0.3616187293449466</v>
      </c>
      <c r="E1346" s="88">
        <v>1.2494556087372512E-3</v>
      </c>
      <c r="F1346" s="88">
        <v>9.9578753494073566E-2</v>
      </c>
      <c r="G1346" s="88">
        <v>3.9329053582008002E-3</v>
      </c>
    </row>
    <row r="1347" spans="1:7">
      <c r="A1347" s="24" t="s">
        <v>164</v>
      </c>
      <c r="B1347" s="5">
        <v>2006</v>
      </c>
      <c r="C1347" s="33">
        <v>0.51396018932209464</v>
      </c>
      <c r="D1347" s="88">
        <v>0.42196224414524441</v>
      </c>
      <c r="E1347" s="88">
        <v>3.8965454498152407E-4</v>
      </c>
      <c r="F1347" s="88">
        <v>5.9880242686557991E-2</v>
      </c>
      <c r="G1347" s="88">
        <v>3.8076693011215032E-3</v>
      </c>
    </row>
    <row r="1348" spans="1:7">
      <c r="A1348" s="24" t="s">
        <v>165</v>
      </c>
      <c r="B1348" s="5">
        <v>2006</v>
      </c>
      <c r="C1348" s="33">
        <v>0.54173752218721405</v>
      </c>
      <c r="D1348" s="88">
        <v>0.39946351708229638</v>
      </c>
      <c r="E1348" s="88">
        <v>5.2999769519425453E-4</v>
      </c>
      <c r="F1348" s="88">
        <v>5.3504161467571851E-2</v>
      </c>
      <c r="G1348" s="88">
        <v>4.7648015677235183E-3</v>
      </c>
    </row>
    <row r="1349" spans="1:7">
      <c r="A1349" s="24" t="s">
        <v>166</v>
      </c>
      <c r="B1349" s="5">
        <v>2006</v>
      </c>
      <c r="C1349" s="33">
        <v>0.58488281303052958</v>
      </c>
      <c r="D1349" s="88">
        <v>0.32473378819994836</v>
      </c>
      <c r="E1349" s="88">
        <v>6.6063539490674621E-5</v>
      </c>
      <c r="F1349" s="88">
        <v>8.990134219690081E-2</v>
      </c>
      <c r="G1349" s="88">
        <v>4.1599303313047089E-4</v>
      </c>
    </row>
    <row r="1350" spans="1:7">
      <c r="A1350" s="24" t="s">
        <v>167</v>
      </c>
      <c r="B1350" s="5">
        <v>2006</v>
      </c>
      <c r="C1350" s="33">
        <v>0.47981445177343296</v>
      </c>
      <c r="D1350" s="88">
        <v>0.44245305949704006</v>
      </c>
      <c r="E1350" s="88">
        <v>8.7416753529662356E-4</v>
      </c>
      <c r="F1350" s="88">
        <v>7.677585164325354E-2</v>
      </c>
      <c r="G1350" s="88">
        <v>8.246955097684691E-5</v>
      </c>
    </row>
    <row r="1351" spans="1:7">
      <c r="A1351" s="24" t="s">
        <v>169</v>
      </c>
      <c r="B1351" s="5">
        <v>2006</v>
      </c>
      <c r="C1351" s="33">
        <v>0.4431280636603484</v>
      </c>
      <c r="D1351" s="88">
        <v>0.46848303594172402</v>
      </c>
      <c r="E1351" s="88">
        <v>3.6466293187841376E-4</v>
      </c>
      <c r="F1351" s="88">
        <v>8.6472406067127305E-2</v>
      </c>
      <c r="G1351" s="88">
        <v>1.5518313989217206E-3</v>
      </c>
    </row>
    <row r="1352" spans="1:7">
      <c r="A1352" s="24" t="s">
        <v>170</v>
      </c>
      <c r="B1352" s="5">
        <v>2006</v>
      </c>
      <c r="C1352" s="33">
        <v>0.48798948788751761</v>
      </c>
      <c r="D1352" s="88">
        <v>0.37801737944721481</v>
      </c>
      <c r="E1352" s="88">
        <v>1.0217266569379096E-3</v>
      </c>
      <c r="F1352" s="88">
        <v>0.12966030405319909</v>
      </c>
      <c r="G1352" s="88">
        <v>3.3111019551305921E-3</v>
      </c>
    </row>
    <row r="1353" spans="1:7">
      <c r="A1353" s="24" t="s">
        <v>171</v>
      </c>
      <c r="B1353" s="5">
        <v>2006</v>
      </c>
      <c r="C1353" s="33">
        <v>0.54189736351352369</v>
      </c>
      <c r="D1353" s="88">
        <v>0.39776699060662551</v>
      </c>
      <c r="E1353" s="88">
        <v>4.7804761547271043E-5</v>
      </c>
      <c r="F1353" s="88">
        <v>5.9548287229526119E-2</v>
      </c>
      <c r="G1353" s="88">
        <v>7.3955388877743479E-4</v>
      </c>
    </row>
    <row r="1354" spans="1:7">
      <c r="A1354" s="24" t="s">
        <v>172</v>
      </c>
      <c r="B1354" s="5">
        <v>2006</v>
      </c>
      <c r="C1354" s="33">
        <v>0.50351825176766873</v>
      </c>
      <c r="D1354" s="88">
        <v>0.33521372104240232</v>
      </c>
      <c r="E1354" s="88">
        <v>6.1096195317309693E-3</v>
      </c>
      <c r="F1354" s="88">
        <v>0.14809865281432111</v>
      </c>
      <c r="G1354" s="88">
        <v>7.0597548438767312E-3</v>
      </c>
    </row>
    <row r="1355" spans="1:7">
      <c r="A1355" s="24" t="s">
        <v>173</v>
      </c>
      <c r="B1355" s="5">
        <v>2006</v>
      </c>
      <c r="C1355" s="33">
        <v>0.46772459075055012</v>
      </c>
      <c r="D1355" s="88">
        <v>0.43984046318459108</v>
      </c>
      <c r="E1355" s="88">
        <v>1.844428409459147E-4</v>
      </c>
      <c r="F1355" s="88">
        <v>9.0904009868095034E-2</v>
      </c>
      <c r="G1355" s="88">
        <v>1.3464933558179478E-3</v>
      </c>
    </row>
    <row r="1356" spans="1:7">
      <c r="A1356" s="379" t="s">
        <v>176</v>
      </c>
      <c r="B1356" s="32">
        <v>2006</v>
      </c>
      <c r="C1356" s="404">
        <v>0.48259143220157186</v>
      </c>
      <c r="D1356" s="404">
        <v>0.41851793767350975</v>
      </c>
      <c r="E1356" s="404">
        <v>2.916927468568138E-3</v>
      </c>
      <c r="F1356" s="404">
        <v>9.2696628362889583E-2</v>
      </c>
      <c r="G1356" s="404">
        <v>3.2770742934606226E-3</v>
      </c>
    </row>
    <row r="1357" spans="1:7">
      <c r="A1357" s="24" t="s">
        <v>124</v>
      </c>
      <c r="B1357" s="5">
        <v>2007</v>
      </c>
      <c r="C1357" s="7">
        <v>0.6015844063729201</v>
      </c>
      <c r="D1357" s="7">
        <v>0.36121440179877679</v>
      </c>
      <c r="E1357" s="88">
        <v>0</v>
      </c>
      <c r="F1357" s="7">
        <v>3.6165492736973302E-2</v>
      </c>
      <c r="G1357" s="7">
        <v>1.0356990913297085E-3</v>
      </c>
    </row>
    <row r="1358" spans="1:7">
      <c r="A1358" s="24" t="s">
        <v>125</v>
      </c>
      <c r="B1358" s="5">
        <v>2007</v>
      </c>
      <c r="C1358" s="7">
        <v>0.44895507599361101</v>
      </c>
      <c r="D1358" s="7">
        <v>0.46740120574048838</v>
      </c>
      <c r="E1358" s="88">
        <v>0</v>
      </c>
      <c r="F1358" s="7">
        <v>7.9277662726686821E-2</v>
      </c>
      <c r="G1358" s="7">
        <v>4.3660555392137515E-3</v>
      </c>
    </row>
    <row r="1359" spans="1:7">
      <c r="A1359" s="24" t="s">
        <v>126</v>
      </c>
      <c r="B1359" s="5">
        <v>2007</v>
      </c>
      <c r="C1359" s="7">
        <v>0.45884782075837138</v>
      </c>
      <c r="D1359" s="7">
        <v>0.4414060408695924</v>
      </c>
      <c r="E1359" s="88">
        <v>0</v>
      </c>
      <c r="F1359" s="7">
        <v>9.7325981345526988E-2</v>
      </c>
      <c r="G1359" s="7">
        <v>2.4201570265093061E-3</v>
      </c>
    </row>
    <row r="1360" spans="1:7">
      <c r="A1360" s="24" t="s">
        <v>127</v>
      </c>
      <c r="B1360" s="5">
        <v>2007</v>
      </c>
      <c r="C1360" s="7">
        <v>0.69639975333027415</v>
      </c>
      <c r="D1360" s="7">
        <v>0.25934587852814395</v>
      </c>
      <c r="E1360" s="88">
        <v>0</v>
      </c>
      <c r="F1360" s="7">
        <v>4.3752557109886688E-2</v>
      </c>
      <c r="G1360" s="7">
        <v>5.0181103169514673E-4</v>
      </c>
    </row>
    <row r="1361" spans="1:7">
      <c r="A1361" s="24" t="s">
        <v>128</v>
      </c>
      <c r="B1361" s="5">
        <v>2007</v>
      </c>
      <c r="C1361" s="7">
        <v>0.455042912716277</v>
      </c>
      <c r="D1361" s="7">
        <v>0.44053384858144973</v>
      </c>
      <c r="E1361" s="88">
        <v>0</v>
      </c>
      <c r="F1361" s="7">
        <v>0.1034095176037142</v>
      </c>
      <c r="G1361" s="7">
        <v>1.0137210985590064E-3</v>
      </c>
    </row>
    <row r="1362" spans="1:7">
      <c r="A1362" s="24" t="s">
        <v>129</v>
      </c>
      <c r="B1362" s="5">
        <v>2007</v>
      </c>
      <c r="C1362" s="7">
        <v>0.37541305152786331</v>
      </c>
      <c r="D1362" s="7">
        <v>0.44444681691103083</v>
      </c>
      <c r="E1362" s="88">
        <v>0</v>
      </c>
      <c r="F1362" s="7">
        <v>0.17641620840889952</v>
      </c>
      <c r="G1362" s="7">
        <v>3.723923152206399E-3</v>
      </c>
    </row>
    <row r="1363" spans="1:7">
      <c r="A1363" s="24" t="s">
        <v>130</v>
      </c>
      <c r="B1363" s="5">
        <v>2007</v>
      </c>
      <c r="C1363" s="7">
        <v>0.43346347895533199</v>
      </c>
      <c r="D1363" s="7">
        <v>0.46577604007975426</v>
      </c>
      <c r="E1363" s="88">
        <v>1.9009155413898267E-4</v>
      </c>
      <c r="F1363" s="7">
        <v>9.8849256322179696E-2</v>
      </c>
      <c r="G1363" s="7">
        <v>1.7211330885950919E-3</v>
      </c>
    </row>
    <row r="1364" spans="1:7">
      <c r="A1364" s="24" t="s">
        <v>131</v>
      </c>
      <c r="B1364" s="5">
        <v>2007</v>
      </c>
      <c r="C1364" s="7">
        <v>0.55158983937642614</v>
      </c>
      <c r="D1364" s="7">
        <v>0.34969338689657287</v>
      </c>
      <c r="E1364" s="88">
        <v>0</v>
      </c>
      <c r="F1364" s="7">
        <v>9.5754296459069438E-2</v>
      </c>
      <c r="G1364" s="7">
        <v>2.9624772679315791E-3</v>
      </c>
    </row>
    <row r="1365" spans="1:7">
      <c r="A1365" s="24" t="s">
        <v>399</v>
      </c>
      <c r="B1365" s="5">
        <v>2007</v>
      </c>
      <c r="C1365" s="7">
        <v>0.34983714624618484</v>
      </c>
      <c r="D1365" s="7">
        <v>0.5009444216002179</v>
      </c>
      <c r="E1365" s="88">
        <v>0</v>
      </c>
      <c r="F1365" s="7">
        <v>0.14288909419598758</v>
      </c>
      <c r="G1365" s="7">
        <v>6.3293379576097658E-3</v>
      </c>
    </row>
    <row r="1366" spans="1:7">
      <c r="A1366" s="24" t="s">
        <v>133</v>
      </c>
      <c r="B1366" s="5">
        <v>2007</v>
      </c>
      <c r="C1366" s="7">
        <v>0.40951248495043774</v>
      </c>
      <c r="D1366" s="7">
        <v>0.485153406474643</v>
      </c>
      <c r="E1366" s="88">
        <v>0</v>
      </c>
      <c r="F1366" s="7">
        <v>0.10058568676081366</v>
      </c>
      <c r="G1366" s="7">
        <v>4.7484218141055478E-3</v>
      </c>
    </row>
    <row r="1367" spans="1:7">
      <c r="A1367" s="24" t="s">
        <v>134</v>
      </c>
      <c r="B1367" s="5">
        <v>2007</v>
      </c>
      <c r="C1367" s="7">
        <v>0.49654785685283026</v>
      </c>
      <c r="D1367" s="7">
        <v>0.44466406494038913</v>
      </c>
      <c r="E1367" s="88">
        <v>0</v>
      </c>
      <c r="F1367" s="7">
        <v>5.5853910730098384E-2</v>
      </c>
      <c r="G1367" s="7">
        <v>2.9341674766820884E-3</v>
      </c>
    </row>
    <row r="1368" spans="1:7">
      <c r="A1368" s="24" t="s">
        <v>135</v>
      </c>
      <c r="B1368" s="5">
        <v>2007</v>
      </c>
      <c r="C1368" s="7">
        <v>0.35385821478003321</v>
      </c>
      <c r="D1368" s="7">
        <v>0.55676003638810745</v>
      </c>
      <c r="E1368" s="88">
        <v>0</v>
      </c>
      <c r="F1368" s="7">
        <v>8.8959618835279725E-2</v>
      </c>
      <c r="G1368" s="7">
        <v>4.2212999657954164E-4</v>
      </c>
    </row>
    <row r="1369" spans="1:7">
      <c r="A1369" s="24" t="s">
        <v>136</v>
      </c>
      <c r="B1369" s="5">
        <v>2007</v>
      </c>
      <c r="C1369" s="7">
        <v>0.58494756668590575</v>
      </c>
      <c r="D1369" s="7">
        <v>0.30482294440337204</v>
      </c>
      <c r="E1369" s="88">
        <v>0</v>
      </c>
      <c r="F1369" s="7">
        <v>0.10646745238784265</v>
      </c>
      <c r="G1369" s="7">
        <v>3.7620365228797207E-3</v>
      </c>
    </row>
    <row r="1370" spans="1:7">
      <c r="A1370" s="24" t="s">
        <v>137</v>
      </c>
      <c r="B1370" s="5">
        <v>2007</v>
      </c>
      <c r="C1370" s="7">
        <v>0.43552328400213486</v>
      </c>
      <c r="D1370" s="7">
        <v>0.46031661254743234</v>
      </c>
      <c r="E1370" s="88">
        <v>1.6584884754973581E-4</v>
      </c>
      <c r="F1370" s="7">
        <v>0.10049214668584852</v>
      </c>
      <c r="G1370" s="7">
        <v>3.5021079170345659E-3</v>
      </c>
    </row>
    <row r="1371" spans="1:7">
      <c r="A1371" s="24" t="s">
        <v>138</v>
      </c>
      <c r="B1371" s="5">
        <v>2007</v>
      </c>
      <c r="C1371" s="7">
        <v>0.50812289987808046</v>
      </c>
      <c r="D1371" s="7">
        <v>0.39981744575711903</v>
      </c>
      <c r="E1371" s="88">
        <v>4.2397677110384637E-6</v>
      </c>
      <c r="F1371" s="7">
        <v>8.914799085286304E-2</v>
      </c>
      <c r="G1371" s="7">
        <v>2.9074237442264944E-3</v>
      </c>
    </row>
    <row r="1372" spans="1:7">
      <c r="A1372" s="24" t="s">
        <v>139</v>
      </c>
      <c r="B1372" s="5">
        <v>2007</v>
      </c>
      <c r="C1372" s="7">
        <v>0.61116074693778177</v>
      </c>
      <c r="D1372" s="7">
        <v>0.26422265445119808</v>
      </c>
      <c r="E1372" s="88">
        <v>1.5933234193682368E-4</v>
      </c>
      <c r="F1372" s="7">
        <v>0.11837061358971222</v>
      </c>
      <c r="G1372" s="7">
        <v>6.0866526793711033E-3</v>
      </c>
    </row>
    <row r="1373" spans="1:7">
      <c r="A1373" s="24" t="s">
        <v>140</v>
      </c>
      <c r="B1373" s="5">
        <v>2007</v>
      </c>
      <c r="C1373" s="7">
        <v>0.56193699908437544</v>
      </c>
      <c r="D1373" s="7">
        <v>0.33624753461391216</v>
      </c>
      <c r="E1373" s="88">
        <v>2.3190516458487611E-6</v>
      </c>
      <c r="F1373" s="7">
        <v>9.9672099361155717E-2</v>
      </c>
      <c r="G1373" s="7">
        <v>2.1410478889109731E-3</v>
      </c>
    </row>
    <row r="1374" spans="1:7">
      <c r="A1374" s="24" t="s">
        <v>141</v>
      </c>
      <c r="B1374" s="5">
        <v>2007</v>
      </c>
      <c r="C1374" s="7">
        <v>0.58035478456865397</v>
      </c>
      <c r="D1374" s="7">
        <v>0.35346312472150437</v>
      </c>
      <c r="E1374" s="88">
        <v>6.4725832904813237E-6</v>
      </c>
      <c r="F1374" s="7">
        <v>6.5546867384804447E-2</v>
      </c>
      <c r="G1374" s="7">
        <v>6.287507417467612E-4</v>
      </c>
    </row>
    <row r="1375" spans="1:7">
      <c r="A1375" s="24" t="s">
        <v>254</v>
      </c>
      <c r="B1375" s="5">
        <v>2007</v>
      </c>
      <c r="C1375" s="7">
        <v>0.55751560659743038</v>
      </c>
      <c r="D1375" s="7">
        <v>0.40603790822852037</v>
      </c>
      <c r="E1375" s="88">
        <v>0</v>
      </c>
      <c r="F1375" s="7">
        <v>3.4941399289040956E-2</v>
      </c>
      <c r="G1375" s="7">
        <v>1.5050858850081954E-3</v>
      </c>
    </row>
    <row r="1376" spans="1:7">
      <c r="A1376" s="24" t="s">
        <v>142</v>
      </c>
      <c r="B1376" s="5">
        <v>2007</v>
      </c>
      <c r="C1376" s="7">
        <v>0.45357009761345973</v>
      </c>
      <c r="D1376" s="7">
        <v>0.45915031687355445</v>
      </c>
      <c r="E1376" s="88">
        <v>3.945387284950392E-5</v>
      </c>
      <c r="F1376" s="7">
        <v>8.5539156905350036E-2</v>
      </c>
      <c r="G1376" s="7">
        <v>1.7009747347862712E-3</v>
      </c>
    </row>
    <row r="1377" spans="1:7">
      <c r="A1377" s="24" t="s">
        <v>143</v>
      </c>
      <c r="B1377" s="5">
        <v>2007</v>
      </c>
      <c r="C1377" s="7">
        <v>0.43582912893077042</v>
      </c>
      <c r="D1377" s="7">
        <v>0.46663674858939197</v>
      </c>
      <c r="E1377" s="88">
        <v>0</v>
      </c>
      <c r="F1377" s="7">
        <v>9.4615638865871571E-2</v>
      </c>
      <c r="G1377" s="7">
        <v>2.9184836139660528E-3</v>
      </c>
    </row>
    <row r="1378" spans="1:7">
      <c r="A1378" s="24" t="s">
        <v>144</v>
      </c>
      <c r="B1378" s="5">
        <v>2007</v>
      </c>
      <c r="C1378" s="7">
        <v>0.39778519669920115</v>
      </c>
      <c r="D1378" s="7">
        <v>0.49482200242774704</v>
      </c>
      <c r="E1378" s="88">
        <v>4.4541356437458751E-4</v>
      </c>
      <c r="F1378" s="7">
        <v>0.10406141514319524</v>
      </c>
      <c r="G1378" s="7">
        <v>2.8859721654820665E-3</v>
      </c>
    </row>
    <row r="1379" spans="1:7">
      <c r="A1379" s="24" t="s">
        <v>145</v>
      </c>
      <c r="B1379" s="5">
        <v>2007</v>
      </c>
      <c r="C1379" s="7">
        <v>0.48009726674418474</v>
      </c>
      <c r="D1379" s="7">
        <v>0.39090843420237337</v>
      </c>
      <c r="E1379" s="88">
        <v>2.3268293167973158E-4</v>
      </c>
      <c r="F1379" s="7">
        <v>0.12598738216614397</v>
      </c>
      <c r="G1379" s="7">
        <v>2.774233955617995E-3</v>
      </c>
    </row>
    <row r="1380" spans="1:7">
      <c r="A1380" s="24" t="s">
        <v>146</v>
      </c>
      <c r="B1380" s="5">
        <v>2007</v>
      </c>
      <c r="C1380" s="7">
        <v>0.47815664125780993</v>
      </c>
      <c r="D1380" s="7">
        <v>0.35867476692830413</v>
      </c>
      <c r="E1380" s="88">
        <v>7.5154166006781832E-4</v>
      </c>
      <c r="F1380" s="7">
        <v>0.15365916917097994</v>
      </c>
      <c r="G1380" s="7">
        <v>8.7578809828382197E-3</v>
      </c>
    </row>
    <row r="1381" spans="1:7">
      <c r="A1381" s="24" t="s">
        <v>147</v>
      </c>
      <c r="B1381" s="5">
        <v>2007</v>
      </c>
      <c r="C1381" s="7">
        <v>0.55180665198933954</v>
      </c>
      <c r="D1381" s="7">
        <v>0.42748294599990722</v>
      </c>
      <c r="E1381" s="88">
        <v>0</v>
      </c>
      <c r="F1381" s="7">
        <v>1.8741673027488838E-2</v>
      </c>
      <c r="G1381" s="7">
        <v>1.9687289832644541E-3</v>
      </c>
    </row>
    <row r="1382" spans="1:7">
      <c r="A1382" s="24" t="s">
        <v>148</v>
      </c>
      <c r="B1382" s="5">
        <v>2007</v>
      </c>
      <c r="C1382" s="7">
        <v>0.58717214395114903</v>
      </c>
      <c r="D1382" s="7">
        <v>0.3338034149783673</v>
      </c>
      <c r="E1382" s="88">
        <v>0</v>
      </c>
      <c r="F1382" s="7">
        <v>7.5402130081401147E-2</v>
      </c>
      <c r="G1382" s="7">
        <v>3.6223109890826288E-3</v>
      </c>
    </row>
    <row r="1383" spans="1:7">
      <c r="A1383" s="24" t="s">
        <v>149</v>
      </c>
      <c r="B1383" s="5">
        <v>2007</v>
      </c>
      <c r="C1383" s="7">
        <v>0.52061847269023598</v>
      </c>
      <c r="D1383" s="7">
        <v>0.35358821275104391</v>
      </c>
      <c r="E1383" s="88">
        <v>0</v>
      </c>
      <c r="F1383" s="7">
        <v>0.12477533861828347</v>
      </c>
      <c r="G1383" s="7">
        <v>1.0179759404365882E-3</v>
      </c>
    </row>
    <row r="1384" spans="1:7">
      <c r="A1384" s="24" t="s">
        <v>150</v>
      </c>
      <c r="B1384" s="5">
        <v>2007</v>
      </c>
      <c r="C1384" s="7">
        <v>0.54743249758982904</v>
      </c>
      <c r="D1384" s="7">
        <v>0.33414717008214395</v>
      </c>
      <c r="E1384" s="88">
        <v>0</v>
      </c>
      <c r="F1384" s="7">
        <v>0.11597254013286688</v>
      </c>
      <c r="G1384" s="7">
        <v>2.4477921951601301E-3</v>
      </c>
    </row>
    <row r="1385" spans="1:7">
      <c r="A1385" s="24" t="s">
        <v>151</v>
      </c>
      <c r="B1385" s="5">
        <v>2007</v>
      </c>
      <c r="C1385" s="7">
        <v>0.38102371156755921</v>
      </c>
      <c r="D1385" s="7">
        <v>0.52740638204845969</v>
      </c>
      <c r="E1385" s="88">
        <v>0</v>
      </c>
      <c r="F1385" s="7">
        <v>8.50669589769463E-2</v>
      </c>
      <c r="G1385" s="7">
        <v>6.5029474070348202E-3</v>
      </c>
    </row>
    <row r="1386" spans="1:7">
      <c r="A1386" s="24" t="s">
        <v>152</v>
      </c>
      <c r="B1386" s="5">
        <v>2007</v>
      </c>
      <c r="C1386" s="7">
        <v>0.52238690319933268</v>
      </c>
      <c r="D1386" s="7">
        <v>0.3856897367330071</v>
      </c>
      <c r="E1386" s="88">
        <v>0</v>
      </c>
      <c r="F1386" s="7">
        <v>9.0287834471844436E-2</v>
      </c>
      <c r="G1386" s="7">
        <v>1.6355255958159889E-3</v>
      </c>
    </row>
    <row r="1387" spans="1:7">
      <c r="A1387" s="24" t="s">
        <v>153</v>
      </c>
      <c r="B1387" s="5">
        <v>2007</v>
      </c>
      <c r="C1387" s="7">
        <v>0.39554163659155422</v>
      </c>
      <c r="D1387" s="7">
        <v>0.4798180884814448</v>
      </c>
      <c r="E1387" s="88">
        <v>2.9622937103209677E-4</v>
      </c>
      <c r="F1387" s="7">
        <v>0.11940363012205497</v>
      </c>
      <c r="G1387" s="7">
        <v>4.9404154339138841E-3</v>
      </c>
    </row>
    <row r="1388" spans="1:7">
      <c r="A1388" s="24" t="s">
        <v>174</v>
      </c>
      <c r="B1388" s="5">
        <v>2007</v>
      </c>
      <c r="C1388" s="7">
        <v>0.54273561794146907</v>
      </c>
      <c r="D1388" s="7">
        <v>0.40746771891490791</v>
      </c>
      <c r="E1388" s="88">
        <v>0</v>
      </c>
      <c r="F1388" s="7">
        <v>4.853824862345564E-2</v>
      </c>
      <c r="G1388" s="7">
        <v>1.2584145201674534E-3</v>
      </c>
    </row>
    <row r="1389" spans="1:7">
      <c r="A1389" s="24" t="s">
        <v>154</v>
      </c>
      <c r="B1389" s="5">
        <v>2007</v>
      </c>
      <c r="C1389" s="7">
        <v>0.38786531792291601</v>
      </c>
      <c r="D1389" s="7">
        <v>0.51557217030192415</v>
      </c>
      <c r="E1389" s="88">
        <v>2.2994772123524076E-4</v>
      </c>
      <c r="F1389" s="7">
        <v>9.4511510578851002E-2</v>
      </c>
      <c r="G1389" s="7">
        <v>1.8210534750735139E-3</v>
      </c>
    </row>
    <row r="1390" spans="1:7">
      <c r="A1390" s="24" t="s">
        <v>155</v>
      </c>
      <c r="B1390" s="5">
        <v>2007</v>
      </c>
      <c r="C1390" s="7">
        <v>0.55259580758255511</v>
      </c>
      <c r="D1390" s="7">
        <v>0.39419953469108238</v>
      </c>
      <c r="E1390" s="88">
        <v>0</v>
      </c>
      <c r="F1390" s="7">
        <v>5.2237157036709239E-2</v>
      </c>
      <c r="G1390" s="7">
        <v>9.6750068965320124E-4</v>
      </c>
    </row>
    <row r="1391" spans="1:7">
      <c r="A1391" s="24" t="s">
        <v>156</v>
      </c>
      <c r="B1391" s="5">
        <v>2007</v>
      </c>
      <c r="C1391" s="7">
        <v>0.52541697069511761</v>
      </c>
      <c r="D1391" s="7">
        <v>0.33469453262351029</v>
      </c>
      <c r="E1391" s="88">
        <v>0</v>
      </c>
      <c r="F1391" s="7">
        <v>0.13430047926563374</v>
      </c>
      <c r="G1391" s="7">
        <v>5.5880174157383221E-3</v>
      </c>
    </row>
    <row r="1392" spans="1:7">
      <c r="A1392" s="24" t="s">
        <v>158</v>
      </c>
      <c r="B1392" s="5">
        <v>2007</v>
      </c>
      <c r="C1392" s="7">
        <v>0.53060837631711699</v>
      </c>
      <c r="D1392" s="7">
        <v>0.3704023891879466</v>
      </c>
      <c r="E1392" s="88">
        <v>1.7582997619756951E-5</v>
      </c>
      <c r="F1392" s="7">
        <v>9.1580729776508926E-2</v>
      </c>
      <c r="G1392" s="7">
        <v>7.3909217208075811E-3</v>
      </c>
    </row>
    <row r="1393" spans="1:7">
      <c r="A1393" s="24" t="s">
        <v>159</v>
      </c>
      <c r="B1393" s="5">
        <v>2007</v>
      </c>
      <c r="C1393" s="7">
        <v>0.60514416191904807</v>
      </c>
      <c r="D1393" s="7">
        <v>0.3396596291740766</v>
      </c>
      <c r="E1393" s="88">
        <v>0</v>
      </c>
      <c r="F1393" s="7">
        <v>5.4865487259412787E-2</v>
      </c>
      <c r="G1393" s="7">
        <v>3.3072164746263485E-4</v>
      </c>
    </row>
    <row r="1394" spans="1:7">
      <c r="A1394" s="24" t="s">
        <v>160</v>
      </c>
      <c r="B1394" s="5">
        <v>2007</v>
      </c>
      <c r="C1394" s="7">
        <v>0.47224676689913647</v>
      </c>
      <c r="D1394" s="7">
        <v>0.36786451641223999</v>
      </c>
      <c r="E1394" s="88">
        <v>0</v>
      </c>
      <c r="F1394" s="7">
        <v>0.15898670101876444</v>
      </c>
      <c r="G1394" s="7">
        <v>9.0201566985904794E-4</v>
      </c>
    </row>
    <row r="1395" spans="1:7">
      <c r="A1395" s="24" t="s">
        <v>161</v>
      </c>
      <c r="B1395" s="5">
        <v>2007</v>
      </c>
      <c r="C1395" s="7">
        <v>0.43050806850483064</v>
      </c>
      <c r="D1395" s="7">
        <v>0.38868491310706021</v>
      </c>
      <c r="E1395" s="88">
        <v>5.29169022601433E-4</v>
      </c>
      <c r="F1395" s="7">
        <v>0.17680602097626644</v>
      </c>
      <c r="G1395" s="7">
        <v>3.7019224869817768E-3</v>
      </c>
    </row>
    <row r="1396" spans="1:7">
      <c r="A1396" s="24" t="s">
        <v>162</v>
      </c>
      <c r="B1396" s="5">
        <v>2007</v>
      </c>
      <c r="C1396" s="7">
        <v>0.41592632799544454</v>
      </c>
      <c r="D1396" s="7">
        <v>0.46838658203644162</v>
      </c>
      <c r="E1396" s="88">
        <v>0</v>
      </c>
      <c r="F1396" s="7">
        <v>0.1130454087173272</v>
      </c>
      <c r="G1396" s="7">
        <v>2.6416812507865975E-3</v>
      </c>
    </row>
    <row r="1397" spans="1:7">
      <c r="A1397" s="24" t="s">
        <v>163</v>
      </c>
      <c r="B1397" s="5">
        <v>2007</v>
      </c>
      <c r="C1397" s="7">
        <v>0.59817646025728322</v>
      </c>
      <c r="D1397" s="7">
        <v>0.35060085571460103</v>
      </c>
      <c r="E1397" s="88">
        <v>0</v>
      </c>
      <c r="F1397" s="7">
        <v>5.0129204089417415E-2</v>
      </c>
      <c r="G1397" s="7">
        <v>1.0934799386981865E-3</v>
      </c>
    </row>
    <row r="1398" spans="1:7">
      <c r="A1398" s="24" t="s">
        <v>157</v>
      </c>
      <c r="B1398" s="5">
        <v>2007</v>
      </c>
      <c r="C1398" s="7">
        <v>0.54098746082773019</v>
      </c>
      <c r="D1398" s="7">
        <v>0.35644861527454624</v>
      </c>
      <c r="E1398" s="88">
        <v>0</v>
      </c>
      <c r="F1398" s="7">
        <v>9.8642048806326849E-2</v>
      </c>
      <c r="G1398" s="7">
        <v>3.921875091396747E-3</v>
      </c>
    </row>
    <row r="1399" spans="1:7">
      <c r="A1399" s="24" t="s">
        <v>164</v>
      </c>
      <c r="B1399" s="5">
        <v>2007</v>
      </c>
      <c r="C1399" s="7">
        <v>0.53388225026220426</v>
      </c>
      <c r="D1399" s="7">
        <v>0.40292440835583698</v>
      </c>
      <c r="E1399" s="88">
        <v>0</v>
      </c>
      <c r="F1399" s="7">
        <v>5.8336392514008108E-2</v>
      </c>
      <c r="G1399" s="7">
        <v>4.8569488679506443E-3</v>
      </c>
    </row>
    <row r="1400" spans="1:7">
      <c r="A1400" s="24" t="s">
        <v>165</v>
      </c>
      <c r="B1400" s="5">
        <v>2007</v>
      </c>
      <c r="C1400" s="7">
        <v>0.54353566772681894</v>
      </c>
      <c r="D1400" s="7">
        <v>0.39581277073732712</v>
      </c>
      <c r="E1400" s="88">
        <v>0</v>
      </c>
      <c r="F1400" s="7">
        <v>5.5130652024713137E-2</v>
      </c>
      <c r="G1400" s="7">
        <v>5.5209095111409135E-3</v>
      </c>
    </row>
    <row r="1401" spans="1:7">
      <c r="A1401" s="24" t="s">
        <v>166</v>
      </c>
      <c r="B1401" s="5">
        <v>2007</v>
      </c>
      <c r="C1401" s="7">
        <v>0.53963084606597045</v>
      </c>
      <c r="D1401" s="7">
        <v>0.3729258604304142</v>
      </c>
      <c r="E1401" s="88">
        <v>0</v>
      </c>
      <c r="F1401" s="7">
        <v>8.7171188837976685E-2</v>
      </c>
      <c r="G1401" s="7">
        <v>2.7210466563863564E-4</v>
      </c>
    </row>
    <row r="1402" spans="1:7">
      <c r="A1402" s="24" t="s">
        <v>167</v>
      </c>
      <c r="B1402" s="5">
        <v>2007</v>
      </c>
      <c r="C1402" s="7">
        <v>0.48120928397673257</v>
      </c>
      <c r="D1402" s="7">
        <v>0.4312313304496771</v>
      </c>
      <c r="E1402" s="88">
        <v>0</v>
      </c>
      <c r="F1402" s="7">
        <v>8.7492830105021263E-2</v>
      </c>
      <c r="G1402" s="7">
        <v>6.6555468569040057E-5</v>
      </c>
    </row>
    <row r="1403" spans="1:7">
      <c r="A1403" s="24" t="s">
        <v>169</v>
      </c>
      <c r="B1403" s="5">
        <v>2007</v>
      </c>
      <c r="C1403" s="7">
        <v>0.44153366522115045</v>
      </c>
      <c r="D1403" s="7">
        <v>0.47541002665990684</v>
      </c>
      <c r="E1403" s="88">
        <v>0</v>
      </c>
      <c r="F1403" s="7">
        <v>8.170568729142387E-2</v>
      </c>
      <c r="G1403" s="7">
        <v>1.3506208275189048E-3</v>
      </c>
    </row>
    <row r="1404" spans="1:7">
      <c r="A1404" s="24" t="s">
        <v>170</v>
      </c>
      <c r="B1404" s="5">
        <v>2007</v>
      </c>
      <c r="C1404" s="7">
        <v>0.48050973285971499</v>
      </c>
      <c r="D1404" s="7">
        <v>0.39377740728448601</v>
      </c>
      <c r="E1404" s="88">
        <v>0</v>
      </c>
      <c r="F1404" s="7">
        <v>0.12390374252508266</v>
      </c>
      <c r="G1404" s="7">
        <v>1.8091173307164289E-3</v>
      </c>
    </row>
    <row r="1405" spans="1:7">
      <c r="A1405" s="24" t="s">
        <v>171</v>
      </c>
      <c r="B1405" s="5">
        <v>2007</v>
      </c>
      <c r="C1405" s="7">
        <v>0.55887702269103512</v>
      </c>
      <c r="D1405" s="7">
        <v>0.38265493870331874</v>
      </c>
      <c r="E1405" s="88">
        <v>0</v>
      </c>
      <c r="F1405" s="7">
        <v>5.7883964029580688E-2</v>
      </c>
      <c r="G1405" s="7">
        <v>5.8407457606535001E-4</v>
      </c>
    </row>
    <row r="1406" spans="1:7">
      <c r="A1406" s="24" t="s">
        <v>172</v>
      </c>
      <c r="B1406" s="5">
        <v>2007</v>
      </c>
      <c r="C1406" s="7">
        <v>0.50580588242592472</v>
      </c>
      <c r="D1406" s="7">
        <v>0.32757840776867686</v>
      </c>
      <c r="E1406" s="88">
        <v>9.274016489779622E-4</v>
      </c>
      <c r="F1406" s="7">
        <v>0.15849242402251135</v>
      </c>
      <c r="G1406" s="7">
        <v>7.1958841339089903E-3</v>
      </c>
    </row>
    <row r="1407" spans="1:7">
      <c r="A1407" s="24" t="s">
        <v>173</v>
      </c>
      <c r="B1407" s="5">
        <v>2007</v>
      </c>
      <c r="C1407" s="425">
        <v>0.46970549762231095</v>
      </c>
      <c r="D1407" s="425">
        <v>0.44263780827418464</v>
      </c>
      <c r="E1407" s="88">
        <v>0</v>
      </c>
      <c r="F1407" s="425">
        <v>8.6223839345574552E-2</v>
      </c>
      <c r="G1407" s="425">
        <v>1.4328547579298327E-3</v>
      </c>
    </row>
    <row r="1408" spans="1:7">
      <c r="A1408" s="379" t="s">
        <v>176</v>
      </c>
      <c r="B1408" s="32">
        <v>2007</v>
      </c>
      <c r="C1408" s="458">
        <v>0.48453942514803028</v>
      </c>
      <c r="D1408" s="458">
        <v>0.41757495997372296</v>
      </c>
      <c r="E1408" s="404">
        <v>1.0344817173108536E-4</v>
      </c>
      <c r="F1408" s="458">
        <v>9.4570044513011361E-2</v>
      </c>
      <c r="G1408" s="458">
        <v>3.2220105745194676E-3</v>
      </c>
    </row>
    <row r="1409" spans="1:7">
      <c r="A1409" t="s">
        <v>124</v>
      </c>
      <c r="B1409" s="5">
        <v>2008</v>
      </c>
      <c r="C1409" s="7">
        <v>0.61929008695629228</v>
      </c>
      <c r="D1409" s="7">
        <v>0.34320946957876758</v>
      </c>
      <c r="E1409" s="88">
        <v>0</v>
      </c>
      <c r="F1409" s="7">
        <v>3.6722470257383018E-2</v>
      </c>
      <c r="G1409" s="7">
        <v>7.7797320755712952E-4</v>
      </c>
    </row>
    <row r="1410" spans="1:7">
      <c r="A1410" t="s">
        <v>125</v>
      </c>
      <c r="B1410" s="5">
        <v>2008</v>
      </c>
      <c r="C1410" s="7">
        <v>0.46624653508306496</v>
      </c>
      <c r="D1410" s="7">
        <v>0.45741410311428926</v>
      </c>
      <c r="E1410" s="88">
        <v>0</v>
      </c>
      <c r="F1410" s="7">
        <v>7.2480755778107642E-2</v>
      </c>
      <c r="G1410" s="7">
        <v>3.8586060245381026E-3</v>
      </c>
    </row>
    <row r="1411" spans="1:7">
      <c r="A1411" t="s">
        <v>126</v>
      </c>
      <c r="B1411" s="5">
        <v>2008</v>
      </c>
      <c r="C1411" s="7">
        <v>0.47460479360066837</v>
      </c>
      <c r="D1411" s="7">
        <v>0.42488502267724948</v>
      </c>
      <c r="E1411" s="88">
        <v>0</v>
      </c>
      <c r="F1411" s="7">
        <v>9.8463729252816198E-2</v>
      </c>
      <c r="G1411" s="7">
        <v>2.0464544692658927E-3</v>
      </c>
    </row>
    <row r="1412" spans="1:7">
      <c r="A1412" t="s">
        <v>127</v>
      </c>
      <c r="B1412" s="5">
        <v>2008</v>
      </c>
      <c r="C1412" s="7">
        <v>0.69473238214688904</v>
      </c>
      <c r="D1412" s="7">
        <v>0.25883240766759957</v>
      </c>
      <c r="E1412" s="88">
        <v>0</v>
      </c>
      <c r="F1412" s="7">
        <v>4.6093674003411876E-2</v>
      </c>
      <c r="G1412" s="7">
        <v>3.4153618209958544E-4</v>
      </c>
    </row>
    <row r="1413" spans="1:7">
      <c r="A1413" t="s">
        <v>128</v>
      </c>
      <c r="B1413" s="5">
        <v>2008</v>
      </c>
      <c r="C1413" s="7">
        <v>0.4673755018760386</v>
      </c>
      <c r="D1413" s="7">
        <v>0.4316495120759723</v>
      </c>
      <c r="E1413" s="88">
        <v>0</v>
      </c>
      <c r="F1413" s="7">
        <v>0.10019135441365259</v>
      </c>
      <c r="G1413" s="7">
        <v>7.8363163433643843E-4</v>
      </c>
    </row>
    <row r="1414" spans="1:7">
      <c r="A1414" t="s">
        <v>129</v>
      </c>
      <c r="B1414" s="5">
        <v>2008</v>
      </c>
      <c r="C1414" s="7">
        <v>0.38970127316165903</v>
      </c>
      <c r="D1414" s="7">
        <v>0.43140867073954586</v>
      </c>
      <c r="E1414" s="88">
        <v>0</v>
      </c>
      <c r="F1414" s="7">
        <v>0.17750347716076281</v>
      </c>
      <c r="G1414" s="7">
        <v>1.3865789380322661E-3</v>
      </c>
    </row>
    <row r="1415" spans="1:7">
      <c r="A1415" t="s">
        <v>130</v>
      </c>
      <c r="B1415" s="5">
        <v>2008</v>
      </c>
      <c r="C1415" s="7">
        <v>0.43156162873804121</v>
      </c>
      <c r="D1415" s="7">
        <v>0.46273408105326125</v>
      </c>
      <c r="E1415" s="88">
        <v>0</v>
      </c>
      <c r="F1415" s="7">
        <v>0.10452829955858081</v>
      </c>
      <c r="G1415" s="7">
        <v>1.1759906501168915E-3</v>
      </c>
    </row>
    <row r="1416" spans="1:7">
      <c r="A1416" t="s">
        <v>131</v>
      </c>
      <c r="B1416" s="5">
        <v>2008</v>
      </c>
      <c r="C1416" s="7">
        <v>0.55921308651337287</v>
      </c>
      <c r="D1416" s="7">
        <v>0.34214581327954963</v>
      </c>
      <c r="E1416" s="88">
        <v>0</v>
      </c>
      <c r="F1416" s="7">
        <v>9.6945050894500936E-2</v>
      </c>
      <c r="G1416" s="7">
        <v>1.6960493125765456E-3</v>
      </c>
    </row>
    <row r="1417" spans="1:7">
      <c r="A1417" t="s">
        <v>399</v>
      </c>
      <c r="B1417" s="5">
        <v>2008</v>
      </c>
      <c r="C1417" s="7">
        <v>0.35154782849229582</v>
      </c>
      <c r="D1417" s="7">
        <v>0.47914395555496586</v>
      </c>
      <c r="E1417" s="88">
        <v>0</v>
      </c>
      <c r="F1417" s="7">
        <v>0.16054911721806794</v>
      </c>
      <c r="G1417" s="7">
        <v>8.7590987346702672E-3</v>
      </c>
    </row>
    <row r="1418" spans="1:7">
      <c r="A1418" t="s">
        <v>133</v>
      </c>
      <c r="B1418" s="5">
        <v>2008</v>
      </c>
      <c r="C1418" s="7">
        <v>0.43383606026314714</v>
      </c>
      <c r="D1418" s="7">
        <v>0.45629958973095147</v>
      </c>
      <c r="E1418" s="88">
        <v>0</v>
      </c>
      <c r="F1418" s="7">
        <v>0.10547658090798435</v>
      </c>
      <c r="G1418" s="7">
        <v>4.3877690979168679E-3</v>
      </c>
    </row>
    <row r="1419" spans="1:7">
      <c r="A1419" t="s">
        <v>134</v>
      </c>
      <c r="B1419" s="5">
        <v>2008</v>
      </c>
      <c r="C1419" s="7">
        <v>0.52495327732272079</v>
      </c>
      <c r="D1419" s="7">
        <v>0.40621570371734389</v>
      </c>
      <c r="E1419" s="88">
        <v>0</v>
      </c>
      <c r="F1419" s="7">
        <v>6.6191254122521762E-2</v>
      </c>
      <c r="G1419" s="7">
        <v>2.6397648374134465E-3</v>
      </c>
    </row>
    <row r="1420" spans="1:7">
      <c r="A1420" t="s">
        <v>135</v>
      </c>
      <c r="B1420" s="5">
        <v>2008</v>
      </c>
      <c r="C1420" s="7">
        <v>0.36197305014684139</v>
      </c>
      <c r="D1420" s="7">
        <v>0.54726037339776934</v>
      </c>
      <c r="E1420" s="88">
        <v>0</v>
      </c>
      <c r="F1420" s="7">
        <v>9.0519122707162086E-2</v>
      </c>
      <c r="G1420" s="7">
        <v>2.4745374822710507E-4</v>
      </c>
    </row>
    <row r="1421" spans="1:7">
      <c r="A1421" t="s">
        <v>136</v>
      </c>
      <c r="B1421" s="5">
        <v>2008</v>
      </c>
      <c r="C1421" s="7">
        <v>0.60458939307779469</v>
      </c>
      <c r="D1421" s="7">
        <v>0.29258603435505182</v>
      </c>
      <c r="E1421" s="88">
        <v>0</v>
      </c>
      <c r="F1421" s="7">
        <v>0.10180681179381514</v>
      </c>
      <c r="G1421" s="7">
        <v>1.0177607733383599E-3</v>
      </c>
    </row>
    <row r="1422" spans="1:7">
      <c r="A1422" t="s">
        <v>137</v>
      </c>
      <c r="B1422" s="5">
        <v>2008</v>
      </c>
      <c r="C1422" s="7">
        <v>0.4555563221923703</v>
      </c>
      <c r="D1422" s="7">
        <v>0.44335274929969032</v>
      </c>
      <c r="E1422" s="88">
        <v>0</v>
      </c>
      <c r="F1422" s="7">
        <v>9.7792923954920452E-2</v>
      </c>
      <c r="G1422" s="7">
        <v>3.2980045530189165E-3</v>
      </c>
    </row>
    <row r="1423" spans="1:7">
      <c r="A1423" t="s">
        <v>138</v>
      </c>
      <c r="B1423" s="5">
        <v>2008</v>
      </c>
      <c r="C1423" s="7">
        <v>0.51870310549172705</v>
      </c>
      <c r="D1423" s="7">
        <v>0.38761041699206894</v>
      </c>
      <c r="E1423" s="88">
        <v>0</v>
      </c>
      <c r="F1423" s="7">
        <v>9.1869799681651335E-2</v>
      </c>
      <c r="G1423" s="7">
        <v>1.8166778345525699E-3</v>
      </c>
    </row>
    <row r="1424" spans="1:7">
      <c r="A1424" t="s">
        <v>139</v>
      </c>
      <c r="B1424" s="5">
        <v>2008</v>
      </c>
      <c r="C1424" s="7">
        <v>0.61651368377643767</v>
      </c>
      <c r="D1424" s="7">
        <v>0.26721991150153213</v>
      </c>
      <c r="E1424" s="88">
        <v>0</v>
      </c>
      <c r="F1424" s="7">
        <v>0.11138454030196578</v>
      </c>
      <c r="G1424" s="7">
        <v>4.8818644200645201E-3</v>
      </c>
    </row>
    <row r="1425" spans="1:7">
      <c r="A1425" t="s">
        <v>140</v>
      </c>
      <c r="B1425" s="5">
        <v>2008</v>
      </c>
      <c r="C1425" s="7">
        <v>0.58061263130594931</v>
      </c>
      <c r="D1425" s="7">
        <v>0.31710283676837903</v>
      </c>
      <c r="E1425" s="88">
        <v>0</v>
      </c>
      <c r="F1425" s="7">
        <v>0.10068416495516511</v>
      </c>
      <c r="G1425" s="7">
        <v>1.6003669705066679E-3</v>
      </c>
    </row>
    <row r="1426" spans="1:7">
      <c r="A1426" t="s">
        <v>141</v>
      </c>
      <c r="B1426" s="5">
        <v>2008</v>
      </c>
      <c r="C1426" s="7">
        <v>0.58596549104441797</v>
      </c>
      <c r="D1426" s="7">
        <v>0.34612273293067125</v>
      </c>
      <c r="E1426" s="88">
        <v>0</v>
      </c>
      <c r="F1426" s="7">
        <v>6.7569132735861626E-2</v>
      </c>
      <c r="G1426" s="7">
        <v>3.4264328904910464E-4</v>
      </c>
    </row>
    <row r="1427" spans="1:7">
      <c r="A1427" t="s">
        <v>254</v>
      </c>
      <c r="B1427" s="5">
        <v>2008</v>
      </c>
      <c r="C1427" s="7">
        <v>0.55883885153476709</v>
      </c>
      <c r="D1427" s="7">
        <v>0.40540122067895279</v>
      </c>
      <c r="E1427" s="88">
        <v>0</v>
      </c>
      <c r="F1427" s="7">
        <v>3.4609865173624028E-2</v>
      </c>
      <c r="G1427" s="7">
        <v>1.1500626126562043E-3</v>
      </c>
    </row>
    <row r="1428" spans="1:7">
      <c r="A1428" t="s">
        <v>142</v>
      </c>
      <c r="B1428" s="5">
        <v>2008</v>
      </c>
      <c r="C1428" s="7">
        <v>0.47104386078135169</v>
      </c>
      <c r="D1428" s="7">
        <v>0.44809116630498103</v>
      </c>
      <c r="E1428" s="88">
        <v>0</v>
      </c>
      <c r="F1428" s="7">
        <v>7.9183858511593555E-2</v>
      </c>
      <c r="G1428" s="7">
        <v>1.681114402073765E-3</v>
      </c>
    </row>
    <row r="1429" spans="1:7">
      <c r="A1429" t="s">
        <v>143</v>
      </c>
      <c r="B1429" s="5">
        <v>2008</v>
      </c>
      <c r="C1429" s="7">
        <v>0.46087762674295984</v>
      </c>
      <c r="D1429" s="7">
        <v>0.44031505619929046</v>
      </c>
      <c r="E1429" s="88">
        <v>0</v>
      </c>
      <c r="F1429" s="7">
        <v>9.7794344613504516E-2</v>
      </c>
      <c r="G1429" s="7">
        <v>1.0129724442451912E-3</v>
      </c>
    </row>
    <row r="1430" spans="1:7">
      <c r="A1430" t="s">
        <v>144</v>
      </c>
      <c r="B1430" s="5">
        <v>2008</v>
      </c>
      <c r="C1430" s="7">
        <v>0.40559171755187173</v>
      </c>
      <c r="D1430" s="7">
        <v>0.47769855259094146</v>
      </c>
      <c r="E1430" s="88">
        <v>0</v>
      </c>
      <c r="F1430" s="7">
        <v>0.11487871329770041</v>
      </c>
      <c r="G1430" s="7">
        <v>1.8310165594863717E-3</v>
      </c>
    </row>
    <row r="1431" spans="1:7">
      <c r="A1431" t="s">
        <v>145</v>
      </c>
      <c r="B1431" s="5">
        <v>2008</v>
      </c>
      <c r="C1431" s="7">
        <v>0.48898329294947079</v>
      </c>
      <c r="D1431" s="7">
        <v>0.40179432835446549</v>
      </c>
      <c r="E1431" s="88">
        <v>0</v>
      </c>
      <c r="F1431" s="7">
        <v>0.10714051641301374</v>
      </c>
      <c r="G1431" s="7">
        <v>2.0818622830498729E-3</v>
      </c>
    </row>
    <row r="1432" spans="1:7">
      <c r="A1432" t="s">
        <v>146</v>
      </c>
      <c r="B1432" s="5">
        <v>2008</v>
      </c>
      <c r="C1432" s="7">
        <v>0.49171202560432242</v>
      </c>
      <c r="D1432" s="7">
        <v>0.35136541806852667</v>
      </c>
      <c r="E1432" s="88">
        <v>0</v>
      </c>
      <c r="F1432" s="7">
        <v>0.14903866854057041</v>
      </c>
      <c r="G1432" s="7">
        <v>7.8838877865805117E-3</v>
      </c>
    </row>
    <row r="1433" spans="1:7">
      <c r="A1433" t="s">
        <v>147</v>
      </c>
      <c r="B1433" s="5">
        <v>2008</v>
      </c>
      <c r="C1433" s="7">
        <v>0.56437768111428899</v>
      </c>
      <c r="D1433" s="7">
        <v>0.41755206446957277</v>
      </c>
      <c r="E1433" s="88">
        <v>0</v>
      </c>
      <c r="F1433" s="7">
        <v>1.7692154779851015E-2</v>
      </c>
      <c r="G1433" s="7">
        <v>3.7809963628724703E-4</v>
      </c>
    </row>
    <row r="1434" spans="1:7">
      <c r="A1434" t="s">
        <v>148</v>
      </c>
      <c r="B1434" s="5">
        <v>2008</v>
      </c>
      <c r="C1434" s="7">
        <v>0.59677718082412667</v>
      </c>
      <c r="D1434" s="7">
        <v>0.31900619000042657</v>
      </c>
      <c r="E1434" s="88">
        <v>0</v>
      </c>
      <c r="F1434" s="7">
        <v>8.0860024803924915E-2</v>
      </c>
      <c r="G1434" s="7">
        <v>3.3566043715218034E-3</v>
      </c>
    </row>
    <row r="1435" spans="1:7">
      <c r="A1435" t="s">
        <v>149</v>
      </c>
      <c r="B1435" s="5">
        <v>2008</v>
      </c>
      <c r="C1435" s="7">
        <v>0.53715487133519313</v>
      </c>
      <c r="D1435" s="7">
        <v>0.34027815147932916</v>
      </c>
      <c r="E1435" s="88">
        <v>0</v>
      </c>
      <c r="F1435" s="7">
        <v>0.12163209734010225</v>
      </c>
      <c r="G1435" s="7">
        <v>9.3487984537549628E-4</v>
      </c>
    </row>
    <row r="1436" spans="1:7">
      <c r="A1436" t="s">
        <v>150</v>
      </c>
      <c r="B1436" s="5">
        <v>2008</v>
      </c>
      <c r="C1436" s="7">
        <v>0.54967523559242348</v>
      </c>
      <c r="D1436" s="7">
        <v>0.33430207964274644</v>
      </c>
      <c r="E1436" s="88">
        <v>0</v>
      </c>
      <c r="F1436" s="7">
        <v>0.11408085747119882</v>
      </c>
      <c r="G1436" s="7">
        <v>1.9418272936312377E-3</v>
      </c>
    </row>
    <row r="1437" spans="1:7">
      <c r="A1437" t="s">
        <v>151</v>
      </c>
      <c r="B1437" s="5">
        <v>2008</v>
      </c>
      <c r="C1437" s="7">
        <v>0.39255431127990065</v>
      </c>
      <c r="D1437" s="7">
        <v>0.49274559153886638</v>
      </c>
      <c r="E1437" s="88">
        <v>0</v>
      </c>
      <c r="F1437" s="7">
        <v>0.11070400987589295</v>
      </c>
      <c r="G1437" s="7">
        <v>3.9960873053399458E-3</v>
      </c>
    </row>
    <row r="1438" spans="1:7">
      <c r="A1438" t="s">
        <v>152</v>
      </c>
      <c r="B1438" s="5">
        <v>2008</v>
      </c>
      <c r="C1438" s="7">
        <v>0.53380706670515154</v>
      </c>
      <c r="D1438" s="7">
        <v>0.38017303207596531</v>
      </c>
      <c r="E1438" s="88">
        <v>0</v>
      </c>
      <c r="F1438" s="7">
        <v>8.4425968951048411E-2</v>
      </c>
      <c r="G1438" s="7">
        <v>1.5939322678349408E-3</v>
      </c>
    </row>
    <row r="1439" spans="1:7">
      <c r="A1439" t="s">
        <v>153</v>
      </c>
      <c r="B1439" s="5">
        <v>2008</v>
      </c>
      <c r="C1439" s="7">
        <v>0.40781961885272139</v>
      </c>
      <c r="D1439" s="7">
        <v>0.47202907366727359</v>
      </c>
      <c r="E1439" s="88">
        <v>0</v>
      </c>
      <c r="F1439" s="7">
        <v>0.11688593512729588</v>
      </c>
      <c r="G1439" s="7">
        <v>3.2653723527091231E-3</v>
      </c>
    </row>
    <row r="1440" spans="1:7">
      <c r="A1440" t="s">
        <v>174</v>
      </c>
      <c r="B1440" s="5">
        <v>2008</v>
      </c>
      <c r="C1440" s="7">
        <v>0.54041960825227087</v>
      </c>
      <c r="D1440" s="7">
        <v>0.40810655490510078</v>
      </c>
      <c r="E1440" s="88">
        <v>0</v>
      </c>
      <c r="F1440" s="7">
        <v>5.0722304019081663E-2</v>
      </c>
      <c r="G1440" s="7">
        <v>7.5153282354677013E-4</v>
      </c>
    </row>
    <row r="1441" spans="1:7">
      <c r="A1441" t="s">
        <v>154</v>
      </c>
      <c r="B1441" s="5">
        <v>2008</v>
      </c>
      <c r="C1441" s="7">
        <v>0.41248080265236103</v>
      </c>
      <c r="D1441" s="7">
        <v>0.48173839360157122</v>
      </c>
      <c r="E1441" s="88">
        <v>0</v>
      </c>
      <c r="F1441" s="7">
        <v>0.1042480995078278</v>
      </c>
      <c r="G1441" s="7">
        <v>1.5327042382398367E-3</v>
      </c>
    </row>
    <row r="1442" spans="1:7">
      <c r="A1442" t="s">
        <v>155</v>
      </c>
      <c r="B1442" s="5">
        <v>2008</v>
      </c>
      <c r="C1442" s="7">
        <v>0.55466843643044061</v>
      </c>
      <c r="D1442" s="7">
        <v>0.38798064305226648</v>
      </c>
      <c r="E1442" s="88">
        <v>0</v>
      </c>
      <c r="F1442" s="7">
        <v>5.6321741470177572E-2</v>
      </c>
      <c r="G1442" s="7">
        <v>1.0291790471152978E-3</v>
      </c>
    </row>
    <row r="1443" spans="1:7">
      <c r="A1443" t="s">
        <v>156</v>
      </c>
      <c r="B1443" s="5">
        <v>2008</v>
      </c>
      <c r="C1443" s="7">
        <v>0.56384633385845895</v>
      </c>
      <c r="D1443" s="7">
        <v>0.30948141965261949</v>
      </c>
      <c r="E1443" s="88">
        <v>0</v>
      </c>
      <c r="F1443" s="7">
        <v>0.12392657623207616</v>
      </c>
      <c r="G1443" s="7">
        <v>2.7456702568453596E-3</v>
      </c>
    </row>
    <row r="1444" spans="1:7">
      <c r="A1444" t="s">
        <v>158</v>
      </c>
      <c r="B1444" s="5">
        <v>2008</v>
      </c>
      <c r="C1444" s="7">
        <v>0.54424827773403661</v>
      </c>
      <c r="D1444" s="7">
        <v>0.37173317402081224</v>
      </c>
      <c r="E1444" s="88">
        <v>0</v>
      </c>
      <c r="F1444" s="7">
        <v>7.7117222107750405E-2</v>
      </c>
      <c r="G1444" s="7">
        <v>6.9013261374007142E-3</v>
      </c>
    </row>
    <row r="1445" spans="1:7">
      <c r="A1445" t="s">
        <v>159</v>
      </c>
      <c r="B1445" s="5">
        <v>2008</v>
      </c>
      <c r="C1445" s="7">
        <v>0.61431249296577772</v>
      </c>
      <c r="D1445" s="7">
        <v>0.33823791069993531</v>
      </c>
      <c r="E1445" s="88">
        <v>0</v>
      </c>
      <c r="F1445" s="7">
        <v>4.6916510901431938E-2</v>
      </c>
      <c r="G1445" s="7">
        <v>5.3308543285501874E-4</v>
      </c>
    </row>
    <row r="1446" spans="1:7">
      <c r="A1446" t="s">
        <v>160</v>
      </c>
      <c r="B1446" s="5">
        <v>2008</v>
      </c>
      <c r="C1446" s="7">
        <v>0.5037240130730628</v>
      </c>
      <c r="D1446" s="7">
        <v>0.33563498504214628</v>
      </c>
      <c r="E1446" s="88">
        <v>0</v>
      </c>
      <c r="F1446" s="7">
        <v>0.16003529406402828</v>
      </c>
      <c r="G1446" s="7">
        <v>6.0570782076265492E-4</v>
      </c>
    </row>
    <row r="1447" spans="1:7">
      <c r="A1447" t="s">
        <v>161</v>
      </c>
      <c r="B1447" s="5">
        <v>2008</v>
      </c>
      <c r="C1447" s="7">
        <v>0.45102509403254099</v>
      </c>
      <c r="D1447" s="7">
        <v>0.37185745863529096</v>
      </c>
      <c r="E1447" s="88">
        <v>0</v>
      </c>
      <c r="F1447" s="7">
        <v>0.17431482903405218</v>
      </c>
      <c r="G1447" s="7">
        <v>2.8026182981158777E-3</v>
      </c>
    </row>
    <row r="1448" spans="1:7">
      <c r="A1448" t="s">
        <v>162</v>
      </c>
      <c r="B1448" s="5">
        <v>2008</v>
      </c>
      <c r="C1448" s="7">
        <v>0.41168833884057215</v>
      </c>
      <c r="D1448" s="7">
        <v>0.46385158172502466</v>
      </c>
      <c r="E1448" s="88">
        <v>0</v>
      </c>
      <c r="F1448" s="7">
        <v>0.12207247366784063</v>
      </c>
      <c r="G1448" s="7">
        <v>2.3876057665625471E-3</v>
      </c>
    </row>
    <row r="1449" spans="1:7">
      <c r="A1449" t="s">
        <v>163</v>
      </c>
      <c r="B1449" s="5">
        <v>2008</v>
      </c>
      <c r="C1449" s="7">
        <v>0.59658324273188934</v>
      </c>
      <c r="D1449" s="7">
        <v>0.35693072896497813</v>
      </c>
      <c r="E1449" s="88">
        <v>0</v>
      </c>
      <c r="F1449" s="7">
        <v>4.5639924421526382E-2</v>
      </c>
      <c r="G1449" s="7">
        <v>8.4610388160620206E-4</v>
      </c>
    </row>
    <row r="1450" spans="1:7">
      <c r="A1450" t="s">
        <v>157</v>
      </c>
      <c r="B1450" s="5">
        <v>2008</v>
      </c>
      <c r="C1450" s="7">
        <v>0.55620718673241865</v>
      </c>
      <c r="D1450" s="7">
        <v>0.34570262864649576</v>
      </c>
      <c r="E1450" s="88">
        <v>0</v>
      </c>
      <c r="F1450" s="7">
        <v>9.5233292180938955E-2</v>
      </c>
      <c r="G1450" s="7">
        <v>2.8568924401464559E-3</v>
      </c>
    </row>
    <row r="1451" spans="1:7">
      <c r="A1451" t="s">
        <v>164</v>
      </c>
      <c r="B1451" s="5">
        <v>2008</v>
      </c>
      <c r="C1451" s="7">
        <v>0.55109487399879131</v>
      </c>
      <c r="D1451" s="7">
        <v>0.3863197733589902</v>
      </c>
      <c r="E1451" s="88">
        <v>0</v>
      </c>
      <c r="F1451" s="7">
        <v>5.7846329244044266E-2</v>
      </c>
      <c r="G1451" s="7">
        <v>4.7390233981740729E-3</v>
      </c>
    </row>
    <row r="1452" spans="1:7">
      <c r="A1452" t="s">
        <v>165</v>
      </c>
      <c r="B1452" s="5">
        <v>2008</v>
      </c>
      <c r="C1452" s="7">
        <v>0.54926651073282906</v>
      </c>
      <c r="D1452" s="7">
        <v>0.38971716778059839</v>
      </c>
      <c r="E1452" s="88">
        <v>0</v>
      </c>
      <c r="F1452" s="7">
        <v>5.5964033496712591E-2</v>
      </c>
      <c r="G1452" s="7">
        <v>5.0522879898597956E-3</v>
      </c>
    </row>
    <row r="1453" spans="1:7">
      <c r="A1453" t="s">
        <v>166</v>
      </c>
      <c r="B1453" s="5">
        <v>2008</v>
      </c>
      <c r="C1453" s="7">
        <v>0.55659299622041913</v>
      </c>
      <c r="D1453" s="7">
        <v>0.35951134867773582</v>
      </c>
      <c r="E1453" s="88">
        <v>0</v>
      </c>
      <c r="F1453" s="7">
        <v>8.3229699537365254E-2</v>
      </c>
      <c r="G1453" s="7">
        <v>6.6595556447972921E-4</v>
      </c>
    </row>
    <row r="1454" spans="1:7">
      <c r="A1454" t="s">
        <v>167</v>
      </c>
      <c r="B1454" s="5">
        <v>2008</v>
      </c>
      <c r="C1454" s="7">
        <v>0.49894758409421952</v>
      </c>
      <c r="D1454" s="7">
        <v>0.4133748136444389</v>
      </c>
      <c r="E1454" s="88">
        <v>0</v>
      </c>
      <c r="F1454" s="7">
        <v>8.7626248561710737E-2</v>
      </c>
      <c r="G1454" s="7">
        <v>5.1353699630807072E-5</v>
      </c>
    </row>
    <row r="1455" spans="1:7">
      <c r="A1455" t="s">
        <v>169</v>
      </c>
      <c r="B1455" s="5">
        <v>2008</v>
      </c>
      <c r="C1455" s="7">
        <v>0.4579422330528729</v>
      </c>
      <c r="D1455" s="7">
        <v>0.45397090704849469</v>
      </c>
      <c r="E1455" s="88">
        <v>0</v>
      </c>
      <c r="F1455" s="7">
        <v>8.6759939887122065E-2</v>
      </c>
      <c r="G1455" s="7">
        <v>1.3269200115104019E-3</v>
      </c>
    </row>
    <row r="1456" spans="1:7">
      <c r="A1456" t="s">
        <v>170</v>
      </c>
      <c r="B1456" s="5">
        <v>2008</v>
      </c>
      <c r="C1456" s="7">
        <v>0.50515124482143947</v>
      </c>
      <c r="D1456" s="7">
        <v>0.35334281681096574</v>
      </c>
      <c r="E1456" s="88">
        <v>0</v>
      </c>
      <c r="F1456" s="7">
        <v>0.13940073320172328</v>
      </c>
      <c r="G1456" s="7">
        <v>2.1052051658714925E-3</v>
      </c>
    </row>
    <row r="1457" spans="1:7">
      <c r="A1457" t="s">
        <v>171</v>
      </c>
      <c r="B1457" s="5">
        <v>2008</v>
      </c>
      <c r="C1457" s="7">
        <v>0.57058511966141545</v>
      </c>
      <c r="D1457" s="7">
        <v>0.37117097439652041</v>
      </c>
      <c r="E1457" s="88">
        <v>0</v>
      </c>
      <c r="F1457" s="7">
        <v>5.7729686386148164E-2</v>
      </c>
      <c r="G1457" s="7">
        <v>5.1421955591595108E-4</v>
      </c>
    </row>
    <row r="1458" spans="1:7">
      <c r="A1458" t="s">
        <v>172</v>
      </c>
      <c r="B1458" s="5">
        <v>2008</v>
      </c>
      <c r="C1458" s="7">
        <v>0.50900372117196313</v>
      </c>
      <c r="D1458" s="7">
        <v>0.32567560256430622</v>
      </c>
      <c r="E1458" s="88">
        <v>0</v>
      </c>
      <c r="F1458" s="7">
        <v>0.15884543265827258</v>
      </c>
      <c r="G1458" s="7">
        <v>6.4752436054579697E-3</v>
      </c>
    </row>
    <row r="1459" spans="1:7">
      <c r="A1459" t="s">
        <v>173</v>
      </c>
      <c r="B1459" s="5">
        <v>2008</v>
      </c>
      <c r="C1459" s="7">
        <v>0.47253786905346284</v>
      </c>
      <c r="D1459" s="7">
        <v>0.43823696534507584</v>
      </c>
      <c r="E1459" s="88">
        <v>0</v>
      </c>
      <c r="F1459" s="7">
        <v>8.7533358084441917E-2</v>
      </c>
      <c r="G1459" s="7">
        <v>1.6918075170195288E-3</v>
      </c>
    </row>
    <row r="1460" spans="1:7">
      <c r="A1460" s="379" t="s">
        <v>176</v>
      </c>
      <c r="B1460" s="32">
        <v>2008</v>
      </c>
      <c r="C1460" s="458">
        <v>0.49889763223436839</v>
      </c>
      <c r="D1460" s="458">
        <v>0.40373372032838667</v>
      </c>
      <c r="E1460" s="404">
        <v>0</v>
      </c>
      <c r="F1460" s="458">
        <v>9.46680976643893E-2</v>
      </c>
      <c r="G1460" s="458">
        <v>2.7005497728556653E-3</v>
      </c>
    </row>
    <row r="1461" spans="1:7">
      <c r="A1461" t="s">
        <v>124</v>
      </c>
      <c r="B1461" s="5">
        <v>2009</v>
      </c>
      <c r="C1461" s="7">
        <v>0.63369784371748072</v>
      </c>
      <c r="D1461" s="7">
        <v>0.32854209314550692</v>
      </c>
      <c r="E1461" s="88">
        <v>0</v>
      </c>
      <c r="F1461" s="7">
        <v>3.7123906709211729E-2</v>
      </c>
      <c r="G1461" s="7">
        <v>6.361564278004534E-4</v>
      </c>
    </row>
    <row r="1462" spans="1:7">
      <c r="A1462" t="s">
        <v>125</v>
      </c>
      <c r="B1462" s="5">
        <v>2009</v>
      </c>
      <c r="C1462" s="7">
        <v>0.50840705569107725</v>
      </c>
      <c r="D1462" s="7">
        <v>0.40651082213656148</v>
      </c>
      <c r="E1462" s="88">
        <v>0</v>
      </c>
      <c r="F1462" s="7">
        <v>8.106333214118365E-2</v>
      </c>
      <c r="G1462" s="7">
        <v>4.0187900311777274E-3</v>
      </c>
    </row>
    <row r="1463" spans="1:7">
      <c r="A1463" t="s">
        <v>126</v>
      </c>
      <c r="B1463" s="5">
        <v>2009</v>
      </c>
      <c r="C1463" s="7">
        <v>0.49168444579153464</v>
      </c>
      <c r="D1463" s="7">
        <v>0.40217008986721686</v>
      </c>
      <c r="E1463" s="88">
        <v>0</v>
      </c>
      <c r="F1463" s="7">
        <v>0.10350753163939015</v>
      </c>
      <c r="G1463" s="7">
        <v>2.6379327018582048E-3</v>
      </c>
    </row>
    <row r="1464" spans="1:7">
      <c r="A1464" t="s">
        <v>127</v>
      </c>
      <c r="B1464" s="5">
        <v>2009</v>
      </c>
      <c r="C1464" s="7">
        <v>0.69027928726070431</v>
      </c>
      <c r="D1464" s="7">
        <v>0.26230330820732167</v>
      </c>
      <c r="E1464" s="88">
        <v>0</v>
      </c>
      <c r="F1464" s="7">
        <v>4.7205146209144053E-2</v>
      </c>
      <c r="G1464" s="7">
        <v>2.1225832282990102E-4</v>
      </c>
    </row>
    <row r="1465" spans="1:7">
      <c r="A1465" t="s">
        <v>128</v>
      </c>
      <c r="B1465" s="5">
        <v>2009</v>
      </c>
      <c r="C1465" s="7">
        <v>0.50405881897442928</v>
      </c>
      <c r="D1465" s="7">
        <v>0.390015097313543</v>
      </c>
      <c r="E1465" s="88">
        <v>0</v>
      </c>
      <c r="F1465" s="7">
        <v>0.10506031948672827</v>
      </c>
      <c r="G1465" s="7">
        <v>8.657642252995803E-4</v>
      </c>
    </row>
    <row r="1466" spans="1:7">
      <c r="A1466" t="s">
        <v>129</v>
      </c>
      <c r="B1466" s="5">
        <v>2009</v>
      </c>
      <c r="C1466" s="7">
        <v>0.41929337439361358</v>
      </c>
      <c r="D1466" s="7">
        <v>0.40287498777561098</v>
      </c>
      <c r="E1466" s="88">
        <v>0</v>
      </c>
      <c r="F1466" s="7">
        <v>0.1747879948403302</v>
      </c>
      <c r="G1466" s="7">
        <v>3.0436429904451869E-3</v>
      </c>
    </row>
    <row r="1467" spans="1:7">
      <c r="A1467" t="s">
        <v>130</v>
      </c>
      <c r="B1467" s="5">
        <v>2009</v>
      </c>
      <c r="C1467" s="7">
        <v>0.43446557556818716</v>
      </c>
      <c r="D1467" s="7">
        <v>0.4544230653732671</v>
      </c>
      <c r="E1467" s="88">
        <v>0</v>
      </c>
      <c r="F1467" s="7">
        <v>0.10987889657045051</v>
      </c>
      <c r="G1467" s="7">
        <v>1.2324624880952245E-3</v>
      </c>
    </row>
    <row r="1468" spans="1:7">
      <c r="A1468" t="s">
        <v>131</v>
      </c>
      <c r="B1468" s="5">
        <v>2009</v>
      </c>
      <c r="C1468" s="7">
        <v>0.57940265612822672</v>
      </c>
      <c r="D1468" s="7">
        <v>0.32050082444922195</v>
      </c>
      <c r="E1468" s="88">
        <v>0</v>
      </c>
      <c r="F1468" s="7">
        <v>9.8221559650707779E-2</v>
      </c>
      <c r="G1468" s="7">
        <v>1.8749597718436639E-3</v>
      </c>
    </row>
    <row r="1469" spans="1:7">
      <c r="A1469" t="s">
        <v>399</v>
      </c>
      <c r="B1469" s="5">
        <v>2009</v>
      </c>
      <c r="C1469" s="7">
        <v>0.35159358534145307</v>
      </c>
      <c r="D1469" s="7">
        <v>0.47075117497805141</v>
      </c>
      <c r="E1469" s="88">
        <v>0</v>
      </c>
      <c r="F1469" s="7">
        <v>0.17122519193141544</v>
      </c>
      <c r="G1469" s="7">
        <v>6.4300477490800709E-3</v>
      </c>
    </row>
    <row r="1470" spans="1:7">
      <c r="A1470" t="s">
        <v>133</v>
      </c>
      <c r="B1470" s="5">
        <v>2009</v>
      </c>
      <c r="C1470" s="7">
        <v>0.46411271306964785</v>
      </c>
      <c r="D1470" s="7">
        <v>0.42187643461870433</v>
      </c>
      <c r="E1470" s="88">
        <v>0</v>
      </c>
      <c r="F1470" s="7">
        <v>0.10970896604331909</v>
      </c>
      <c r="G1470" s="7">
        <v>4.3018862683286948E-3</v>
      </c>
    </row>
    <row r="1471" spans="1:7">
      <c r="A1471" t="s">
        <v>134</v>
      </c>
      <c r="B1471" s="5">
        <v>2009</v>
      </c>
      <c r="C1471" s="7">
        <v>0.56152030575838086</v>
      </c>
      <c r="D1471" s="7">
        <v>0.37135752066509647</v>
      </c>
      <c r="E1471" s="88">
        <v>0</v>
      </c>
      <c r="F1471" s="7">
        <v>6.5142620366733753E-2</v>
      </c>
      <c r="G1471" s="7">
        <v>1.9795532097889165E-3</v>
      </c>
    </row>
    <row r="1472" spans="1:7">
      <c r="A1472" t="s">
        <v>135</v>
      </c>
      <c r="B1472" s="5">
        <v>2009</v>
      </c>
      <c r="C1472" s="7">
        <v>0.3625007219757857</v>
      </c>
      <c r="D1472" s="7">
        <v>0.54064981635173237</v>
      </c>
      <c r="E1472" s="88">
        <v>0</v>
      </c>
      <c r="F1472" s="7">
        <v>9.6354916685076356E-2</v>
      </c>
      <c r="G1472" s="7">
        <v>4.9454498740554153E-4</v>
      </c>
    </row>
    <row r="1473" spans="1:7">
      <c r="A1473" t="s">
        <v>136</v>
      </c>
      <c r="B1473" s="5">
        <v>2009</v>
      </c>
      <c r="C1473" s="7">
        <v>0.61196272634868165</v>
      </c>
      <c r="D1473" s="7">
        <v>0.28361472708830482</v>
      </c>
      <c r="E1473" s="88">
        <v>0</v>
      </c>
      <c r="F1473" s="7">
        <v>0.10304307082316039</v>
      </c>
      <c r="G1473" s="7">
        <v>1.3794757398532212E-3</v>
      </c>
    </row>
    <row r="1474" spans="1:7">
      <c r="A1474" t="s">
        <v>137</v>
      </c>
      <c r="B1474" s="5">
        <v>2009</v>
      </c>
      <c r="C1474" s="7">
        <v>0.48732392187153434</v>
      </c>
      <c r="D1474" s="7">
        <v>0.41495908491348182</v>
      </c>
      <c r="E1474" s="88">
        <v>0</v>
      </c>
      <c r="F1474" s="7">
        <v>9.503445514758789E-2</v>
      </c>
      <c r="G1474" s="7">
        <v>2.6825380673959325E-3</v>
      </c>
    </row>
    <row r="1475" spans="1:7">
      <c r="A1475" t="s">
        <v>138</v>
      </c>
      <c r="B1475" s="5">
        <v>2009</v>
      </c>
      <c r="C1475" s="7">
        <v>0.54470409332349279</v>
      </c>
      <c r="D1475" s="7">
        <v>0.36008271663337388</v>
      </c>
      <c r="E1475" s="88">
        <v>0</v>
      </c>
      <c r="F1475" s="7">
        <v>9.3223718436932473E-2</v>
      </c>
      <c r="G1475" s="7">
        <v>1.989471606200686E-3</v>
      </c>
    </row>
    <row r="1476" spans="1:7">
      <c r="A1476" t="s">
        <v>139</v>
      </c>
      <c r="B1476" s="5">
        <v>2009</v>
      </c>
      <c r="C1476" s="7">
        <v>0.62951676573343296</v>
      </c>
      <c r="D1476" s="7">
        <v>0.26190122093964174</v>
      </c>
      <c r="E1476" s="88">
        <v>0</v>
      </c>
      <c r="F1476" s="7">
        <v>0.10395557708019584</v>
      </c>
      <c r="G1476" s="7">
        <v>4.6264362467292658E-3</v>
      </c>
    </row>
    <row r="1477" spans="1:7">
      <c r="A1477" t="s">
        <v>140</v>
      </c>
      <c r="B1477" s="5">
        <v>2009</v>
      </c>
      <c r="C1477" s="7">
        <v>0.61826348067686077</v>
      </c>
      <c r="D1477" s="7">
        <v>0.28614859116786034</v>
      </c>
      <c r="E1477" s="88">
        <v>0</v>
      </c>
      <c r="F1477" s="7">
        <v>9.4041466033463E-2</v>
      </c>
      <c r="G1477" s="7">
        <v>1.5464621218158783E-3</v>
      </c>
    </row>
    <row r="1478" spans="1:7">
      <c r="A1478" t="s">
        <v>141</v>
      </c>
      <c r="B1478" s="5">
        <v>2009</v>
      </c>
      <c r="C1478" s="7">
        <v>0.59890101883743363</v>
      </c>
      <c r="D1478" s="7">
        <v>0.33136162493746585</v>
      </c>
      <c r="E1478" s="88">
        <v>0</v>
      </c>
      <c r="F1478" s="7">
        <v>6.9529081915328722E-2</v>
      </c>
      <c r="G1478" s="7">
        <v>2.0827430977182233E-4</v>
      </c>
    </row>
    <row r="1479" spans="1:7">
      <c r="A1479" t="s">
        <v>254</v>
      </c>
      <c r="B1479" s="5">
        <v>2009</v>
      </c>
      <c r="C1479" s="7">
        <v>0.56699397089293557</v>
      </c>
      <c r="D1479" s="7">
        <v>0.39724963444659611</v>
      </c>
      <c r="E1479" s="88">
        <v>0</v>
      </c>
      <c r="F1479" s="7">
        <v>3.4032102126199656E-2</v>
      </c>
      <c r="G1479" s="7">
        <v>1.7242925342686275E-3</v>
      </c>
    </row>
    <row r="1480" spans="1:7">
      <c r="A1480" t="s">
        <v>142</v>
      </c>
      <c r="B1480" s="5">
        <v>2009</v>
      </c>
      <c r="C1480" s="7">
        <v>0.45626852949626634</v>
      </c>
      <c r="D1480" s="7">
        <v>0.4614883126364509</v>
      </c>
      <c r="E1480" s="88">
        <v>0</v>
      </c>
      <c r="F1480" s="7">
        <v>7.9890637298756548E-2</v>
      </c>
      <c r="G1480" s="7">
        <v>2.3525205685263131E-3</v>
      </c>
    </row>
    <row r="1481" spans="1:7">
      <c r="A1481" t="s">
        <v>143</v>
      </c>
      <c r="B1481" s="5">
        <v>2009</v>
      </c>
      <c r="C1481" s="7">
        <v>0.48010671916207703</v>
      </c>
      <c r="D1481" s="7">
        <v>0.42197568422507814</v>
      </c>
      <c r="E1481" s="88">
        <v>0</v>
      </c>
      <c r="F1481" s="7">
        <v>9.6702283480219253E-2</v>
      </c>
      <c r="G1481" s="7">
        <v>1.2153131326255386E-3</v>
      </c>
    </row>
    <row r="1482" spans="1:7">
      <c r="A1482" t="s">
        <v>144</v>
      </c>
      <c r="B1482" s="5">
        <v>2009</v>
      </c>
      <c r="C1482" s="7">
        <v>0.42041180366623737</v>
      </c>
      <c r="D1482" s="7">
        <v>0.46059805169171419</v>
      </c>
      <c r="E1482" s="88">
        <v>0</v>
      </c>
      <c r="F1482" s="7">
        <v>0.11692921914205842</v>
      </c>
      <c r="G1482" s="7">
        <v>2.0609254999900679E-3</v>
      </c>
    </row>
    <row r="1483" spans="1:7">
      <c r="A1483" t="s">
        <v>145</v>
      </c>
      <c r="B1483" s="5">
        <v>2009</v>
      </c>
      <c r="C1483" s="7">
        <v>0.50298547722207743</v>
      </c>
      <c r="D1483" s="7">
        <v>0.38107958677881698</v>
      </c>
      <c r="E1483" s="88">
        <v>0</v>
      </c>
      <c r="F1483" s="7">
        <v>0.11411325420127895</v>
      </c>
      <c r="G1483" s="7">
        <v>1.8216817978267599E-3</v>
      </c>
    </row>
    <row r="1484" spans="1:7">
      <c r="A1484" t="s">
        <v>146</v>
      </c>
      <c r="B1484" s="5">
        <v>2009</v>
      </c>
      <c r="C1484" s="7">
        <v>0.51075171707821054</v>
      </c>
      <c r="D1484" s="7">
        <v>0.33504027016346449</v>
      </c>
      <c r="E1484" s="88">
        <v>0</v>
      </c>
      <c r="F1484" s="7">
        <v>0.14636458657360224</v>
      </c>
      <c r="G1484" s="7">
        <v>7.843426184722814E-3</v>
      </c>
    </row>
    <row r="1485" spans="1:7">
      <c r="A1485" t="s">
        <v>147</v>
      </c>
      <c r="B1485" s="5">
        <v>2009</v>
      </c>
      <c r="C1485" s="7">
        <v>0.5711656039896752</v>
      </c>
      <c r="D1485" s="7">
        <v>0.40961638333861833</v>
      </c>
      <c r="E1485" s="88">
        <v>0</v>
      </c>
      <c r="F1485" s="7">
        <v>1.883222067705459E-2</v>
      </c>
      <c r="G1485" s="7">
        <v>3.8579199465188231E-4</v>
      </c>
    </row>
    <row r="1486" spans="1:7">
      <c r="A1486" t="s">
        <v>148</v>
      </c>
      <c r="B1486" s="5">
        <v>2009</v>
      </c>
      <c r="C1486" s="7">
        <v>0.60784820701396125</v>
      </c>
      <c r="D1486" s="7">
        <v>0.30700690604105063</v>
      </c>
      <c r="E1486" s="88">
        <v>0</v>
      </c>
      <c r="F1486" s="7">
        <v>8.0466798012986618E-2</v>
      </c>
      <c r="G1486" s="7">
        <v>4.6780889320015293E-3</v>
      </c>
    </row>
    <row r="1487" spans="1:7">
      <c r="A1487" t="s">
        <v>149</v>
      </c>
      <c r="B1487" s="5">
        <v>2009</v>
      </c>
      <c r="C1487" s="7">
        <v>0.55438702359273706</v>
      </c>
      <c r="D1487" s="7">
        <v>0.3267658149884225</v>
      </c>
      <c r="E1487" s="88">
        <v>0</v>
      </c>
      <c r="F1487" s="7">
        <v>0.118217686767165</v>
      </c>
      <c r="G1487" s="7">
        <v>6.2947465167539592E-4</v>
      </c>
    </row>
    <row r="1488" spans="1:7">
      <c r="A1488" t="s">
        <v>150</v>
      </c>
      <c r="B1488" s="5">
        <v>2009</v>
      </c>
      <c r="C1488" s="7">
        <v>0.56347514136976995</v>
      </c>
      <c r="D1488" s="7">
        <v>0.32760083785957539</v>
      </c>
      <c r="E1488" s="88">
        <v>0</v>
      </c>
      <c r="F1488" s="7">
        <v>0.10733056710654229</v>
      </c>
      <c r="G1488" s="7">
        <v>1.5934536641123683E-3</v>
      </c>
    </row>
    <row r="1489" spans="1:7">
      <c r="A1489" t="s">
        <v>151</v>
      </c>
      <c r="B1489" s="5">
        <v>2009</v>
      </c>
      <c r="C1489" s="7">
        <v>0.40891215025005451</v>
      </c>
      <c r="D1489" s="7">
        <v>0.46277593460715011</v>
      </c>
      <c r="E1489" s="88">
        <v>0</v>
      </c>
      <c r="F1489" s="7">
        <v>0.1236025704416573</v>
      </c>
      <c r="G1489" s="7">
        <v>4.7093447011382151E-3</v>
      </c>
    </row>
    <row r="1490" spans="1:7">
      <c r="A1490" t="s">
        <v>152</v>
      </c>
      <c r="B1490" s="5">
        <v>2009</v>
      </c>
      <c r="C1490" s="7">
        <v>0.5517105356614912</v>
      </c>
      <c r="D1490" s="7">
        <v>0.3656372405171267</v>
      </c>
      <c r="E1490" s="88">
        <v>0</v>
      </c>
      <c r="F1490" s="7">
        <v>8.1292459958490895E-2</v>
      </c>
      <c r="G1490" s="7">
        <v>1.3597638628913469E-3</v>
      </c>
    </row>
    <row r="1491" spans="1:7">
      <c r="A1491" t="s">
        <v>153</v>
      </c>
      <c r="B1491" s="5">
        <v>2009</v>
      </c>
      <c r="C1491" s="7">
        <v>0.4265447534235694</v>
      </c>
      <c r="D1491" s="7">
        <v>0.45012713277608646</v>
      </c>
      <c r="E1491" s="88">
        <v>0</v>
      </c>
      <c r="F1491" s="7">
        <v>0.11920120012986352</v>
      </c>
      <c r="G1491" s="7">
        <v>4.1269136704806626E-3</v>
      </c>
    </row>
    <row r="1492" spans="1:7">
      <c r="A1492" t="s">
        <v>174</v>
      </c>
      <c r="B1492" s="5">
        <v>2009</v>
      </c>
      <c r="C1492" s="7">
        <v>0.55948969928158565</v>
      </c>
      <c r="D1492" s="7">
        <v>0.38649054430529667</v>
      </c>
      <c r="E1492" s="88">
        <v>0</v>
      </c>
      <c r="F1492" s="7">
        <v>5.2828279616217021E-2</v>
      </c>
      <c r="G1492" s="7">
        <v>1.1914767969005381E-3</v>
      </c>
    </row>
    <row r="1493" spans="1:7">
      <c r="A1493" t="s">
        <v>154</v>
      </c>
      <c r="B1493" s="5">
        <v>2009</v>
      </c>
      <c r="C1493" s="7">
        <v>0.44209697835811151</v>
      </c>
      <c r="D1493" s="7">
        <v>0.45278586205603122</v>
      </c>
      <c r="E1493" s="88">
        <v>0</v>
      </c>
      <c r="F1493" s="7">
        <v>0.10329996327840522</v>
      </c>
      <c r="G1493" s="7">
        <v>1.8171963074520706E-3</v>
      </c>
    </row>
    <row r="1494" spans="1:7">
      <c r="A1494" t="s">
        <v>155</v>
      </c>
      <c r="B1494" s="5">
        <v>2009</v>
      </c>
      <c r="C1494" s="7">
        <v>0.56473088302804531</v>
      </c>
      <c r="D1494" s="7">
        <v>0.37682681718748978</v>
      </c>
      <c r="E1494" s="88">
        <v>0</v>
      </c>
      <c r="F1494" s="7">
        <v>5.7478652328567519E-2</v>
      </c>
      <c r="G1494" s="7">
        <v>9.636474558973498E-4</v>
      </c>
    </row>
    <row r="1495" spans="1:7">
      <c r="A1495" t="s">
        <v>156</v>
      </c>
      <c r="B1495" s="5">
        <v>2009</v>
      </c>
      <c r="C1495" s="7">
        <v>0.43079174863062497</v>
      </c>
      <c r="D1495" s="7">
        <v>0.44072694904527393</v>
      </c>
      <c r="E1495" s="88">
        <v>0</v>
      </c>
      <c r="F1495" s="7">
        <v>0.1250410372639448</v>
      </c>
      <c r="G1495" s="7">
        <v>3.4402650601561861E-3</v>
      </c>
    </row>
    <row r="1496" spans="1:7">
      <c r="A1496" t="s">
        <v>158</v>
      </c>
      <c r="B1496" s="5">
        <v>2009</v>
      </c>
      <c r="C1496" s="7">
        <v>0.54971354728369437</v>
      </c>
      <c r="D1496" s="7">
        <v>0.36280748022108578</v>
      </c>
      <c r="E1496" s="88">
        <v>0</v>
      </c>
      <c r="F1496" s="7">
        <v>8.0270808049001857E-2</v>
      </c>
      <c r="G1496" s="7">
        <v>7.2081644462181115E-3</v>
      </c>
    </row>
    <row r="1497" spans="1:7">
      <c r="A1497" t="s">
        <v>159</v>
      </c>
      <c r="B1497" s="5">
        <v>2009</v>
      </c>
      <c r="C1497" s="7">
        <v>0.62791395245220982</v>
      </c>
      <c r="D1497" s="7">
        <v>0.31968819595698883</v>
      </c>
      <c r="E1497" s="88">
        <v>0</v>
      </c>
      <c r="F1497" s="7">
        <v>5.2128312390691635E-2</v>
      </c>
      <c r="G1497" s="7">
        <v>2.6953920010966832E-4</v>
      </c>
    </row>
    <row r="1498" spans="1:7">
      <c r="A1498" t="s">
        <v>160</v>
      </c>
      <c r="B1498" s="5">
        <v>2009</v>
      </c>
      <c r="C1498" s="7">
        <v>0.51528663468722868</v>
      </c>
      <c r="D1498" s="7">
        <v>0.32854468801711173</v>
      </c>
      <c r="E1498" s="88">
        <v>0</v>
      </c>
      <c r="F1498" s="7">
        <v>0.15552438574690058</v>
      </c>
      <c r="G1498" s="7">
        <v>6.4429154875904153E-4</v>
      </c>
    </row>
    <row r="1499" spans="1:7">
      <c r="A1499" t="s">
        <v>161</v>
      </c>
      <c r="B1499" s="5">
        <v>2009</v>
      </c>
      <c r="C1499" s="7">
        <v>0.47293529099582399</v>
      </c>
      <c r="D1499" s="7">
        <v>0.36054789000306331</v>
      </c>
      <c r="E1499" s="88">
        <v>0</v>
      </c>
      <c r="F1499" s="7">
        <v>0.16333145932843166</v>
      </c>
      <c r="G1499" s="7">
        <v>3.1853596726810207E-3</v>
      </c>
    </row>
    <row r="1500" spans="1:7">
      <c r="A1500" t="s">
        <v>162</v>
      </c>
      <c r="B1500" s="5">
        <v>2009</v>
      </c>
      <c r="C1500" s="7">
        <v>0.41868950229870033</v>
      </c>
      <c r="D1500" s="7">
        <v>0.4580878211954047</v>
      </c>
      <c r="E1500" s="88">
        <v>0</v>
      </c>
      <c r="F1500" s="7">
        <v>0.12069906534822054</v>
      </c>
      <c r="G1500" s="7">
        <v>2.5236111576743239E-3</v>
      </c>
    </row>
    <row r="1501" spans="1:7">
      <c r="A1501" t="s">
        <v>163</v>
      </c>
      <c r="B1501" s="5">
        <v>2009</v>
      </c>
      <c r="C1501" s="7">
        <v>0.60853344334716697</v>
      </c>
      <c r="D1501" s="7">
        <v>0.34052558143471656</v>
      </c>
      <c r="E1501" s="88">
        <v>0</v>
      </c>
      <c r="F1501" s="7">
        <v>5.0127616581046266E-2</v>
      </c>
      <c r="G1501" s="7">
        <v>8.1335863707001222E-4</v>
      </c>
    </row>
    <row r="1502" spans="1:7">
      <c r="A1502" t="s">
        <v>157</v>
      </c>
      <c r="B1502" s="5">
        <v>2009</v>
      </c>
      <c r="C1502" s="7">
        <v>0.56139873397460494</v>
      </c>
      <c r="D1502" s="7">
        <v>0.34436989490496167</v>
      </c>
      <c r="E1502" s="88">
        <v>0</v>
      </c>
      <c r="F1502" s="7">
        <v>9.2097345785743856E-2</v>
      </c>
      <c r="G1502" s="7">
        <v>2.134025334689536E-3</v>
      </c>
    </row>
    <row r="1503" spans="1:7">
      <c r="A1503" t="s">
        <v>164</v>
      </c>
      <c r="B1503" s="5">
        <v>2009</v>
      </c>
      <c r="C1503" s="7">
        <v>0.56059102232045943</v>
      </c>
      <c r="D1503" s="7">
        <v>0.37427209618677587</v>
      </c>
      <c r="E1503" s="88">
        <v>0</v>
      </c>
      <c r="F1503" s="7">
        <v>6.0429522652343914E-2</v>
      </c>
      <c r="G1503" s="7">
        <v>4.7073588404208389E-3</v>
      </c>
    </row>
    <row r="1504" spans="1:7">
      <c r="A1504" t="s">
        <v>165</v>
      </c>
      <c r="B1504" s="5">
        <v>2009</v>
      </c>
      <c r="C1504" s="7">
        <v>0.56197900977671433</v>
      </c>
      <c r="D1504" s="7">
        <v>0.37576156179184339</v>
      </c>
      <c r="E1504" s="88">
        <v>0</v>
      </c>
      <c r="F1504" s="7">
        <v>5.6838690546138375E-2</v>
      </c>
      <c r="G1504" s="7">
        <v>5.4207378853038772E-3</v>
      </c>
    </row>
    <row r="1505" spans="1:7">
      <c r="A1505" t="s">
        <v>166</v>
      </c>
      <c r="B1505" s="5">
        <v>2009</v>
      </c>
      <c r="C1505" s="7">
        <v>0.60624027887523002</v>
      </c>
      <c r="D1505" s="7">
        <v>0.31321831155686436</v>
      </c>
      <c r="E1505" s="88">
        <v>0</v>
      </c>
      <c r="F1505" s="7">
        <v>8.00681095556975E-2</v>
      </c>
      <c r="G1505" s="7">
        <v>4.7330001220817085E-4</v>
      </c>
    </row>
    <row r="1506" spans="1:7">
      <c r="A1506" t="s">
        <v>167</v>
      </c>
      <c r="B1506" s="5">
        <v>2009</v>
      </c>
      <c r="C1506" s="7">
        <v>0.48412927675678991</v>
      </c>
      <c r="D1506" s="7">
        <v>0.43150783614159649</v>
      </c>
      <c r="E1506" s="88">
        <v>0</v>
      </c>
      <c r="F1506" s="7">
        <v>8.4362887101613632E-2</v>
      </c>
      <c r="G1506" s="7">
        <v>0</v>
      </c>
    </row>
    <row r="1507" spans="1:7">
      <c r="A1507" t="s">
        <v>169</v>
      </c>
      <c r="B1507" s="5">
        <v>2009</v>
      </c>
      <c r="C1507" s="7">
        <v>0.47578051226509926</v>
      </c>
      <c r="D1507" s="7">
        <v>0.43226389402691284</v>
      </c>
      <c r="E1507" s="88">
        <v>0</v>
      </c>
      <c r="F1507" s="7">
        <v>9.0891934720017928E-2</v>
      </c>
      <c r="G1507" s="7">
        <v>1.0636589879699661E-3</v>
      </c>
    </row>
    <row r="1508" spans="1:7">
      <c r="A1508" t="s">
        <v>170</v>
      </c>
      <c r="B1508" s="5">
        <v>2009</v>
      </c>
      <c r="C1508" s="7">
        <v>0.55551962978709113</v>
      </c>
      <c r="D1508" s="7">
        <v>0.32181967366320546</v>
      </c>
      <c r="E1508" s="88">
        <v>0</v>
      </c>
      <c r="F1508" s="7">
        <v>0.12031719103274362</v>
      </c>
      <c r="G1508" s="7">
        <v>2.3435055169597017E-3</v>
      </c>
    </row>
    <row r="1509" spans="1:7">
      <c r="A1509" t="s">
        <v>171</v>
      </c>
      <c r="B1509" s="5">
        <v>2009</v>
      </c>
      <c r="C1509" s="7">
        <v>0.58481350569397639</v>
      </c>
      <c r="D1509" s="7">
        <v>0.35555115360954509</v>
      </c>
      <c r="E1509" s="88">
        <v>0</v>
      </c>
      <c r="F1509" s="7">
        <v>5.9350570200879048E-2</v>
      </c>
      <c r="G1509" s="7">
        <v>2.8477049559961966E-4</v>
      </c>
    </row>
    <row r="1510" spans="1:7">
      <c r="A1510" t="s">
        <v>172</v>
      </c>
      <c r="B1510" s="5">
        <v>2009</v>
      </c>
      <c r="C1510" s="7">
        <v>0.52964584287704874</v>
      </c>
      <c r="D1510" s="7">
        <v>0.31124810960412042</v>
      </c>
      <c r="E1510" s="88">
        <v>0</v>
      </c>
      <c r="F1510" s="7">
        <v>0.15365957985541817</v>
      </c>
      <c r="G1510" s="7">
        <v>5.4464676634126703E-3</v>
      </c>
    </row>
    <row r="1511" spans="1:7">
      <c r="A1511" t="s">
        <v>173</v>
      </c>
      <c r="B1511" s="5">
        <v>2009</v>
      </c>
      <c r="C1511" s="7">
        <v>0.49825043442228956</v>
      </c>
      <c r="D1511" s="7">
        <v>0.41571917674093978</v>
      </c>
      <c r="E1511" s="88">
        <v>0</v>
      </c>
      <c r="F1511" s="7">
        <v>8.4899821905391207E-2</v>
      </c>
      <c r="G1511" s="7">
        <v>1.1305669313794039E-3</v>
      </c>
    </row>
    <row r="1512" spans="1:7">
      <c r="A1512" s="379" t="s">
        <v>176</v>
      </c>
      <c r="B1512" s="487">
        <v>2009</v>
      </c>
      <c r="C1512" s="458">
        <v>0.51957013596325541</v>
      </c>
      <c r="D1512" s="458">
        <v>0.38246523285003881</v>
      </c>
      <c r="E1512" s="404">
        <v>0</v>
      </c>
      <c r="F1512" s="458">
        <v>9.51587024117964E-2</v>
      </c>
      <c r="G1512" s="458">
        <v>2.8059287749094305E-3</v>
      </c>
    </row>
    <row r="1513" spans="1:7">
      <c r="A1513" t="s">
        <v>124</v>
      </c>
      <c r="B1513" s="5">
        <v>2010</v>
      </c>
      <c r="C1513" s="7">
        <v>0.64235845578070716</v>
      </c>
      <c r="D1513" s="7">
        <v>0.31155903015835723</v>
      </c>
      <c r="E1513" s="88">
        <v>0</v>
      </c>
      <c r="F1513" s="7">
        <v>4.4938748648384721E-2</v>
      </c>
      <c r="G1513" s="7">
        <v>1.1437654125508547E-3</v>
      </c>
    </row>
    <row r="1514" spans="1:7">
      <c r="A1514" t="s">
        <v>125</v>
      </c>
      <c r="B1514" s="5">
        <v>2010</v>
      </c>
      <c r="C1514" s="7">
        <v>0.52607664969918433</v>
      </c>
      <c r="D1514" s="7">
        <v>0.37664052561506672</v>
      </c>
      <c r="E1514" s="88">
        <v>0</v>
      </c>
      <c r="F1514" s="7">
        <v>9.3618196057214595E-2</v>
      </c>
      <c r="G1514" s="7">
        <v>3.664628628534328E-3</v>
      </c>
    </row>
    <row r="1515" spans="1:7">
      <c r="A1515" t="s">
        <v>126</v>
      </c>
      <c r="B1515" s="5">
        <v>2010</v>
      </c>
      <c r="C1515" s="7">
        <v>0.50644138790236115</v>
      </c>
      <c r="D1515" s="7">
        <v>0.376917326429619</v>
      </c>
      <c r="E1515" s="88">
        <v>0</v>
      </c>
      <c r="F1515" s="7">
        <v>0.11456241476759038</v>
      </c>
      <c r="G1515" s="7">
        <v>2.0788709004294615E-3</v>
      </c>
    </row>
    <row r="1516" spans="1:7">
      <c r="A1516" t="s">
        <v>127</v>
      </c>
      <c r="B1516" s="5">
        <v>2010</v>
      </c>
      <c r="C1516" s="7">
        <v>0.70954409227104409</v>
      </c>
      <c r="D1516" s="7">
        <v>0.23827185458773145</v>
      </c>
      <c r="E1516" s="88">
        <v>0</v>
      </c>
      <c r="F1516" s="7">
        <v>5.1462908018743522E-2</v>
      </c>
      <c r="G1516" s="7">
        <v>7.2114512248096045E-4</v>
      </c>
    </row>
    <row r="1517" spans="1:7">
      <c r="A1517" t="s">
        <v>128</v>
      </c>
      <c r="B1517" s="5">
        <v>2010</v>
      </c>
      <c r="C1517" s="7">
        <v>0.52846915282006091</v>
      </c>
      <c r="D1517" s="7">
        <v>0.37669796639608499</v>
      </c>
      <c r="E1517" s="88">
        <v>0</v>
      </c>
      <c r="F1517" s="7">
        <v>9.3852191706873228E-2</v>
      </c>
      <c r="G1517" s="7">
        <v>9.8068907698091326E-4</v>
      </c>
    </row>
    <row r="1518" spans="1:7">
      <c r="A1518" t="s">
        <v>129</v>
      </c>
      <c r="B1518" s="5">
        <v>2010</v>
      </c>
      <c r="C1518" s="7">
        <v>0.43552218901545608</v>
      </c>
      <c r="D1518" s="7">
        <v>0.37433497422572565</v>
      </c>
      <c r="E1518" s="88">
        <v>0</v>
      </c>
      <c r="F1518" s="7">
        <v>0.18749609087298622</v>
      </c>
      <c r="G1518" s="7">
        <v>2.6467458858321804E-3</v>
      </c>
    </row>
    <row r="1519" spans="1:7">
      <c r="A1519" t="s">
        <v>130</v>
      </c>
      <c r="B1519" s="5">
        <v>2010</v>
      </c>
      <c r="C1519" s="7">
        <v>0.45163821903356033</v>
      </c>
      <c r="D1519" s="7">
        <v>0.44417568009210695</v>
      </c>
      <c r="E1519" s="88">
        <v>0</v>
      </c>
      <c r="F1519" s="7">
        <v>0.10281094927190552</v>
      </c>
      <c r="G1519" s="7">
        <v>1.3751516024271394E-3</v>
      </c>
    </row>
    <row r="1520" spans="1:7">
      <c r="A1520" t="s">
        <v>131</v>
      </c>
      <c r="B1520" s="5">
        <v>2010</v>
      </c>
      <c r="C1520" s="7">
        <v>0.56281590804525605</v>
      </c>
      <c r="D1520" s="7">
        <v>0.32736480130759549</v>
      </c>
      <c r="E1520" s="88">
        <v>0</v>
      </c>
      <c r="F1520" s="7">
        <v>0.10864906925108933</v>
      </c>
      <c r="G1520" s="7">
        <v>1.1702213960592303E-3</v>
      </c>
    </row>
    <row r="1521" spans="1:7">
      <c r="A1521" t="s">
        <v>399</v>
      </c>
      <c r="B1521" s="5">
        <v>2010</v>
      </c>
      <c r="C1521" s="7">
        <v>0.40523685123199954</v>
      </c>
      <c r="D1521" s="7">
        <v>0.41041694987445915</v>
      </c>
      <c r="E1521" s="88">
        <v>0</v>
      </c>
      <c r="F1521" s="7">
        <v>0.1803904523631118</v>
      </c>
      <c r="G1521" s="7">
        <v>3.9557465304295757E-3</v>
      </c>
    </row>
    <row r="1522" spans="1:7">
      <c r="A1522" t="s">
        <v>133</v>
      </c>
      <c r="B1522" s="5">
        <v>2010</v>
      </c>
      <c r="C1522" s="7">
        <v>0.47776277253024602</v>
      </c>
      <c r="D1522" s="7">
        <v>0.40506973381025996</v>
      </c>
      <c r="E1522" s="88">
        <v>0</v>
      </c>
      <c r="F1522" s="7">
        <v>0.11360131990358432</v>
      </c>
      <c r="G1522" s="7">
        <v>3.5661737559097326E-3</v>
      </c>
    </row>
    <row r="1523" spans="1:7">
      <c r="A1523" t="s">
        <v>134</v>
      </c>
      <c r="B1523" s="5">
        <v>2010</v>
      </c>
      <c r="C1523" s="7">
        <v>0.57828440914748958</v>
      </c>
      <c r="D1523" s="7">
        <v>0.35287430523453461</v>
      </c>
      <c r="E1523" s="88">
        <v>0</v>
      </c>
      <c r="F1523" s="7">
        <v>6.6264243680206905E-2</v>
      </c>
      <c r="G1523" s="7">
        <v>2.5770419377690104E-3</v>
      </c>
    </row>
    <row r="1524" spans="1:7">
      <c r="A1524" t="s">
        <v>135</v>
      </c>
      <c r="B1524" s="5">
        <v>2010</v>
      </c>
      <c r="C1524" s="7">
        <v>0.36776685756675548</v>
      </c>
      <c r="D1524" s="7">
        <v>0.51861449865964349</v>
      </c>
      <c r="E1524" s="88">
        <v>0</v>
      </c>
      <c r="F1524" s="7">
        <v>0.11349565871262551</v>
      </c>
      <c r="G1524" s="7">
        <v>1.2298506097560975E-4</v>
      </c>
    </row>
    <row r="1525" spans="1:7">
      <c r="A1525" t="s">
        <v>136</v>
      </c>
      <c r="B1525" s="5">
        <v>2010</v>
      </c>
      <c r="C1525" s="7">
        <v>0.62562973767867935</v>
      </c>
      <c r="D1525" s="7">
        <v>0.26651767938884596</v>
      </c>
      <c r="E1525" s="88">
        <v>0</v>
      </c>
      <c r="F1525" s="7">
        <v>0.10660681350365196</v>
      </c>
      <c r="G1525" s="7">
        <v>1.2457694288227326E-3</v>
      </c>
    </row>
    <row r="1526" spans="1:7">
      <c r="A1526" t="s">
        <v>137</v>
      </c>
      <c r="B1526" s="5">
        <v>2010</v>
      </c>
      <c r="C1526" s="7">
        <v>0.5012969505024808</v>
      </c>
      <c r="D1526" s="7">
        <v>0.39887285220649116</v>
      </c>
      <c r="E1526" s="88">
        <v>0</v>
      </c>
      <c r="F1526" s="7">
        <v>9.6914810620273045E-2</v>
      </c>
      <c r="G1526" s="7">
        <v>2.9153866707550321E-3</v>
      </c>
    </row>
    <row r="1527" spans="1:7">
      <c r="A1527" t="s">
        <v>138</v>
      </c>
      <c r="B1527" s="5">
        <v>2010</v>
      </c>
      <c r="C1527" s="7">
        <v>0.55281319146497643</v>
      </c>
      <c r="D1527" s="7">
        <v>0.35326931960975555</v>
      </c>
      <c r="E1527" s="88">
        <v>0</v>
      </c>
      <c r="F1527" s="7">
        <v>9.1356610863964002E-2</v>
      </c>
      <c r="G1527" s="7">
        <v>2.5608780613039961E-3</v>
      </c>
    </row>
    <row r="1528" spans="1:7">
      <c r="A1528" t="s">
        <v>139</v>
      </c>
      <c r="B1528" s="5">
        <v>2010</v>
      </c>
      <c r="C1528" s="7">
        <v>0.64720550049761072</v>
      </c>
      <c r="D1528" s="7">
        <v>0.24787971181237536</v>
      </c>
      <c r="E1528" s="88">
        <v>0</v>
      </c>
      <c r="F1528" s="7">
        <v>0.10035746665927606</v>
      </c>
      <c r="G1528" s="7">
        <v>4.5573210307377271E-3</v>
      </c>
    </row>
    <row r="1529" spans="1:7">
      <c r="A1529" t="s">
        <v>140</v>
      </c>
      <c r="B1529" s="5">
        <v>2010</v>
      </c>
      <c r="C1529" s="7">
        <v>0.62507644309792165</v>
      </c>
      <c r="D1529" s="7">
        <v>0.2814683397986556</v>
      </c>
      <c r="E1529" s="88">
        <v>0</v>
      </c>
      <c r="F1529" s="7">
        <v>9.1520679436021685E-2</v>
      </c>
      <c r="G1529" s="7">
        <v>1.9345376674010054E-3</v>
      </c>
    </row>
    <row r="1530" spans="1:7">
      <c r="A1530" t="s">
        <v>141</v>
      </c>
      <c r="B1530" s="5">
        <v>2010</v>
      </c>
      <c r="C1530" s="7">
        <v>0.60656744676670127</v>
      </c>
      <c r="D1530" s="7">
        <v>0.31943861249938055</v>
      </c>
      <c r="E1530" s="88">
        <v>0</v>
      </c>
      <c r="F1530" s="7">
        <v>7.2859698991360106E-2</v>
      </c>
      <c r="G1530" s="7">
        <v>1.1342417425581279E-3</v>
      </c>
    </row>
    <row r="1531" spans="1:7">
      <c r="A1531" t="s">
        <v>254</v>
      </c>
      <c r="B1531" s="5">
        <v>2010</v>
      </c>
      <c r="C1531" s="7">
        <v>0.56670238023096764</v>
      </c>
      <c r="D1531" s="7">
        <v>0.39452172458371981</v>
      </c>
      <c r="E1531" s="88">
        <v>0</v>
      </c>
      <c r="F1531" s="7">
        <v>3.7341250676580048E-2</v>
      </c>
      <c r="G1531" s="7">
        <v>1.4346445087325453E-3</v>
      </c>
    </row>
    <row r="1532" spans="1:7">
      <c r="A1532" t="s">
        <v>142</v>
      </c>
      <c r="B1532" s="5">
        <v>2010</v>
      </c>
      <c r="C1532" s="7">
        <v>0.5095532057495088</v>
      </c>
      <c r="D1532" s="7">
        <v>0.39540544402482392</v>
      </c>
      <c r="E1532" s="88">
        <v>0</v>
      </c>
      <c r="F1532" s="7">
        <v>9.1954997244679385E-2</v>
      </c>
      <c r="G1532" s="7">
        <v>3.0863529809878314E-3</v>
      </c>
    </row>
    <row r="1533" spans="1:7">
      <c r="A1533" t="s">
        <v>143</v>
      </c>
      <c r="B1533" s="5">
        <v>2010</v>
      </c>
      <c r="C1533" s="7">
        <v>0.49156825890309735</v>
      </c>
      <c r="D1533" s="7">
        <v>0.39787369790590704</v>
      </c>
      <c r="E1533" s="88">
        <v>0</v>
      </c>
      <c r="F1533" s="7">
        <v>0.10955940071974889</v>
      </c>
      <c r="G1533" s="7">
        <v>9.9864247124677066E-4</v>
      </c>
    </row>
    <row r="1534" spans="1:7">
      <c r="A1534" t="s">
        <v>144</v>
      </c>
      <c r="B1534" s="5">
        <v>2010</v>
      </c>
      <c r="C1534" s="7">
        <v>0.41827832033792706</v>
      </c>
      <c r="D1534" s="7">
        <v>0.4460197054226594</v>
      </c>
      <c r="E1534" s="88">
        <v>0</v>
      </c>
      <c r="F1534" s="7">
        <v>0.13363801961180033</v>
      </c>
      <c r="G1534" s="7">
        <v>2.0639546276132641E-3</v>
      </c>
    </row>
    <row r="1535" spans="1:7">
      <c r="A1535" t="s">
        <v>145</v>
      </c>
      <c r="B1535" s="5">
        <v>2010</v>
      </c>
      <c r="C1535" s="7">
        <v>0.52920246446336561</v>
      </c>
      <c r="D1535" s="7">
        <v>0.36002289214787286</v>
      </c>
      <c r="E1535" s="88">
        <v>0</v>
      </c>
      <c r="F1535" s="7">
        <v>0.10845978988627035</v>
      </c>
      <c r="G1535" s="7">
        <v>2.3148535024910752E-3</v>
      </c>
    </row>
    <row r="1536" spans="1:7">
      <c r="A1536" t="s">
        <v>146</v>
      </c>
      <c r="B1536" s="5">
        <v>2010</v>
      </c>
      <c r="C1536" s="7">
        <v>0.52693280649852348</v>
      </c>
      <c r="D1536" s="7">
        <v>0.31130044174974053</v>
      </c>
      <c r="E1536" s="88">
        <v>0</v>
      </c>
      <c r="F1536" s="7">
        <v>0.15441173593387419</v>
      </c>
      <c r="G1536" s="7">
        <v>7.3550158178617995E-3</v>
      </c>
    </row>
    <row r="1537" spans="1:7">
      <c r="A1537" t="s">
        <v>147</v>
      </c>
      <c r="B1537" s="5">
        <v>2010</v>
      </c>
      <c r="C1537" s="7">
        <v>0.58311205254835141</v>
      </c>
      <c r="D1537" s="7">
        <v>0.39624976661983463</v>
      </c>
      <c r="E1537" s="88">
        <v>0</v>
      </c>
      <c r="F1537" s="7">
        <v>2.0017405944864623E-2</v>
      </c>
      <c r="G1537" s="7">
        <v>6.2077488694930853E-4</v>
      </c>
    </row>
    <row r="1538" spans="1:7">
      <c r="A1538" t="s">
        <v>148</v>
      </c>
      <c r="B1538" s="5">
        <v>2010</v>
      </c>
      <c r="C1538" s="7">
        <v>0.61833163073950725</v>
      </c>
      <c r="D1538" s="7">
        <v>0.29165163035470354</v>
      </c>
      <c r="E1538" s="88">
        <v>0</v>
      </c>
      <c r="F1538" s="7">
        <v>8.5285838618995718E-2</v>
      </c>
      <c r="G1538" s="7">
        <v>4.73090028679354E-3</v>
      </c>
    </row>
    <row r="1539" spans="1:7">
      <c r="A1539" t="s">
        <v>149</v>
      </c>
      <c r="B1539" s="5">
        <v>2010</v>
      </c>
      <c r="C1539" s="7">
        <v>0.57500900601504412</v>
      </c>
      <c r="D1539" s="7">
        <v>0.29862580916170267</v>
      </c>
      <c r="E1539" s="88">
        <v>0</v>
      </c>
      <c r="F1539" s="7">
        <v>0.12558341973729673</v>
      </c>
      <c r="G1539" s="7">
        <v>7.8176508595633289E-4</v>
      </c>
    </row>
    <row r="1540" spans="1:7">
      <c r="A1540" t="s">
        <v>150</v>
      </c>
      <c r="B1540" s="5">
        <v>2010</v>
      </c>
      <c r="C1540" s="7">
        <v>0.57881738948195072</v>
      </c>
      <c r="D1540" s="7">
        <v>0.31342092008703198</v>
      </c>
      <c r="E1540" s="88">
        <v>0</v>
      </c>
      <c r="F1540" s="7">
        <v>0.10592490100389403</v>
      </c>
      <c r="G1540" s="7">
        <v>1.8367894271231104E-3</v>
      </c>
    </row>
    <row r="1541" spans="1:7">
      <c r="A1541" t="s">
        <v>151</v>
      </c>
      <c r="B1541" s="5">
        <v>2010</v>
      </c>
      <c r="C1541" s="7">
        <v>0.40735574628661747</v>
      </c>
      <c r="D1541" s="7">
        <v>0.48381180024201403</v>
      </c>
      <c r="E1541" s="88">
        <v>0</v>
      </c>
      <c r="F1541" s="7">
        <v>0.10600208186010567</v>
      </c>
      <c r="G1541" s="7">
        <v>2.8303716112628137E-3</v>
      </c>
    </row>
    <row r="1542" spans="1:7">
      <c r="A1542" t="s">
        <v>152</v>
      </c>
      <c r="B1542" s="5">
        <v>2010</v>
      </c>
      <c r="C1542" s="7">
        <v>0.56751561568292375</v>
      </c>
      <c r="D1542" s="7">
        <v>0.34373240093209684</v>
      </c>
      <c r="E1542" s="88">
        <v>0</v>
      </c>
      <c r="F1542" s="7">
        <v>8.6972990628242333E-2</v>
      </c>
      <c r="G1542" s="7">
        <v>1.7789927567371142E-3</v>
      </c>
    </row>
    <row r="1543" spans="1:7">
      <c r="A1543" t="s">
        <v>153</v>
      </c>
      <c r="B1543" s="5">
        <v>2010</v>
      </c>
      <c r="C1543" s="7">
        <v>0.42851846624661061</v>
      </c>
      <c r="D1543" s="7">
        <v>0.43881137119427155</v>
      </c>
      <c r="E1543" s="88">
        <v>0</v>
      </c>
      <c r="F1543" s="7">
        <v>0.12907554075851285</v>
      </c>
      <c r="G1543" s="7">
        <v>3.5946218006050719E-3</v>
      </c>
    </row>
    <row r="1544" spans="1:7">
      <c r="A1544" t="s">
        <v>174</v>
      </c>
      <c r="B1544" s="5">
        <v>2010</v>
      </c>
      <c r="C1544" s="7">
        <v>0.58622395260746973</v>
      </c>
      <c r="D1544" s="7">
        <v>0.35059832588347067</v>
      </c>
      <c r="E1544" s="88">
        <v>0</v>
      </c>
      <c r="F1544" s="7">
        <v>6.2014489256986029E-2</v>
      </c>
      <c r="G1544" s="7">
        <v>1.1632322520737802E-3</v>
      </c>
    </row>
    <row r="1545" spans="1:7">
      <c r="A1545" t="s">
        <v>154</v>
      </c>
      <c r="B1545" s="5">
        <v>2010</v>
      </c>
      <c r="C1545" s="7">
        <v>0.45991077590239837</v>
      </c>
      <c r="D1545" s="7">
        <v>0.43414512175518893</v>
      </c>
      <c r="E1545" s="88">
        <v>0</v>
      </c>
      <c r="F1545" s="7">
        <v>0.10397710996660163</v>
      </c>
      <c r="G1545" s="7">
        <v>1.966992375811097E-3</v>
      </c>
    </row>
    <row r="1546" spans="1:7">
      <c r="A1546" t="s">
        <v>155</v>
      </c>
      <c r="B1546" s="5">
        <v>2010</v>
      </c>
      <c r="C1546" s="7">
        <v>0.55471447094412152</v>
      </c>
      <c r="D1546" s="7">
        <v>0.37167498975915325</v>
      </c>
      <c r="E1546" s="88">
        <v>0</v>
      </c>
      <c r="F1546" s="7">
        <v>7.1711611270410688E-2</v>
      </c>
      <c r="G1546" s="7">
        <v>1.8989280263145576E-3</v>
      </c>
    </row>
    <row r="1547" spans="1:7">
      <c r="A1547" t="s">
        <v>156</v>
      </c>
      <c r="B1547" s="5">
        <v>2010</v>
      </c>
      <c r="C1547" s="7">
        <v>0.58728922506389991</v>
      </c>
      <c r="D1547" s="7">
        <v>0.29020958719959428</v>
      </c>
      <c r="E1547" s="88">
        <v>0</v>
      </c>
      <c r="F1547" s="7">
        <v>0.11952854913791129</v>
      </c>
      <c r="G1547" s="7">
        <v>2.9726385985946093E-3</v>
      </c>
    </row>
    <row r="1548" spans="1:7">
      <c r="A1548" t="s">
        <v>158</v>
      </c>
      <c r="B1548" s="5">
        <v>2010</v>
      </c>
      <c r="C1548" s="7">
        <v>0.55345131559219896</v>
      </c>
      <c r="D1548" s="7">
        <v>0.35422280715840809</v>
      </c>
      <c r="E1548" s="88">
        <v>0</v>
      </c>
      <c r="F1548" s="7">
        <v>8.475314159046983E-2</v>
      </c>
      <c r="G1548" s="7">
        <v>7.5727356589231206E-3</v>
      </c>
    </row>
    <row r="1549" spans="1:7">
      <c r="A1549" t="s">
        <v>159</v>
      </c>
      <c r="B1549" s="5">
        <v>2010</v>
      </c>
      <c r="C1549" s="7">
        <v>0.63242897251906216</v>
      </c>
      <c r="D1549" s="7">
        <v>0.31138304120559834</v>
      </c>
      <c r="E1549" s="88">
        <v>0</v>
      </c>
      <c r="F1549" s="7">
        <v>5.6025844738498011E-2</v>
      </c>
      <c r="G1549" s="7">
        <v>1.6214153684149281E-4</v>
      </c>
    </row>
    <row r="1550" spans="1:7">
      <c r="A1550" t="s">
        <v>160</v>
      </c>
      <c r="B1550" s="5">
        <v>2010</v>
      </c>
      <c r="C1550" s="7">
        <v>0.53609032883560193</v>
      </c>
      <c r="D1550" s="7">
        <v>0.30004608043283126</v>
      </c>
      <c r="E1550" s="88">
        <v>0</v>
      </c>
      <c r="F1550" s="7">
        <v>0.16278258227348069</v>
      </c>
      <c r="G1550" s="7">
        <v>1.0810084580862762E-3</v>
      </c>
    </row>
    <row r="1551" spans="1:7">
      <c r="A1551" t="s">
        <v>161</v>
      </c>
      <c r="B1551" s="5">
        <v>2010</v>
      </c>
      <c r="C1551" s="7">
        <v>0.49357918535314405</v>
      </c>
      <c r="D1551" s="7">
        <v>0.33674613851563068</v>
      </c>
      <c r="E1551" s="88">
        <v>0</v>
      </c>
      <c r="F1551" s="7">
        <v>0.16682605532082356</v>
      </c>
      <c r="G1551" s="7">
        <v>2.8486208104017254E-3</v>
      </c>
    </row>
    <row r="1552" spans="1:7">
      <c r="A1552" t="s">
        <v>162</v>
      </c>
      <c r="B1552" s="5">
        <v>2010</v>
      </c>
      <c r="C1552" s="7">
        <v>0.42688806021804354</v>
      </c>
      <c r="D1552" s="7">
        <v>0.4365902754462162</v>
      </c>
      <c r="E1552" s="88">
        <v>0</v>
      </c>
      <c r="F1552" s="7">
        <v>0.13438605456609029</v>
      </c>
      <c r="G1552" s="7">
        <v>2.1356097696500894E-3</v>
      </c>
    </row>
    <row r="1553" spans="1:7">
      <c r="A1553" t="s">
        <v>163</v>
      </c>
      <c r="B1553" s="5">
        <v>2010</v>
      </c>
      <c r="C1553" s="7">
        <v>0.60810059462056798</v>
      </c>
      <c r="D1553" s="7">
        <v>0.33974699589258933</v>
      </c>
      <c r="E1553" s="88">
        <v>0</v>
      </c>
      <c r="F1553" s="7">
        <v>5.0889068117851648E-2</v>
      </c>
      <c r="G1553" s="7">
        <v>1.2633413689912536E-3</v>
      </c>
    </row>
    <row r="1554" spans="1:7">
      <c r="A1554" t="s">
        <v>157</v>
      </c>
      <c r="B1554" s="5">
        <v>2010</v>
      </c>
      <c r="C1554" s="7">
        <v>0.57309119369577111</v>
      </c>
      <c r="D1554" s="7">
        <v>0.33065721041382656</v>
      </c>
      <c r="E1554" s="88">
        <v>0</v>
      </c>
      <c r="F1554" s="7">
        <v>9.4282857454165189E-2</v>
      </c>
      <c r="G1554" s="7">
        <v>1.9687384362371244E-3</v>
      </c>
    </row>
    <row r="1555" spans="1:7">
      <c r="A1555" t="s">
        <v>164</v>
      </c>
      <c r="B1555" s="5">
        <v>2010</v>
      </c>
      <c r="C1555" s="7">
        <v>0.57080499540929364</v>
      </c>
      <c r="D1555" s="7">
        <v>0.36123773064234727</v>
      </c>
      <c r="E1555" s="88">
        <v>0</v>
      </c>
      <c r="F1555" s="7">
        <v>6.2605536168229892E-2</v>
      </c>
      <c r="G1555" s="7">
        <v>5.3517377801293254E-3</v>
      </c>
    </row>
    <row r="1556" spans="1:7">
      <c r="A1556" t="s">
        <v>165</v>
      </c>
      <c r="B1556" s="5">
        <v>2010</v>
      </c>
      <c r="C1556" s="7">
        <v>0.56918162179213716</v>
      </c>
      <c r="D1556" s="7">
        <v>0.35782867773639132</v>
      </c>
      <c r="E1556" s="88">
        <v>0</v>
      </c>
      <c r="F1556" s="7">
        <v>6.853057220985706E-2</v>
      </c>
      <c r="G1556" s="7">
        <v>4.45912826161438E-3</v>
      </c>
    </row>
    <row r="1557" spans="1:7">
      <c r="A1557" t="s">
        <v>166</v>
      </c>
      <c r="B1557" s="5">
        <v>2010</v>
      </c>
      <c r="C1557" s="7">
        <v>0.62493868695235844</v>
      </c>
      <c r="D1557" s="7">
        <v>0.27936036643754975</v>
      </c>
      <c r="E1557" s="88">
        <v>0</v>
      </c>
      <c r="F1557" s="7">
        <v>9.5251017805273494E-2</v>
      </c>
      <c r="G1557" s="7">
        <v>4.4992880481825066E-4</v>
      </c>
    </row>
    <row r="1558" spans="1:7">
      <c r="A1558" t="s">
        <v>167</v>
      </c>
      <c r="B1558" s="5">
        <v>2010</v>
      </c>
      <c r="C1558" s="7">
        <v>0.5257598669303013</v>
      </c>
      <c r="D1558" s="7">
        <v>0.37161026478428705</v>
      </c>
      <c r="E1558" s="88">
        <v>0</v>
      </c>
      <c r="F1558" s="7">
        <v>0.10221812501863485</v>
      </c>
      <c r="G1558" s="7">
        <v>4.1174326677684731E-4</v>
      </c>
    </row>
    <row r="1559" spans="1:7">
      <c r="A1559" t="s">
        <v>169</v>
      </c>
      <c r="B1559" s="5">
        <v>2010</v>
      </c>
      <c r="C1559" s="7">
        <v>0.48910144824649393</v>
      </c>
      <c r="D1559" s="7">
        <v>0.42196708008828721</v>
      </c>
      <c r="E1559" s="88">
        <v>0</v>
      </c>
      <c r="F1559" s="7">
        <v>8.7487446286792073E-2</v>
      </c>
      <c r="G1559" s="7">
        <v>1.4440253784268903E-3</v>
      </c>
    </row>
    <row r="1560" spans="1:7">
      <c r="A1560" t="s">
        <v>170</v>
      </c>
      <c r="B1560" s="5">
        <v>2010</v>
      </c>
      <c r="C1560" s="7">
        <v>0.5597015418390936</v>
      </c>
      <c r="D1560" s="7">
        <v>0.29654763167439108</v>
      </c>
      <c r="E1560" s="88">
        <v>0</v>
      </c>
      <c r="F1560" s="7">
        <v>0.14153942328298755</v>
      </c>
      <c r="G1560" s="7">
        <v>2.2114032035276429E-3</v>
      </c>
    </row>
    <row r="1561" spans="1:7">
      <c r="A1561" t="s">
        <v>171</v>
      </c>
      <c r="B1561" s="5">
        <v>2010</v>
      </c>
      <c r="C1561" s="7">
        <v>0.6014365127258452</v>
      </c>
      <c r="D1561" s="7">
        <v>0.33508393974274253</v>
      </c>
      <c r="E1561" s="88">
        <v>0</v>
      </c>
      <c r="F1561" s="7">
        <v>6.2678636576287874E-2</v>
      </c>
      <c r="G1561" s="7">
        <v>8.0091095512436225E-4</v>
      </c>
    </row>
    <row r="1562" spans="1:7">
      <c r="A1562" t="s">
        <v>172</v>
      </c>
      <c r="B1562" s="5">
        <v>2010</v>
      </c>
      <c r="C1562" s="7">
        <v>0.54669571594427702</v>
      </c>
      <c r="D1562" s="7">
        <v>0.29855760620452249</v>
      </c>
      <c r="E1562" s="88">
        <v>0</v>
      </c>
      <c r="F1562" s="7">
        <v>0.14916394203517241</v>
      </c>
      <c r="G1562" s="7">
        <v>5.5827358160281063E-3</v>
      </c>
    </row>
    <row r="1563" spans="1:7">
      <c r="A1563" t="s">
        <v>173</v>
      </c>
      <c r="B1563" s="5">
        <v>2010</v>
      </c>
      <c r="C1563" s="7">
        <v>0.50590152304958058</v>
      </c>
      <c r="D1563" s="7">
        <v>0.39749821397819751</v>
      </c>
      <c r="E1563" s="88">
        <v>0</v>
      </c>
      <c r="F1563" s="7">
        <v>9.4403356206541389E-2</v>
      </c>
      <c r="G1563" s="7">
        <v>2.196906765680465E-3</v>
      </c>
    </row>
    <row r="1564" spans="1:7">
      <c r="A1564" s="379" t="s">
        <v>176</v>
      </c>
      <c r="B1564" s="487">
        <v>2010</v>
      </c>
      <c r="C1564" s="458">
        <v>0.53270068395544556</v>
      </c>
      <c r="D1564" s="458">
        <v>0.36605446755460991</v>
      </c>
      <c r="E1564" s="404">
        <v>0</v>
      </c>
      <c r="F1564" s="458">
        <v>9.8475277576946296E-2</v>
      </c>
      <c r="G1564" s="458">
        <v>2.7695709129980902E-3</v>
      </c>
    </row>
    <row r="1565" spans="1:7">
      <c r="A1565" t="s">
        <v>124</v>
      </c>
      <c r="B1565" s="5">
        <v>2011</v>
      </c>
      <c r="C1565" s="7">
        <v>0.64263660346881346</v>
      </c>
      <c r="D1565" s="7">
        <v>0.31160181966938577</v>
      </c>
      <c r="E1565" s="88">
        <v>0</v>
      </c>
      <c r="F1565" s="7">
        <v>4.4919454415102575E-2</v>
      </c>
      <c r="G1565" s="7">
        <v>8.4212244669821731E-4</v>
      </c>
    </row>
    <row r="1566" spans="1:7">
      <c r="A1566" t="s">
        <v>125</v>
      </c>
      <c r="B1566" s="577">
        <v>2011</v>
      </c>
      <c r="C1566" s="7">
        <v>0.4940747852321879</v>
      </c>
      <c r="D1566" s="7">
        <v>0.38942965648579325</v>
      </c>
      <c r="E1566" s="88">
        <v>0</v>
      </c>
      <c r="F1566" s="7">
        <v>0.11271098383118341</v>
      </c>
      <c r="G1566" s="7">
        <v>3.7845744508354416E-3</v>
      </c>
    </row>
    <row r="1567" spans="1:7">
      <c r="A1567" t="s">
        <v>126</v>
      </c>
      <c r="B1567" s="577">
        <v>2011</v>
      </c>
      <c r="C1567" s="7">
        <v>0.5130201098830337</v>
      </c>
      <c r="D1567" s="7">
        <v>0.36496640840482925</v>
      </c>
      <c r="E1567" s="88">
        <v>0</v>
      </c>
      <c r="F1567" s="7">
        <v>0.12023603374342116</v>
      </c>
      <c r="G1567" s="7">
        <v>1.7774479687158935E-3</v>
      </c>
    </row>
    <row r="1568" spans="1:7">
      <c r="A1568" t="s">
        <v>127</v>
      </c>
      <c r="B1568" s="577">
        <v>2011</v>
      </c>
      <c r="C1568" s="7">
        <v>0.71815452523161749</v>
      </c>
      <c r="D1568" s="7">
        <v>0.23040984833282288</v>
      </c>
      <c r="E1568" s="88">
        <v>0</v>
      </c>
      <c r="F1568" s="7">
        <v>5.106716668499453E-2</v>
      </c>
      <c r="G1568" s="7">
        <v>3.6845975056509864E-4</v>
      </c>
    </row>
    <row r="1569" spans="1:7">
      <c r="A1569" t="s">
        <v>128</v>
      </c>
      <c r="B1569" s="577">
        <v>2011</v>
      </c>
      <c r="C1569" s="7">
        <v>0.5214536948274392</v>
      </c>
      <c r="D1569" s="7">
        <v>0.38225861226656804</v>
      </c>
      <c r="E1569" s="88">
        <v>0</v>
      </c>
      <c r="F1569" s="7">
        <v>9.5426488311872948E-2</v>
      </c>
      <c r="G1569" s="7">
        <v>8.6120459411988118E-4</v>
      </c>
    </row>
    <row r="1570" spans="1:7">
      <c r="A1570" t="s">
        <v>129</v>
      </c>
      <c r="B1570" s="577">
        <v>2011</v>
      </c>
      <c r="C1570" s="7">
        <v>0.42155282712990788</v>
      </c>
      <c r="D1570" s="7">
        <v>0.37717258882084864</v>
      </c>
      <c r="E1570" s="88">
        <v>0</v>
      </c>
      <c r="F1570" s="7">
        <v>0.19924396623161986</v>
      </c>
      <c r="G1570" s="7">
        <v>2.0306178176236322E-3</v>
      </c>
    </row>
    <row r="1571" spans="1:7">
      <c r="A1571" t="s">
        <v>130</v>
      </c>
      <c r="B1571" s="577">
        <v>2011</v>
      </c>
      <c r="C1571" s="7">
        <v>0.44032717887846201</v>
      </c>
      <c r="D1571" s="7">
        <v>0.45262979107641382</v>
      </c>
      <c r="E1571" s="88">
        <v>0</v>
      </c>
      <c r="F1571" s="7">
        <v>0.10576030286531658</v>
      </c>
      <c r="G1571" s="7">
        <v>1.2827271798076505E-3</v>
      </c>
    </row>
    <row r="1572" spans="1:7">
      <c r="A1572" t="s">
        <v>131</v>
      </c>
      <c r="B1572" s="577">
        <v>2011</v>
      </c>
      <c r="C1572" s="7">
        <v>0.5533795770006098</v>
      </c>
      <c r="D1572" s="7">
        <v>0.33051089497931957</v>
      </c>
      <c r="E1572" s="88">
        <v>0</v>
      </c>
      <c r="F1572" s="7">
        <v>0.1150060482018474</v>
      </c>
      <c r="G1572" s="7">
        <v>1.1034798182230686E-3</v>
      </c>
    </row>
    <row r="1573" spans="1:7">
      <c r="A1573" t="s">
        <v>399</v>
      </c>
      <c r="B1573" s="577">
        <v>2011</v>
      </c>
      <c r="C1573" s="7">
        <v>0.40516144877676707</v>
      </c>
      <c r="D1573" s="7">
        <v>0.41080494514413513</v>
      </c>
      <c r="E1573" s="88">
        <v>0</v>
      </c>
      <c r="F1573" s="7">
        <v>0.1823407697996893</v>
      </c>
      <c r="G1573" s="7">
        <v>1.6928362794084272E-3</v>
      </c>
    </row>
    <row r="1574" spans="1:7">
      <c r="A1574" t="s">
        <v>133</v>
      </c>
      <c r="B1574" s="577">
        <v>2011</v>
      </c>
      <c r="C1574" s="7">
        <v>0.48591520734628074</v>
      </c>
      <c r="D1574" s="7">
        <v>0.39706526119334579</v>
      </c>
      <c r="E1574" s="88">
        <v>0</v>
      </c>
      <c r="F1574" s="7">
        <v>0.11456786867039655</v>
      </c>
      <c r="G1574" s="7">
        <v>2.4516627899768108E-3</v>
      </c>
    </row>
    <row r="1575" spans="1:7">
      <c r="A1575" t="s">
        <v>134</v>
      </c>
      <c r="B1575" s="577">
        <v>2011</v>
      </c>
      <c r="C1575" s="7">
        <v>0.58818114177650194</v>
      </c>
      <c r="D1575" s="7">
        <v>0.33758295265039695</v>
      </c>
      <c r="E1575" s="88">
        <v>0</v>
      </c>
      <c r="F1575" s="7">
        <v>7.1900366472549895E-2</v>
      </c>
      <c r="G1575" s="7">
        <v>2.3355391005511223E-3</v>
      </c>
    </row>
    <row r="1576" spans="1:7">
      <c r="A1576" t="s">
        <v>135</v>
      </c>
      <c r="B1576" s="577">
        <v>2011</v>
      </c>
      <c r="C1576" s="7">
        <v>0.36233245062155844</v>
      </c>
      <c r="D1576" s="7">
        <v>0.51713492399700467</v>
      </c>
      <c r="E1576" s="88">
        <v>0</v>
      </c>
      <c r="F1576" s="7">
        <v>0.12051268629514235</v>
      </c>
      <c r="G1576" s="7">
        <v>1.9939086294416244E-5</v>
      </c>
    </row>
    <row r="1577" spans="1:7">
      <c r="A1577" t="s">
        <v>136</v>
      </c>
      <c r="B1577" s="577">
        <v>2011</v>
      </c>
      <c r="C1577" s="7">
        <v>0.63177861916900602</v>
      </c>
      <c r="D1577" s="7">
        <v>0.25914680708523952</v>
      </c>
      <c r="E1577" s="88">
        <v>0</v>
      </c>
      <c r="F1577" s="7">
        <v>0.10818637148334612</v>
      </c>
      <c r="G1577" s="7">
        <v>8.882022624083721E-4</v>
      </c>
    </row>
    <row r="1578" spans="1:7">
      <c r="A1578" t="s">
        <v>137</v>
      </c>
      <c r="B1578" s="577">
        <v>2011</v>
      </c>
      <c r="C1578" s="7">
        <v>0.50110492765618941</v>
      </c>
      <c r="D1578" s="7">
        <v>0.39623431703714107</v>
      </c>
      <c r="E1578" s="88">
        <v>0</v>
      </c>
      <c r="F1578" s="7">
        <v>0.10044450910059884</v>
      </c>
      <c r="G1578" s="7">
        <v>2.2162462060707233E-3</v>
      </c>
    </row>
    <row r="1579" spans="1:7">
      <c r="A1579" t="s">
        <v>138</v>
      </c>
      <c r="B1579" s="577">
        <v>2011</v>
      </c>
      <c r="C1579" s="7">
        <v>0.53062348242467317</v>
      </c>
      <c r="D1579" s="7">
        <v>0.36144041976616087</v>
      </c>
      <c r="E1579" s="88">
        <v>0</v>
      </c>
      <c r="F1579" s="7">
        <v>0.10584732041281465</v>
      </c>
      <c r="G1579" s="7">
        <v>2.0887773963512834E-3</v>
      </c>
    </row>
    <row r="1580" spans="1:7">
      <c r="A1580" t="s">
        <v>139</v>
      </c>
      <c r="B1580" s="577">
        <v>2011</v>
      </c>
      <c r="C1580" s="7">
        <v>0.64953727797734551</v>
      </c>
      <c r="D1580" s="7">
        <v>0.24597797064118088</v>
      </c>
      <c r="E1580" s="88">
        <v>0</v>
      </c>
      <c r="F1580" s="7">
        <v>0.10063705970736986</v>
      </c>
      <c r="G1580" s="7">
        <v>3.8476916741037146E-3</v>
      </c>
    </row>
    <row r="1581" spans="1:7">
      <c r="A1581" t="s">
        <v>140</v>
      </c>
      <c r="B1581" s="577">
        <v>2011</v>
      </c>
      <c r="C1581" s="7">
        <v>0.6309843936681504</v>
      </c>
      <c r="D1581" s="7">
        <v>0.27644738096691901</v>
      </c>
      <c r="E1581" s="88">
        <v>0</v>
      </c>
      <c r="F1581" s="7">
        <v>9.0537124857218196E-2</v>
      </c>
      <c r="G1581" s="7">
        <v>2.0311005077122651E-3</v>
      </c>
    </row>
    <row r="1582" spans="1:7">
      <c r="A1582" t="s">
        <v>141</v>
      </c>
      <c r="B1582" s="577">
        <v>2011</v>
      </c>
      <c r="C1582" s="7">
        <v>0.61204428193298921</v>
      </c>
      <c r="D1582" s="7">
        <v>0.31174560989015826</v>
      </c>
      <c r="E1582" s="88">
        <v>0</v>
      </c>
      <c r="F1582" s="7">
        <v>7.5483379257227382E-2</v>
      </c>
      <c r="G1582" s="7">
        <v>7.2672891962510789E-4</v>
      </c>
    </row>
    <row r="1583" spans="1:7">
      <c r="A1583" t="s">
        <v>254</v>
      </c>
      <c r="B1583" s="577">
        <v>2011</v>
      </c>
      <c r="C1583" s="7">
        <v>0.56984919371304998</v>
      </c>
      <c r="D1583" s="7">
        <v>0.39040663422765093</v>
      </c>
      <c r="E1583" s="88">
        <v>0</v>
      </c>
      <c r="F1583" s="7">
        <v>3.9037672774741274E-2</v>
      </c>
      <c r="G1583" s="7">
        <v>7.0649928455789913E-4</v>
      </c>
    </row>
    <row r="1584" spans="1:7">
      <c r="A1584" t="s">
        <v>142</v>
      </c>
      <c r="B1584" s="577">
        <v>2011</v>
      </c>
      <c r="C1584" s="7">
        <v>0.49938231660486815</v>
      </c>
      <c r="D1584" s="7">
        <v>0.40181465724207671</v>
      </c>
      <c r="E1584" s="88">
        <v>0</v>
      </c>
      <c r="F1584" s="7">
        <v>9.6173367721468561E-2</v>
      </c>
      <c r="G1584" s="7">
        <v>2.629658431586677E-3</v>
      </c>
    </row>
    <row r="1585" spans="1:7">
      <c r="A1585" t="s">
        <v>143</v>
      </c>
      <c r="B1585" s="577">
        <v>2011</v>
      </c>
      <c r="C1585" s="7">
        <v>0.4829742230202288</v>
      </c>
      <c r="D1585" s="7">
        <v>0.39974329947796422</v>
      </c>
      <c r="E1585" s="88">
        <v>0</v>
      </c>
      <c r="F1585" s="7">
        <v>0.1169832535616496</v>
      </c>
      <c r="G1585" s="7">
        <v>2.9922394015750701E-4</v>
      </c>
    </row>
    <row r="1586" spans="1:7">
      <c r="A1586" t="s">
        <v>144</v>
      </c>
      <c r="B1586" s="577">
        <v>2011</v>
      </c>
      <c r="C1586" s="7">
        <v>0.41442763108585678</v>
      </c>
      <c r="D1586" s="7">
        <v>0.44607657798722711</v>
      </c>
      <c r="E1586" s="88">
        <v>0</v>
      </c>
      <c r="F1586" s="7">
        <v>0.13788725295736826</v>
      </c>
      <c r="G1586" s="7">
        <v>1.608537969547876E-3</v>
      </c>
    </row>
    <row r="1587" spans="1:7">
      <c r="A1587" t="s">
        <v>145</v>
      </c>
      <c r="B1587" s="577">
        <v>2011</v>
      </c>
      <c r="C1587" s="7">
        <v>0.53941651526125545</v>
      </c>
      <c r="D1587" s="7">
        <v>0.35446002614878425</v>
      </c>
      <c r="E1587" s="88">
        <v>0</v>
      </c>
      <c r="F1587" s="7">
        <v>0.10433114838282298</v>
      </c>
      <c r="G1587" s="7">
        <v>1.7923102071375095E-3</v>
      </c>
    </row>
    <row r="1588" spans="1:7">
      <c r="A1588" t="s">
        <v>146</v>
      </c>
      <c r="B1588" s="577">
        <v>2011</v>
      </c>
      <c r="C1588" s="7">
        <v>0.52758221555000129</v>
      </c>
      <c r="D1588" s="7">
        <v>0.30957131385411341</v>
      </c>
      <c r="E1588" s="88">
        <v>0</v>
      </c>
      <c r="F1588" s="7">
        <v>0.15708522988859341</v>
      </c>
      <c r="G1588" s="7">
        <v>5.7612407072916939E-3</v>
      </c>
    </row>
    <row r="1589" spans="1:7">
      <c r="A1589" t="s">
        <v>147</v>
      </c>
      <c r="B1589" s="577">
        <v>2011</v>
      </c>
      <c r="C1589" s="7">
        <v>0.55977906071020145</v>
      </c>
      <c r="D1589" s="7">
        <v>0.41956946866304673</v>
      </c>
      <c r="E1589" s="88">
        <v>0</v>
      </c>
      <c r="F1589" s="7">
        <v>2.0382853120625197E-2</v>
      </c>
      <c r="G1589" s="7">
        <v>2.6861750612656554E-4</v>
      </c>
    </row>
    <row r="1590" spans="1:7">
      <c r="A1590" t="s">
        <v>148</v>
      </c>
      <c r="B1590" s="577">
        <v>2011</v>
      </c>
      <c r="C1590" s="7">
        <v>0.61791335412631865</v>
      </c>
      <c r="D1590" s="7">
        <v>0.2892584965139342</v>
      </c>
      <c r="E1590" s="88">
        <v>0</v>
      </c>
      <c r="F1590" s="7">
        <v>8.8520989936958533E-2</v>
      </c>
      <c r="G1590" s="7">
        <v>4.3071594227887897E-3</v>
      </c>
    </row>
    <row r="1591" spans="1:7">
      <c r="A1591" t="s">
        <v>149</v>
      </c>
      <c r="B1591" s="577">
        <v>2011</v>
      </c>
      <c r="C1591" s="7">
        <v>0.57709391861475701</v>
      </c>
      <c r="D1591" s="7">
        <v>0.29870212501340548</v>
      </c>
      <c r="E1591" s="88">
        <v>0</v>
      </c>
      <c r="F1591" s="7">
        <v>0.12374923530269762</v>
      </c>
      <c r="G1591" s="7">
        <v>4.5472106913996269E-4</v>
      </c>
    </row>
    <row r="1592" spans="1:7">
      <c r="A1592" t="s">
        <v>150</v>
      </c>
      <c r="B1592" s="577">
        <v>2011</v>
      </c>
      <c r="C1592" s="7">
        <v>0.59616410970181222</v>
      </c>
      <c r="D1592" s="7">
        <v>0.29811444842102863</v>
      </c>
      <c r="E1592" s="88">
        <v>0</v>
      </c>
      <c r="F1592" s="7">
        <v>0.10502191209789202</v>
      </c>
      <c r="G1592" s="7">
        <v>6.9952977926718458E-4</v>
      </c>
    </row>
    <row r="1593" spans="1:7">
      <c r="A1593" t="s">
        <v>151</v>
      </c>
      <c r="B1593" s="577">
        <v>2011</v>
      </c>
      <c r="C1593" s="7">
        <v>0.40771686711266969</v>
      </c>
      <c r="D1593" s="7">
        <v>0.46848521293888484</v>
      </c>
      <c r="E1593" s="88">
        <v>0</v>
      </c>
      <c r="F1593" s="7">
        <v>0.11984066032626667</v>
      </c>
      <c r="G1593" s="7">
        <v>3.9572596221787645E-3</v>
      </c>
    </row>
    <row r="1594" spans="1:7">
      <c r="A1594" t="s">
        <v>152</v>
      </c>
      <c r="B1594" s="577">
        <v>2011</v>
      </c>
      <c r="C1594" s="7">
        <v>0.54590258180315643</v>
      </c>
      <c r="D1594" s="7">
        <v>0.35721640309151231</v>
      </c>
      <c r="E1594" s="88">
        <v>0</v>
      </c>
      <c r="F1594" s="7">
        <v>9.5430256004774602E-2</v>
      </c>
      <c r="G1594" s="7">
        <v>1.4507591005566297E-3</v>
      </c>
    </row>
    <row r="1595" spans="1:7">
      <c r="A1595" t="s">
        <v>153</v>
      </c>
      <c r="B1595" s="577">
        <v>2011</v>
      </c>
      <c r="C1595" s="7">
        <v>0.42408460413004445</v>
      </c>
      <c r="D1595" s="7">
        <v>0.43924719526287087</v>
      </c>
      <c r="E1595" s="88">
        <v>0</v>
      </c>
      <c r="F1595" s="7">
        <v>0.13357387128337017</v>
      </c>
      <c r="G1595" s="7">
        <v>3.0943293237143655E-3</v>
      </c>
    </row>
    <row r="1596" spans="1:7">
      <c r="A1596" t="s">
        <v>174</v>
      </c>
      <c r="B1596" s="577">
        <v>2011</v>
      </c>
      <c r="C1596" s="7">
        <v>0.57401386289929535</v>
      </c>
      <c r="D1596" s="7">
        <v>0.35544613754290605</v>
      </c>
      <c r="E1596" s="88">
        <v>0</v>
      </c>
      <c r="F1596" s="7">
        <v>6.9563654906820441E-2</v>
      </c>
      <c r="G1596" s="7">
        <v>9.763446509783026E-4</v>
      </c>
    </row>
    <row r="1597" spans="1:7">
      <c r="A1597" t="s">
        <v>154</v>
      </c>
      <c r="B1597" s="577">
        <v>2011</v>
      </c>
      <c r="C1597" s="7">
        <v>0.46180949412793915</v>
      </c>
      <c r="D1597" s="7">
        <v>0.4280204199665878</v>
      </c>
      <c r="E1597" s="88">
        <v>0</v>
      </c>
      <c r="F1597" s="7">
        <v>0.10831876784460276</v>
      </c>
      <c r="G1597" s="7">
        <v>1.8513180608703769E-3</v>
      </c>
    </row>
    <row r="1598" spans="1:7">
      <c r="A1598" t="s">
        <v>155</v>
      </c>
      <c r="B1598" s="577">
        <v>2011</v>
      </c>
      <c r="C1598" s="7">
        <v>0.55654390012933885</v>
      </c>
      <c r="D1598" s="7">
        <v>0.36922500680813253</v>
      </c>
      <c r="E1598" s="88">
        <v>0</v>
      </c>
      <c r="F1598" s="7">
        <v>7.3267373298887883E-2</v>
      </c>
      <c r="G1598" s="7">
        <v>9.637197636406682E-4</v>
      </c>
    </row>
    <row r="1599" spans="1:7">
      <c r="A1599" t="s">
        <v>156</v>
      </c>
      <c r="B1599" s="577">
        <v>2011</v>
      </c>
      <c r="C1599" s="7">
        <v>0.58320062454948896</v>
      </c>
      <c r="D1599" s="7">
        <v>0.28935580211775758</v>
      </c>
      <c r="E1599" s="88">
        <v>0</v>
      </c>
      <c r="F1599" s="7">
        <v>0.12501875340941077</v>
      </c>
      <c r="G1599" s="7">
        <v>2.424819923342572E-3</v>
      </c>
    </row>
    <row r="1600" spans="1:7">
      <c r="A1600" t="s">
        <v>158</v>
      </c>
      <c r="B1600" s="577">
        <v>2011</v>
      </c>
      <c r="C1600" s="7">
        <v>0.55073467721256131</v>
      </c>
      <c r="D1600" s="7">
        <v>0.36064639069630572</v>
      </c>
      <c r="E1600" s="88">
        <v>0</v>
      </c>
      <c r="F1600" s="7">
        <v>8.064283570033387E-2</v>
      </c>
      <c r="G1600" s="7">
        <v>7.9760963907991918E-3</v>
      </c>
    </row>
    <row r="1601" spans="1:7">
      <c r="A1601" t="s">
        <v>159</v>
      </c>
      <c r="B1601" s="577">
        <v>2011</v>
      </c>
      <c r="C1601" s="7">
        <v>0.64009853111571591</v>
      </c>
      <c r="D1601" s="7">
        <v>0.30273070652948397</v>
      </c>
      <c r="E1601" s="88">
        <v>0</v>
      </c>
      <c r="F1601" s="7">
        <v>5.706529148409769E-2</v>
      </c>
      <c r="G1601" s="7">
        <v>1.0547087070243123E-4</v>
      </c>
    </row>
    <row r="1602" spans="1:7">
      <c r="A1602" t="s">
        <v>160</v>
      </c>
      <c r="B1602" s="577">
        <v>2011</v>
      </c>
      <c r="C1602" s="7">
        <v>0.52378121914220555</v>
      </c>
      <c r="D1602" s="7">
        <v>0.31184037324799713</v>
      </c>
      <c r="E1602" s="88">
        <v>0</v>
      </c>
      <c r="F1602" s="7">
        <v>0.1634879364279101</v>
      </c>
      <c r="G1602" s="7">
        <v>8.9047118188702984E-4</v>
      </c>
    </row>
    <row r="1603" spans="1:7">
      <c r="A1603" t="s">
        <v>161</v>
      </c>
      <c r="B1603" s="577">
        <v>2011</v>
      </c>
      <c r="C1603" s="7">
        <v>0.48397928941550811</v>
      </c>
      <c r="D1603" s="7">
        <v>0.34606360807791847</v>
      </c>
      <c r="E1603" s="88">
        <v>0</v>
      </c>
      <c r="F1603" s="7">
        <v>0.16766466320895509</v>
      </c>
      <c r="G1603" s="7">
        <v>2.2924392976183144E-3</v>
      </c>
    </row>
    <row r="1604" spans="1:7">
      <c r="A1604" t="s">
        <v>162</v>
      </c>
      <c r="B1604" s="577">
        <v>2011</v>
      </c>
      <c r="C1604" s="7">
        <v>0.41695291826657255</v>
      </c>
      <c r="D1604" s="7">
        <v>0.43875585668936196</v>
      </c>
      <c r="E1604" s="88">
        <v>0</v>
      </c>
      <c r="F1604" s="7">
        <v>0.14232550837639948</v>
      </c>
      <c r="G1604" s="7">
        <v>1.9657166676659986E-3</v>
      </c>
    </row>
    <row r="1605" spans="1:7">
      <c r="A1605" t="s">
        <v>163</v>
      </c>
      <c r="B1605" s="577">
        <v>2011</v>
      </c>
      <c r="C1605" s="7">
        <v>0.61260349965123551</v>
      </c>
      <c r="D1605" s="7">
        <v>0.33333126938100216</v>
      </c>
      <c r="E1605" s="88">
        <v>0</v>
      </c>
      <c r="F1605" s="7">
        <v>5.3093334501838396E-2</v>
      </c>
      <c r="G1605" s="7">
        <v>9.718964659241006E-4</v>
      </c>
    </row>
    <row r="1606" spans="1:7">
      <c r="A1606" t="s">
        <v>157</v>
      </c>
      <c r="B1606" s="577">
        <v>2011</v>
      </c>
      <c r="C1606" s="7">
        <v>0.58564835146797556</v>
      </c>
      <c r="D1606" s="7">
        <v>0.31603277570057903</v>
      </c>
      <c r="E1606" s="88">
        <v>0</v>
      </c>
      <c r="F1606" s="7">
        <v>9.7187234721225105E-2</v>
      </c>
      <c r="G1606" s="7">
        <v>1.1316381102205503E-3</v>
      </c>
    </row>
    <row r="1607" spans="1:7">
      <c r="A1607" t="s">
        <v>164</v>
      </c>
      <c r="B1607" s="577">
        <v>2011</v>
      </c>
      <c r="C1607" s="7">
        <v>0.57209997366762322</v>
      </c>
      <c r="D1607" s="7">
        <v>0.35618014663873826</v>
      </c>
      <c r="E1607" s="88">
        <v>0</v>
      </c>
      <c r="F1607" s="7">
        <v>6.6678888356821009E-2</v>
      </c>
      <c r="G1607" s="7">
        <v>5.0409913368173699E-3</v>
      </c>
    </row>
    <row r="1608" spans="1:7">
      <c r="A1608" t="s">
        <v>165</v>
      </c>
      <c r="B1608" s="577">
        <v>2011</v>
      </c>
      <c r="C1608" s="7">
        <v>0.57228829594685038</v>
      </c>
      <c r="D1608" s="7">
        <v>0.35409748283002013</v>
      </c>
      <c r="E1608" s="88">
        <v>0</v>
      </c>
      <c r="F1608" s="7">
        <v>7.0024420545186247E-2</v>
      </c>
      <c r="G1608" s="7">
        <v>3.5898006779431636E-3</v>
      </c>
    </row>
    <row r="1609" spans="1:7">
      <c r="A1609" t="s">
        <v>166</v>
      </c>
      <c r="B1609" s="577">
        <v>2011</v>
      </c>
      <c r="C1609" s="7">
        <v>0.62343544198460354</v>
      </c>
      <c r="D1609" s="7">
        <v>0.26997667370733897</v>
      </c>
      <c r="E1609" s="88">
        <v>0</v>
      </c>
      <c r="F1609" s="7">
        <v>0.10613283403702126</v>
      </c>
      <c r="G1609" s="7">
        <v>4.5505027103623564E-4</v>
      </c>
    </row>
    <row r="1610" spans="1:7">
      <c r="A1610" t="s">
        <v>167</v>
      </c>
      <c r="B1610" s="577">
        <v>2011</v>
      </c>
      <c r="C1610" s="7">
        <v>0.51642322690705489</v>
      </c>
      <c r="D1610" s="7">
        <v>0.37984656080241691</v>
      </c>
      <c r="E1610" s="88">
        <v>0</v>
      </c>
      <c r="F1610" s="7">
        <v>0.10349330212570661</v>
      </c>
      <c r="G1610" s="7">
        <v>2.3691016482141415E-4</v>
      </c>
    </row>
    <row r="1611" spans="1:7">
      <c r="A1611" t="s">
        <v>169</v>
      </c>
      <c r="B1611" s="577">
        <v>2011</v>
      </c>
      <c r="C1611" s="7">
        <v>0.48341923824095445</v>
      </c>
      <c r="D1611" s="7">
        <v>0.42295951682044258</v>
      </c>
      <c r="E1611" s="88">
        <v>0</v>
      </c>
      <c r="F1611" s="7">
        <v>9.2874371795741997E-2</v>
      </c>
      <c r="G1611" s="7">
        <v>7.4687314286091754E-4</v>
      </c>
    </row>
    <row r="1612" spans="1:7">
      <c r="A1612" t="s">
        <v>170</v>
      </c>
      <c r="B1612" s="577">
        <v>2011</v>
      </c>
      <c r="C1612" s="7">
        <v>0.54882029644380781</v>
      </c>
      <c r="D1612" s="7">
        <v>0.30518425545801964</v>
      </c>
      <c r="E1612" s="88">
        <v>0</v>
      </c>
      <c r="F1612" s="7">
        <v>0.14418683495283541</v>
      </c>
      <c r="G1612" s="7">
        <v>1.8086131453372177E-3</v>
      </c>
    </row>
    <row r="1613" spans="1:7">
      <c r="A1613" t="s">
        <v>171</v>
      </c>
      <c r="B1613" s="577">
        <v>2011</v>
      </c>
      <c r="C1613" s="7">
        <v>0.6113490918641783</v>
      </c>
      <c r="D1613" s="7">
        <v>0.3236920407028589</v>
      </c>
      <c r="E1613" s="88">
        <v>0</v>
      </c>
      <c r="F1613" s="7">
        <v>6.4092499484151952E-2</v>
      </c>
      <c r="G1613" s="7">
        <v>8.6636794881069705E-4</v>
      </c>
    </row>
    <row r="1614" spans="1:7">
      <c r="A1614" t="s">
        <v>172</v>
      </c>
      <c r="B1614" s="577">
        <v>2011</v>
      </c>
      <c r="C1614" s="7">
        <v>0.54122819187429339</v>
      </c>
      <c r="D1614" s="7">
        <v>0.30850976148453724</v>
      </c>
      <c r="E1614" s="88">
        <v>0</v>
      </c>
      <c r="F1614" s="7">
        <v>0.14561380287471343</v>
      </c>
      <c r="G1614" s="7">
        <v>4.6482437664558734E-3</v>
      </c>
    </row>
    <row r="1615" spans="1:7">
      <c r="A1615" t="s">
        <v>173</v>
      </c>
      <c r="B1615" s="577">
        <v>2011</v>
      </c>
      <c r="C1615" s="7">
        <v>0.51860803808665445</v>
      </c>
      <c r="D1615" s="7">
        <v>0.38805575052958408</v>
      </c>
      <c r="E1615" s="88">
        <v>0</v>
      </c>
      <c r="F1615" s="7">
        <v>9.1492342382054073E-2</v>
      </c>
      <c r="G1615" s="7">
        <v>1.8438690017074692E-3</v>
      </c>
    </row>
    <row r="1616" spans="1:7">
      <c r="A1616" s="379" t="s">
        <v>176</v>
      </c>
      <c r="B1616" s="487">
        <v>2011</v>
      </c>
      <c r="C1616" s="458">
        <v>0.53137458816844407</v>
      </c>
      <c r="D1616" s="458">
        <v>0.36529002976415192</v>
      </c>
      <c r="E1616" s="404">
        <v>0</v>
      </c>
      <c r="F1616" s="458">
        <v>0.10103327285119439</v>
      </c>
      <c r="G1616" s="458">
        <v>2.3021092162094866E-3</v>
      </c>
    </row>
    <row r="1617" spans="1:7">
      <c r="A1617" t="s">
        <v>124</v>
      </c>
      <c r="B1617" s="669">
        <v>2012</v>
      </c>
      <c r="C1617" s="7">
        <v>0.64796232396325115</v>
      </c>
      <c r="D1617" s="7">
        <v>0.30559428362303775</v>
      </c>
      <c r="E1617" s="88">
        <v>0</v>
      </c>
      <c r="F1617" s="7">
        <v>4.5596241152863724E-2</v>
      </c>
      <c r="G1617" s="7">
        <v>8.4715126084740583E-4</v>
      </c>
    </row>
    <row r="1618" spans="1:7">
      <c r="A1618" t="s">
        <v>125</v>
      </c>
      <c r="B1618" s="669">
        <v>2012</v>
      </c>
      <c r="C1618" s="7">
        <v>0.50667441542079661</v>
      </c>
      <c r="D1618" s="7">
        <v>0.37831543271576779</v>
      </c>
      <c r="E1618" s="88">
        <v>0</v>
      </c>
      <c r="F1618" s="7">
        <v>0.11116055216810514</v>
      </c>
      <c r="G1618" s="7">
        <v>3.8495996953304451E-3</v>
      </c>
    </row>
    <row r="1619" spans="1:7">
      <c r="A1619" t="s">
        <v>126</v>
      </c>
      <c r="B1619" s="669">
        <v>2012</v>
      </c>
      <c r="C1619" s="7">
        <v>0.5135527640978742</v>
      </c>
      <c r="D1619" s="7">
        <v>0.36396842789694389</v>
      </c>
      <c r="E1619" s="88">
        <v>0</v>
      </c>
      <c r="F1619" s="7">
        <v>0.12072005597889533</v>
      </c>
      <c r="G1619" s="7">
        <v>1.758752026286647E-3</v>
      </c>
    </row>
    <row r="1620" spans="1:7">
      <c r="A1620" t="s">
        <v>127</v>
      </c>
      <c r="B1620" s="669">
        <v>2012</v>
      </c>
      <c r="C1620" s="7">
        <v>0.71043958547202612</v>
      </c>
      <c r="D1620" s="7">
        <v>0.23584638517432258</v>
      </c>
      <c r="E1620" s="88">
        <v>0</v>
      </c>
      <c r="F1620" s="7">
        <v>5.3353619143891237E-2</v>
      </c>
      <c r="G1620" s="7">
        <v>3.6041020976010021E-4</v>
      </c>
    </row>
    <row r="1621" spans="1:7">
      <c r="A1621" t="s">
        <v>128</v>
      </c>
      <c r="B1621" s="669">
        <v>2012</v>
      </c>
      <c r="C1621" s="7">
        <v>0.52216583845194742</v>
      </c>
      <c r="D1621" s="7">
        <v>0.38139204373708657</v>
      </c>
      <c r="E1621" s="88">
        <v>0</v>
      </c>
      <c r="F1621" s="7">
        <v>9.5595152959024973E-2</v>
      </c>
      <c r="G1621" s="7">
        <v>8.4696485194107754E-4</v>
      </c>
    </row>
    <row r="1622" spans="1:7">
      <c r="A1622" t="s">
        <v>129</v>
      </c>
      <c r="B1622" s="669">
        <v>2012</v>
      </c>
      <c r="C1622" s="7">
        <v>0.42580471651762669</v>
      </c>
      <c r="D1622" s="7">
        <v>0.37776728807796844</v>
      </c>
      <c r="E1622" s="88">
        <v>0</v>
      </c>
      <c r="F1622" s="7">
        <v>0.19443374671611044</v>
      </c>
      <c r="G1622" s="7">
        <v>1.9942486882944255E-3</v>
      </c>
    </row>
    <row r="1623" spans="1:7">
      <c r="A1623" t="s">
        <v>130</v>
      </c>
      <c r="B1623" s="669">
        <v>2012</v>
      </c>
      <c r="C1623" s="7">
        <v>0.44139725356663684</v>
      </c>
      <c r="D1623" s="7">
        <v>0.45101525686065935</v>
      </c>
      <c r="E1623" s="88">
        <v>0</v>
      </c>
      <c r="F1623" s="7">
        <v>0.10634303910200407</v>
      </c>
      <c r="G1623" s="7">
        <v>1.2444504706998678E-3</v>
      </c>
    </row>
    <row r="1624" spans="1:7">
      <c r="A1624" t="s">
        <v>131</v>
      </c>
      <c r="B1624" s="669">
        <v>2012</v>
      </c>
      <c r="C1624" s="7">
        <v>0.55616921065159652</v>
      </c>
      <c r="D1624" s="7">
        <v>0.32812138754259246</v>
      </c>
      <c r="E1624" s="88">
        <v>0</v>
      </c>
      <c r="F1624" s="7">
        <v>0.11461416564395795</v>
      </c>
      <c r="G1624" s="7">
        <v>1.0952361618529927E-3</v>
      </c>
    </row>
    <row r="1625" spans="1:7">
      <c r="A1625" t="s">
        <v>399</v>
      </c>
      <c r="B1625" s="669">
        <v>2012</v>
      </c>
      <c r="C1625" s="7">
        <v>0.40749347529733015</v>
      </c>
      <c r="D1625" s="7">
        <v>0.41268330986148993</v>
      </c>
      <c r="E1625" s="88">
        <v>0</v>
      </c>
      <c r="F1625" s="7">
        <v>0.17819197038752249</v>
      </c>
      <c r="G1625" s="7">
        <v>1.6312444536574074E-3</v>
      </c>
    </row>
    <row r="1626" spans="1:7">
      <c r="A1626" t="s">
        <v>133</v>
      </c>
      <c r="B1626" s="669">
        <v>2012</v>
      </c>
      <c r="C1626" s="7">
        <v>0.4852830417056534</v>
      </c>
      <c r="D1626" s="7">
        <v>0.39573571627507464</v>
      </c>
      <c r="E1626" s="88">
        <v>0</v>
      </c>
      <c r="F1626" s="7">
        <v>0.1165460036586325</v>
      </c>
      <c r="G1626" s="7">
        <v>2.4352383606393354E-3</v>
      </c>
    </row>
    <row r="1627" spans="1:7">
      <c r="A1627" t="s">
        <v>134</v>
      </c>
      <c r="B1627" s="669">
        <v>2012</v>
      </c>
      <c r="C1627" s="7">
        <v>0.58570964303656148</v>
      </c>
      <c r="D1627" s="7">
        <v>0.33992069289075333</v>
      </c>
      <c r="E1627" s="88">
        <v>0</v>
      </c>
      <c r="F1627" s="7">
        <v>7.2069476857672968E-2</v>
      </c>
      <c r="G1627" s="7">
        <v>2.3001872150121253E-3</v>
      </c>
    </row>
    <row r="1628" spans="1:7">
      <c r="A1628" t="s">
        <v>135</v>
      </c>
      <c r="B1628" s="669">
        <v>2012</v>
      </c>
      <c r="C1628" s="7">
        <v>0.36206264357205931</v>
      </c>
      <c r="D1628" s="7">
        <v>0.51434891525139759</v>
      </c>
      <c r="E1628" s="88">
        <v>0</v>
      </c>
      <c r="F1628" s="7">
        <v>0.1235691484456983</v>
      </c>
      <c r="G1628" s="7">
        <v>1.9292730844793715E-5</v>
      </c>
    </row>
    <row r="1629" spans="1:7">
      <c r="A1629" t="s">
        <v>136</v>
      </c>
      <c r="B1629" s="669">
        <v>2012</v>
      </c>
      <c r="C1629" s="7">
        <v>0.63710247611135673</v>
      </c>
      <c r="D1629" s="7">
        <v>0.26072970776377019</v>
      </c>
      <c r="E1629" s="88">
        <v>0</v>
      </c>
      <c r="F1629" s="7">
        <v>0.10127592356265748</v>
      </c>
      <c r="G1629" s="7">
        <v>8.9189256221556537E-4</v>
      </c>
    </row>
    <row r="1630" spans="1:7">
      <c r="A1630" t="s">
        <v>137</v>
      </c>
      <c r="B1630" s="669">
        <v>2012</v>
      </c>
      <c r="C1630" s="7">
        <v>0.50117471733483898</v>
      </c>
      <c r="D1630" s="7">
        <v>0.39777155811419662</v>
      </c>
      <c r="E1630" s="88">
        <v>0</v>
      </c>
      <c r="F1630" s="7">
        <v>9.8869949966920972E-2</v>
      </c>
      <c r="G1630" s="7">
        <v>2.1837745840436107E-3</v>
      </c>
    </row>
    <row r="1631" spans="1:7">
      <c r="A1631" t="s">
        <v>138</v>
      </c>
      <c r="B1631" s="669">
        <v>2012</v>
      </c>
      <c r="C1631" s="7">
        <v>0.5353200225219571</v>
      </c>
      <c r="D1631" s="7">
        <v>0.36641036025323487</v>
      </c>
      <c r="E1631" s="88">
        <v>0</v>
      </c>
      <c r="F1631" s="7">
        <v>9.6190161390900808E-2</v>
      </c>
      <c r="G1631" s="7">
        <v>2.0794558339072011E-3</v>
      </c>
    </row>
    <row r="1632" spans="1:7">
      <c r="A1632" t="s">
        <v>139</v>
      </c>
      <c r="B1632" s="669">
        <v>2012</v>
      </c>
      <c r="C1632" s="7">
        <v>0.65354331044275382</v>
      </c>
      <c r="D1632" s="7">
        <v>0.2471307127330554</v>
      </c>
      <c r="E1632" s="88">
        <v>0</v>
      </c>
      <c r="F1632" s="7">
        <v>9.5470891046984196E-2</v>
      </c>
      <c r="G1632" s="7">
        <v>3.8550857772065008E-3</v>
      </c>
    </row>
    <row r="1633" spans="1:7">
      <c r="A1633" t="s">
        <v>140</v>
      </c>
      <c r="B1633" s="669">
        <v>2012</v>
      </c>
      <c r="C1633" s="7">
        <v>0.62901973242622233</v>
      </c>
      <c r="D1633" s="7">
        <v>0.28358616788052271</v>
      </c>
      <c r="E1633" s="88">
        <v>0</v>
      </c>
      <c r="F1633" s="7">
        <v>8.5398516163950763E-2</v>
      </c>
      <c r="G1633" s="7">
        <v>1.9955835293041105E-3</v>
      </c>
    </row>
    <row r="1634" spans="1:7">
      <c r="A1634" t="s">
        <v>141</v>
      </c>
      <c r="B1634" s="669">
        <v>2012</v>
      </c>
      <c r="C1634" s="7">
        <v>0.6022519030350888</v>
      </c>
      <c r="D1634" s="7">
        <v>0.32424570916029954</v>
      </c>
      <c r="E1634" s="88">
        <v>0</v>
      </c>
      <c r="F1634" s="7">
        <v>7.280582905128978E-2</v>
      </c>
      <c r="G1634" s="7">
        <v>6.9655875332174484E-4</v>
      </c>
    </row>
    <row r="1635" spans="1:7">
      <c r="A1635" t="s">
        <v>254</v>
      </c>
      <c r="B1635" s="669">
        <v>2012</v>
      </c>
      <c r="C1635" s="7">
        <v>0.56815284132786659</v>
      </c>
      <c r="D1635" s="7">
        <v>0.39092313870202366</v>
      </c>
      <c r="E1635" s="88">
        <v>0</v>
      </c>
      <c r="F1635" s="7">
        <v>4.022510913390806E-2</v>
      </c>
      <c r="G1635" s="7">
        <v>6.9891083620169173E-4</v>
      </c>
    </row>
    <row r="1636" spans="1:7">
      <c r="A1636" t="s">
        <v>142</v>
      </c>
      <c r="B1636" s="669">
        <v>2012</v>
      </c>
      <c r="C1636" s="7">
        <v>0.50475451673286675</v>
      </c>
      <c r="D1636" s="7">
        <v>0.39751845457476442</v>
      </c>
      <c r="E1636" s="88">
        <v>0</v>
      </c>
      <c r="F1636" s="7">
        <v>9.5151088563215191E-2</v>
      </c>
      <c r="G1636" s="7">
        <v>2.575940129153775E-3</v>
      </c>
    </row>
    <row r="1637" spans="1:7">
      <c r="A1637" t="s">
        <v>143</v>
      </c>
      <c r="B1637" s="669">
        <v>2012</v>
      </c>
      <c r="C1637" s="7">
        <v>0.4851730344637683</v>
      </c>
      <c r="D1637" s="7">
        <v>0.40088172930417171</v>
      </c>
      <c r="E1637" s="88">
        <v>0</v>
      </c>
      <c r="F1637" s="7">
        <v>0.11365080669370986</v>
      </c>
      <c r="G1637" s="7">
        <v>2.9442953835029639E-4</v>
      </c>
    </row>
    <row r="1638" spans="1:7">
      <c r="A1638" t="s">
        <v>144</v>
      </c>
      <c r="B1638" s="669">
        <v>2012</v>
      </c>
      <c r="C1638" s="7">
        <v>0.41926792516653377</v>
      </c>
      <c r="D1638" s="7">
        <v>0.44496983418103941</v>
      </c>
      <c r="E1638" s="88">
        <v>0</v>
      </c>
      <c r="F1638" s="7">
        <v>0.13418760876868047</v>
      </c>
      <c r="G1638" s="7">
        <v>1.5746318837463458E-3</v>
      </c>
    </row>
    <row r="1639" spans="1:7">
      <c r="A1639" t="s">
        <v>145</v>
      </c>
      <c r="B1639" s="669">
        <v>2012</v>
      </c>
      <c r="C1639" s="7">
        <v>0.5445373284024918</v>
      </c>
      <c r="D1639" s="7">
        <v>0.35239861701831438</v>
      </c>
      <c r="E1639" s="88">
        <v>0</v>
      </c>
      <c r="F1639" s="7">
        <v>0.10127525811283102</v>
      </c>
      <c r="G1639" s="7">
        <v>1.7887964663629572E-3</v>
      </c>
    </row>
    <row r="1640" spans="1:7">
      <c r="A1640" t="s">
        <v>146</v>
      </c>
      <c r="B1640" s="669">
        <v>2012</v>
      </c>
      <c r="C1640" s="7">
        <v>0.52409723913745343</v>
      </c>
      <c r="D1640" s="7">
        <v>0.31776855149353</v>
      </c>
      <c r="E1640" s="88">
        <v>0</v>
      </c>
      <c r="F1640" s="7">
        <v>0.15258271559851225</v>
      </c>
      <c r="G1640" s="7">
        <v>5.551493770504172E-3</v>
      </c>
    </row>
    <row r="1641" spans="1:7">
      <c r="A1641" t="s">
        <v>147</v>
      </c>
      <c r="B1641" s="669">
        <v>2012</v>
      </c>
      <c r="C1641" s="7">
        <v>0.55872388192144917</v>
      </c>
      <c r="D1641" s="7">
        <v>0.41922815725306284</v>
      </c>
      <c r="E1641" s="88">
        <v>0</v>
      </c>
      <c r="F1641" s="7">
        <v>2.1781382674713495E-2</v>
      </c>
      <c r="G1641" s="7">
        <v>2.6657815077443917E-4</v>
      </c>
    </row>
    <row r="1642" spans="1:7">
      <c r="A1642" t="s">
        <v>148</v>
      </c>
      <c r="B1642" s="669">
        <v>2012</v>
      </c>
      <c r="C1642" s="7">
        <v>0.61895537066931416</v>
      </c>
      <c r="D1642" s="7">
        <v>0.28968170958852185</v>
      </c>
      <c r="E1642" s="88">
        <v>0</v>
      </c>
      <c r="F1642" s="7">
        <v>8.7079785055888953E-2</v>
      </c>
      <c r="G1642" s="7">
        <v>4.2831346862751219E-3</v>
      </c>
    </row>
    <row r="1643" spans="1:7">
      <c r="A1643" t="s">
        <v>149</v>
      </c>
      <c r="B1643" s="669">
        <v>2012</v>
      </c>
      <c r="C1643" s="7">
        <v>0.57599893998850926</v>
      </c>
      <c r="D1643" s="7">
        <v>0.30264936958552568</v>
      </c>
      <c r="E1643" s="88">
        <v>0</v>
      </c>
      <c r="F1643" s="7">
        <v>0.12090753482263651</v>
      </c>
      <c r="G1643" s="7">
        <v>4.4415560332865424E-4</v>
      </c>
    </row>
    <row r="1644" spans="1:7">
      <c r="A1644" t="s">
        <v>150</v>
      </c>
      <c r="B1644" s="669">
        <v>2012</v>
      </c>
      <c r="C1644" s="7">
        <v>0.58610660478729792</v>
      </c>
      <c r="D1644" s="7">
        <v>0.31073198723563089</v>
      </c>
      <c r="E1644" s="88">
        <v>0</v>
      </c>
      <c r="F1644" s="7">
        <v>0.10249485564775118</v>
      </c>
      <c r="G1644" s="7">
        <v>6.6655232932003061E-4</v>
      </c>
    </row>
    <row r="1645" spans="1:7">
      <c r="A1645" t="s">
        <v>151</v>
      </c>
      <c r="B1645" s="669">
        <v>2012</v>
      </c>
      <c r="C1645" s="7">
        <v>0.40962064830521344</v>
      </c>
      <c r="D1645" s="7">
        <v>0.46518448174885929</v>
      </c>
      <c r="E1645" s="88">
        <v>0</v>
      </c>
      <c r="F1645" s="7">
        <v>0.12126094139610587</v>
      </c>
      <c r="G1645" s="7">
        <v>3.9339285498213531E-3</v>
      </c>
    </row>
    <row r="1646" spans="1:7">
      <c r="A1646" t="s">
        <v>152</v>
      </c>
      <c r="B1646" s="669">
        <v>2012</v>
      </c>
      <c r="C1646" s="7">
        <v>0.54549788274571409</v>
      </c>
      <c r="D1646" s="7">
        <v>0.35605408465593014</v>
      </c>
      <c r="E1646" s="88">
        <v>0</v>
      </c>
      <c r="F1646" s="7">
        <v>9.702848807838288E-2</v>
      </c>
      <c r="G1646" s="7">
        <v>1.4195445199729905E-3</v>
      </c>
    </row>
    <row r="1647" spans="1:7">
      <c r="A1647" t="s">
        <v>153</v>
      </c>
      <c r="B1647" s="669">
        <v>2012</v>
      </c>
      <c r="C1647" s="7">
        <v>0.42744663808902666</v>
      </c>
      <c r="D1647" s="7">
        <v>0.4376160303057598</v>
      </c>
      <c r="E1647" s="88">
        <v>0</v>
      </c>
      <c r="F1647" s="7">
        <v>0.13187055060191932</v>
      </c>
      <c r="G1647" s="7">
        <v>3.0667810032941338E-3</v>
      </c>
    </row>
    <row r="1648" spans="1:7">
      <c r="A1648" t="s">
        <v>174</v>
      </c>
      <c r="B1648" s="669">
        <v>2012</v>
      </c>
      <c r="C1648" s="7">
        <v>0.57447972175680262</v>
      </c>
      <c r="D1648" s="7">
        <v>0.35436708430719621</v>
      </c>
      <c r="E1648" s="88">
        <v>0</v>
      </c>
      <c r="F1648" s="7">
        <v>7.0183487740209355E-2</v>
      </c>
      <c r="G1648" s="7">
        <v>9.6970619579184452E-4</v>
      </c>
    </row>
    <row r="1649" spans="1:7">
      <c r="A1649" t="s">
        <v>154</v>
      </c>
      <c r="B1649" s="669">
        <v>2012</v>
      </c>
      <c r="C1649" s="7">
        <v>0.46458089810180514</v>
      </c>
      <c r="D1649" s="7">
        <v>0.42713932717202441</v>
      </c>
      <c r="E1649" s="88">
        <v>0</v>
      </c>
      <c r="F1649" s="7">
        <v>0.10646903468789053</v>
      </c>
      <c r="G1649" s="7">
        <v>1.810740038280055E-3</v>
      </c>
    </row>
    <row r="1650" spans="1:7">
      <c r="A1650" t="s">
        <v>155</v>
      </c>
      <c r="B1650" s="669">
        <v>2012</v>
      </c>
      <c r="C1650" s="7">
        <v>0.55806438034652783</v>
      </c>
      <c r="D1650" s="7">
        <v>0.37615223915809948</v>
      </c>
      <c r="E1650" s="88">
        <v>0</v>
      </c>
      <c r="F1650" s="7">
        <v>6.4834554850265513E-2</v>
      </c>
      <c r="G1650" s="7">
        <v>9.4882564510720456E-4</v>
      </c>
    </row>
    <row r="1651" spans="1:7">
      <c r="A1651" t="s">
        <v>156</v>
      </c>
      <c r="B1651" s="669">
        <v>2012</v>
      </c>
      <c r="C1651" s="7">
        <v>0.55621271274020745</v>
      </c>
      <c r="D1651" s="7">
        <v>0.32515507019605749</v>
      </c>
      <c r="E1651" s="88">
        <v>0</v>
      </c>
      <c r="F1651" s="7">
        <v>0.11647447215852862</v>
      </c>
      <c r="G1651" s="7">
        <v>2.1577449052063453E-3</v>
      </c>
    </row>
    <row r="1652" spans="1:7">
      <c r="A1652" t="s">
        <v>158</v>
      </c>
      <c r="B1652" s="669">
        <v>2012</v>
      </c>
      <c r="C1652" s="7">
        <v>0.55998154655681287</v>
      </c>
      <c r="D1652" s="7">
        <v>0.35103959683332969</v>
      </c>
      <c r="E1652" s="88">
        <v>0</v>
      </c>
      <c r="F1652" s="7">
        <v>8.0825373655095969E-2</v>
      </c>
      <c r="G1652" s="7">
        <v>8.1534829547615737E-3</v>
      </c>
    </row>
    <row r="1653" spans="1:7">
      <c r="A1653" t="s">
        <v>159</v>
      </c>
      <c r="B1653" s="669">
        <v>2012</v>
      </c>
      <c r="C1653" s="7">
        <v>0.63709644096842089</v>
      </c>
      <c r="D1653" s="7">
        <v>0.30389679446028034</v>
      </c>
      <c r="E1653" s="88">
        <v>0</v>
      </c>
      <c r="F1653" s="7">
        <v>5.8902535036682732E-2</v>
      </c>
      <c r="G1653" s="7">
        <v>1.0422953461606882E-4</v>
      </c>
    </row>
    <row r="1654" spans="1:7">
      <c r="A1654" t="s">
        <v>160</v>
      </c>
      <c r="B1654" s="669">
        <v>2012</v>
      </c>
      <c r="C1654" s="7">
        <v>0.52714001580307468</v>
      </c>
      <c r="D1654" s="7">
        <v>0.31052654584704636</v>
      </c>
      <c r="E1654" s="88">
        <v>0</v>
      </c>
      <c r="F1654" s="7">
        <v>0.1614580177120819</v>
      </c>
      <c r="G1654" s="7">
        <v>8.7542063779698343E-4</v>
      </c>
    </row>
    <row r="1655" spans="1:7">
      <c r="A1655" t="s">
        <v>161</v>
      </c>
      <c r="B1655" s="669">
        <v>2012</v>
      </c>
      <c r="C1655" s="7">
        <v>0.49447808600525645</v>
      </c>
      <c r="D1655" s="7">
        <v>0.33723051052262298</v>
      </c>
      <c r="E1655" s="88">
        <v>0</v>
      </c>
      <c r="F1655" s="7">
        <v>0.1659799324299833</v>
      </c>
      <c r="G1655" s="7">
        <v>2.311471042137297E-3</v>
      </c>
    </row>
    <row r="1656" spans="1:7">
      <c r="A1656" t="s">
        <v>162</v>
      </c>
      <c r="B1656" s="669">
        <v>2012</v>
      </c>
      <c r="C1656" s="7">
        <v>0.42171725061072113</v>
      </c>
      <c r="D1656" s="7">
        <v>0.43387679515161326</v>
      </c>
      <c r="E1656" s="88">
        <v>0</v>
      </c>
      <c r="F1656" s="7">
        <v>0.14243955906859349</v>
      </c>
      <c r="G1656" s="7">
        <v>1.9663951690719879E-3</v>
      </c>
    </row>
    <row r="1657" spans="1:7">
      <c r="A1657" t="s">
        <v>163</v>
      </c>
      <c r="B1657" s="669">
        <v>2012</v>
      </c>
      <c r="C1657" s="7">
        <v>0.61601337461516659</v>
      </c>
      <c r="D1657" s="7">
        <v>0.32986651067005773</v>
      </c>
      <c r="E1657" s="88">
        <v>0</v>
      </c>
      <c r="F1657" s="7">
        <v>5.3146980031127569E-2</v>
      </c>
      <c r="G1657" s="7">
        <v>9.7313468364807116E-4</v>
      </c>
    </row>
    <row r="1658" spans="1:7">
      <c r="A1658" t="s">
        <v>157</v>
      </c>
      <c r="B1658" s="669">
        <v>2012</v>
      </c>
      <c r="C1658" s="7">
        <v>0.5762167073379304</v>
      </c>
      <c r="D1658" s="7">
        <v>0.32666561031690039</v>
      </c>
      <c r="E1658" s="88">
        <v>0</v>
      </c>
      <c r="F1658" s="7">
        <v>9.6035134192347202E-2</v>
      </c>
      <c r="G1658" s="7">
        <v>1.0825481528221933E-3</v>
      </c>
    </row>
    <row r="1659" spans="1:7">
      <c r="A1659" t="s">
        <v>164</v>
      </c>
      <c r="B1659" s="669">
        <v>2012</v>
      </c>
      <c r="C1659" s="7">
        <v>0.56848841912985038</v>
      </c>
      <c r="D1659" s="7">
        <v>0.3583741420015365</v>
      </c>
      <c r="E1659" s="88">
        <v>0</v>
      </c>
      <c r="F1659" s="7">
        <v>6.8184556993625675E-2</v>
      </c>
      <c r="G1659" s="7">
        <v>4.9528818749873683E-3</v>
      </c>
    </row>
    <row r="1660" spans="1:7">
      <c r="A1660" t="s">
        <v>165</v>
      </c>
      <c r="B1660" s="669">
        <v>2012</v>
      </c>
      <c r="C1660" s="7">
        <v>0.56828365043936691</v>
      </c>
      <c r="D1660" s="7">
        <v>0.35810470383791759</v>
      </c>
      <c r="E1660" s="88">
        <v>0</v>
      </c>
      <c r="F1660" s="7">
        <v>7.0100290117543665E-2</v>
      </c>
      <c r="G1660" s="7">
        <v>3.5113556051719098E-3</v>
      </c>
    </row>
    <row r="1661" spans="1:7">
      <c r="A1661" t="s">
        <v>166</v>
      </c>
      <c r="B1661" s="669">
        <v>2012</v>
      </c>
      <c r="C1661" s="7">
        <v>0.6026879141393171</v>
      </c>
      <c r="D1661" s="7">
        <v>0.28184597550086316</v>
      </c>
      <c r="E1661" s="88">
        <v>0</v>
      </c>
      <c r="F1661" s="7">
        <v>0.11504252071012482</v>
      </c>
      <c r="G1661" s="7">
        <v>4.2358964969494339E-4</v>
      </c>
    </row>
    <row r="1662" spans="1:7">
      <c r="A1662" t="s">
        <v>167</v>
      </c>
      <c r="B1662" s="669">
        <v>2012</v>
      </c>
      <c r="C1662" s="7">
        <v>0.5237935456295908</v>
      </c>
      <c r="D1662" s="7">
        <v>0.37344637554149829</v>
      </c>
      <c r="E1662" s="88">
        <v>0</v>
      </c>
      <c r="F1662" s="7">
        <v>0.10252783208373538</v>
      </c>
      <c r="G1662" s="7">
        <v>2.322467451754884E-4</v>
      </c>
    </row>
    <row r="1663" spans="1:7">
      <c r="A1663" t="s">
        <v>169</v>
      </c>
      <c r="B1663" s="669">
        <v>2012</v>
      </c>
      <c r="C1663" s="7">
        <v>0.48474004515019742</v>
      </c>
      <c r="D1663" s="7">
        <v>0.42009914294317807</v>
      </c>
      <c r="E1663" s="88">
        <v>0</v>
      </c>
      <c r="F1663" s="7">
        <v>9.4422808742543468E-2</v>
      </c>
      <c r="G1663" s="7">
        <v>7.3800316408105255E-4</v>
      </c>
    </row>
    <row r="1664" spans="1:7">
      <c r="A1664" t="s">
        <v>170</v>
      </c>
      <c r="B1664" s="669">
        <v>2012</v>
      </c>
      <c r="C1664" s="7">
        <v>0.54828712978567662</v>
      </c>
      <c r="D1664" s="7">
        <v>0.30125568687481391</v>
      </c>
      <c r="E1664" s="88">
        <v>0</v>
      </c>
      <c r="F1664" s="7">
        <v>0.14867821999746125</v>
      </c>
      <c r="G1664" s="7">
        <v>1.7789633420482822E-3</v>
      </c>
    </row>
    <row r="1665" spans="1:7">
      <c r="A1665" t="s">
        <v>171</v>
      </c>
      <c r="B1665" s="669">
        <v>2012</v>
      </c>
      <c r="C1665" s="7">
        <v>0.61393901567382725</v>
      </c>
      <c r="D1665" s="7">
        <v>0.32308408230144126</v>
      </c>
      <c r="E1665" s="88">
        <v>0</v>
      </c>
      <c r="F1665" s="7">
        <v>6.2111939280062083E-2</v>
      </c>
      <c r="G1665" s="7">
        <v>8.6496274466926651E-4</v>
      </c>
    </row>
    <row r="1666" spans="1:7">
      <c r="A1666" t="s">
        <v>172</v>
      </c>
      <c r="B1666" s="669">
        <v>2012</v>
      </c>
      <c r="C1666" s="7">
        <v>0.54516694842844438</v>
      </c>
      <c r="D1666" s="7">
        <v>0.30801294987735245</v>
      </c>
      <c r="E1666" s="88">
        <v>0</v>
      </c>
      <c r="F1666" s="7">
        <v>0.14220259042686756</v>
      </c>
      <c r="G1666" s="7">
        <v>4.6175112673355568E-3</v>
      </c>
    </row>
    <row r="1667" spans="1:7">
      <c r="A1667" t="s">
        <v>173</v>
      </c>
      <c r="B1667" s="669">
        <v>2012</v>
      </c>
      <c r="C1667" s="7">
        <v>0.51004963321828301</v>
      </c>
      <c r="D1667" s="7">
        <v>0.39069699462193191</v>
      </c>
      <c r="E1667" s="88">
        <v>0</v>
      </c>
      <c r="F1667" s="7">
        <v>9.7486950713369172E-2</v>
      </c>
      <c r="G1667" s="7">
        <v>1.7664214464158633E-3</v>
      </c>
    </row>
    <row r="1668" spans="1:7">
      <c r="A1668" s="493" t="s">
        <v>176</v>
      </c>
      <c r="B1668" s="487">
        <v>2012</v>
      </c>
      <c r="C1668" s="458">
        <v>0.53229277450169254</v>
      </c>
      <c r="D1668" s="458">
        <v>0.36536284594535079</v>
      </c>
      <c r="E1668" s="404">
        <v>0</v>
      </c>
      <c r="F1668" s="458">
        <v>0.10007199457462961</v>
      </c>
      <c r="G1668" s="458">
        <v>2.2723849783268619E-3</v>
      </c>
    </row>
    <row r="1669" spans="1:7">
      <c r="B1669" s="669"/>
      <c r="C1669" s="7"/>
      <c r="D1669" s="7"/>
      <c r="E1669" s="88"/>
      <c r="F1669" s="7"/>
      <c r="G1669" s="7"/>
    </row>
    <row r="1670" spans="1:7">
      <c r="B1670" s="669"/>
      <c r="C1670" s="7"/>
      <c r="D1670" s="7"/>
      <c r="E1670" s="88"/>
      <c r="F1670" s="7"/>
      <c r="G1670" s="7"/>
    </row>
    <row r="1671" spans="1:7">
      <c r="B1671" s="669"/>
      <c r="C1671" s="7"/>
      <c r="D1671" s="7"/>
      <c r="E1671" s="88"/>
      <c r="F1671" s="7"/>
      <c r="G1671" s="7"/>
    </row>
    <row r="1672" spans="1:7">
      <c r="B1672" s="669"/>
      <c r="C1672" s="7"/>
      <c r="D1672" s="7"/>
      <c r="E1672" s="88"/>
      <c r="F1672" s="7"/>
      <c r="G1672" s="7"/>
    </row>
    <row r="1673" spans="1:7">
      <c r="B1673" s="669"/>
      <c r="C1673" s="7"/>
      <c r="D1673" s="7"/>
      <c r="E1673" s="88"/>
      <c r="F1673" s="7"/>
      <c r="G1673" s="7"/>
    </row>
    <row r="1674" spans="1:7">
      <c r="B1674" s="669"/>
      <c r="C1674" s="7"/>
      <c r="D1674" s="7"/>
      <c r="E1674" s="88"/>
      <c r="F1674" s="7"/>
      <c r="G1674" s="7"/>
    </row>
    <row r="1675" spans="1:7">
      <c r="B1675" s="669"/>
      <c r="C1675" s="7"/>
      <c r="D1675" s="7"/>
      <c r="E1675" s="88"/>
      <c r="F1675" s="7"/>
      <c r="G1675" s="7"/>
    </row>
    <row r="1676" spans="1:7">
      <c r="B1676" s="669"/>
      <c r="C1676" s="7"/>
      <c r="D1676" s="7"/>
      <c r="E1676" s="88"/>
      <c r="F1676" s="7"/>
      <c r="G1676" s="7"/>
    </row>
    <row r="1677" spans="1:7">
      <c r="B1677" s="669"/>
      <c r="C1677" s="7"/>
      <c r="D1677" s="7"/>
      <c r="E1677" s="88"/>
      <c r="F1677" s="7"/>
      <c r="G1677" s="7"/>
    </row>
    <row r="1678" spans="1:7">
      <c r="B1678" s="669"/>
      <c r="C1678" s="7"/>
      <c r="D1678" s="7"/>
      <c r="E1678" s="88"/>
      <c r="F1678" s="7"/>
      <c r="G1678" s="7"/>
    </row>
    <row r="1679" spans="1:7">
      <c r="B1679" s="669"/>
      <c r="C1679" s="7"/>
      <c r="D1679" s="7"/>
      <c r="E1679" s="88"/>
      <c r="F1679" s="7"/>
      <c r="G1679" s="7"/>
    </row>
    <row r="1680" spans="1:7">
      <c r="B1680" s="669"/>
      <c r="C1680" s="7"/>
      <c r="D1680" s="7"/>
      <c r="E1680" s="88"/>
      <c r="F1680" s="7"/>
      <c r="G1680" s="7"/>
    </row>
    <row r="1681" spans="2:7">
      <c r="B1681" s="669"/>
      <c r="C1681" s="7"/>
      <c r="D1681" s="7"/>
      <c r="E1681" s="88"/>
      <c r="F1681" s="7"/>
      <c r="G1681" s="7"/>
    </row>
    <row r="1682" spans="2:7">
      <c r="B1682" s="669"/>
      <c r="C1682" s="7"/>
      <c r="D1682" s="7"/>
      <c r="E1682" s="88"/>
      <c r="F1682" s="7"/>
      <c r="G1682" s="7"/>
    </row>
    <row r="1683" spans="2:7">
      <c r="B1683" s="669"/>
      <c r="C1683" s="7"/>
      <c r="D1683" s="7"/>
      <c r="E1683" s="88"/>
      <c r="F1683" s="7"/>
      <c r="G1683" s="7"/>
    </row>
    <row r="1684" spans="2:7">
      <c r="B1684" s="669"/>
      <c r="C1684" s="7"/>
      <c r="D1684" s="7"/>
      <c r="E1684" s="88"/>
      <c r="F1684" s="7"/>
      <c r="G1684" s="7"/>
    </row>
    <row r="1685" spans="2:7">
      <c r="B1685" s="669"/>
      <c r="C1685" s="7"/>
      <c r="D1685" s="7"/>
      <c r="E1685" s="88"/>
      <c r="F1685" s="7"/>
      <c r="G1685" s="7"/>
    </row>
    <row r="1686" spans="2:7">
      <c r="B1686" s="669"/>
      <c r="C1686" s="7"/>
      <c r="D1686" s="7"/>
      <c r="E1686" s="88"/>
      <c r="F1686" s="7"/>
      <c r="G1686" s="7"/>
    </row>
    <row r="1687" spans="2:7">
      <c r="B1687" s="669"/>
      <c r="C1687" s="7"/>
      <c r="D1687" s="7"/>
      <c r="E1687" s="88"/>
      <c r="F1687" s="7"/>
      <c r="G1687" s="7"/>
    </row>
    <row r="1688" spans="2:7">
      <c r="B1688" s="669"/>
      <c r="C1688" s="7"/>
      <c r="D1688" s="7"/>
      <c r="E1688" s="88"/>
      <c r="F1688" s="7"/>
      <c r="G1688" s="7"/>
    </row>
    <row r="1689" spans="2:7">
      <c r="B1689" s="669"/>
      <c r="C1689" s="7"/>
      <c r="D1689" s="7"/>
      <c r="E1689" s="88"/>
      <c r="F1689" s="7"/>
      <c r="G1689" s="7"/>
    </row>
    <row r="1690" spans="2:7">
      <c r="B1690" s="669"/>
      <c r="C1690" s="7"/>
      <c r="D1690" s="7"/>
      <c r="E1690" s="88"/>
      <c r="F1690" s="7"/>
      <c r="G1690" s="7"/>
    </row>
    <row r="1691" spans="2:7">
      <c r="B1691" s="669"/>
      <c r="C1691" s="7"/>
      <c r="D1691" s="7"/>
      <c r="E1691" s="88"/>
      <c r="F1691" s="7"/>
      <c r="G1691" s="7"/>
    </row>
    <row r="1692" spans="2:7">
      <c r="B1692" s="669"/>
      <c r="C1692" s="7"/>
      <c r="D1692" s="7"/>
      <c r="E1692" s="88"/>
      <c r="F1692" s="7"/>
      <c r="G1692" s="7"/>
    </row>
    <row r="1693" spans="2:7">
      <c r="B1693" s="669"/>
      <c r="C1693" s="7"/>
      <c r="D1693" s="7"/>
      <c r="E1693" s="88"/>
      <c r="F1693" s="7"/>
      <c r="G1693" s="7"/>
    </row>
    <row r="1694" spans="2:7">
      <c r="B1694" s="669"/>
      <c r="C1694" s="7"/>
      <c r="D1694" s="7"/>
      <c r="E1694" s="88"/>
      <c r="F1694" s="7"/>
      <c r="G1694" s="7"/>
    </row>
    <row r="1695" spans="2:7">
      <c r="B1695" s="669"/>
      <c r="C1695" s="7"/>
      <c r="D1695" s="7"/>
      <c r="E1695" s="88"/>
      <c r="F1695" s="7"/>
      <c r="G1695" s="7"/>
    </row>
    <row r="1696" spans="2:7">
      <c r="B1696" s="669"/>
      <c r="C1696" s="7"/>
      <c r="D1696" s="7"/>
      <c r="E1696" s="88"/>
      <c r="F1696" s="7"/>
      <c r="G1696" s="7"/>
    </row>
    <row r="1697" spans="2:7">
      <c r="B1697" s="669"/>
      <c r="C1697" s="7"/>
      <c r="D1697" s="7"/>
      <c r="E1697" s="88"/>
      <c r="F1697" s="7"/>
      <c r="G1697" s="7"/>
    </row>
    <row r="1698" spans="2:7">
      <c r="B1698" s="669"/>
      <c r="C1698" s="7"/>
      <c r="D1698" s="7"/>
      <c r="E1698" s="88"/>
      <c r="F1698" s="7"/>
      <c r="G1698" s="7"/>
    </row>
    <row r="1699" spans="2:7">
      <c r="B1699" s="669"/>
      <c r="C1699" s="7"/>
      <c r="D1699" s="7"/>
      <c r="E1699" s="88"/>
      <c r="F1699" s="7"/>
      <c r="G1699" s="7"/>
    </row>
    <row r="1700" spans="2:7">
      <c r="B1700" s="669"/>
      <c r="C1700" s="7"/>
      <c r="D1700" s="7"/>
      <c r="E1700" s="88"/>
      <c r="F1700" s="7"/>
      <c r="G1700" s="7"/>
    </row>
    <row r="1701" spans="2:7">
      <c r="B1701" s="669"/>
      <c r="C1701" s="7"/>
      <c r="D1701" s="7"/>
      <c r="E1701" s="88"/>
      <c r="F1701" s="7"/>
      <c r="G1701" s="7"/>
    </row>
    <row r="1702" spans="2:7">
      <c r="B1702" s="669"/>
      <c r="C1702" s="7"/>
      <c r="D1702" s="7"/>
      <c r="E1702" s="88"/>
      <c r="F1702" s="7"/>
      <c r="G1702" s="7"/>
    </row>
    <row r="1703" spans="2:7">
      <c r="B1703" s="669"/>
      <c r="C1703" s="7"/>
      <c r="D1703" s="7"/>
      <c r="E1703" s="88"/>
      <c r="F1703" s="7"/>
      <c r="G1703" s="7"/>
    </row>
    <row r="1704" spans="2:7">
      <c r="B1704" s="669"/>
      <c r="C1704" s="7"/>
      <c r="D1704" s="7"/>
      <c r="E1704" s="88"/>
      <c r="F1704" s="7"/>
      <c r="G1704" s="7"/>
    </row>
    <row r="1705" spans="2:7">
      <c r="B1705" s="669"/>
      <c r="C1705" s="7"/>
      <c r="D1705" s="7"/>
      <c r="E1705" s="88"/>
      <c r="F1705" s="7"/>
      <c r="G1705" s="7"/>
    </row>
    <row r="1706" spans="2:7">
      <c r="B1706" s="669"/>
      <c r="C1706" s="7"/>
      <c r="D1706" s="7"/>
      <c r="E1706" s="88"/>
      <c r="F1706" s="7"/>
      <c r="G1706" s="7"/>
    </row>
    <row r="1707" spans="2:7">
      <c r="B1707" s="669"/>
      <c r="C1707" s="7"/>
      <c r="D1707" s="7"/>
      <c r="E1707" s="88"/>
      <c r="F1707" s="7"/>
      <c r="G1707" s="7"/>
    </row>
    <row r="1708" spans="2:7">
      <c r="B1708" s="669"/>
      <c r="C1708" s="7"/>
      <c r="D1708" s="7"/>
      <c r="E1708" s="88"/>
      <c r="F1708" s="7"/>
      <c r="G1708" s="7"/>
    </row>
    <row r="1709" spans="2:7">
      <c r="B1709" s="669"/>
      <c r="C1709" s="7"/>
      <c r="D1709" s="7"/>
      <c r="E1709" s="88"/>
      <c r="F1709" s="7"/>
      <c r="G1709" s="7"/>
    </row>
    <row r="1710" spans="2:7">
      <c r="B1710" s="669"/>
      <c r="C1710" s="7"/>
      <c r="D1710" s="7"/>
      <c r="E1710" s="88"/>
      <c r="F1710" s="7"/>
      <c r="G1710" s="7"/>
    </row>
    <row r="1711" spans="2:7">
      <c r="B1711" s="669"/>
      <c r="C1711" s="7"/>
      <c r="D1711" s="7"/>
      <c r="E1711" s="88"/>
      <c r="F1711" s="7"/>
      <c r="G1711" s="7"/>
    </row>
    <row r="1712" spans="2:7">
      <c r="B1712" s="669"/>
      <c r="C1712" s="7"/>
      <c r="D1712" s="7"/>
      <c r="E1712" s="88"/>
      <c r="F1712" s="7"/>
      <c r="G1712" s="7"/>
    </row>
    <row r="1713" spans="2:7">
      <c r="B1713" s="669"/>
      <c r="C1713" s="7"/>
      <c r="D1713" s="7"/>
      <c r="E1713" s="88"/>
      <c r="F1713" s="7"/>
      <c r="G1713" s="7"/>
    </row>
    <row r="1714" spans="2:7">
      <c r="B1714" s="669"/>
      <c r="C1714" s="7"/>
      <c r="D1714" s="7"/>
      <c r="E1714" s="88"/>
      <c r="F1714" s="7"/>
      <c r="G1714" s="7"/>
    </row>
    <row r="1715" spans="2:7">
      <c r="B1715" s="669"/>
      <c r="C1715" s="7"/>
      <c r="D1715" s="7"/>
      <c r="E1715" s="88"/>
      <c r="F1715" s="7"/>
      <c r="G1715" s="7"/>
    </row>
    <row r="1716" spans="2:7">
      <c r="B1716" s="669"/>
      <c r="C1716" s="7"/>
      <c r="D1716" s="7"/>
      <c r="E1716" s="88"/>
      <c r="F1716" s="7"/>
      <c r="G1716" s="7"/>
    </row>
    <row r="1717" spans="2:7">
      <c r="B1717" s="669"/>
      <c r="C1717" s="7"/>
      <c r="D1717" s="7"/>
      <c r="E1717" s="88"/>
      <c r="F1717" s="7"/>
      <c r="G1717" s="7"/>
    </row>
    <row r="1718" spans="2:7">
      <c r="B1718" s="669"/>
      <c r="C1718" s="7"/>
      <c r="D1718" s="7"/>
      <c r="E1718" s="88"/>
      <c r="F1718" s="7"/>
      <c r="G1718" s="7"/>
    </row>
    <row r="1719" spans="2:7">
      <c r="B1719" s="669"/>
      <c r="C1719" s="7"/>
      <c r="D1719" s="7"/>
      <c r="E1719" s="88"/>
      <c r="F1719" s="7"/>
      <c r="G1719" s="7"/>
    </row>
    <row r="1720" spans="2:7">
      <c r="B1720" s="487"/>
      <c r="C1720" s="458"/>
      <c r="D1720" s="458"/>
      <c r="E1720" s="404"/>
      <c r="F1720" s="458"/>
      <c r="G1720" s="458"/>
    </row>
  </sheetData>
  <autoFilter ref="A4:G1616"/>
  <mergeCells count="1">
    <mergeCell ref="A1:G1"/>
  </mergeCells>
  <phoneticPr fontId="0" type="noConversion"/>
  <pageMargins left="0.75" right="0.75" top="1" bottom="1" header="0.5" footer="0.5"/>
  <pageSetup scale="75" orientation="portrait" horizontalDpi="4294967292" verticalDpi="1200" r:id="rId1"/>
  <headerFooter alignWithMargins="0"/>
</worksheet>
</file>

<file path=xl/worksheets/sheet16.xml><?xml version="1.0" encoding="utf-8"?>
<worksheet xmlns="http://schemas.openxmlformats.org/spreadsheetml/2006/main" xmlns:r="http://schemas.openxmlformats.org/officeDocument/2006/relationships">
  <sheetPr codeName="Sheet15"/>
  <dimension ref="A1:L28"/>
  <sheetViews>
    <sheetView workbookViewId="0"/>
  </sheetViews>
  <sheetFormatPr defaultRowHeight="12.75"/>
  <cols>
    <col min="1" max="1" width="27.28515625" customWidth="1"/>
    <col min="12" max="12" width="10.7109375" customWidth="1"/>
  </cols>
  <sheetData>
    <row r="1" spans="1:12" ht="15" customHeight="1">
      <c r="A1" s="8" t="s">
        <v>120</v>
      </c>
      <c r="D1" s="19"/>
    </row>
    <row r="2" spans="1:12" ht="15" customHeight="1">
      <c r="A2" s="8" t="s">
        <v>1127</v>
      </c>
      <c r="D2" s="19"/>
    </row>
    <row r="3" spans="1:12" ht="15">
      <c r="A3" s="15"/>
    </row>
    <row r="4" spans="1:12" ht="26.25" thickBot="1">
      <c r="A4" s="49" t="s">
        <v>111</v>
      </c>
      <c r="B4" s="43">
        <v>1998</v>
      </c>
      <c r="C4" s="43">
        <v>1999</v>
      </c>
      <c r="D4" s="43">
        <v>2000</v>
      </c>
      <c r="E4" s="43">
        <v>2001</v>
      </c>
      <c r="F4" s="43">
        <v>2002</v>
      </c>
      <c r="G4" s="43">
        <v>2003</v>
      </c>
      <c r="H4" s="43">
        <v>2004</v>
      </c>
      <c r="I4" s="43">
        <v>2005</v>
      </c>
      <c r="J4" s="43">
        <v>2006</v>
      </c>
      <c r="K4" s="43"/>
      <c r="L4" s="121" t="s">
        <v>1804</v>
      </c>
    </row>
    <row r="5" spans="1:12">
      <c r="A5" s="10" t="s">
        <v>112</v>
      </c>
      <c r="B5" s="41">
        <v>0.36</v>
      </c>
      <c r="C5" s="42">
        <v>0.34</v>
      </c>
      <c r="D5" s="42">
        <v>0.33</v>
      </c>
      <c r="E5" s="41">
        <v>0.32</v>
      </c>
      <c r="F5" s="44">
        <v>0.32</v>
      </c>
      <c r="G5" s="44">
        <v>0.2904176988006309</v>
      </c>
      <c r="H5" s="44">
        <v>0.28175787932655605</v>
      </c>
      <c r="I5" s="44">
        <v>0.27172951032493053</v>
      </c>
      <c r="J5" s="44">
        <v>0.26134859053968418</v>
      </c>
      <c r="K5" s="44"/>
      <c r="L5" s="122">
        <f>J5-B5</f>
        <v>-9.8651409460315809E-2</v>
      </c>
    </row>
    <row r="6" spans="1:12">
      <c r="A6" s="10" t="s">
        <v>113</v>
      </c>
      <c r="B6" s="41">
        <v>0.48</v>
      </c>
      <c r="C6" s="42">
        <v>0.42</v>
      </c>
      <c r="D6" s="42">
        <v>0.41</v>
      </c>
      <c r="E6" s="41">
        <v>0.39</v>
      </c>
      <c r="F6" s="44">
        <v>0.38</v>
      </c>
      <c r="G6" s="44">
        <v>0.41911669809390512</v>
      </c>
      <c r="H6" s="44">
        <v>0.40378463403382187</v>
      </c>
      <c r="I6" s="44">
        <v>0.39173906064724368</v>
      </c>
      <c r="J6" s="44">
        <v>0.3851020656143555</v>
      </c>
      <c r="K6" s="44"/>
      <c r="L6" s="122">
        <f t="shared" ref="L6:L11" si="0">J6-B6</f>
        <v>-9.4897934385644478E-2</v>
      </c>
    </row>
    <row r="7" spans="1:12">
      <c r="A7" s="10" t="s">
        <v>114</v>
      </c>
      <c r="B7" s="41">
        <v>0.04</v>
      </c>
      <c r="C7" s="42">
        <v>0.04</v>
      </c>
      <c r="D7" s="42">
        <v>0.04</v>
      </c>
      <c r="E7" s="41">
        <v>0.04</v>
      </c>
      <c r="F7" s="44">
        <v>0.01</v>
      </c>
      <c r="G7" s="44">
        <v>3.2392192772629586E-2</v>
      </c>
      <c r="H7" s="44">
        <v>3.343903174134457E-2</v>
      </c>
      <c r="I7" s="44">
        <v>3.1813081044383656E-2</v>
      </c>
      <c r="J7" s="44">
        <v>3.3269502744322464E-2</v>
      </c>
      <c r="K7" s="44"/>
      <c r="L7" s="122">
        <f t="shared" si="0"/>
        <v>-6.7304972556775366E-3</v>
      </c>
    </row>
    <row r="8" spans="1:12">
      <c r="A8" s="10" t="s">
        <v>116</v>
      </c>
      <c r="B8" s="41"/>
      <c r="C8" s="42"/>
      <c r="D8" s="42"/>
      <c r="E8" s="41">
        <v>0.02</v>
      </c>
      <c r="F8" s="44">
        <v>0.03</v>
      </c>
      <c r="G8" s="44">
        <v>4.6838965012866197E-2</v>
      </c>
      <c r="H8" s="44">
        <v>4.8531998006184379E-2</v>
      </c>
      <c r="I8" s="44">
        <v>5.488066493478478E-2</v>
      </c>
      <c r="J8" s="44">
        <v>7.0322402259101774E-2</v>
      </c>
      <c r="K8" s="44"/>
      <c r="L8" s="122">
        <f t="shared" si="0"/>
        <v>7.0322402259101774E-2</v>
      </c>
    </row>
    <row r="9" spans="1:12">
      <c r="A9" s="10" t="s">
        <v>115</v>
      </c>
      <c r="B9" s="41">
        <v>0.02</v>
      </c>
      <c r="C9" s="34">
        <v>0.03</v>
      </c>
      <c r="D9" s="34">
        <v>0.03</v>
      </c>
      <c r="E9" s="41">
        <v>0.05</v>
      </c>
      <c r="F9" s="44">
        <v>0.06</v>
      </c>
      <c r="G9" s="44">
        <v>7.7539646910513557E-2</v>
      </c>
      <c r="H9" s="44">
        <v>9.2216228506672535E-2</v>
      </c>
      <c r="I9" s="44">
        <v>9.4934109076061743E-2</v>
      </c>
      <c r="J9" s="44">
        <v>8.3143587155218024E-2</v>
      </c>
      <c r="K9" s="44"/>
      <c r="L9" s="122">
        <f t="shared" si="0"/>
        <v>6.314358715521802E-2</v>
      </c>
    </row>
    <row r="10" spans="1:12">
      <c r="A10" s="10" t="s">
        <v>117</v>
      </c>
      <c r="B10" s="41">
        <v>0.09</v>
      </c>
      <c r="C10" s="42">
        <v>0.09</v>
      </c>
      <c r="D10" s="42">
        <v>0.1</v>
      </c>
      <c r="E10" s="41">
        <v>0.1</v>
      </c>
      <c r="F10" s="44">
        <v>0.12</v>
      </c>
      <c r="G10" s="44">
        <v>0.12100003739111349</v>
      </c>
      <c r="H10" s="44">
        <v>0.12468071744586938</v>
      </c>
      <c r="I10" s="44">
        <v>0.12983587383864456</v>
      </c>
      <c r="J10" s="44">
        <v>0.14692256168674431</v>
      </c>
      <c r="K10" s="44"/>
      <c r="L10" s="122">
        <f t="shared" si="0"/>
        <v>5.6922561686744311E-2</v>
      </c>
    </row>
    <row r="11" spans="1:12" ht="12.75" customHeight="1">
      <c r="A11" s="10" t="s">
        <v>118</v>
      </c>
      <c r="B11" s="41">
        <v>0.01</v>
      </c>
      <c r="C11" s="42">
        <v>0.08</v>
      </c>
      <c r="D11" s="42">
        <v>0.09</v>
      </c>
      <c r="E11" s="41">
        <v>0.08</v>
      </c>
      <c r="F11" s="44">
        <v>0.08</v>
      </c>
      <c r="G11" s="44">
        <v>1.2694761018341249E-2</v>
      </c>
      <c r="H11" s="44">
        <v>1.5589510939551132E-2</v>
      </c>
      <c r="I11" s="44">
        <v>2.5067700133951005E-2</v>
      </c>
      <c r="J11" s="44">
        <v>1.9891290000573748E-2</v>
      </c>
      <c r="K11" s="44"/>
      <c r="L11" s="122">
        <f t="shared" si="0"/>
        <v>9.8912900005737481E-3</v>
      </c>
    </row>
    <row r="12" spans="1:12" ht="12.75" customHeight="1" thickBot="1">
      <c r="A12" s="46" t="s">
        <v>87</v>
      </c>
      <c r="B12" s="47">
        <f>SUM(B5:B11)</f>
        <v>1</v>
      </c>
      <c r="C12" s="47">
        <f>SUM(C5:C11)</f>
        <v>1</v>
      </c>
      <c r="D12" s="47">
        <f>SUM(D5:D11)</f>
        <v>1</v>
      </c>
      <c r="E12" s="47">
        <f>SUM(E5:E11)</f>
        <v>1</v>
      </c>
      <c r="F12" s="47">
        <f>SUM(F5:F11)</f>
        <v>1</v>
      </c>
      <c r="G12" s="47">
        <v>1</v>
      </c>
      <c r="H12" s="47">
        <v>1</v>
      </c>
      <c r="I12" s="47">
        <v>1</v>
      </c>
      <c r="J12" s="47">
        <v>1</v>
      </c>
      <c r="K12" s="47"/>
      <c r="L12" s="123"/>
    </row>
    <row r="13" spans="1:12" ht="13.5" customHeight="1" thickTop="1">
      <c r="A13" s="24"/>
      <c r="B13" s="24"/>
      <c r="C13" s="24"/>
      <c r="D13" s="24"/>
      <c r="E13" s="9"/>
      <c r="F13" s="10"/>
      <c r="G13" s="9"/>
      <c r="H13" s="9"/>
      <c r="I13" s="9"/>
      <c r="J13" s="9"/>
      <c r="K13" s="9"/>
      <c r="L13" s="10"/>
    </row>
    <row r="14" spans="1:12" ht="26.25" thickBot="1">
      <c r="A14" s="50" t="s">
        <v>90</v>
      </c>
      <c r="B14" s="43">
        <v>1998</v>
      </c>
      <c r="C14" s="43">
        <v>1999</v>
      </c>
      <c r="D14" s="43">
        <v>2000</v>
      </c>
      <c r="E14" s="43">
        <v>2001</v>
      </c>
      <c r="F14" s="43">
        <v>2002</v>
      </c>
      <c r="G14" s="43">
        <v>2003</v>
      </c>
      <c r="H14" s="43">
        <v>2004</v>
      </c>
      <c r="I14" s="43">
        <v>2005</v>
      </c>
      <c r="J14" s="43">
        <v>2006</v>
      </c>
      <c r="K14" s="43"/>
      <c r="L14" s="121" t="s">
        <v>1804</v>
      </c>
    </row>
    <row r="15" spans="1:12" ht="12.75" customHeight="1">
      <c r="A15" s="10" t="s">
        <v>112</v>
      </c>
      <c r="B15" s="41">
        <v>0.16</v>
      </c>
      <c r="C15" s="42">
        <v>0.13</v>
      </c>
      <c r="D15" s="42">
        <v>0.12</v>
      </c>
      <c r="E15" s="42">
        <v>0.12</v>
      </c>
      <c r="F15" s="42">
        <v>0.12</v>
      </c>
      <c r="G15" s="42">
        <v>0.10751212094543557</v>
      </c>
      <c r="H15" s="42">
        <v>0.10473611917651064</v>
      </c>
      <c r="I15" s="42">
        <v>9.276540259860977E-2</v>
      </c>
      <c r="J15" s="42">
        <v>9.046389995960305E-2</v>
      </c>
      <c r="K15" s="42"/>
      <c r="L15" s="122">
        <f>J15-B15</f>
        <v>-6.9536100040396953E-2</v>
      </c>
    </row>
    <row r="16" spans="1:12">
      <c r="A16" s="10" t="s">
        <v>113</v>
      </c>
      <c r="B16" s="41">
        <v>0.38</v>
      </c>
      <c r="C16" s="42">
        <v>0.35</v>
      </c>
      <c r="D16" s="42">
        <v>0.34</v>
      </c>
      <c r="E16" s="42">
        <v>0.33</v>
      </c>
      <c r="F16" s="42">
        <v>0.31</v>
      </c>
      <c r="G16" s="42">
        <v>0.36837957825947859</v>
      </c>
      <c r="H16" s="42">
        <v>0.3595863882266796</v>
      </c>
      <c r="I16" s="42">
        <v>0.31994893082559067</v>
      </c>
      <c r="J16" s="42">
        <v>0.26514635527689479</v>
      </c>
      <c r="K16" s="42"/>
      <c r="L16" s="122">
        <f t="shared" ref="L16:L21" si="1">J16-B16</f>
        <v>-0.11485364472310522</v>
      </c>
    </row>
    <row r="17" spans="1:12">
      <c r="A17" s="10" t="s">
        <v>114</v>
      </c>
      <c r="B17" s="41">
        <v>0.01</v>
      </c>
      <c r="C17" s="42">
        <v>0</v>
      </c>
      <c r="D17" s="42">
        <v>0</v>
      </c>
      <c r="E17" s="42">
        <v>0</v>
      </c>
      <c r="F17" s="42">
        <v>0</v>
      </c>
      <c r="G17" s="42">
        <v>0</v>
      </c>
      <c r="H17" s="42">
        <v>2.7207520975878617E-5</v>
      </c>
      <c r="I17" s="42">
        <v>1.1004214536764541E-2</v>
      </c>
      <c r="J17" s="42">
        <v>6.0534021867377587E-2</v>
      </c>
      <c r="K17" s="42"/>
      <c r="L17" s="122">
        <f t="shared" si="1"/>
        <v>5.0534021867377585E-2</v>
      </c>
    </row>
    <row r="18" spans="1:12">
      <c r="A18" s="10" t="s">
        <v>116</v>
      </c>
      <c r="B18" s="41">
        <v>0.09</v>
      </c>
      <c r="C18" s="42">
        <v>0.1</v>
      </c>
      <c r="D18" s="42">
        <v>0.11</v>
      </c>
      <c r="E18" s="42">
        <v>0.11</v>
      </c>
      <c r="F18" s="42">
        <v>0.12</v>
      </c>
      <c r="G18" s="42">
        <v>0.12265694180631885</v>
      </c>
      <c r="H18" s="42">
        <v>0.12862360611473611</v>
      </c>
      <c r="I18" s="42">
        <v>0.13957185209649767</v>
      </c>
      <c r="J18" s="42">
        <v>0.13884810469582265</v>
      </c>
      <c r="K18" s="42"/>
      <c r="L18" s="122">
        <f t="shared" si="1"/>
        <v>4.8848104695822653E-2</v>
      </c>
    </row>
    <row r="19" spans="1:12">
      <c r="A19" s="10" t="s">
        <v>117</v>
      </c>
      <c r="B19" s="41">
        <v>0.21</v>
      </c>
      <c r="C19" s="42">
        <v>0.24</v>
      </c>
      <c r="D19" s="42">
        <v>0.24</v>
      </c>
      <c r="E19" s="42">
        <v>0.24</v>
      </c>
      <c r="F19" s="42">
        <v>0.23</v>
      </c>
      <c r="G19" s="42">
        <v>0.22632893361624001</v>
      </c>
      <c r="H19" s="42">
        <v>0.22741366910311409</v>
      </c>
      <c r="I19" s="42">
        <v>0.2142023290861218</v>
      </c>
      <c r="J19" s="42">
        <v>0.2105958103157049</v>
      </c>
      <c r="K19" s="42"/>
      <c r="L19" s="122">
        <f t="shared" si="1"/>
        <v>5.9581031570490883E-4</v>
      </c>
    </row>
    <row r="20" spans="1:12">
      <c r="A20" s="10" t="s">
        <v>119</v>
      </c>
      <c r="B20" s="41">
        <v>0.14000000000000001</v>
      </c>
      <c r="C20" s="42">
        <v>0.15</v>
      </c>
      <c r="D20" s="42">
        <v>0.15</v>
      </c>
      <c r="E20" s="42">
        <v>0.16</v>
      </c>
      <c r="F20" s="42">
        <v>0.17</v>
      </c>
      <c r="G20" s="42">
        <v>0.16867209859475379</v>
      </c>
      <c r="H20" s="42">
        <v>0.17353079647644373</v>
      </c>
      <c r="I20" s="42">
        <v>0.20586695574333819</v>
      </c>
      <c r="J20" s="42">
        <v>0.21185759372684038</v>
      </c>
      <c r="K20" s="42"/>
      <c r="L20" s="122">
        <f t="shared" si="1"/>
        <v>7.1857593726840363E-2</v>
      </c>
    </row>
    <row r="21" spans="1:12">
      <c r="A21" s="10" t="s">
        <v>118</v>
      </c>
      <c r="B21" s="41">
        <v>0.01</v>
      </c>
      <c r="C21" s="42">
        <v>0.03</v>
      </c>
      <c r="D21" s="42">
        <v>0.04</v>
      </c>
      <c r="E21" s="42">
        <v>0.04</v>
      </c>
      <c r="F21" s="42">
        <v>0.05</v>
      </c>
      <c r="G21" s="42">
        <v>6.4112049844753738E-3</v>
      </c>
      <c r="H21" s="42">
        <v>6.0822133815398643E-3</v>
      </c>
      <c r="I21" s="42">
        <v>1.6640315113077338E-2</v>
      </c>
      <c r="J21" s="42">
        <v>2.2554214157756672E-2</v>
      </c>
      <c r="K21" s="42"/>
      <c r="L21" s="122">
        <f t="shared" si="1"/>
        <v>1.2554214157756672E-2</v>
      </c>
    </row>
    <row r="22" spans="1:12" ht="13.5" customHeight="1" thickBot="1">
      <c r="A22" s="46" t="s">
        <v>87</v>
      </c>
      <c r="B22" s="47">
        <f t="shared" ref="B22:J22" si="2">SUM(B15:B21)</f>
        <v>1</v>
      </c>
      <c r="C22" s="47">
        <f t="shared" si="2"/>
        <v>1</v>
      </c>
      <c r="D22" s="47">
        <f t="shared" si="2"/>
        <v>1</v>
      </c>
      <c r="E22" s="47">
        <f t="shared" si="2"/>
        <v>1</v>
      </c>
      <c r="F22" s="47">
        <f t="shared" si="2"/>
        <v>1</v>
      </c>
      <c r="G22" s="47">
        <v>0.99996087820670221</v>
      </c>
      <c r="H22" s="47">
        <v>1</v>
      </c>
      <c r="I22" s="47">
        <f t="shared" si="2"/>
        <v>0.99999999999999989</v>
      </c>
      <c r="J22" s="47">
        <f t="shared" si="2"/>
        <v>0.99999999999999989</v>
      </c>
      <c r="K22" s="47"/>
      <c r="L22" s="123"/>
    </row>
    <row r="23" spans="1:12" ht="13.5" customHeight="1" thickTop="1">
      <c r="A23" s="9"/>
      <c r="B23" s="45"/>
      <c r="C23" s="45"/>
      <c r="D23" s="45"/>
      <c r="E23" s="45"/>
      <c r="F23" s="45"/>
      <c r="G23" s="45"/>
      <c r="H23" s="45"/>
      <c r="I23" s="45"/>
      <c r="J23" s="45"/>
      <c r="K23" s="45"/>
    </row>
    <row r="24" spans="1:12" ht="13.5" customHeight="1">
      <c r="A24" s="9" t="s">
        <v>1126</v>
      </c>
      <c r="B24" s="45"/>
      <c r="C24" s="45"/>
      <c r="D24" s="45"/>
      <c r="E24" s="45"/>
      <c r="F24" s="45"/>
      <c r="G24" s="45"/>
      <c r="H24" s="45"/>
      <c r="I24" s="45"/>
      <c r="J24" s="45"/>
      <c r="K24" s="45"/>
    </row>
    <row r="25" spans="1:12" ht="12.75" customHeight="1">
      <c r="A25" s="731" t="s">
        <v>121</v>
      </c>
      <c r="B25" s="731"/>
      <c r="C25" s="731"/>
      <c r="D25" s="731"/>
      <c r="E25" s="731"/>
      <c r="F25" s="731"/>
      <c r="G25" s="731"/>
      <c r="H25" s="731"/>
      <c r="I25" s="731"/>
      <c r="J25" s="731"/>
      <c r="K25" s="731"/>
      <c r="L25" s="731"/>
    </row>
    <row r="26" spans="1:12">
      <c r="A26" s="731" t="s">
        <v>123</v>
      </c>
      <c r="B26" s="731"/>
      <c r="C26" s="731"/>
      <c r="D26" s="731"/>
      <c r="E26" s="731"/>
      <c r="F26" s="731"/>
      <c r="G26" s="731"/>
      <c r="H26" s="731"/>
      <c r="I26" s="731"/>
      <c r="J26" s="731"/>
      <c r="K26" s="731"/>
      <c r="L26" s="731"/>
    </row>
    <row r="27" spans="1:12">
      <c r="A27" s="12"/>
      <c r="B27" s="12"/>
      <c r="C27" s="12"/>
      <c r="D27" s="12"/>
      <c r="E27" s="12"/>
      <c r="F27" s="12"/>
      <c r="G27" s="12"/>
      <c r="H27" s="12"/>
      <c r="I27" s="12"/>
      <c r="J27" s="12"/>
      <c r="K27" s="12"/>
      <c r="L27" s="12"/>
    </row>
    <row r="28" spans="1:12" ht="15">
      <c r="A28" s="722" t="s">
        <v>1093</v>
      </c>
      <c r="B28" s="722"/>
    </row>
  </sheetData>
  <mergeCells count="3">
    <mergeCell ref="A25:L25"/>
    <mergeCell ref="A26:L26"/>
    <mergeCell ref="A28:B28"/>
  </mergeCells>
  <phoneticPr fontId="0" type="noConversion"/>
  <hyperlinks>
    <hyperlink ref="A28:B28" location="'Table of Contents'!A1" display="Table of contents"/>
  </hyperlinks>
  <pageMargins left="0.75" right="0.75" top="1" bottom="1" header="0.5" footer="0.5"/>
  <pageSetup orientation="landscape" horizontalDpi="4294967292" verticalDpi="1200" r:id="rId1"/>
  <headerFooter alignWithMargins="0"/>
</worksheet>
</file>

<file path=xl/worksheets/sheet17.xml><?xml version="1.0" encoding="utf-8"?>
<worksheet xmlns="http://schemas.openxmlformats.org/spreadsheetml/2006/main" xmlns:r="http://schemas.openxmlformats.org/officeDocument/2006/relationships">
  <sheetPr codeName="Sheet16"/>
  <dimension ref="A1:IB252"/>
  <sheetViews>
    <sheetView workbookViewId="0">
      <selection sqref="A1:I1"/>
    </sheetView>
  </sheetViews>
  <sheetFormatPr defaultColWidth="9.28515625" defaultRowHeight="12.75"/>
  <cols>
    <col min="1" max="1" width="15.28515625" style="29" customWidth="1"/>
    <col min="2" max="2" width="14.28515625" style="103" bestFit="1" customWidth="1"/>
    <col min="3" max="3" width="12.5703125" style="25" customWidth="1"/>
    <col min="4" max="4" width="13" style="103" bestFit="1" customWidth="1"/>
    <col min="5" max="5" width="14" style="25" bestFit="1" customWidth="1"/>
    <col min="6" max="6" width="12.7109375" style="103" bestFit="1" customWidth="1"/>
    <col min="7" max="7" width="10" style="25" bestFit="1" customWidth="1"/>
    <col min="8" max="8" width="15" style="103" bestFit="1" customWidth="1"/>
    <col min="9" max="9" width="10" style="24" bestFit="1" customWidth="1"/>
    <col min="10" max="10" width="9.28515625" style="24"/>
    <col min="11" max="11" width="10" style="24" bestFit="1" customWidth="1"/>
    <col min="12" max="12" width="11" style="24" bestFit="1" customWidth="1"/>
    <col min="13" max="16384" width="9.28515625" style="24"/>
  </cols>
  <sheetData>
    <row r="1" spans="1:236" ht="27.75" customHeight="1">
      <c r="A1" s="724" t="s">
        <v>2037</v>
      </c>
      <c r="B1" s="724"/>
      <c r="C1" s="724"/>
      <c r="D1" s="724"/>
      <c r="E1" s="724"/>
      <c r="F1" s="724"/>
      <c r="G1" s="724"/>
      <c r="H1" s="724"/>
      <c r="I1" s="724"/>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row>
    <row r="2" spans="1:236" ht="27.75" customHeight="1">
      <c r="A2" s="27"/>
      <c r="B2" s="37"/>
      <c r="C2" s="116"/>
      <c r="D2" s="37"/>
      <c r="E2" s="116"/>
      <c r="F2" s="37"/>
      <c r="G2" s="116"/>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c r="DA2" s="37"/>
      <c r="DB2" s="37"/>
      <c r="DC2" s="37"/>
      <c r="DD2" s="37"/>
      <c r="DE2" s="37"/>
      <c r="DF2" s="37"/>
      <c r="DG2" s="37"/>
      <c r="DH2" s="37"/>
      <c r="DI2" s="37"/>
      <c r="DJ2" s="37"/>
      <c r="DK2" s="37"/>
      <c r="DL2" s="37"/>
      <c r="DM2" s="37"/>
      <c r="DN2" s="37"/>
      <c r="DO2" s="37"/>
      <c r="DP2" s="37"/>
      <c r="DQ2" s="37"/>
      <c r="DR2" s="37"/>
      <c r="DS2" s="37"/>
      <c r="DT2" s="37"/>
      <c r="DU2" s="37"/>
      <c r="DV2" s="37"/>
      <c r="DW2" s="37"/>
      <c r="DX2" s="37"/>
      <c r="DY2" s="37"/>
      <c r="DZ2" s="37"/>
      <c r="EA2" s="37"/>
      <c r="EB2" s="37"/>
      <c r="EC2" s="37"/>
      <c r="ED2" s="37"/>
      <c r="EE2" s="37"/>
      <c r="EF2" s="37"/>
      <c r="EG2" s="37"/>
      <c r="EH2" s="37"/>
      <c r="EI2" s="37"/>
      <c r="EJ2" s="37"/>
      <c r="EK2" s="37"/>
      <c r="EL2" s="37"/>
      <c r="EM2" s="37"/>
      <c r="EN2" s="37"/>
      <c r="EO2" s="37"/>
      <c r="EP2" s="37"/>
      <c r="EQ2" s="37"/>
      <c r="ER2" s="37"/>
      <c r="ES2" s="37"/>
      <c r="ET2" s="37"/>
      <c r="EU2" s="37"/>
      <c r="EV2" s="37"/>
      <c r="EW2" s="37"/>
      <c r="EX2" s="37"/>
      <c r="EY2" s="37"/>
      <c r="EZ2" s="37"/>
      <c r="FA2" s="37"/>
      <c r="FB2" s="37"/>
      <c r="FC2" s="37"/>
      <c r="FD2" s="37"/>
      <c r="FE2" s="37"/>
      <c r="FF2" s="37"/>
      <c r="FG2" s="37"/>
      <c r="FH2" s="37"/>
      <c r="FI2" s="37"/>
      <c r="FJ2" s="37"/>
      <c r="FK2" s="37"/>
      <c r="FL2" s="37"/>
      <c r="FM2" s="37"/>
      <c r="FN2" s="37"/>
      <c r="FO2" s="37"/>
      <c r="FP2" s="37"/>
      <c r="FQ2" s="37"/>
      <c r="FR2" s="37"/>
      <c r="FS2" s="37"/>
      <c r="FT2" s="37"/>
      <c r="FU2" s="37"/>
      <c r="FV2" s="37"/>
      <c r="FW2" s="37"/>
      <c r="FX2" s="37"/>
      <c r="FY2" s="37"/>
      <c r="FZ2" s="37"/>
      <c r="GA2" s="37"/>
      <c r="GB2" s="37"/>
      <c r="GC2" s="37"/>
      <c r="GD2" s="37"/>
      <c r="GE2" s="37"/>
      <c r="GF2" s="37"/>
      <c r="GG2" s="37"/>
      <c r="GH2" s="37"/>
      <c r="GI2" s="37"/>
      <c r="GJ2" s="37"/>
      <c r="GK2" s="37"/>
      <c r="GL2" s="37"/>
      <c r="GM2" s="37"/>
      <c r="GN2" s="37"/>
      <c r="GO2" s="37"/>
      <c r="GP2" s="37"/>
      <c r="GQ2" s="37"/>
      <c r="GR2" s="37"/>
      <c r="GS2" s="37"/>
      <c r="GT2" s="37"/>
      <c r="GU2" s="37"/>
      <c r="GV2" s="37"/>
      <c r="GW2" s="37"/>
      <c r="GX2" s="37"/>
      <c r="GY2" s="37"/>
      <c r="GZ2" s="37"/>
      <c r="HA2" s="37"/>
      <c r="HB2" s="37"/>
      <c r="HC2" s="37"/>
      <c r="HD2" s="37"/>
      <c r="HE2" s="37"/>
      <c r="HF2" s="37"/>
      <c r="HG2" s="37"/>
      <c r="HH2" s="37"/>
      <c r="HI2" s="37"/>
      <c r="HJ2" s="37"/>
      <c r="HK2" s="37"/>
      <c r="HL2" s="37"/>
      <c r="HM2" s="37"/>
      <c r="HN2" s="37"/>
      <c r="HO2" s="37"/>
      <c r="HP2" s="37"/>
      <c r="HQ2" s="37"/>
      <c r="HR2" s="37"/>
      <c r="HS2" s="37"/>
      <c r="HT2" s="37"/>
      <c r="HU2" s="37"/>
      <c r="HV2" s="37"/>
      <c r="HW2" s="37"/>
      <c r="HX2" s="37"/>
      <c r="HY2" s="37"/>
      <c r="HZ2" s="37"/>
      <c r="IA2" s="37"/>
      <c r="IB2" s="37"/>
    </row>
    <row r="3" spans="1:236" ht="26.25" thickBot="1">
      <c r="A3" s="105">
        <v>1999</v>
      </c>
      <c r="B3" s="94" t="s">
        <v>91</v>
      </c>
      <c r="C3" s="117" t="s">
        <v>104</v>
      </c>
      <c r="D3" s="94" t="s">
        <v>90</v>
      </c>
      <c r="E3" s="117" t="s">
        <v>104</v>
      </c>
      <c r="F3" s="94" t="s">
        <v>906</v>
      </c>
      <c r="G3" s="117" t="s">
        <v>104</v>
      </c>
      <c r="H3" s="94" t="s">
        <v>87</v>
      </c>
      <c r="I3" s="94" t="s">
        <v>104</v>
      </c>
    </row>
    <row r="4" spans="1:236">
      <c r="A4" s="9" t="s">
        <v>92</v>
      </c>
      <c r="B4" s="95">
        <v>826057</v>
      </c>
      <c r="C4" s="112"/>
      <c r="D4" s="95">
        <v>104134</v>
      </c>
      <c r="E4" s="119"/>
      <c r="F4" s="57">
        <v>88434</v>
      </c>
      <c r="H4" s="57">
        <v>1018625</v>
      </c>
      <c r="I4" s="93"/>
    </row>
    <row r="5" spans="1:236">
      <c r="A5" s="9" t="s">
        <v>93</v>
      </c>
      <c r="B5" s="95">
        <v>1087714</v>
      </c>
      <c r="C5" s="112"/>
      <c r="D5" s="95">
        <v>124258</v>
      </c>
      <c r="E5" s="112"/>
      <c r="F5" s="95">
        <v>163445</v>
      </c>
      <c r="G5" s="119"/>
      <c r="H5" s="57">
        <v>1375417</v>
      </c>
      <c r="I5" s="93"/>
    </row>
    <row r="6" spans="1:236">
      <c r="A6" s="9" t="s">
        <v>94</v>
      </c>
      <c r="B6" s="95">
        <v>1324485</v>
      </c>
      <c r="C6" s="112"/>
      <c r="D6" s="95">
        <v>163630</v>
      </c>
      <c r="E6" s="112"/>
      <c r="F6" s="95">
        <v>133922</v>
      </c>
      <c r="G6" s="119"/>
      <c r="H6" s="57">
        <v>1622037</v>
      </c>
      <c r="I6" s="93"/>
    </row>
    <row r="7" spans="1:236">
      <c r="A7" s="9" t="s">
        <v>95</v>
      </c>
      <c r="B7" s="95">
        <v>1247057</v>
      </c>
      <c r="C7" s="112"/>
      <c r="D7" s="95">
        <v>191144</v>
      </c>
      <c r="E7" s="112"/>
      <c r="F7" s="95">
        <v>127816</v>
      </c>
      <c r="G7" s="119"/>
      <c r="H7" s="57">
        <v>1566017</v>
      </c>
      <c r="I7" s="93"/>
    </row>
    <row r="8" spans="1:236">
      <c r="A8" s="9" t="s">
        <v>96</v>
      </c>
      <c r="B8" s="95">
        <v>1462492</v>
      </c>
      <c r="C8" s="112"/>
      <c r="D8" s="95">
        <v>212968</v>
      </c>
      <c r="E8" s="112"/>
      <c r="F8" s="95">
        <v>135105</v>
      </c>
      <c r="G8" s="119"/>
      <c r="H8" s="57">
        <v>1810565</v>
      </c>
      <c r="I8" s="93"/>
    </row>
    <row r="9" spans="1:236">
      <c r="A9" s="9" t="s">
        <v>97</v>
      </c>
      <c r="B9" s="95">
        <v>1490523</v>
      </c>
      <c r="C9" s="112"/>
      <c r="D9" s="95">
        <v>249086</v>
      </c>
      <c r="E9" s="112"/>
      <c r="F9" s="95">
        <v>161555</v>
      </c>
      <c r="G9" s="119"/>
      <c r="H9" s="57">
        <v>1901164</v>
      </c>
      <c r="I9" s="93"/>
    </row>
    <row r="10" spans="1:236">
      <c r="A10" s="9" t="s">
        <v>98</v>
      </c>
      <c r="B10" s="95">
        <v>1549932</v>
      </c>
      <c r="C10" s="112"/>
      <c r="D10" s="95">
        <v>222549</v>
      </c>
      <c r="E10" s="112"/>
      <c r="F10" s="95">
        <v>125281</v>
      </c>
      <c r="G10" s="119"/>
      <c r="H10" s="57">
        <v>1897762</v>
      </c>
      <c r="I10" s="93"/>
    </row>
    <row r="11" spans="1:236">
      <c r="A11" s="9" t="s">
        <v>99</v>
      </c>
      <c r="B11" s="95">
        <v>1239079</v>
      </c>
      <c r="C11" s="112"/>
      <c r="D11" s="95">
        <v>219684</v>
      </c>
      <c r="E11" s="112"/>
      <c r="F11" s="95">
        <v>128975</v>
      </c>
      <c r="G11" s="119"/>
      <c r="H11" s="57">
        <v>1587738</v>
      </c>
      <c r="I11" s="93"/>
    </row>
    <row r="12" spans="1:236">
      <c r="A12" s="9" t="s">
        <v>100</v>
      </c>
      <c r="B12" s="95">
        <v>1061438</v>
      </c>
      <c r="C12" s="112"/>
      <c r="D12" s="95">
        <v>183182</v>
      </c>
      <c r="E12" s="112"/>
      <c r="F12" s="95">
        <v>129088</v>
      </c>
      <c r="G12" s="119"/>
      <c r="H12" s="57">
        <v>1373708</v>
      </c>
      <c r="I12" s="93"/>
    </row>
    <row r="13" spans="1:236">
      <c r="A13" s="9" t="s">
        <v>101</v>
      </c>
      <c r="B13" s="95">
        <v>1165509</v>
      </c>
      <c r="C13" s="112"/>
      <c r="D13" s="95">
        <v>145402</v>
      </c>
      <c r="E13" s="112"/>
      <c r="F13" s="95">
        <v>132110</v>
      </c>
      <c r="G13" s="119"/>
      <c r="H13" s="57">
        <v>1443021</v>
      </c>
      <c r="I13" s="93"/>
    </row>
    <row r="14" spans="1:236">
      <c r="A14" s="9" t="s">
        <v>102</v>
      </c>
      <c r="B14" s="95">
        <v>1091678</v>
      </c>
      <c r="C14" s="112"/>
      <c r="D14" s="95">
        <v>151699</v>
      </c>
      <c r="E14" s="112"/>
      <c r="F14" s="95">
        <v>118822</v>
      </c>
      <c r="G14" s="119"/>
      <c r="H14" s="57">
        <v>1362199</v>
      </c>
      <c r="I14" s="93"/>
    </row>
    <row r="15" spans="1:236">
      <c r="A15" s="9" t="s">
        <v>103</v>
      </c>
      <c r="B15" s="95">
        <v>985718</v>
      </c>
      <c r="C15" s="112"/>
      <c r="D15" s="95">
        <v>155869</v>
      </c>
      <c r="E15" s="112"/>
      <c r="F15" s="95">
        <v>133447</v>
      </c>
      <c r="G15" s="119"/>
      <c r="H15" s="57">
        <v>1275034</v>
      </c>
      <c r="I15" s="93"/>
    </row>
    <row r="16" spans="1:236" ht="13.5" thickBot="1">
      <c r="A16" s="107" t="s">
        <v>237</v>
      </c>
      <c r="B16" s="97">
        <f>SUM(B4:B15)</f>
        <v>14531682</v>
      </c>
      <c r="C16" s="114"/>
      <c r="D16" s="97">
        <f>SUM(D4:D15)</f>
        <v>2123605</v>
      </c>
      <c r="E16" s="114"/>
      <c r="F16" s="97">
        <f>SUM(F4:F15)</f>
        <v>1578000</v>
      </c>
      <c r="G16" s="114"/>
      <c r="H16" s="97">
        <v>18233287</v>
      </c>
      <c r="I16" s="104"/>
    </row>
    <row r="17" spans="1:9" ht="13.5" thickTop="1">
      <c r="A17" s="108"/>
      <c r="B17" s="98"/>
      <c r="C17" s="118"/>
      <c r="D17" s="98"/>
      <c r="E17" s="118"/>
      <c r="F17" s="98"/>
      <c r="G17" s="118"/>
      <c r="H17" s="98"/>
      <c r="I17" s="93"/>
    </row>
    <row r="18" spans="1:9" ht="26.25" thickBot="1">
      <c r="A18" s="105">
        <v>2000</v>
      </c>
      <c r="B18" s="94" t="s">
        <v>91</v>
      </c>
      <c r="C18" s="117" t="s">
        <v>104</v>
      </c>
      <c r="D18" s="94" t="s">
        <v>90</v>
      </c>
      <c r="E18" s="117" t="s">
        <v>104</v>
      </c>
      <c r="F18" s="94" t="s">
        <v>906</v>
      </c>
      <c r="G18" s="117" t="s">
        <v>104</v>
      </c>
      <c r="H18" s="94" t="s">
        <v>87</v>
      </c>
      <c r="I18" s="94" t="s">
        <v>104</v>
      </c>
    </row>
    <row r="19" spans="1:9">
      <c r="A19" s="9" t="s">
        <v>92</v>
      </c>
      <c r="B19" s="99">
        <v>951989</v>
      </c>
      <c r="C19" s="112">
        <f>B19/B4-1</f>
        <v>0.15244952830131586</v>
      </c>
      <c r="D19" s="99">
        <v>127989</v>
      </c>
      <c r="E19" s="112">
        <f>D19/D4-1</f>
        <v>0.22907983943764765</v>
      </c>
      <c r="F19" s="99">
        <v>131990</v>
      </c>
      <c r="G19" s="112">
        <f t="shared" ref="G19:G31" si="0">F19/F4-1</f>
        <v>0.49252549924237288</v>
      </c>
      <c r="H19" s="57">
        <v>1211968.3815293678</v>
      </c>
      <c r="I19" s="112">
        <f t="shared" ref="I19:I31" si="1">H19/H4-1</f>
        <v>0.189808203734807</v>
      </c>
    </row>
    <row r="20" spans="1:9">
      <c r="A20" s="9" t="s">
        <v>93</v>
      </c>
      <c r="B20" s="99">
        <v>1192032</v>
      </c>
      <c r="C20" s="112">
        <f t="shared" ref="C20:E31" si="2">B20/B5-1</f>
        <v>9.5905725218209836E-2</v>
      </c>
      <c r="D20" s="99">
        <v>172215</v>
      </c>
      <c r="E20" s="112">
        <f t="shared" si="2"/>
        <v>0.38594698128088334</v>
      </c>
      <c r="F20" s="99">
        <v>137832</v>
      </c>
      <c r="G20" s="112">
        <f t="shared" si="0"/>
        <v>-0.15670714919391848</v>
      </c>
      <c r="H20" s="57">
        <v>1502079.4818527065</v>
      </c>
      <c r="I20" s="112">
        <f t="shared" si="1"/>
        <v>9.209024016186107E-2</v>
      </c>
    </row>
    <row r="21" spans="1:9">
      <c r="A21" s="9" t="s">
        <v>94</v>
      </c>
      <c r="B21" s="99">
        <v>1406502</v>
      </c>
      <c r="C21" s="112">
        <f t="shared" si="2"/>
        <v>6.1923691095029376E-2</v>
      </c>
      <c r="D21" s="99">
        <v>175953</v>
      </c>
      <c r="E21" s="112">
        <f t="shared" si="2"/>
        <v>7.531015095031468E-2</v>
      </c>
      <c r="F21" s="99">
        <v>169232</v>
      </c>
      <c r="G21" s="112">
        <f t="shared" si="0"/>
        <v>0.26366093696330695</v>
      </c>
      <c r="H21" s="57">
        <v>1751687.1372338419</v>
      </c>
      <c r="I21" s="112">
        <f t="shared" si="1"/>
        <v>7.9930443777695537E-2</v>
      </c>
    </row>
    <row r="22" spans="1:9">
      <c r="A22" s="9" t="s">
        <v>95</v>
      </c>
      <c r="B22" s="99">
        <v>1321528</v>
      </c>
      <c r="C22" s="112">
        <f t="shared" si="2"/>
        <v>5.9717398643365893E-2</v>
      </c>
      <c r="D22" s="99">
        <v>202021</v>
      </c>
      <c r="E22" s="112">
        <f t="shared" si="2"/>
        <v>5.6904741974636908E-2</v>
      </c>
      <c r="F22" s="99">
        <v>139926</v>
      </c>
      <c r="G22" s="112">
        <f t="shared" si="0"/>
        <v>9.4745571759404124E-2</v>
      </c>
      <c r="H22" s="57">
        <v>1663475.1166221406</v>
      </c>
      <c r="I22" s="112">
        <f t="shared" si="1"/>
        <v>6.2233115363460767E-2</v>
      </c>
    </row>
    <row r="23" spans="1:9">
      <c r="A23" s="9" t="s">
        <v>96</v>
      </c>
      <c r="B23" s="99">
        <v>1550291</v>
      </c>
      <c r="C23" s="112">
        <f t="shared" si="2"/>
        <v>6.0033832663699993E-2</v>
      </c>
      <c r="D23" s="99">
        <v>240349</v>
      </c>
      <c r="E23" s="112">
        <f t="shared" si="2"/>
        <v>0.12856861124676011</v>
      </c>
      <c r="F23" s="99">
        <v>173269</v>
      </c>
      <c r="G23" s="112">
        <f t="shared" si="0"/>
        <v>0.28247659228007849</v>
      </c>
      <c r="H23" s="57">
        <v>1963909.188602444</v>
      </c>
      <c r="I23" s="112">
        <f t="shared" si="1"/>
        <v>8.4694108525484646E-2</v>
      </c>
    </row>
    <row r="24" spans="1:9">
      <c r="A24" s="9" t="s">
        <v>97</v>
      </c>
      <c r="B24" s="99">
        <v>1575828</v>
      </c>
      <c r="C24" s="112">
        <f t="shared" si="2"/>
        <v>5.7231589180442022E-2</v>
      </c>
      <c r="D24" s="99">
        <v>303070</v>
      </c>
      <c r="E24" s="112">
        <f t="shared" si="2"/>
        <v>0.21672835888006547</v>
      </c>
      <c r="F24" s="99">
        <v>147785</v>
      </c>
      <c r="G24" s="112">
        <f t="shared" si="0"/>
        <v>-8.5234130791371321E-2</v>
      </c>
      <c r="H24" s="57">
        <v>2026683.2739599482</v>
      </c>
      <c r="I24" s="112">
        <f t="shared" si="1"/>
        <v>6.6022328405097142E-2</v>
      </c>
    </row>
    <row r="25" spans="1:9">
      <c r="A25" s="9" t="s">
        <v>98</v>
      </c>
      <c r="B25" s="99">
        <v>1606877</v>
      </c>
      <c r="C25" s="112">
        <f t="shared" si="2"/>
        <v>3.6740321510879248E-2</v>
      </c>
      <c r="D25" s="99">
        <v>284767</v>
      </c>
      <c r="E25" s="112">
        <f t="shared" si="2"/>
        <v>0.27956989247311825</v>
      </c>
      <c r="F25" s="99">
        <v>149403</v>
      </c>
      <c r="G25" s="112">
        <f t="shared" si="0"/>
        <v>0.19254316296964413</v>
      </c>
      <c r="H25" s="57">
        <v>2041047.3163102139</v>
      </c>
      <c r="I25" s="112">
        <f t="shared" si="1"/>
        <v>7.5502258086216134E-2</v>
      </c>
    </row>
    <row r="26" spans="1:9">
      <c r="A26" s="9" t="s">
        <v>99</v>
      </c>
      <c r="B26" s="99">
        <v>1685228</v>
      </c>
      <c r="C26" s="112">
        <f t="shared" si="2"/>
        <v>0.36006501603206909</v>
      </c>
      <c r="D26" s="99">
        <v>290997</v>
      </c>
      <c r="E26" s="112">
        <f t="shared" si="2"/>
        <v>0.32461626700169344</v>
      </c>
      <c r="F26" s="99">
        <v>173853</v>
      </c>
      <c r="G26" s="112">
        <f t="shared" si="0"/>
        <v>0.34795890676487695</v>
      </c>
      <c r="H26" s="57">
        <v>2150078.6846812833</v>
      </c>
      <c r="I26" s="112">
        <f t="shared" si="1"/>
        <v>0.35417725385503362</v>
      </c>
    </row>
    <row r="27" spans="1:9">
      <c r="A27" s="9" t="s">
        <v>100</v>
      </c>
      <c r="B27" s="99">
        <v>1231474</v>
      </c>
      <c r="C27" s="112">
        <f t="shared" si="2"/>
        <v>0.16019400096849745</v>
      </c>
      <c r="D27" s="99">
        <v>240107</v>
      </c>
      <c r="E27" s="112">
        <f t="shared" si="2"/>
        <v>0.31075651537814841</v>
      </c>
      <c r="F27" s="99">
        <v>132269</v>
      </c>
      <c r="G27" s="112">
        <f t="shared" si="0"/>
        <v>2.4642104610808069E-2</v>
      </c>
      <c r="H27" s="57">
        <v>1603850.4709505164</v>
      </c>
      <c r="I27" s="112">
        <f t="shared" si="1"/>
        <v>0.16753376332562397</v>
      </c>
    </row>
    <row r="28" spans="1:9">
      <c r="A28" s="9" t="s">
        <v>101</v>
      </c>
      <c r="B28" s="99">
        <v>1292423</v>
      </c>
      <c r="C28" s="112">
        <f t="shared" si="2"/>
        <v>0.10889148003147131</v>
      </c>
      <c r="D28" s="99">
        <v>217154</v>
      </c>
      <c r="E28" s="112">
        <f t="shared" si="2"/>
        <v>0.4934732672177824</v>
      </c>
      <c r="F28" s="99">
        <v>156914</v>
      </c>
      <c r="G28" s="112">
        <f t="shared" si="0"/>
        <v>0.1877526303837711</v>
      </c>
      <c r="H28" s="57">
        <v>1666491.6023647473</v>
      </c>
      <c r="I28" s="112">
        <f t="shared" si="1"/>
        <v>0.15486302858014356</v>
      </c>
    </row>
    <row r="29" spans="1:9">
      <c r="A29" s="9" t="s">
        <v>102</v>
      </c>
      <c r="B29" s="99">
        <v>1153162</v>
      </c>
      <c r="C29" s="112">
        <f t="shared" si="2"/>
        <v>5.6320636671252977E-2</v>
      </c>
      <c r="D29" s="99">
        <v>159147</v>
      </c>
      <c r="E29" s="112">
        <f t="shared" si="2"/>
        <v>4.9097225426667279E-2</v>
      </c>
      <c r="F29" s="99">
        <v>133894</v>
      </c>
      <c r="G29" s="112">
        <f t="shared" si="0"/>
        <v>0.12684519701738739</v>
      </c>
      <c r="H29" s="57">
        <v>1446203.1054178623</v>
      </c>
      <c r="I29" s="112">
        <f t="shared" si="1"/>
        <v>6.1668012836496144E-2</v>
      </c>
    </row>
    <row r="30" spans="1:9">
      <c r="A30" s="9" t="s">
        <v>103</v>
      </c>
      <c r="B30" s="99">
        <v>1072434</v>
      </c>
      <c r="C30" s="113">
        <f t="shared" si="2"/>
        <v>8.7972422132902128E-2</v>
      </c>
      <c r="D30" s="99">
        <v>194518</v>
      </c>
      <c r="E30" s="113">
        <f t="shared" si="2"/>
        <v>0.24795822132688339</v>
      </c>
      <c r="F30" s="99">
        <v>146522</v>
      </c>
      <c r="G30" s="113">
        <f t="shared" si="0"/>
        <v>9.7978972925580887E-2</v>
      </c>
      <c r="H30" s="57">
        <v>1413474.3359306434</v>
      </c>
      <c r="I30" s="113">
        <f t="shared" si="1"/>
        <v>0.10857776022493781</v>
      </c>
    </row>
    <row r="31" spans="1:9" ht="13.5" thickBot="1">
      <c r="A31" s="107" t="s">
        <v>239</v>
      </c>
      <c r="B31" s="97">
        <f>SUM(B19:B30)</f>
        <v>16039768</v>
      </c>
      <c r="C31" s="114">
        <f t="shared" si="2"/>
        <v>0.10377917711108742</v>
      </c>
      <c r="D31" s="97">
        <f>SUM(D19:D30)</f>
        <v>2608287</v>
      </c>
      <c r="E31" s="114">
        <f t="shared" si="2"/>
        <v>0.22823547693662438</v>
      </c>
      <c r="F31" s="97">
        <f>SUM(F19:F30)</f>
        <v>1792889</v>
      </c>
      <c r="G31" s="114">
        <f t="shared" si="0"/>
        <v>0.13617807351077316</v>
      </c>
      <c r="H31" s="97">
        <v>20440948.095455714</v>
      </c>
      <c r="I31" s="114">
        <f t="shared" si="1"/>
        <v>0.12107861272932929</v>
      </c>
    </row>
    <row r="32" spans="1:9" ht="13.5" thickTop="1">
      <c r="A32" s="108"/>
      <c r="B32" s="98"/>
      <c r="C32" s="118"/>
      <c r="D32" s="98"/>
      <c r="E32" s="118"/>
      <c r="F32" s="98"/>
      <c r="G32" s="118"/>
      <c r="H32" s="98"/>
      <c r="I32" s="115"/>
    </row>
    <row r="33" spans="1:9" ht="26.25" thickBot="1">
      <c r="A33" s="105">
        <v>2001</v>
      </c>
      <c r="B33" s="94" t="s">
        <v>91</v>
      </c>
      <c r="C33" s="117" t="s">
        <v>104</v>
      </c>
      <c r="D33" s="94" t="s">
        <v>90</v>
      </c>
      <c r="E33" s="117" t="s">
        <v>104</v>
      </c>
      <c r="F33" s="94" t="s">
        <v>906</v>
      </c>
      <c r="G33" s="117" t="s">
        <v>104</v>
      </c>
      <c r="H33" s="94" t="s">
        <v>87</v>
      </c>
      <c r="I33" s="94" t="s">
        <v>104</v>
      </c>
    </row>
    <row r="34" spans="1:9">
      <c r="A34" s="9" t="s">
        <v>92</v>
      </c>
      <c r="B34" s="99">
        <v>1264836</v>
      </c>
      <c r="C34" s="112">
        <f t="shared" ref="C34:C46" si="3">B34/B19-1</f>
        <v>0.32862459545225842</v>
      </c>
      <c r="D34" s="99">
        <v>156071</v>
      </c>
      <c r="E34" s="112">
        <f t="shared" ref="E34:E46" si="4">D34/D19-1</f>
        <v>0.21940948050223064</v>
      </c>
      <c r="F34" s="99">
        <v>146835</v>
      </c>
      <c r="G34" s="112">
        <f t="shared" ref="G34:G46" si="5">F34/F19-1</f>
        <v>0.11247064171528143</v>
      </c>
      <c r="H34" s="57">
        <v>1567742.5480340759</v>
      </c>
      <c r="I34" s="112">
        <f t="shared" ref="I34:I46" si="6">H34/H19-1</f>
        <v>0.29355069977631021</v>
      </c>
    </row>
    <row r="35" spans="1:9">
      <c r="A35" s="9" t="s">
        <v>93</v>
      </c>
      <c r="B35" s="99">
        <v>1182559</v>
      </c>
      <c r="C35" s="112">
        <f t="shared" si="3"/>
        <v>-7.9469343104883183E-3</v>
      </c>
      <c r="D35" s="99">
        <v>155715</v>
      </c>
      <c r="E35" s="112">
        <f t="shared" si="4"/>
        <v>-9.5810469471300452E-2</v>
      </c>
      <c r="F35" s="99">
        <v>151871</v>
      </c>
      <c r="G35" s="112">
        <f t="shared" si="5"/>
        <v>0.10185588252365196</v>
      </c>
      <c r="H35" s="57">
        <v>1490144.8962425962</v>
      </c>
      <c r="I35" s="112">
        <f t="shared" si="6"/>
        <v>-7.945375563874868E-3</v>
      </c>
    </row>
    <row r="36" spans="1:9">
      <c r="A36" s="9" t="s">
        <v>94</v>
      </c>
      <c r="B36" s="99">
        <v>1592608</v>
      </c>
      <c r="C36" s="112">
        <f t="shared" si="3"/>
        <v>0.13231833299917106</v>
      </c>
      <c r="D36" s="99">
        <v>203455</v>
      </c>
      <c r="E36" s="112">
        <f t="shared" si="4"/>
        <v>0.15630310366972999</v>
      </c>
      <c r="F36" s="99">
        <v>162454</v>
      </c>
      <c r="G36" s="112">
        <f t="shared" si="5"/>
        <v>-4.0051526897986189E-2</v>
      </c>
      <c r="H36" s="57">
        <v>1958517.2886214368</v>
      </c>
      <c r="I36" s="112">
        <f t="shared" si="6"/>
        <v>0.11807482454555696</v>
      </c>
    </row>
    <row r="37" spans="1:9">
      <c r="A37" s="9" t="s">
        <v>95</v>
      </c>
      <c r="B37" s="99">
        <v>1540415</v>
      </c>
      <c r="C37" s="112">
        <f t="shared" si="3"/>
        <v>0.16563175354589532</v>
      </c>
      <c r="D37" s="99">
        <v>226042</v>
      </c>
      <c r="E37" s="112">
        <f t="shared" si="4"/>
        <v>0.11890348033125275</v>
      </c>
      <c r="F37" s="99">
        <v>127817</v>
      </c>
      <c r="G37" s="112">
        <f t="shared" si="5"/>
        <v>-8.6538598973743275E-2</v>
      </c>
      <c r="H37" s="57">
        <v>1894274.2845352339</v>
      </c>
      <c r="I37" s="112">
        <f t="shared" si="6"/>
        <v>0.13874518807456226</v>
      </c>
    </row>
    <row r="38" spans="1:9">
      <c r="A38" s="9" t="s">
        <v>96</v>
      </c>
      <c r="B38" s="99">
        <v>1764079</v>
      </c>
      <c r="C38" s="112">
        <f t="shared" si="3"/>
        <v>0.13790185197488736</v>
      </c>
      <c r="D38" s="99">
        <v>309855</v>
      </c>
      <c r="E38" s="112">
        <f t="shared" si="4"/>
        <v>0.28918780606534655</v>
      </c>
      <c r="F38" s="99">
        <v>120950</v>
      </c>
      <c r="G38" s="112">
        <f t="shared" si="5"/>
        <v>-0.30195245543057325</v>
      </c>
      <c r="H38" s="57">
        <v>2194884.4270896576</v>
      </c>
      <c r="I38" s="112">
        <f t="shared" si="6"/>
        <v>0.1176099382943363</v>
      </c>
    </row>
    <row r="39" spans="1:9">
      <c r="A39" s="9" t="s">
        <v>97</v>
      </c>
      <c r="B39" s="99">
        <v>1665360</v>
      </c>
      <c r="C39" s="112">
        <f t="shared" si="3"/>
        <v>5.6815845384140973E-2</v>
      </c>
      <c r="D39" s="99">
        <v>318692</v>
      </c>
      <c r="E39" s="112">
        <f t="shared" si="4"/>
        <v>5.1545847493978281E-2</v>
      </c>
      <c r="F39" s="99">
        <v>170655</v>
      </c>
      <c r="G39" s="112">
        <f t="shared" si="5"/>
        <v>0.15475183543661397</v>
      </c>
      <c r="H39" s="57">
        <v>2154707.1083616931</v>
      </c>
      <c r="I39" s="112">
        <f t="shared" si="6"/>
        <v>6.3169137500009187E-2</v>
      </c>
    </row>
    <row r="40" spans="1:9">
      <c r="A40" s="9" t="s">
        <v>98</v>
      </c>
      <c r="B40" s="99">
        <v>1574716</v>
      </c>
      <c r="C40" s="112">
        <f t="shared" si="3"/>
        <v>-2.0014599748456208E-2</v>
      </c>
      <c r="D40" s="99">
        <v>325323</v>
      </c>
      <c r="E40" s="112">
        <f t="shared" si="4"/>
        <v>0.14241818750065849</v>
      </c>
      <c r="F40" s="99">
        <v>149368</v>
      </c>
      <c r="G40" s="112">
        <f t="shared" si="5"/>
        <v>-2.3426571086260228E-4</v>
      </c>
      <c r="H40" s="57">
        <v>2049407.1224035879</v>
      </c>
      <c r="I40" s="112">
        <f t="shared" si="6"/>
        <v>4.0958413979774733E-3</v>
      </c>
    </row>
    <row r="41" spans="1:9">
      <c r="A41" s="9" t="s">
        <v>99</v>
      </c>
      <c r="B41" s="99">
        <v>1524278</v>
      </c>
      <c r="C41" s="112">
        <f t="shared" si="3"/>
        <v>-9.5506364717415138E-2</v>
      </c>
      <c r="D41" s="99">
        <v>297647</v>
      </c>
      <c r="E41" s="112">
        <f t="shared" si="4"/>
        <v>2.2852469269442732E-2</v>
      </c>
      <c r="F41" s="99">
        <v>138557</v>
      </c>
      <c r="G41" s="112">
        <f t="shared" si="5"/>
        <v>-0.20302209337773869</v>
      </c>
      <c r="H41" s="57">
        <v>1960481.9273461045</v>
      </c>
      <c r="I41" s="112">
        <f t="shared" si="6"/>
        <v>-8.8181311077591418E-2</v>
      </c>
    </row>
    <row r="42" spans="1:9">
      <c r="A42" s="9" t="s">
        <v>100</v>
      </c>
      <c r="B42" s="99">
        <v>1248786</v>
      </c>
      <c r="C42" s="112">
        <f t="shared" si="3"/>
        <v>1.4057950066343361E-2</v>
      </c>
      <c r="D42" s="99">
        <v>206340</v>
      </c>
      <c r="E42" s="112">
        <f t="shared" si="4"/>
        <v>-0.14063313439424918</v>
      </c>
      <c r="F42" s="99">
        <v>144248</v>
      </c>
      <c r="G42" s="112">
        <f t="shared" si="5"/>
        <v>9.0565438613734228E-2</v>
      </c>
      <c r="H42" s="57">
        <v>1599373.8734248157</v>
      </c>
      <c r="I42" s="112">
        <f t="shared" si="6"/>
        <v>-2.7911564118864307E-3</v>
      </c>
    </row>
    <row r="43" spans="1:9">
      <c r="A43" s="9" t="s">
        <v>101</v>
      </c>
      <c r="B43" s="99">
        <v>1406427</v>
      </c>
      <c r="C43" s="112">
        <f t="shared" si="3"/>
        <v>8.8209510353808307E-2</v>
      </c>
      <c r="D43" s="99">
        <v>233752</v>
      </c>
      <c r="E43" s="112">
        <f t="shared" si="4"/>
        <v>7.6434235611593682E-2</v>
      </c>
      <c r="F43" s="99">
        <v>140174</v>
      </c>
      <c r="G43" s="112">
        <f t="shared" si="5"/>
        <v>-0.1066826414469072</v>
      </c>
      <c r="H43" s="57">
        <v>1780353.1646437459</v>
      </c>
      <c r="I43" s="112">
        <f t="shared" si="6"/>
        <v>6.8324114035395844E-2</v>
      </c>
    </row>
    <row r="44" spans="1:9">
      <c r="A44" s="9" t="s">
        <v>102</v>
      </c>
      <c r="B44" s="99">
        <v>1185280</v>
      </c>
      <c r="C44" s="112">
        <f t="shared" si="3"/>
        <v>2.7852114447059373E-2</v>
      </c>
      <c r="D44" s="99">
        <v>162579</v>
      </c>
      <c r="E44" s="112">
        <f t="shared" si="4"/>
        <v>2.1564968236913007E-2</v>
      </c>
      <c r="F44" s="99">
        <v>130623</v>
      </c>
      <c r="G44" s="112">
        <f t="shared" si="5"/>
        <v>-2.4429772805353522E-2</v>
      </c>
      <c r="H44" s="57">
        <v>1478482.0494170827</v>
      </c>
      <c r="I44" s="112">
        <f t="shared" si="6"/>
        <v>2.2319786120147844E-2</v>
      </c>
    </row>
    <row r="45" spans="1:9">
      <c r="A45" s="9" t="s">
        <v>103</v>
      </c>
      <c r="B45" s="99">
        <v>1300820</v>
      </c>
      <c r="C45" s="113">
        <f t="shared" si="3"/>
        <v>0.21296042460421805</v>
      </c>
      <c r="D45" s="99">
        <v>243017</v>
      </c>
      <c r="E45" s="113">
        <f t="shared" si="4"/>
        <v>0.24932911093060794</v>
      </c>
      <c r="F45" s="99">
        <v>145784</v>
      </c>
      <c r="G45" s="113">
        <f t="shared" si="5"/>
        <v>-5.0367862846535383E-3</v>
      </c>
      <c r="H45" s="57">
        <v>1689621.4622895354</v>
      </c>
      <c r="I45" s="113">
        <f t="shared" si="6"/>
        <v>0.19536762666233654</v>
      </c>
    </row>
    <row r="46" spans="1:9" ht="13.5" thickBot="1">
      <c r="A46" s="107" t="s">
        <v>240</v>
      </c>
      <c r="B46" s="97">
        <f>SUM(B34:B45)</f>
        <v>17250164</v>
      </c>
      <c r="C46" s="111">
        <f t="shared" si="3"/>
        <v>7.5462188729911839E-2</v>
      </c>
      <c r="D46" s="97">
        <f>SUM(D34:D45)</f>
        <v>2838488</v>
      </c>
      <c r="E46" s="111">
        <f t="shared" si="4"/>
        <v>8.8257542210653961E-2</v>
      </c>
      <c r="F46" s="97">
        <f>SUM(F34:F45)</f>
        <v>1729336</v>
      </c>
      <c r="G46" s="111">
        <f t="shared" si="5"/>
        <v>-3.5447258586560615E-2</v>
      </c>
      <c r="H46" s="97">
        <v>21817990.152409565</v>
      </c>
      <c r="I46" s="111">
        <f t="shared" si="6"/>
        <v>6.7366838882585212E-2</v>
      </c>
    </row>
    <row r="47" spans="1:9" ht="13.5" thickTop="1">
      <c r="A47" s="106"/>
      <c r="B47" s="100"/>
      <c r="D47" s="100"/>
      <c r="F47" s="100"/>
      <c r="H47" s="100"/>
      <c r="I47" s="93"/>
    </row>
    <row r="48" spans="1:9" ht="26.25" thickBot="1">
      <c r="A48" s="105">
        <v>2002</v>
      </c>
      <c r="B48" s="94" t="s">
        <v>91</v>
      </c>
      <c r="C48" s="117" t="s">
        <v>104</v>
      </c>
      <c r="D48" s="94" t="s">
        <v>90</v>
      </c>
      <c r="E48" s="117" t="s">
        <v>104</v>
      </c>
      <c r="F48" s="94" t="s">
        <v>906</v>
      </c>
      <c r="G48" s="117" t="s">
        <v>104</v>
      </c>
      <c r="H48" s="94" t="s">
        <v>87</v>
      </c>
      <c r="I48" s="94" t="s">
        <v>104</v>
      </c>
    </row>
    <row r="49" spans="1:9">
      <c r="A49" s="9" t="s">
        <v>92</v>
      </c>
      <c r="B49" s="99">
        <v>1232833</v>
      </c>
      <c r="C49" s="112">
        <f t="shared" ref="C49:C61" si="7">B49/B34-1</f>
        <v>-2.5302094500789019E-2</v>
      </c>
      <c r="D49" s="99">
        <v>173903</v>
      </c>
      <c r="E49" s="112">
        <f t="shared" ref="E49:E61" si="8">D49/D34-1</f>
        <v>0.11425569131997615</v>
      </c>
      <c r="F49" s="99">
        <v>118866</v>
      </c>
      <c r="G49" s="112">
        <f t="shared" ref="G49:G61" si="9">F49/F34-1</f>
        <v>-0.19047910920420885</v>
      </c>
      <c r="H49" s="57">
        <v>1525602.088953597</v>
      </c>
      <c r="I49" s="112">
        <f t="shared" ref="I49:I61" si="10">H49/H34-1</f>
        <v>-2.6879706194950392E-2</v>
      </c>
    </row>
    <row r="50" spans="1:9">
      <c r="A50" s="9" t="s">
        <v>93</v>
      </c>
      <c r="B50" s="99">
        <v>1352604</v>
      </c>
      <c r="C50" s="112">
        <f t="shared" si="7"/>
        <v>0.14379409399446463</v>
      </c>
      <c r="D50" s="99">
        <v>191575</v>
      </c>
      <c r="E50" s="112">
        <f t="shared" si="8"/>
        <v>0.23029252159393754</v>
      </c>
      <c r="F50" s="99">
        <v>154846</v>
      </c>
      <c r="G50" s="112">
        <f t="shared" si="9"/>
        <v>1.9588993290358347E-2</v>
      </c>
      <c r="H50" s="57">
        <v>1699025.3740866156</v>
      </c>
      <c r="I50" s="112">
        <f t="shared" si="10"/>
        <v>0.1401746087717457</v>
      </c>
    </row>
    <row r="51" spans="1:9">
      <c r="A51" s="9" t="s">
        <v>94</v>
      </c>
      <c r="B51" s="99">
        <v>1678888</v>
      </c>
      <c r="C51" s="112">
        <f t="shared" si="7"/>
        <v>5.4175289839056395E-2</v>
      </c>
      <c r="D51" s="99">
        <v>213469</v>
      </c>
      <c r="E51" s="112">
        <f t="shared" si="8"/>
        <v>4.9219729178442417E-2</v>
      </c>
      <c r="F51" s="99">
        <v>143118</v>
      </c>
      <c r="G51" s="112">
        <f t="shared" si="9"/>
        <v>-0.11902446230933061</v>
      </c>
      <c r="H51" s="57">
        <v>2035475.103395019</v>
      </c>
      <c r="I51" s="112">
        <f t="shared" si="10"/>
        <v>3.929391648503211E-2</v>
      </c>
    </row>
    <row r="52" spans="1:9">
      <c r="A52" s="9" t="s">
        <v>95</v>
      </c>
      <c r="B52" s="99">
        <v>1733675</v>
      </c>
      <c r="C52" s="112">
        <f t="shared" si="7"/>
        <v>0.12545969754903719</v>
      </c>
      <c r="D52" s="99">
        <v>294571</v>
      </c>
      <c r="E52" s="112">
        <f t="shared" si="8"/>
        <v>0.30316932251528472</v>
      </c>
      <c r="F52" s="99">
        <v>164771</v>
      </c>
      <c r="G52" s="112">
        <f t="shared" si="9"/>
        <v>0.2891164712049259</v>
      </c>
      <c r="H52" s="57">
        <v>2193017.4286290202</v>
      </c>
      <c r="I52" s="112">
        <f t="shared" si="10"/>
        <v>0.15770849371324491</v>
      </c>
    </row>
    <row r="53" spans="1:9">
      <c r="A53" s="9" t="s">
        <v>96</v>
      </c>
      <c r="B53" s="99">
        <v>1743540</v>
      </c>
      <c r="C53" s="112">
        <f t="shared" si="7"/>
        <v>-1.1642902613771877E-2</v>
      </c>
      <c r="D53" s="99">
        <v>325531</v>
      </c>
      <c r="E53" s="112">
        <f t="shared" si="8"/>
        <v>5.0591405657484989E-2</v>
      </c>
      <c r="F53" s="99">
        <v>174992</v>
      </c>
      <c r="G53" s="112">
        <f t="shared" si="9"/>
        <v>0.44681273253410492</v>
      </c>
      <c r="H53" s="57">
        <v>2244063.0389485033</v>
      </c>
      <c r="I53" s="112">
        <f t="shared" si="10"/>
        <v>2.2406014299374721E-2</v>
      </c>
    </row>
    <row r="54" spans="1:9">
      <c r="A54" s="9" t="s">
        <v>97</v>
      </c>
      <c r="B54" s="99">
        <v>1630512</v>
      </c>
      <c r="C54" s="112">
        <f t="shared" si="7"/>
        <v>-2.0925205361003063E-2</v>
      </c>
      <c r="D54" s="99">
        <v>310823</v>
      </c>
      <c r="E54" s="112">
        <f t="shared" si="8"/>
        <v>-2.4691551717645921E-2</v>
      </c>
      <c r="F54" s="99">
        <v>134875</v>
      </c>
      <c r="G54" s="112">
        <f t="shared" si="9"/>
        <v>-0.20966276991591226</v>
      </c>
      <c r="H54" s="57">
        <v>2076209.9543832429</v>
      </c>
      <c r="I54" s="112">
        <f t="shared" si="10"/>
        <v>-3.6430544863303771E-2</v>
      </c>
    </row>
    <row r="55" spans="1:9">
      <c r="A55" s="9" t="s">
        <v>98</v>
      </c>
      <c r="B55" s="99">
        <v>1740909</v>
      </c>
      <c r="C55" s="112">
        <f t="shared" si="7"/>
        <v>0.10553839549480659</v>
      </c>
      <c r="D55" s="99">
        <v>356212</v>
      </c>
      <c r="E55" s="112">
        <f t="shared" si="8"/>
        <v>9.4948712510335875E-2</v>
      </c>
      <c r="F55" s="99">
        <v>165632</v>
      </c>
      <c r="G55" s="112">
        <f t="shared" si="9"/>
        <v>0.10888543730919609</v>
      </c>
      <c r="H55" s="57">
        <v>2262753.200487108</v>
      </c>
      <c r="I55" s="112">
        <f t="shared" si="10"/>
        <v>0.10410136460992847</v>
      </c>
    </row>
    <row r="56" spans="1:9">
      <c r="A56" s="9" t="s">
        <v>99</v>
      </c>
      <c r="B56" s="99">
        <v>1537726</v>
      </c>
      <c r="C56" s="112">
        <f t="shared" si="7"/>
        <v>8.8225376210901985E-3</v>
      </c>
      <c r="D56" s="99">
        <v>339868</v>
      </c>
      <c r="E56" s="112">
        <f t="shared" si="8"/>
        <v>0.14184923751961209</v>
      </c>
      <c r="F56" s="99">
        <v>128751</v>
      </c>
      <c r="G56" s="112">
        <f t="shared" si="9"/>
        <v>-7.0772317529969597E-2</v>
      </c>
      <c r="H56" s="57">
        <v>2006345.1506717752</v>
      </c>
      <c r="I56" s="112">
        <f t="shared" si="10"/>
        <v>2.3393851626959616E-2</v>
      </c>
    </row>
    <row r="57" spans="1:9">
      <c r="A57" s="9" t="s">
        <v>100</v>
      </c>
      <c r="B57" s="99">
        <v>1365795</v>
      </c>
      <c r="C57" s="112">
        <f t="shared" si="7"/>
        <v>9.3698199691540474E-2</v>
      </c>
      <c r="D57" s="99">
        <v>278853</v>
      </c>
      <c r="E57" s="112">
        <f t="shared" si="8"/>
        <v>0.35142483280023273</v>
      </c>
      <c r="F57" s="99">
        <v>128693</v>
      </c>
      <c r="G57" s="112">
        <f t="shared" si="9"/>
        <v>-0.10783511729798678</v>
      </c>
      <c r="H57" s="57">
        <v>1773341.4451230324</v>
      </c>
      <c r="I57" s="112">
        <f t="shared" si="10"/>
        <v>0.10877229807792954</v>
      </c>
    </row>
    <row r="58" spans="1:9">
      <c r="A58" s="9" t="s">
        <v>101</v>
      </c>
      <c r="B58" s="99">
        <v>1514058</v>
      </c>
      <c r="C58" s="112">
        <f t="shared" si="7"/>
        <v>7.6527967679801412E-2</v>
      </c>
      <c r="D58" s="99">
        <v>237283</v>
      </c>
      <c r="E58" s="112">
        <f t="shared" si="8"/>
        <v>1.5105753105855824E-2</v>
      </c>
      <c r="F58" s="99">
        <v>125546</v>
      </c>
      <c r="G58" s="112">
        <f t="shared" si="9"/>
        <v>-0.10435601466748468</v>
      </c>
      <c r="H58" s="57">
        <v>1876887.0916337208</v>
      </c>
      <c r="I58" s="112">
        <f t="shared" si="10"/>
        <v>5.4221785265448519E-2</v>
      </c>
    </row>
    <row r="59" spans="1:9">
      <c r="A59" s="9" t="s">
        <v>102</v>
      </c>
      <c r="B59" s="99">
        <v>1379409</v>
      </c>
      <c r="C59" s="112">
        <f t="shared" si="7"/>
        <v>0.16378324109071274</v>
      </c>
      <c r="D59" s="99">
        <v>207575</v>
      </c>
      <c r="E59" s="112">
        <f t="shared" si="8"/>
        <v>0.27676391169831271</v>
      </c>
      <c r="F59" s="99">
        <v>143325</v>
      </c>
      <c r="G59" s="112">
        <f t="shared" si="9"/>
        <v>9.7241680255391483E-2</v>
      </c>
      <c r="H59" s="57">
        <v>1730309.4405471527</v>
      </c>
      <c r="I59" s="112">
        <f t="shared" si="10"/>
        <v>0.17032833860198537</v>
      </c>
    </row>
    <row r="60" spans="1:9">
      <c r="A60" s="9" t="s">
        <v>103</v>
      </c>
      <c r="B60" s="99">
        <v>1254662</v>
      </c>
      <c r="C60" s="113">
        <f t="shared" si="7"/>
        <v>-3.5483771774726725E-2</v>
      </c>
      <c r="D60" s="99">
        <v>238771</v>
      </c>
      <c r="E60" s="113">
        <f t="shared" si="8"/>
        <v>-1.747202870581066E-2</v>
      </c>
      <c r="F60" s="99">
        <v>162810</v>
      </c>
      <c r="G60" s="113">
        <f t="shared" si="9"/>
        <v>0.11678922241123857</v>
      </c>
      <c r="H60" s="57">
        <v>1656242.9470441996</v>
      </c>
      <c r="I60" s="113">
        <f t="shared" si="10"/>
        <v>-1.9755025602069543E-2</v>
      </c>
    </row>
    <row r="61" spans="1:9" ht="13.5" thickBot="1">
      <c r="A61" s="107" t="s">
        <v>241</v>
      </c>
      <c r="B61" s="97">
        <f>SUM(B49:B60)</f>
        <v>18164611</v>
      </c>
      <c r="C61" s="111">
        <f t="shared" si="7"/>
        <v>5.3010916302013156E-2</v>
      </c>
      <c r="D61" s="97">
        <f>SUM(D49:D60)</f>
        <v>3168434</v>
      </c>
      <c r="E61" s="111">
        <f t="shared" si="8"/>
        <v>0.11624005456426101</v>
      </c>
      <c r="F61" s="97">
        <f>SUM(F49:F60)</f>
        <v>1746225</v>
      </c>
      <c r="G61" s="111">
        <f t="shared" si="9"/>
        <v>9.7661761508462952E-3</v>
      </c>
      <c r="H61" s="97">
        <v>23079272.263902992</v>
      </c>
      <c r="I61" s="111">
        <f t="shared" si="10"/>
        <v>5.7809271279468888E-2</v>
      </c>
    </row>
    <row r="62" spans="1:9" ht="13.5" thickTop="1">
      <c r="A62" s="109"/>
      <c r="B62" s="96"/>
      <c r="C62" s="119"/>
      <c r="D62" s="96"/>
      <c r="E62" s="119"/>
      <c r="F62" s="96"/>
      <c r="G62" s="119"/>
      <c r="H62" s="96"/>
      <c r="I62" s="93"/>
    </row>
    <row r="63" spans="1:9" ht="26.25" thickBot="1">
      <c r="A63" s="105">
        <v>2003</v>
      </c>
      <c r="B63" s="94" t="s">
        <v>91</v>
      </c>
      <c r="C63" s="117" t="s">
        <v>104</v>
      </c>
      <c r="D63" s="94" t="s">
        <v>90</v>
      </c>
      <c r="E63" s="117" t="s">
        <v>104</v>
      </c>
      <c r="F63" s="94" t="s">
        <v>906</v>
      </c>
      <c r="G63" s="117" t="s">
        <v>104</v>
      </c>
      <c r="H63" s="94" t="s">
        <v>87</v>
      </c>
      <c r="I63" s="94" t="s">
        <v>104</v>
      </c>
    </row>
    <row r="64" spans="1:9">
      <c r="A64" s="9" t="s">
        <v>92</v>
      </c>
      <c r="B64" s="101">
        <v>1091726</v>
      </c>
      <c r="C64" s="112">
        <f t="shared" ref="C64:C76" si="11">B64/B49-1</f>
        <v>-0.11445751371029167</v>
      </c>
      <c r="D64" s="101">
        <v>161762</v>
      </c>
      <c r="E64" s="112">
        <f t="shared" ref="E64:E76" si="12">D64/D49-1</f>
        <v>-6.9814781803649195E-2</v>
      </c>
      <c r="F64" s="101">
        <v>142694</v>
      </c>
      <c r="G64" s="112">
        <f t="shared" ref="G64:G76" si="13">F64/F49-1</f>
        <v>0.20046102333720328</v>
      </c>
      <c r="H64" s="101">
        <v>1396182</v>
      </c>
      <c r="I64" s="112">
        <f t="shared" ref="I64:I76" si="14">H64/H49-1</f>
        <v>-8.4832139317773003E-2</v>
      </c>
    </row>
    <row r="65" spans="1:9">
      <c r="A65" s="9" t="s">
        <v>93</v>
      </c>
      <c r="B65" s="95">
        <v>1253855</v>
      </c>
      <c r="C65" s="112">
        <f t="shared" si="11"/>
        <v>-7.3006585815212688E-2</v>
      </c>
      <c r="D65" s="95">
        <v>175960</v>
      </c>
      <c r="E65" s="112">
        <f t="shared" si="12"/>
        <v>-8.1508547566227274E-2</v>
      </c>
      <c r="F65" s="95">
        <v>154284</v>
      </c>
      <c r="G65" s="112">
        <f t="shared" si="13"/>
        <v>-3.6294124484972379E-3</v>
      </c>
      <c r="H65" s="95">
        <v>1584099</v>
      </c>
      <c r="I65" s="112">
        <f t="shared" si="14"/>
        <v>-6.7642529558099906E-2</v>
      </c>
    </row>
    <row r="66" spans="1:9">
      <c r="A66" s="9" t="s">
        <v>94</v>
      </c>
      <c r="B66" s="95">
        <v>1549400</v>
      </c>
      <c r="C66" s="112">
        <f t="shared" si="11"/>
        <v>-7.7127241364522203E-2</v>
      </c>
      <c r="D66" s="95">
        <v>242949</v>
      </c>
      <c r="E66" s="112">
        <f t="shared" si="12"/>
        <v>0.13809967723650751</v>
      </c>
      <c r="F66" s="95">
        <v>166114</v>
      </c>
      <c r="G66" s="112">
        <f t="shared" si="13"/>
        <v>0.16067860087480268</v>
      </c>
      <c r="H66" s="95">
        <v>1958463</v>
      </c>
      <c r="I66" s="112">
        <f t="shared" si="14"/>
        <v>-3.7834952275549116E-2</v>
      </c>
    </row>
    <row r="67" spans="1:9">
      <c r="A67" s="9" t="s">
        <v>95</v>
      </c>
      <c r="B67" s="95">
        <v>1724925</v>
      </c>
      <c r="C67" s="112">
        <f t="shared" si="11"/>
        <v>-5.0470820655543758E-3</v>
      </c>
      <c r="D67" s="95">
        <v>283032</v>
      </c>
      <c r="E67" s="112">
        <f t="shared" si="12"/>
        <v>-3.9172219940184161E-2</v>
      </c>
      <c r="F67" s="95">
        <v>168363</v>
      </c>
      <c r="G67" s="112">
        <f t="shared" si="13"/>
        <v>2.1799952661572641E-2</v>
      </c>
      <c r="H67" s="95">
        <v>2176320</v>
      </c>
      <c r="I67" s="112">
        <f t="shared" si="14"/>
        <v>-7.6139060324106334E-3</v>
      </c>
    </row>
    <row r="68" spans="1:9">
      <c r="A68" s="9" t="s">
        <v>96</v>
      </c>
      <c r="B68" s="95">
        <v>1618012</v>
      </c>
      <c r="C68" s="112">
        <f t="shared" si="11"/>
        <v>-7.1996054005070143E-2</v>
      </c>
      <c r="D68" s="95">
        <v>307862</v>
      </c>
      <c r="E68" s="112">
        <f t="shared" si="12"/>
        <v>-5.4277472805969285E-2</v>
      </c>
      <c r="F68" s="95">
        <v>180192</v>
      </c>
      <c r="G68" s="112">
        <f t="shared" si="13"/>
        <v>2.9715644143732289E-2</v>
      </c>
      <c r="H68" s="95">
        <v>2106066</v>
      </c>
      <c r="I68" s="112">
        <f t="shared" si="14"/>
        <v>-6.1494279150537734E-2</v>
      </c>
    </row>
    <row r="69" spans="1:9">
      <c r="A69" s="9" t="s">
        <v>97</v>
      </c>
      <c r="B69" s="95">
        <v>1822414</v>
      </c>
      <c r="C69" s="112">
        <f t="shared" si="11"/>
        <v>0.11769431933036989</v>
      </c>
      <c r="D69" s="95">
        <v>325721</v>
      </c>
      <c r="E69" s="112">
        <f t="shared" si="12"/>
        <v>4.7930815930609993E-2</v>
      </c>
      <c r="F69" s="95">
        <v>136380</v>
      </c>
      <c r="G69" s="112">
        <f t="shared" si="13"/>
        <v>1.1158480074142663E-2</v>
      </c>
      <c r="H69" s="95">
        <v>2284515</v>
      </c>
      <c r="I69" s="112">
        <f t="shared" si="14"/>
        <v>0.1003294706188016</v>
      </c>
    </row>
    <row r="70" spans="1:9">
      <c r="A70" s="9" t="s">
        <v>98</v>
      </c>
      <c r="B70" s="95">
        <v>1748674</v>
      </c>
      <c r="C70" s="112">
        <f t="shared" si="11"/>
        <v>4.4603135488414658E-3</v>
      </c>
      <c r="D70" s="95">
        <v>377048</v>
      </c>
      <c r="E70" s="112">
        <f t="shared" si="12"/>
        <v>5.8493256824587503E-2</v>
      </c>
      <c r="F70" s="95">
        <v>140716</v>
      </c>
      <c r="G70" s="112">
        <f t="shared" si="13"/>
        <v>-0.15042986862442043</v>
      </c>
      <c r="H70" s="95">
        <v>2266438</v>
      </c>
      <c r="I70" s="112">
        <f t="shared" si="14"/>
        <v>1.6284584249395273E-3</v>
      </c>
    </row>
    <row r="71" spans="1:9">
      <c r="A71" s="9" t="s">
        <v>99</v>
      </c>
      <c r="B71" s="95">
        <v>1465290</v>
      </c>
      <c r="C71" s="112">
        <f t="shared" si="11"/>
        <v>-4.7105921340993118E-2</v>
      </c>
      <c r="D71" s="95">
        <v>309975</v>
      </c>
      <c r="E71" s="112">
        <f t="shared" si="12"/>
        <v>-8.7954735367848702E-2</v>
      </c>
      <c r="F71" s="95">
        <v>160417</v>
      </c>
      <c r="G71" s="112">
        <f t="shared" si="13"/>
        <v>0.24594760429045204</v>
      </c>
      <c r="H71" s="95">
        <v>1935682</v>
      </c>
      <c r="I71" s="112">
        <f t="shared" si="14"/>
        <v>-3.5219837747316518E-2</v>
      </c>
    </row>
    <row r="72" spans="1:9">
      <c r="A72" s="9" t="s">
        <v>100</v>
      </c>
      <c r="B72" s="95">
        <v>1565438</v>
      </c>
      <c r="C72" s="112">
        <f t="shared" si="11"/>
        <v>0.14617347405723402</v>
      </c>
      <c r="D72" s="95">
        <v>282314</v>
      </c>
      <c r="E72" s="112">
        <f t="shared" si="12"/>
        <v>1.2411557343833479E-2</v>
      </c>
      <c r="F72" s="95">
        <v>161155</v>
      </c>
      <c r="G72" s="112">
        <f t="shared" si="13"/>
        <v>0.25224371177919536</v>
      </c>
      <c r="H72" s="95">
        <v>2008907</v>
      </c>
      <c r="I72" s="112">
        <f t="shared" si="14"/>
        <v>0.13283711127646058</v>
      </c>
    </row>
    <row r="73" spans="1:9">
      <c r="A73" s="9" t="s">
        <v>101</v>
      </c>
      <c r="B73" s="95">
        <v>1589225</v>
      </c>
      <c r="C73" s="112">
        <f t="shared" si="11"/>
        <v>4.9646050547601295E-2</v>
      </c>
      <c r="D73" s="95">
        <v>253661</v>
      </c>
      <c r="E73" s="112">
        <f t="shared" si="12"/>
        <v>6.9023065284912866E-2</v>
      </c>
      <c r="F73" s="95">
        <v>164006</v>
      </c>
      <c r="G73" s="112">
        <f t="shared" si="13"/>
        <v>0.30634189858697214</v>
      </c>
      <c r="H73" s="95">
        <v>2006892</v>
      </c>
      <c r="I73" s="112">
        <f t="shared" si="14"/>
        <v>6.9266238201423969E-2</v>
      </c>
    </row>
    <row r="74" spans="1:9">
      <c r="A74" s="9" t="s">
        <v>102</v>
      </c>
      <c r="B74" s="95">
        <v>1607884</v>
      </c>
      <c r="C74" s="112">
        <f t="shared" si="11"/>
        <v>0.16563252813342522</v>
      </c>
      <c r="D74" s="95">
        <v>223709</v>
      </c>
      <c r="E74" s="112">
        <f t="shared" si="12"/>
        <v>7.7726123088040389E-2</v>
      </c>
      <c r="F74" s="95">
        <v>179199</v>
      </c>
      <c r="G74" s="112">
        <f t="shared" si="13"/>
        <v>0.25029827315541597</v>
      </c>
      <c r="H74" s="95">
        <v>2010792</v>
      </c>
      <c r="I74" s="112">
        <f t="shared" si="14"/>
        <v>0.16209965274428262</v>
      </c>
    </row>
    <row r="75" spans="1:9">
      <c r="A75" s="9" t="s">
        <v>103</v>
      </c>
      <c r="B75" s="102">
        <v>1430553</v>
      </c>
      <c r="C75" s="113">
        <f t="shared" si="11"/>
        <v>0.14018994757153713</v>
      </c>
      <c r="D75" s="102">
        <v>204394</v>
      </c>
      <c r="E75" s="113">
        <f t="shared" si="12"/>
        <v>-0.14397477080549981</v>
      </c>
      <c r="F75" s="102">
        <v>149421</v>
      </c>
      <c r="G75" s="113">
        <f t="shared" si="13"/>
        <v>-8.2236963331490665E-2</v>
      </c>
      <c r="H75" s="102">
        <v>1784368</v>
      </c>
      <c r="I75" s="113">
        <f t="shared" si="14"/>
        <v>7.7358851963389652E-2</v>
      </c>
    </row>
    <row r="76" spans="1:9" ht="13.5" thickBot="1">
      <c r="A76" s="107" t="s">
        <v>242</v>
      </c>
      <c r="B76" s="97">
        <v>18467396</v>
      </c>
      <c r="C76" s="111">
        <f t="shared" si="11"/>
        <v>1.6668950411324435E-2</v>
      </c>
      <c r="D76" s="97">
        <v>3148387</v>
      </c>
      <c r="E76" s="111">
        <f t="shared" si="12"/>
        <v>-6.3271003909186607E-3</v>
      </c>
      <c r="F76" s="97">
        <v>1902941</v>
      </c>
      <c r="G76" s="111">
        <f t="shared" si="13"/>
        <v>8.9745594067202061E-2</v>
      </c>
      <c r="H76" s="97">
        <v>23518724</v>
      </c>
      <c r="I76" s="111">
        <f t="shared" si="14"/>
        <v>1.9040970229565302E-2</v>
      </c>
    </row>
    <row r="77" spans="1:9" ht="13.5" thickTop="1">
      <c r="A77" s="110"/>
      <c r="B77" s="100"/>
      <c r="D77" s="100"/>
      <c r="F77" s="100"/>
      <c r="H77" s="100"/>
    </row>
    <row r="78" spans="1:9" ht="26.25" thickBot="1">
      <c r="A78" s="105">
        <v>2004</v>
      </c>
      <c r="B78" s="94" t="s">
        <v>91</v>
      </c>
      <c r="C78" s="117" t="s">
        <v>104</v>
      </c>
      <c r="D78" s="94" t="s">
        <v>90</v>
      </c>
      <c r="E78" s="117" t="s">
        <v>104</v>
      </c>
      <c r="F78" s="94" t="s">
        <v>906</v>
      </c>
      <c r="G78" s="117" t="s">
        <v>104</v>
      </c>
      <c r="H78" s="94" t="s">
        <v>87</v>
      </c>
      <c r="I78" s="94" t="s">
        <v>104</v>
      </c>
    </row>
    <row r="79" spans="1:9">
      <c r="A79" s="9" t="s">
        <v>92</v>
      </c>
      <c r="B79" s="101">
        <v>1068394</v>
      </c>
      <c r="C79" s="112">
        <f t="shared" ref="C79:C91" si="15">B79/B64-1</f>
        <v>-2.1371662853133522E-2</v>
      </c>
      <c r="D79" s="101">
        <v>194856</v>
      </c>
      <c r="E79" s="112">
        <f t="shared" ref="E79:E91" si="16">D79/D64-1</f>
        <v>0.20458451305003655</v>
      </c>
      <c r="F79" s="101">
        <v>127777</v>
      </c>
      <c r="G79" s="112">
        <f t="shared" ref="G79:G91" si="17">F79/F64-1</f>
        <v>-0.1045383828331955</v>
      </c>
      <c r="H79" s="101">
        <f>F79+D79+B79</f>
        <v>1391027</v>
      </c>
      <c r="I79" s="112">
        <f t="shared" ref="I79:I89" si="18">H79/H64-1</f>
        <v>-3.6922120468534381E-3</v>
      </c>
    </row>
    <row r="80" spans="1:9">
      <c r="A80" s="9" t="s">
        <v>93</v>
      </c>
      <c r="B80" s="95">
        <v>1233487</v>
      </c>
      <c r="C80" s="112">
        <f t="shared" si="15"/>
        <v>-1.6244302570871394E-2</v>
      </c>
      <c r="D80" s="95">
        <v>233774</v>
      </c>
      <c r="E80" s="112">
        <f t="shared" si="16"/>
        <v>0.32856330984314619</v>
      </c>
      <c r="F80" s="95">
        <v>157643</v>
      </c>
      <c r="G80" s="112">
        <f t="shared" si="17"/>
        <v>2.1771538202276286E-2</v>
      </c>
      <c r="H80" s="95">
        <f t="shared" ref="H80:H90" si="19">F80+D80+B80</f>
        <v>1624904</v>
      </c>
      <c r="I80" s="112">
        <f t="shared" si="18"/>
        <v>2.5759122378083754E-2</v>
      </c>
    </row>
    <row r="81" spans="1:9">
      <c r="A81" s="9" t="s">
        <v>94</v>
      </c>
      <c r="B81" s="95">
        <v>1614375</v>
      </c>
      <c r="C81" s="112">
        <f t="shared" si="15"/>
        <v>4.193558796953667E-2</v>
      </c>
      <c r="D81" s="95">
        <v>243331</v>
      </c>
      <c r="E81" s="112">
        <f t="shared" si="16"/>
        <v>1.5723464595449599E-3</v>
      </c>
      <c r="F81" s="95">
        <v>163396</v>
      </c>
      <c r="G81" s="112">
        <f t="shared" si="17"/>
        <v>-1.6362257245024492E-2</v>
      </c>
      <c r="H81" s="95">
        <f t="shared" si="19"/>
        <v>2021102</v>
      </c>
      <c r="I81" s="112">
        <f t="shared" si="18"/>
        <v>3.1983754607567194E-2</v>
      </c>
    </row>
    <row r="82" spans="1:9">
      <c r="A82" s="9" t="s">
        <v>95</v>
      </c>
      <c r="B82" s="95">
        <v>1648860</v>
      </c>
      <c r="C82" s="112">
        <f t="shared" si="15"/>
        <v>-4.4097569459541686E-2</v>
      </c>
      <c r="D82" s="95">
        <v>289198</v>
      </c>
      <c r="E82" s="112">
        <f t="shared" si="16"/>
        <v>2.1785522485090025E-2</v>
      </c>
      <c r="F82" s="95">
        <v>140654</v>
      </c>
      <c r="G82" s="112">
        <f t="shared" si="17"/>
        <v>-0.16457891579503814</v>
      </c>
      <c r="H82" s="95">
        <f t="shared" si="19"/>
        <v>2078712</v>
      </c>
      <c r="I82" s="112">
        <f t="shared" si="18"/>
        <v>-4.4850022055580085E-2</v>
      </c>
    </row>
    <row r="83" spans="1:9">
      <c r="A83" s="9" t="s">
        <v>96</v>
      </c>
      <c r="B83" s="95">
        <v>1815051</v>
      </c>
      <c r="C83" s="112">
        <f t="shared" si="15"/>
        <v>0.12177845405349275</v>
      </c>
      <c r="D83" s="95">
        <v>326991</v>
      </c>
      <c r="E83" s="112">
        <f t="shared" si="16"/>
        <v>6.21349825571198E-2</v>
      </c>
      <c r="F83" s="95">
        <v>159279</v>
      </c>
      <c r="G83" s="112">
        <f t="shared" si="17"/>
        <v>-0.11605953649440592</v>
      </c>
      <c r="H83" s="95">
        <f t="shared" si="19"/>
        <v>2301321</v>
      </c>
      <c r="I83" s="112">
        <f t="shared" si="18"/>
        <v>9.2710769747956556E-2</v>
      </c>
    </row>
    <row r="84" spans="1:9">
      <c r="A84" s="9" t="s">
        <v>97</v>
      </c>
      <c r="B84" s="95">
        <v>1922928</v>
      </c>
      <c r="C84" s="112">
        <f t="shared" si="15"/>
        <v>5.5154317295631028E-2</v>
      </c>
      <c r="D84" s="95">
        <v>393736</v>
      </c>
      <c r="E84" s="112">
        <f t="shared" si="16"/>
        <v>0.20881367796365602</v>
      </c>
      <c r="F84" s="95">
        <v>171045</v>
      </c>
      <c r="G84" s="112">
        <f t="shared" si="17"/>
        <v>0.25417949846018484</v>
      </c>
      <c r="H84" s="95">
        <f t="shared" si="19"/>
        <v>2487709</v>
      </c>
      <c r="I84" s="112">
        <f t="shared" si="18"/>
        <v>8.8944042827471037E-2</v>
      </c>
    </row>
    <row r="85" spans="1:9">
      <c r="A85" s="9" t="s">
        <v>98</v>
      </c>
      <c r="B85" s="95">
        <v>1921002</v>
      </c>
      <c r="C85" s="112">
        <f t="shared" si="15"/>
        <v>9.8547813943593798E-2</v>
      </c>
      <c r="D85" s="95">
        <v>332807</v>
      </c>
      <c r="E85" s="112">
        <f t="shared" si="16"/>
        <v>-0.11733519339712717</v>
      </c>
      <c r="F85" s="95">
        <v>150761</v>
      </c>
      <c r="G85" s="112">
        <f t="shared" si="17"/>
        <v>7.1384917138065385E-2</v>
      </c>
      <c r="H85" s="95">
        <f t="shared" si="19"/>
        <v>2404570</v>
      </c>
      <c r="I85" s="112">
        <f t="shared" si="18"/>
        <v>6.0946736685494995E-2</v>
      </c>
    </row>
    <row r="86" spans="1:9">
      <c r="A86" s="9" t="s">
        <v>99</v>
      </c>
      <c r="B86" s="95">
        <v>1702925</v>
      </c>
      <c r="C86" s="112">
        <f t="shared" si="15"/>
        <v>0.16217608800988192</v>
      </c>
      <c r="D86" s="95">
        <v>323497</v>
      </c>
      <c r="E86" s="112">
        <f t="shared" si="16"/>
        <v>4.3622872812323576E-2</v>
      </c>
      <c r="F86" s="95">
        <v>167937</v>
      </c>
      <c r="G86" s="112">
        <f t="shared" si="17"/>
        <v>4.6877824669455226E-2</v>
      </c>
      <c r="H86" s="95">
        <f t="shared" si="19"/>
        <v>2194359</v>
      </c>
      <c r="I86" s="112">
        <f t="shared" si="18"/>
        <v>0.13363610345087684</v>
      </c>
    </row>
    <row r="87" spans="1:9">
      <c r="A87" s="9" t="s">
        <v>100</v>
      </c>
      <c r="B87" s="95">
        <v>1461418</v>
      </c>
      <c r="C87" s="112">
        <f t="shared" si="15"/>
        <v>-6.6447856765965874E-2</v>
      </c>
      <c r="D87" s="95">
        <v>249571</v>
      </c>
      <c r="E87" s="112">
        <f t="shared" si="16"/>
        <v>-0.11598078735025541</v>
      </c>
      <c r="F87" s="95">
        <v>160939</v>
      </c>
      <c r="G87" s="112">
        <f t="shared" si="17"/>
        <v>-1.3403245322826107E-3</v>
      </c>
      <c r="H87" s="95">
        <f t="shared" si="19"/>
        <v>1871928</v>
      </c>
      <c r="I87" s="112">
        <f t="shared" si="18"/>
        <v>-6.8185834386559452E-2</v>
      </c>
    </row>
    <row r="88" spans="1:9">
      <c r="A88" s="9" t="s">
        <v>101</v>
      </c>
      <c r="B88" s="95">
        <v>1405947</v>
      </c>
      <c r="C88" s="112">
        <f>B88/B73-1</f>
        <v>-0.11532539445327128</v>
      </c>
      <c r="D88" s="95">
        <v>224178</v>
      </c>
      <c r="E88" s="112">
        <f t="shared" si="16"/>
        <v>-0.11622992892088257</v>
      </c>
      <c r="F88" s="95">
        <v>126802</v>
      </c>
      <c r="G88" s="112">
        <f t="shared" si="17"/>
        <v>-0.2268453593161226</v>
      </c>
      <c r="H88" s="95">
        <f t="shared" si="19"/>
        <v>1756927</v>
      </c>
      <c r="I88" s="112">
        <f t="shared" si="18"/>
        <v>-0.12455328936484877</v>
      </c>
    </row>
    <row r="89" spans="1:9">
      <c r="A89" s="9" t="s">
        <v>102</v>
      </c>
      <c r="B89" s="95">
        <v>1506850</v>
      </c>
      <c r="C89" s="112">
        <f t="shared" si="15"/>
        <v>-6.2836622542422171E-2</v>
      </c>
      <c r="D89" s="95">
        <v>239533</v>
      </c>
      <c r="E89" s="112">
        <f t="shared" si="16"/>
        <v>7.0734749160739963E-2</v>
      </c>
      <c r="F89" s="95">
        <v>124645</v>
      </c>
      <c r="G89" s="112">
        <f t="shared" si="17"/>
        <v>-0.30443250241351794</v>
      </c>
      <c r="H89" s="95">
        <f t="shared" si="19"/>
        <v>1871028</v>
      </c>
      <c r="I89" s="112">
        <f t="shared" si="18"/>
        <v>-6.950694054879869E-2</v>
      </c>
    </row>
    <row r="90" spans="1:9">
      <c r="A90" s="9" t="s">
        <v>103</v>
      </c>
      <c r="B90" s="102">
        <v>1495529</v>
      </c>
      <c r="C90" s="113">
        <f t="shared" si="15"/>
        <v>4.5420197643848192E-2</v>
      </c>
      <c r="D90" s="102">
        <v>202811</v>
      </c>
      <c r="E90" s="113">
        <f t="shared" si="16"/>
        <v>-7.7448457391117165E-3</v>
      </c>
      <c r="F90" s="102">
        <v>147899</v>
      </c>
      <c r="G90" s="113">
        <f t="shared" si="17"/>
        <v>-1.0185984567095629E-2</v>
      </c>
      <c r="H90" s="102">
        <f t="shared" si="19"/>
        <v>1846239</v>
      </c>
      <c r="I90" s="113">
        <f>H90/H75-1</f>
        <v>3.4673901347703984E-2</v>
      </c>
    </row>
    <row r="91" spans="1:9" ht="13.5" thickBot="1">
      <c r="A91" s="107" t="s">
        <v>908</v>
      </c>
      <c r="B91" s="97">
        <f>SUM(B79:B90)</f>
        <v>18796766</v>
      </c>
      <c r="C91" s="111">
        <f t="shared" si="15"/>
        <v>1.7835216183158753E-2</v>
      </c>
      <c r="D91" s="97">
        <f>SUM(D79:D90)</f>
        <v>3254283</v>
      </c>
      <c r="E91" s="111">
        <f t="shared" si="16"/>
        <v>3.3635001033862633E-2</v>
      </c>
      <c r="F91" s="97">
        <f>SUM(F79:F90)</f>
        <v>1798777</v>
      </c>
      <c r="G91" s="111">
        <f t="shared" si="17"/>
        <v>-5.4738428569251485E-2</v>
      </c>
      <c r="H91" s="97">
        <f>SUM(H79:H90)</f>
        <v>23849826</v>
      </c>
      <c r="I91" s="111">
        <f>H91/H76-1</f>
        <v>1.4078229754301397E-2</v>
      </c>
    </row>
    <row r="92" spans="1:9" ht="13.5" thickTop="1">
      <c r="A92" s="110"/>
      <c r="B92" s="100"/>
      <c r="D92" s="100"/>
      <c r="F92" s="100"/>
      <c r="H92" s="100"/>
    </row>
    <row r="93" spans="1:9" ht="26.25" thickBot="1">
      <c r="A93" s="105">
        <v>2005</v>
      </c>
      <c r="B93" s="94" t="s">
        <v>91</v>
      </c>
      <c r="C93" s="117" t="s">
        <v>104</v>
      </c>
      <c r="D93" s="94" t="s">
        <v>90</v>
      </c>
      <c r="E93" s="117" t="s">
        <v>104</v>
      </c>
      <c r="F93" s="94" t="s">
        <v>906</v>
      </c>
      <c r="G93" s="117" t="s">
        <v>104</v>
      </c>
      <c r="H93" s="94" t="s">
        <v>87</v>
      </c>
      <c r="I93" s="94" t="s">
        <v>104</v>
      </c>
    </row>
    <row r="94" spans="1:9">
      <c r="A94" s="9" t="s">
        <v>92</v>
      </c>
      <c r="B94" s="101">
        <v>1148064</v>
      </c>
      <c r="C94" s="112">
        <f t="shared" ref="C94:C105" si="20">B94/B79-1</f>
        <v>7.4569868419328555E-2</v>
      </c>
      <c r="D94" s="101">
        <v>202777</v>
      </c>
      <c r="E94" s="112">
        <f t="shared" ref="E94:E106" si="21">D94/D79-1</f>
        <v>4.0650531674672585E-2</v>
      </c>
      <c r="F94" s="101">
        <v>135282</v>
      </c>
      <c r="G94" s="112">
        <f t="shared" ref="G94:G105" si="22">F94/F79-1</f>
        <v>5.8735140126939811E-2</v>
      </c>
      <c r="H94" s="101">
        <f t="shared" ref="H94:H105" si="23">F94+D94+B94</f>
        <v>1486123</v>
      </c>
      <c r="I94" s="112">
        <f t="shared" ref="I94:I104" si="24">H94/H79-1</f>
        <v>6.8363877911787441E-2</v>
      </c>
    </row>
    <row r="95" spans="1:9">
      <c r="A95" s="9" t="s">
        <v>93</v>
      </c>
      <c r="B95" s="95">
        <v>1405620</v>
      </c>
      <c r="C95" s="112">
        <f t="shared" si="20"/>
        <v>0.13954991013281859</v>
      </c>
      <c r="D95" s="95">
        <v>201489</v>
      </c>
      <c r="E95" s="112">
        <f t="shared" si="21"/>
        <v>-0.13810346745147017</v>
      </c>
      <c r="F95" s="95">
        <v>182972</v>
      </c>
      <c r="G95" s="112">
        <f t="shared" si="22"/>
        <v>0.16067316658525921</v>
      </c>
      <c r="H95" s="95">
        <f t="shared" si="23"/>
        <v>1790081</v>
      </c>
      <c r="I95" s="112">
        <f t="shared" si="24"/>
        <v>0.10165338998488527</v>
      </c>
    </row>
    <row r="96" spans="1:9">
      <c r="A96" s="9" t="s">
        <v>94</v>
      </c>
      <c r="B96" s="95">
        <v>1727463</v>
      </c>
      <c r="C96" s="112">
        <f t="shared" si="20"/>
        <v>7.0050638792102271E-2</v>
      </c>
      <c r="D96" s="95">
        <v>270133</v>
      </c>
      <c r="E96" s="112">
        <f t="shared" si="21"/>
        <v>0.11014626167648189</v>
      </c>
      <c r="F96" s="95">
        <v>197803</v>
      </c>
      <c r="G96" s="112">
        <f t="shared" si="22"/>
        <v>0.21057431026463314</v>
      </c>
      <c r="H96" s="95">
        <f t="shared" si="23"/>
        <v>2195399</v>
      </c>
      <c r="I96" s="112">
        <f t="shared" si="24"/>
        <v>8.6238596567615122E-2</v>
      </c>
    </row>
    <row r="97" spans="1:9">
      <c r="A97" s="9" t="s">
        <v>95</v>
      </c>
      <c r="B97" s="95">
        <v>1769004</v>
      </c>
      <c r="C97" s="112">
        <f t="shared" si="20"/>
        <v>7.2864888468396449E-2</v>
      </c>
      <c r="D97" s="95">
        <v>422465</v>
      </c>
      <c r="E97" s="112">
        <f t="shared" si="21"/>
        <v>0.46081577327644041</v>
      </c>
      <c r="F97" s="95">
        <v>162572</v>
      </c>
      <c r="G97" s="112">
        <f t="shared" si="22"/>
        <v>0.15582919788985738</v>
      </c>
      <c r="H97" s="95">
        <f t="shared" si="23"/>
        <v>2354041</v>
      </c>
      <c r="I97" s="112">
        <f t="shared" si="24"/>
        <v>0.13245172972494501</v>
      </c>
    </row>
    <row r="98" spans="1:9">
      <c r="A98" s="9" t="s">
        <v>96</v>
      </c>
      <c r="B98" s="95">
        <v>1886624</v>
      </c>
      <c r="C98" s="112">
        <f t="shared" si="20"/>
        <v>3.9433051743449576E-2</v>
      </c>
      <c r="D98" s="95">
        <v>320321</v>
      </c>
      <c r="E98" s="112">
        <f t="shared" si="21"/>
        <v>-2.039811493282695E-2</v>
      </c>
      <c r="F98" s="95">
        <v>170900</v>
      </c>
      <c r="G98" s="112">
        <f t="shared" si="22"/>
        <v>7.2960026117692811E-2</v>
      </c>
      <c r="H98" s="95">
        <f t="shared" si="23"/>
        <v>2377845</v>
      </c>
      <c r="I98" s="112">
        <f t="shared" si="24"/>
        <v>3.3252206015588426E-2</v>
      </c>
    </row>
    <row r="99" spans="1:9">
      <c r="A99" s="9" t="s">
        <v>97</v>
      </c>
      <c r="B99" s="95">
        <v>1957219</v>
      </c>
      <c r="C99" s="112">
        <f t="shared" si="20"/>
        <v>1.7832700964362624E-2</v>
      </c>
      <c r="D99" s="95">
        <v>341100</v>
      </c>
      <c r="E99" s="112">
        <f t="shared" si="21"/>
        <v>-0.13368348334924929</v>
      </c>
      <c r="F99" s="95">
        <v>209231</v>
      </c>
      <c r="G99" s="112">
        <f t="shared" si="22"/>
        <v>0.22325119120699233</v>
      </c>
      <c r="H99" s="95">
        <f t="shared" si="23"/>
        <v>2507550</v>
      </c>
      <c r="I99" s="112">
        <f t="shared" si="24"/>
        <v>7.9756112953726088E-3</v>
      </c>
    </row>
    <row r="100" spans="1:9">
      <c r="A100" s="9" t="s">
        <v>98</v>
      </c>
      <c r="B100" s="95">
        <v>1739560</v>
      </c>
      <c r="C100" s="112">
        <f t="shared" si="20"/>
        <v>-9.4451749659812956E-2</v>
      </c>
      <c r="D100" s="95">
        <v>337684</v>
      </c>
      <c r="E100" s="112">
        <f t="shared" si="21"/>
        <v>1.4654138885299872E-2</v>
      </c>
      <c r="F100" s="95">
        <v>171506</v>
      </c>
      <c r="G100" s="112">
        <f t="shared" si="22"/>
        <v>0.13760189969554459</v>
      </c>
      <c r="H100" s="95">
        <f t="shared" si="23"/>
        <v>2248750</v>
      </c>
      <c r="I100" s="112">
        <f t="shared" si="24"/>
        <v>-6.4801606940118162E-2</v>
      </c>
    </row>
    <row r="101" spans="1:9">
      <c r="A101" s="9" t="s">
        <v>99</v>
      </c>
      <c r="B101" s="95">
        <v>1807247</v>
      </c>
      <c r="C101" s="112">
        <f t="shared" si="20"/>
        <v>6.1260478294698828E-2</v>
      </c>
      <c r="D101" s="95">
        <v>392508</v>
      </c>
      <c r="E101" s="112">
        <f t="shared" si="21"/>
        <v>0.2133280988695414</v>
      </c>
      <c r="F101" s="95">
        <v>193076</v>
      </c>
      <c r="G101" s="112">
        <f t="shared" si="22"/>
        <v>0.14969303965177416</v>
      </c>
      <c r="H101" s="95">
        <f t="shared" si="23"/>
        <v>2392831</v>
      </c>
      <c r="I101" s="112">
        <f t="shared" si="24"/>
        <v>9.0446458396278739E-2</v>
      </c>
    </row>
    <row r="102" spans="1:9">
      <c r="A102" s="9" t="s">
        <v>100</v>
      </c>
      <c r="B102" s="95">
        <v>1709562</v>
      </c>
      <c r="C102" s="112">
        <f t="shared" si="20"/>
        <v>0.16979673166746267</v>
      </c>
      <c r="D102" s="95">
        <v>320944</v>
      </c>
      <c r="E102" s="112">
        <f t="shared" si="21"/>
        <v>0.28598274639280996</v>
      </c>
      <c r="F102" s="95">
        <v>181899</v>
      </c>
      <c r="G102" s="112">
        <f t="shared" si="22"/>
        <v>0.13023567935677494</v>
      </c>
      <c r="H102" s="95">
        <f t="shared" si="23"/>
        <v>2212405</v>
      </c>
      <c r="I102" s="112">
        <f t="shared" si="24"/>
        <v>0.18188573492142868</v>
      </c>
    </row>
    <row r="103" spans="1:9">
      <c r="A103" s="9" t="s">
        <v>101</v>
      </c>
      <c r="B103" s="95">
        <v>1671253</v>
      </c>
      <c r="C103" s="112">
        <f t="shared" si="20"/>
        <v>0.18870270358697727</v>
      </c>
      <c r="D103" s="95">
        <v>288751</v>
      </c>
      <c r="E103" s="112">
        <f t="shared" si="21"/>
        <v>0.28804342977455422</v>
      </c>
      <c r="F103" s="95">
        <v>160639</v>
      </c>
      <c r="G103" s="112">
        <f t="shared" si="22"/>
        <v>0.26684910332644596</v>
      </c>
      <c r="H103" s="95">
        <f t="shared" si="23"/>
        <v>2120643</v>
      </c>
      <c r="I103" s="112">
        <f t="shared" si="24"/>
        <v>0.20701827679806839</v>
      </c>
    </row>
    <row r="104" spans="1:9">
      <c r="A104" s="9" t="s">
        <v>102</v>
      </c>
      <c r="B104" s="95">
        <v>1646074</v>
      </c>
      <c r="C104" s="112">
        <f t="shared" si="20"/>
        <v>9.2394067093605869E-2</v>
      </c>
      <c r="D104" s="95">
        <v>285312</v>
      </c>
      <c r="E104" s="112">
        <f t="shared" si="21"/>
        <v>0.1911177165568001</v>
      </c>
      <c r="F104" s="95">
        <v>189980</v>
      </c>
      <c r="G104" s="112">
        <f t="shared" si="22"/>
        <v>0.5241686389345741</v>
      </c>
      <c r="H104" s="95">
        <f t="shared" si="23"/>
        <v>2121366</v>
      </c>
      <c r="I104" s="112">
        <f t="shared" si="24"/>
        <v>0.13379703564030043</v>
      </c>
    </row>
    <row r="105" spans="1:9">
      <c r="A105" s="9" t="s">
        <v>103</v>
      </c>
      <c r="B105" s="102">
        <v>1408377</v>
      </c>
      <c r="C105" s="113">
        <f t="shared" si="20"/>
        <v>-5.8275031778053155E-2</v>
      </c>
      <c r="D105" s="102">
        <v>205816</v>
      </c>
      <c r="E105" s="113">
        <f t="shared" si="21"/>
        <v>1.4816750570728399E-2</v>
      </c>
      <c r="F105" s="102">
        <v>145012</v>
      </c>
      <c r="G105" s="113">
        <f t="shared" si="22"/>
        <v>-1.9520077890993193E-2</v>
      </c>
      <c r="H105" s="102">
        <f t="shared" si="23"/>
        <v>1759205</v>
      </c>
      <c r="I105" s="113">
        <f>H105/H90-1</f>
        <v>-4.7141242276866668E-2</v>
      </c>
    </row>
    <row r="106" spans="1:9" ht="13.5" thickBot="1">
      <c r="A106" s="107" t="s">
        <v>1192</v>
      </c>
      <c r="B106" s="97">
        <f>SUM(B94:B105)</f>
        <v>19876067</v>
      </c>
      <c r="C106" s="111">
        <f>B106/B91-1</f>
        <v>5.7419505036132357E-2</v>
      </c>
      <c r="D106" s="97">
        <f>SUM(D94:D105)</f>
        <v>3589300</v>
      </c>
      <c r="E106" s="111">
        <f t="shared" si="21"/>
        <v>0.10294648621524316</v>
      </c>
      <c r="F106" s="97">
        <f>SUM(F94:F105)</f>
        <v>2100872</v>
      </c>
      <c r="G106" s="111">
        <f>F106/F91-1</f>
        <v>0.16794466462490898</v>
      </c>
      <c r="H106" s="97">
        <f>SUM(H94:H105)</f>
        <v>25566239</v>
      </c>
      <c r="I106" s="111">
        <f>H106/H91-1</f>
        <v>7.1967527142545951E-2</v>
      </c>
    </row>
    <row r="107" spans="1:9" ht="13.5" thickTop="1">
      <c r="A107" s="110"/>
      <c r="B107" s="100"/>
      <c r="D107" s="100"/>
      <c r="F107" s="100"/>
      <c r="H107" s="100"/>
    </row>
    <row r="108" spans="1:9" ht="26.25" thickBot="1">
      <c r="A108" s="105">
        <v>2006</v>
      </c>
      <c r="B108" s="94" t="s">
        <v>91</v>
      </c>
      <c r="C108" s="117" t="s">
        <v>104</v>
      </c>
      <c r="D108" s="94" t="s">
        <v>90</v>
      </c>
      <c r="E108" s="117" t="s">
        <v>104</v>
      </c>
      <c r="F108" s="94" t="s">
        <v>906</v>
      </c>
      <c r="G108" s="117" t="s">
        <v>104</v>
      </c>
      <c r="H108" s="94" t="s">
        <v>87</v>
      </c>
      <c r="I108" s="94" t="s">
        <v>104</v>
      </c>
    </row>
    <row r="109" spans="1:9">
      <c r="A109" s="9" t="s">
        <v>92</v>
      </c>
      <c r="B109" s="101">
        <v>1485527</v>
      </c>
      <c r="C109" s="112">
        <f t="shared" ref="C109:C121" si="25">B109/B94-1</f>
        <v>0.29394093012236255</v>
      </c>
      <c r="D109" s="101">
        <v>229410</v>
      </c>
      <c r="E109" s="112">
        <f t="shared" ref="E109:E121" si="26">D109/D94-1</f>
        <v>0.13134132569275603</v>
      </c>
      <c r="F109" s="101">
        <v>150441</v>
      </c>
      <c r="G109" s="112">
        <f t="shared" ref="G109:G121" si="27">F109/F94-1</f>
        <v>0.11205481882290336</v>
      </c>
      <c r="H109" s="101">
        <f t="shared" ref="H109:H120" si="28">F109+D109+B109</f>
        <v>1865378</v>
      </c>
      <c r="I109" s="112">
        <f t="shared" ref="I109:I121" si="29">H109/H94-1</f>
        <v>0.2551975845875476</v>
      </c>
    </row>
    <row r="110" spans="1:9">
      <c r="A110" s="9" t="s">
        <v>93</v>
      </c>
      <c r="B110" s="95">
        <v>1522172</v>
      </c>
      <c r="C110" s="112">
        <f t="shared" si="25"/>
        <v>8.2918569741466497E-2</v>
      </c>
      <c r="D110" s="95">
        <v>261195</v>
      </c>
      <c r="E110" s="112">
        <f t="shared" si="26"/>
        <v>0.29632386879680772</v>
      </c>
      <c r="F110" s="101">
        <v>169570</v>
      </c>
      <c r="G110" s="112">
        <f t="shared" si="27"/>
        <v>-7.3246179743348683E-2</v>
      </c>
      <c r="H110" s="101">
        <f t="shared" si="28"/>
        <v>1952937</v>
      </c>
      <c r="I110" s="112">
        <f t="shared" si="29"/>
        <v>9.097688875531329E-2</v>
      </c>
    </row>
    <row r="111" spans="1:9">
      <c r="A111" s="9" t="s">
        <v>94</v>
      </c>
      <c r="B111" s="95">
        <v>1929937</v>
      </c>
      <c r="C111" s="112">
        <f t="shared" si="25"/>
        <v>0.11720887799044033</v>
      </c>
      <c r="D111" s="95">
        <v>343691</v>
      </c>
      <c r="E111" s="112">
        <f t="shared" si="26"/>
        <v>0.27230290264425294</v>
      </c>
      <c r="F111" s="101">
        <v>189241</v>
      </c>
      <c r="G111" s="112">
        <f t="shared" si="27"/>
        <v>-4.3285491119952724E-2</v>
      </c>
      <c r="H111" s="101">
        <f t="shared" si="28"/>
        <v>2462869</v>
      </c>
      <c r="I111" s="112">
        <f t="shared" si="29"/>
        <v>0.12183206788378786</v>
      </c>
    </row>
    <row r="112" spans="1:9">
      <c r="A112" s="9" t="s">
        <v>95</v>
      </c>
      <c r="B112" s="95">
        <v>2005345</v>
      </c>
      <c r="C112" s="112">
        <f t="shared" si="25"/>
        <v>0.13360116766270735</v>
      </c>
      <c r="D112" s="95">
        <v>339476</v>
      </c>
      <c r="E112" s="112">
        <f t="shared" si="26"/>
        <v>-0.1964399417703242</v>
      </c>
      <c r="F112" s="101">
        <v>191100</v>
      </c>
      <c r="G112" s="112">
        <f t="shared" si="27"/>
        <v>0.17547917230519405</v>
      </c>
      <c r="H112" s="101">
        <f t="shared" si="28"/>
        <v>2535921</v>
      </c>
      <c r="I112" s="112">
        <f t="shared" si="29"/>
        <v>7.7262885395793957E-2</v>
      </c>
    </row>
    <row r="113" spans="1:9">
      <c r="A113" s="9" t="s">
        <v>96</v>
      </c>
      <c r="B113" s="95">
        <v>2132094</v>
      </c>
      <c r="C113" s="112">
        <f t="shared" si="25"/>
        <v>0.13011071628474991</v>
      </c>
      <c r="D113" s="95">
        <v>392103</v>
      </c>
      <c r="E113" s="112">
        <f t="shared" si="26"/>
        <v>0.22409395575063762</v>
      </c>
      <c r="F113" s="101">
        <v>187279</v>
      </c>
      <c r="G113" s="112">
        <f t="shared" si="27"/>
        <v>9.583967232299595E-2</v>
      </c>
      <c r="H113" s="101">
        <f t="shared" si="28"/>
        <v>2711476</v>
      </c>
      <c r="I113" s="112">
        <f t="shared" si="29"/>
        <v>0.14030813614848747</v>
      </c>
    </row>
    <row r="114" spans="1:9">
      <c r="A114" s="9" t="s">
        <v>97</v>
      </c>
      <c r="B114" s="95">
        <v>1952508</v>
      </c>
      <c r="C114" s="112">
        <f t="shared" si="25"/>
        <v>-2.4069866478917401E-3</v>
      </c>
      <c r="D114" s="95">
        <v>394578</v>
      </c>
      <c r="E114" s="112">
        <f t="shared" si="26"/>
        <v>0.15678100263852235</v>
      </c>
      <c r="F114" s="101">
        <v>177346</v>
      </c>
      <c r="G114" s="112">
        <f t="shared" si="27"/>
        <v>-0.1523913760389235</v>
      </c>
      <c r="H114" s="101">
        <f t="shared" si="28"/>
        <v>2524432</v>
      </c>
      <c r="I114" s="112">
        <f t="shared" si="29"/>
        <v>6.7324679468006021E-3</v>
      </c>
    </row>
    <row r="115" spans="1:9">
      <c r="A115" s="9" t="s">
        <v>98</v>
      </c>
      <c r="B115" s="95">
        <v>2002269.2580645161</v>
      </c>
      <c r="C115" s="112">
        <f t="shared" si="25"/>
        <v>0.1510205213183311</v>
      </c>
      <c r="D115" s="101">
        <v>411256.48387096776</v>
      </c>
      <c r="E115" s="112">
        <f t="shared" si="26"/>
        <v>0.21787376325490038</v>
      </c>
      <c r="F115" s="101">
        <v>178617.09677419355</v>
      </c>
      <c r="G115" s="112">
        <f t="shared" si="27"/>
        <v>4.1462670543267022E-2</v>
      </c>
      <c r="H115" s="95">
        <f t="shared" si="28"/>
        <v>2592142.8387096776</v>
      </c>
      <c r="I115" s="112">
        <f t="shared" si="29"/>
        <v>0.15270387491258597</v>
      </c>
    </row>
    <row r="116" spans="1:9">
      <c r="A116" s="9" t="s">
        <v>99</v>
      </c>
      <c r="B116" s="95">
        <v>2051133.064516129</v>
      </c>
      <c r="C116" s="112">
        <f t="shared" si="25"/>
        <v>0.13494893864321211</v>
      </c>
      <c r="D116" s="101">
        <v>374882.54838709679</v>
      </c>
      <c r="E116" s="112">
        <f t="shared" si="26"/>
        <v>-4.4904693949940455E-2</v>
      </c>
      <c r="F116" s="101">
        <v>208348.96774193548</v>
      </c>
      <c r="G116" s="112">
        <f t="shared" si="27"/>
        <v>7.9103398360932831E-2</v>
      </c>
      <c r="H116" s="95">
        <f t="shared" si="28"/>
        <v>2634364.5806451612</v>
      </c>
      <c r="I116" s="112">
        <f t="shared" si="29"/>
        <v>0.10094050964951617</v>
      </c>
    </row>
    <row r="117" spans="1:9">
      <c r="A117" s="9" t="s">
        <v>100</v>
      </c>
      <c r="B117" s="95">
        <v>1921692.5483870967</v>
      </c>
      <c r="C117" s="112">
        <f t="shared" si="25"/>
        <v>0.12408473538081499</v>
      </c>
      <c r="D117" s="101">
        <v>289743.06451612903</v>
      </c>
      <c r="E117" s="112">
        <f t="shared" si="26"/>
        <v>-9.7216135786526547E-2</v>
      </c>
      <c r="F117" s="101">
        <v>186167.77419354839</v>
      </c>
      <c r="G117" s="112">
        <f t="shared" si="27"/>
        <v>2.3467826615585441E-2</v>
      </c>
      <c r="H117" s="95">
        <f t="shared" si="28"/>
        <v>2397603.3870967743</v>
      </c>
      <c r="I117" s="112">
        <f t="shared" si="29"/>
        <v>8.3709079981637347E-2</v>
      </c>
    </row>
    <row r="118" spans="1:9">
      <c r="A118" s="9" t="s">
        <v>101</v>
      </c>
      <c r="B118" s="95">
        <v>2193821.0322580645</v>
      </c>
      <c r="C118" s="112">
        <f t="shared" si="25"/>
        <v>0.31268038547010213</v>
      </c>
      <c r="D118" s="101">
        <v>320404</v>
      </c>
      <c r="E118" s="112">
        <f t="shared" si="26"/>
        <v>0.10962039958303182</v>
      </c>
      <c r="F118" s="101">
        <v>194910.12903225806</v>
      </c>
      <c r="G118" s="112">
        <f t="shared" si="27"/>
        <v>0.21334251976330809</v>
      </c>
      <c r="H118" s="95">
        <f t="shared" si="28"/>
        <v>2709135.1612903224</v>
      </c>
      <c r="I118" s="112">
        <f t="shared" si="29"/>
        <v>0.2775064738809514</v>
      </c>
    </row>
    <row r="119" spans="1:9">
      <c r="A119" s="9" t="s">
        <v>102</v>
      </c>
      <c r="B119" s="95">
        <v>1950367.1935483871</v>
      </c>
      <c r="C119" s="112">
        <f t="shared" si="25"/>
        <v>0.18485997199906401</v>
      </c>
      <c r="D119" s="101">
        <v>319266.32258064515</v>
      </c>
      <c r="E119" s="112">
        <f t="shared" si="26"/>
        <v>0.11900769186240034</v>
      </c>
      <c r="F119" s="101">
        <v>189721.5806451613</v>
      </c>
      <c r="G119" s="112">
        <f t="shared" si="27"/>
        <v>-1.3602450512616437E-3</v>
      </c>
      <c r="H119" s="95">
        <f t="shared" si="28"/>
        <v>2459355.0967741935</v>
      </c>
      <c r="I119" s="112">
        <f t="shared" si="29"/>
        <v>0.15932615907589431</v>
      </c>
    </row>
    <row r="120" spans="1:9">
      <c r="A120" s="9" t="s">
        <v>103</v>
      </c>
      <c r="B120" s="102">
        <v>1982936.2903225806</v>
      </c>
      <c r="C120" s="113">
        <f t="shared" si="25"/>
        <v>0.40795844459443775</v>
      </c>
      <c r="D120" s="409">
        <v>294692.54838709679</v>
      </c>
      <c r="E120" s="113">
        <f t="shared" si="26"/>
        <v>0.43182526327932136</v>
      </c>
      <c r="F120" s="409">
        <v>171241.48387096773</v>
      </c>
      <c r="G120" s="113">
        <f t="shared" si="27"/>
        <v>0.18087802299787414</v>
      </c>
      <c r="H120" s="102">
        <f t="shared" si="28"/>
        <v>2448870.3225806449</v>
      </c>
      <c r="I120" s="113">
        <f t="shared" si="29"/>
        <v>0.39203237972870975</v>
      </c>
    </row>
    <row r="121" spans="1:9" ht="13.5" thickBot="1">
      <c r="A121" s="107" t="s">
        <v>31</v>
      </c>
      <c r="B121" s="97">
        <f>SUM(B109:B120)</f>
        <v>23129802.387096774</v>
      </c>
      <c r="C121" s="111">
        <f t="shared" si="25"/>
        <v>0.16370116819875746</v>
      </c>
      <c r="D121" s="97">
        <f>SUM(D109:D120)</f>
        <v>3970697.9677419355</v>
      </c>
      <c r="E121" s="111">
        <f t="shared" si="26"/>
        <v>0.10625970739195267</v>
      </c>
      <c r="F121" s="97">
        <f>SUM(F109:F120)</f>
        <v>2193984.0322580645</v>
      </c>
      <c r="G121" s="111">
        <f t="shared" si="27"/>
        <v>4.4320659353860981E-2</v>
      </c>
      <c r="H121" s="97">
        <f>SUM(H109:H120)</f>
        <v>29294484.387096778</v>
      </c>
      <c r="I121" s="111">
        <f t="shared" si="29"/>
        <v>0.14582690035467394</v>
      </c>
    </row>
    <row r="122" spans="1:9" ht="13.5" thickTop="1">
      <c r="A122" s="108"/>
      <c r="B122" s="98"/>
      <c r="C122" s="119"/>
      <c r="D122" s="98"/>
      <c r="E122" s="119"/>
      <c r="F122" s="98"/>
      <c r="G122" s="119"/>
      <c r="H122" s="98"/>
      <c r="I122" s="119"/>
    </row>
    <row r="123" spans="1:9" ht="26.25" thickBot="1">
      <c r="A123" s="105">
        <v>2007</v>
      </c>
      <c r="B123" s="94" t="s">
        <v>91</v>
      </c>
      <c r="C123" s="117" t="s">
        <v>104</v>
      </c>
      <c r="D123" s="94" t="s">
        <v>90</v>
      </c>
      <c r="E123" s="117" t="s">
        <v>104</v>
      </c>
      <c r="F123" s="94" t="s">
        <v>906</v>
      </c>
      <c r="G123" s="117" t="s">
        <v>104</v>
      </c>
      <c r="H123" s="94" t="s">
        <v>87</v>
      </c>
      <c r="I123" s="94" t="s">
        <v>104</v>
      </c>
    </row>
    <row r="124" spans="1:9">
      <c r="A124" s="9" t="s">
        <v>92</v>
      </c>
      <c r="B124" s="95">
        <v>1928603.6774193549</v>
      </c>
      <c r="C124" s="112">
        <f>B124/B109-1</f>
        <v>0.29826228497991281</v>
      </c>
      <c r="D124" s="95">
        <v>270229.87096774194</v>
      </c>
      <c r="E124" s="112">
        <f t="shared" ref="E124:E136" si="30">D124/D109-1</f>
        <v>0.17793413960917981</v>
      </c>
      <c r="F124" s="95">
        <v>156860.06451612903</v>
      </c>
      <c r="G124" s="112">
        <f t="shared" ref="G124:G136" si="31">F124/F109-1</f>
        <v>4.2668318584222487E-2</v>
      </c>
      <c r="H124" s="101">
        <f t="shared" ref="H124:H135" si="32">F124+D124+B124</f>
        <v>2355693.6129032257</v>
      </c>
      <c r="I124" s="112">
        <f t="shared" ref="I124:I136" si="33">H124/H109-1</f>
        <v>0.26285053908817724</v>
      </c>
    </row>
    <row r="125" spans="1:9">
      <c r="A125" s="9" t="s">
        <v>93</v>
      </c>
      <c r="B125" s="95">
        <v>1668851.1612903227</v>
      </c>
      <c r="C125" s="112">
        <f t="shared" ref="C125:C136" si="34">B125/B110-1</f>
        <v>9.6361752344887863E-2</v>
      </c>
      <c r="D125" s="95">
        <v>279016.67741935485</v>
      </c>
      <c r="E125" s="112">
        <f t="shared" si="30"/>
        <v>6.8231311546372853E-2</v>
      </c>
      <c r="F125" s="95">
        <v>189417.35483870967</v>
      </c>
      <c r="G125" s="112">
        <f t="shared" si="31"/>
        <v>0.11704520162003695</v>
      </c>
      <c r="H125" s="101">
        <f t="shared" si="32"/>
        <v>2137285.1935483869</v>
      </c>
      <c r="I125" s="112">
        <f t="shared" si="33"/>
        <v>9.4395361216663476E-2</v>
      </c>
    </row>
    <row r="126" spans="1:9">
      <c r="A126" s="9" t="s">
        <v>94</v>
      </c>
      <c r="B126" s="95">
        <v>1822975.1612903227</v>
      </c>
      <c r="C126" s="112">
        <f t="shared" si="34"/>
        <v>-5.542245094512277E-2</v>
      </c>
      <c r="D126" s="95">
        <v>332252.51612903224</v>
      </c>
      <c r="E126" s="112">
        <f t="shared" si="30"/>
        <v>-3.3281301724420342E-2</v>
      </c>
      <c r="F126" s="95">
        <v>178923.03225806452</v>
      </c>
      <c r="G126" s="112">
        <f t="shared" si="31"/>
        <v>-5.4522898008018794E-2</v>
      </c>
      <c r="H126" s="101">
        <f t="shared" si="32"/>
        <v>2334150.7096774196</v>
      </c>
      <c r="I126" s="112">
        <f t="shared" si="33"/>
        <v>-5.2263555358640801E-2</v>
      </c>
    </row>
    <row r="127" spans="1:9">
      <c r="A127" s="9" t="s">
        <v>95</v>
      </c>
      <c r="B127" s="95">
        <v>1873004.1290322582</v>
      </c>
      <c r="C127" s="112">
        <f t="shared" si="34"/>
        <v>-6.599406634157301E-2</v>
      </c>
      <c r="D127" s="95">
        <v>398322.48387096776</v>
      </c>
      <c r="E127" s="112">
        <f t="shared" si="30"/>
        <v>0.17334504904902781</v>
      </c>
      <c r="F127" s="95">
        <v>191204.87096774194</v>
      </c>
      <c r="G127" s="112">
        <f t="shared" si="31"/>
        <v>5.4877534140218565E-4</v>
      </c>
      <c r="H127" s="101">
        <f t="shared" si="32"/>
        <v>2462531.4838709678</v>
      </c>
      <c r="I127" s="112">
        <f t="shared" si="33"/>
        <v>-2.8939985168714766E-2</v>
      </c>
    </row>
    <row r="128" spans="1:9">
      <c r="A128" s="9" t="s">
        <v>96</v>
      </c>
      <c r="B128" s="95">
        <v>2264269.4516129033</v>
      </c>
      <c r="C128" s="112">
        <f t="shared" si="34"/>
        <v>6.1993257151374825E-2</v>
      </c>
      <c r="D128" s="95">
        <v>459033</v>
      </c>
      <c r="E128" s="112">
        <f t="shared" si="30"/>
        <v>0.17069494495068893</v>
      </c>
      <c r="F128" s="95">
        <v>239985.45161290321</v>
      </c>
      <c r="G128" s="112">
        <f t="shared" si="31"/>
        <v>0.28143279071814353</v>
      </c>
      <c r="H128" s="101">
        <f t="shared" si="32"/>
        <v>2963287.9032258065</v>
      </c>
      <c r="I128" s="112">
        <f t="shared" si="33"/>
        <v>9.2868940468514793E-2</v>
      </c>
    </row>
    <row r="129" spans="1:9">
      <c r="A129" s="9" t="s">
        <v>97</v>
      </c>
      <c r="B129" s="95">
        <v>2152109.7096774192</v>
      </c>
      <c r="C129" s="112">
        <f t="shared" si="34"/>
        <v>0.10222836970574223</v>
      </c>
      <c r="D129" s="95">
        <v>467880.16129032261</v>
      </c>
      <c r="E129" s="112">
        <f t="shared" si="30"/>
        <v>0.1857735638842577</v>
      </c>
      <c r="F129" s="95">
        <v>210655.16129032258</v>
      </c>
      <c r="G129" s="112">
        <f t="shared" si="31"/>
        <v>0.18782020057019944</v>
      </c>
      <c r="H129" s="101">
        <f t="shared" si="32"/>
        <v>2830645.0322580645</v>
      </c>
      <c r="I129" s="112">
        <f t="shared" si="33"/>
        <v>0.12129977446731166</v>
      </c>
    </row>
    <row r="130" spans="1:9">
      <c r="A130" s="9" t="s">
        <v>98</v>
      </c>
      <c r="B130" s="95">
        <v>2188062.5806451612</v>
      </c>
      <c r="C130" s="112">
        <f t="shared" si="34"/>
        <v>9.2791377499468419E-2</v>
      </c>
      <c r="D130" s="95">
        <v>434907.32258064515</v>
      </c>
      <c r="E130" s="112">
        <f t="shared" si="30"/>
        <v>5.7508731502693866E-2</v>
      </c>
      <c r="F130" s="95">
        <v>246101.64516129033</v>
      </c>
      <c r="G130" s="112">
        <f t="shared" si="31"/>
        <v>0.3778168473559409</v>
      </c>
      <c r="H130" s="95">
        <f t="shared" si="32"/>
        <v>2869071.5483870967</v>
      </c>
      <c r="I130" s="112">
        <f t="shared" si="33"/>
        <v>0.10683389261653087</v>
      </c>
    </row>
    <row r="131" spans="1:9">
      <c r="A131" s="9" t="s">
        <v>99</v>
      </c>
      <c r="B131" s="95">
        <v>2081025.7419354839</v>
      </c>
      <c r="C131" s="112">
        <f t="shared" si="34"/>
        <v>1.4573738747859721E-2</v>
      </c>
      <c r="D131" s="95">
        <v>390411.61290322582</v>
      </c>
      <c r="E131" s="112">
        <f t="shared" si="30"/>
        <v>4.1423812826021367E-2</v>
      </c>
      <c r="F131" s="95">
        <v>235320</v>
      </c>
      <c r="G131" s="112">
        <f t="shared" si="31"/>
        <v>0.12945124014951337</v>
      </c>
      <c r="H131" s="95">
        <f t="shared" si="32"/>
        <v>2706757.3548387098</v>
      </c>
      <c r="I131" s="112">
        <f t="shared" si="33"/>
        <v>2.7480165321619676E-2</v>
      </c>
    </row>
    <row r="132" spans="1:9">
      <c r="A132" s="9" t="s">
        <v>100</v>
      </c>
      <c r="B132" s="95">
        <v>1639319.5806451612</v>
      </c>
      <c r="C132" s="112">
        <f t="shared" si="34"/>
        <v>-0.14693972143407386</v>
      </c>
      <c r="D132" s="95">
        <v>306902.12903225806</v>
      </c>
      <c r="E132" s="112">
        <f t="shared" si="30"/>
        <v>5.922165745290453E-2</v>
      </c>
      <c r="F132" s="95">
        <v>184249.83870967742</v>
      </c>
      <c r="G132" s="112">
        <f t="shared" si="31"/>
        <v>-1.0302188400646561E-2</v>
      </c>
      <c r="H132" s="95">
        <f t="shared" si="32"/>
        <v>2130471.5483870967</v>
      </c>
      <c r="I132" s="112">
        <f t="shared" si="33"/>
        <v>-0.11141619174685269</v>
      </c>
    </row>
    <row r="133" spans="1:9">
      <c r="A133" s="9" t="s">
        <v>101</v>
      </c>
      <c r="B133" s="95">
        <v>1792744.935483871</v>
      </c>
      <c r="C133" s="112">
        <f t="shared" si="34"/>
        <v>-0.18282079115695793</v>
      </c>
      <c r="D133" s="95">
        <v>328568.29032258067</v>
      </c>
      <c r="E133" s="112">
        <f t="shared" si="30"/>
        <v>2.54812371961044E-2</v>
      </c>
      <c r="F133" s="95">
        <v>195134.70967741936</v>
      </c>
      <c r="G133" s="112">
        <f t="shared" si="31"/>
        <v>1.1522266506946988E-3</v>
      </c>
      <c r="H133" s="95">
        <f t="shared" si="32"/>
        <v>2316447.935483871</v>
      </c>
      <c r="I133" s="112">
        <f t="shared" si="33"/>
        <v>-0.1449492928287196</v>
      </c>
    </row>
    <row r="134" spans="1:9">
      <c r="A134" s="9" t="s">
        <v>102</v>
      </c>
      <c r="B134" s="95">
        <v>1732923.9677419355</v>
      </c>
      <c r="C134" s="112">
        <f t="shared" si="34"/>
        <v>-0.11148835282183345</v>
      </c>
      <c r="D134" s="95">
        <v>356983.29032258067</v>
      </c>
      <c r="E134" s="112">
        <f t="shared" si="30"/>
        <v>0.11813638042705987</v>
      </c>
      <c r="F134" s="95">
        <v>214050.22580645161</v>
      </c>
      <c r="G134" s="112">
        <f t="shared" si="31"/>
        <v>0.12823340960242402</v>
      </c>
      <c r="H134" s="95">
        <f t="shared" si="32"/>
        <v>2303957.4838709678</v>
      </c>
      <c r="I134" s="112">
        <f t="shared" si="33"/>
        <v>-6.3186326003533466E-2</v>
      </c>
    </row>
    <row r="135" spans="1:9">
      <c r="A135" s="9" t="s">
        <v>103</v>
      </c>
      <c r="B135" s="95">
        <v>1769044.1935483871</v>
      </c>
      <c r="C135" s="113">
        <f t="shared" si="34"/>
        <v>-0.10786634841374443</v>
      </c>
      <c r="D135" s="95">
        <v>307656.16129032261</v>
      </c>
      <c r="E135" s="113">
        <f t="shared" si="30"/>
        <v>4.3990297597200634E-2</v>
      </c>
      <c r="F135" s="95">
        <v>207713.77419354839</v>
      </c>
      <c r="G135" s="113">
        <f t="shared" si="31"/>
        <v>0.21298746949695269</v>
      </c>
      <c r="H135" s="102">
        <f t="shared" si="32"/>
        <v>2284414.1290322579</v>
      </c>
      <c r="I135" s="113">
        <f t="shared" si="33"/>
        <v>-6.7155942081523201E-2</v>
      </c>
    </row>
    <row r="136" spans="1:9" ht="13.5" thickBot="1">
      <c r="A136" s="107" t="s">
        <v>1858</v>
      </c>
      <c r="B136" s="97">
        <f>SUM(B124:B135)</f>
        <v>22912934.290322579</v>
      </c>
      <c r="C136" s="111">
        <f t="shared" si="34"/>
        <v>-9.37613271158666E-3</v>
      </c>
      <c r="D136" s="97">
        <f>SUM(D124:D135)</f>
        <v>4332163.5161290327</v>
      </c>
      <c r="E136" s="111">
        <f t="shared" si="30"/>
        <v>9.1033251917837621E-2</v>
      </c>
      <c r="F136" s="97">
        <f>SUM(F124:F135)</f>
        <v>2449616.1290322584</v>
      </c>
      <c r="G136" s="111">
        <f t="shared" si="31"/>
        <v>0.11651502153873716</v>
      </c>
      <c r="H136" s="97">
        <f>SUM(H124:H135)</f>
        <v>29694713.935483869</v>
      </c>
      <c r="I136" s="111">
        <f t="shared" si="33"/>
        <v>1.3662283421632004E-2</v>
      </c>
    </row>
    <row r="137" spans="1:9" ht="13.5" thickTop="1">
      <c r="A137" s="108"/>
      <c r="B137" s="98"/>
      <c r="C137" s="119"/>
      <c r="D137" s="98"/>
      <c r="E137" s="119"/>
      <c r="F137" s="98"/>
      <c r="G137" s="119"/>
      <c r="H137" s="98"/>
      <c r="I137" s="119"/>
    </row>
    <row r="138" spans="1:9" ht="26.25" thickBot="1">
      <c r="A138" s="105">
        <v>2008</v>
      </c>
      <c r="B138" s="94" t="s">
        <v>91</v>
      </c>
      <c r="C138" s="117" t="s">
        <v>104</v>
      </c>
      <c r="D138" s="94" t="s">
        <v>90</v>
      </c>
      <c r="E138" s="117" t="s">
        <v>104</v>
      </c>
      <c r="F138" s="94" t="s">
        <v>906</v>
      </c>
      <c r="G138" s="117" t="s">
        <v>104</v>
      </c>
      <c r="H138" s="94" t="s">
        <v>87</v>
      </c>
      <c r="I138" s="94" t="s">
        <v>104</v>
      </c>
    </row>
    <row r="139" spans="1:9">
      <c r="A139" s="9" t="s">
        <v>92</v>
      </c>
      <c r="B139" s="95">
        <v>1348161</v>
      </c>
      <c r="C139" s="112">
        <f t="shared" ref="C139:C151" si="35">B139/B124-1</f>
        <v>-0.30096524455249374</v>
      </c>
      <c r="D139" s="95">
        <v>275687</v>
      </c>
      <c r="E139" s="112">
        <f t="shared" ref="E139:E151" si="36">D139/D124-1</f>
        <v>2.019439602555817E-2</v>
      </c>
      <c r="F139" s="95">
        <v>217899</v>
      </c>
      <c r="G139" s="112">
        <f t="shared" ref="G139:G151" si="37">F139/F124-1</f>
        <v>0.38912986343694045</v>
      </c>
      <c r="H139" s="101">
        <f t="shared" ref="H139:H150" si="38">F139+D139+B139</f>
        <v>1841747</v>
      </c>
      <c r="I139" s="112">
        <f t="shared" ref="I139:I151" si="39">H139/H124-1</f>
        <v>-0.21817209593306275</v>
      </c>
    </row>
    <row r="140" spans="1:9">
      <c r="A140" s="9" t="s">
        <v>93</v>
      </c>
      <c r="B140" s="95">
        <v>1532114</v>
      </c>
      <c r="C140" s="112">
        <f t="shared" si="35"/>
        <v>-8.1934904958570587E-2</v>
      </c>
      <c r="D140" s="95">
        <v>310035</v>
      </c>
      <c r="E140" s="112">
        <f t="shared" si="36"/>
        <v>0.11117013817072086</v>
      </c>
      <c r="F140" s="95">
        <v>240320</v>
      </c>
      <c r="G140" s="112">
        <f t="shared" si="37"/>
        <v>0.26873274206914322</v>
      </c>
      <c r="H140" s="101">
        <f t="shared" si="38"/>
        <v>2082469</v>
      </c>
      <c r="I140" s="112">
        <f t="shared" si="39"/>
        <v>-2.5647580263904457E-2</v>
      </c>
    </row>
    <row r="141" spans="1:9">
      <c r="A141" s="9" t="s">
        <v>94</v>
      </c>
      <c r="B141" s="95">
        <v>1883383</v>
      </c>
      <c r="C141" s="112">
        <f t="shared" si="35"/>
        <v>3.3136951063513109E-2</v>
      </c>
      <c r="D141" s="95">
        <v>329677</v>
      </c>
      <c r="E141" s="112">
        <f t="shared" si="36"/>
        <v>-7.7516828436358098E-3</v>
      </c>
      <c r="F141" s="95">
        <v>221776</v>
      </c>
      <c r="G141" s="112">
        <f t="shared" si="37"/>
        <v>0.2395050385694768</v>
      </c>
      <c r="H141" s="101">
        <f t="shared" si="38"/>
        <v>2434836</v>
      </c>
      <c r="I141" s="112">
        <f t="shared" si="39"/>
        <v>4.3135728085225145E-2</v>
      </c>
    </row>
    <row r="142" spans="1:9">
      <c r="A142" s="9" t="s">
        <v>95</v>
      </c>
      <c r="B142" s="95">
        <v>2027475</v>
      </c>
      <c r="C142" s="112">
        <f t="shared" si="35"/>
        <v>8.2472253303335519E-2</v>
      </c>
      <c r="D142" s="95">
        <v>454706</v>
      </c>
      <c r="E142" s="112">
        <f t="shared" si="36"/>
        <v>0.14155243154011132</v>
      </c>
      <c r="F142" s="95">
        <v>225909</v>
      </c>
      <c r="G142" s="112">
        <f t="shared" si="37"/>
        <v>0.18150232709350256</v>
      </c>
      <c r="H142" s="101">
        <f t="shared" si="38"/>
        <v>2708090</v>
      </c>
      <c r="I142" s="112">
        <f t="shared" si="39"/>
        <v>9.9717919440781122E-2</v>
      </c>
    </row>
    <row r="143" spans="1:9">
      <c r="A143" s="9" t="s">
        <v>96</v>
      </c>
      <c r="B143" s="95">
        <v>2120083</v>
      </c>
      <c r="C143" s="112">
        <f t="shared" si="35"/>
        <v>-6.3679016430749913E-2</v>
      </c>
      <c r="D143" s="95">
        <v>414686</v>
      </c>
      <c r="E143" s="112">
        <f t="shared" si="36"/>
        <v>-9.6609611945110752E-2</v>
      </c>
      <c r="F143" s="95">
        <v>265938</v>
      </c>
      <c r="G143" s="112">
        <f t="shared" si="37"/>
        <v>0.10814217367208689</v>
      </c>
      <c r="H143" s="101">
        <f t="shared" si="38"/>
        <v>2800707</v>
      </c>
      <c r="I143" s="112">
        <f t="shared" si="39"/>
        <v>-5.4865037936011052E-2</v>
      </c>
    </row>
    <row r="144" spans="1:9">
      <c r="A144" s="9" t="s">
        <v>97</v>
      </c>
      <c r="B144" s="95">
        <v>2081886</v>
      </c>
      <c r="C144" s="112">
        <f t="shared" si="35"/>
        <v>-3.2630171854921342E-2</v>
      </c>
      <c r="D144" s="95">
        <v>457223</v>
      </c>
      <c r="E144" s="112">
        <f t="shared" si="36"/>
        <v>-2.2777544704892461E-2</v>
      </c>
      <c r="F144" s="95">
        <v>216396</v>
      </c>
      <c r="G144" s="112">
        <f t="shared" si="37"/>
        <v>2.7252305020741829E-2</v>
      </c>
      <c r="H144" s="101">
        <f t="shared" si="38"/>
        <v>2755505</v>
      </c>
      <c r="I144" s="112">
        <f t="shared" si="39"/>
        <v>-2.6545197791234099E-2</v>
      </c>
    </row>
    <row r="145" spans="1:9">
      <c r="A145" s="9" t="s">
        <v>98</v>
      </c>
      <c r="B145" s="95">
        <v>2123213</v>
      </c>
      <c r="C145" s="112">
        <f t="shared" si="35"/>
        <v>-2.9637900313637333E-2</v>
      </c>
      <c r="D145" s="95">
        <v>435546</v>
      </c>
      <c r="E145" s="112">
        <f t="shared" si="36"/>
        <v>1.4685368265705545E-3</v>
      </c>
      <c r="F145" s="95">
        <v>244316</v>
      </c>
      <c r="G145" s="112">
        <f t="shared" si="37"/>
        <v>-7.2557221635802804E-3</v>
      </c>
      <c r="H145" s="95">
        <f t="shared" si="38"/>
        <v>2803075</v>
      </c>
      <c r="I145" s="112">
        <f t="shared" si="39"/>
        <v>-2.3002754470936027E-2</v>
      </c>
    </row>
    <row r="146" spans="1:9">
      <c r="A146" s="9" t="s">
        <v>99</v>
      </c>
      <c r="B146" s="95">
        <v>1994510</v>
      </c>
      <c r="C146" s="112">
        <f t="shared" si="35"/>
        <v>-4.1573604877669035E-2</v>
      </c>
      <c r="D146" s="95">
        <v>421029</v>
      </c>
      <c r="E146" s="112">
        <f t="shared" si="36"/>
        <v>7.842335136778722E-2</v>
      </c>
      <c r="F146" s="95">
        <v>217717</v>
      </c>
      <c r="G146" s="112">
        <f t="shared" si="37"/>
        <v>-7.4804521502634724E-2</v>
      </c>
      <c r="H146" s="95">
        <f t="shared" si="38"/>
        <v>2633256</v>
      </c>
      <c r="I146" s="112">
        <f t="shared" si="39"/>
        <v>-2.7154763136531535E-2</v>
      </c>
    </row>
    <row r="147" spans="1:9">
      <c r="A147" s="9" t="s">
        <v>100</v>
      </c>
      <c r="B147" s="95">
        <v>1622859</v>
      </c>
      <c r="C147" s="112">
        <f t="shared" si="35"/>
        <v>-1.0041105370487413E-2</v>
      </c>
      <c r="D147" s="95">
        <v>323275</v>
      </c>
      <c r="E147" s="112">
        <f t="shared" si="36"/>
        <v>5.3348834755137853E-2</v>
      </c>
      <c r="F147" s="95">
        <v>203042</v>
      </c>
      <c r="G147" s="112">
        <f t="shared" si="37"/>
        <v>0.10199282355917494</v>
      </c>
      <c r="H147" s="95">
        <f t="shared" si="38"/>
        <v>2149176</v>
      </c>
      <c r="I147" s="112">
        <f t="shared" si="39"/>
        <v>8.7794890417869365E-3</v>
      </c>
    </row>
    <row r="148" spans="1:9">
      <c r="A148" s="9" t="s">
        <v>101</v>
      </c>
      <c r="B148" s="95">
        <v>1775175</v>
      </c>
      <c r="C148" s="112">
        <f t="shared" si="35"/>
        <v>-9.8005773917463346E-3</v>
      </c>
      <c r="D148" s="95">
        <v>382949</v>
      </c>
      <c r="E148" s="112">
        <f t="shared" si="36"/>
        <v>0.1655080885134399</v>
      </c>
      <c r="F148" s="95">
        <v>179428</v>
      </c>
      <c r="G148" s="112">
        <f t="shared" si="37"/>
        <v>-8.0491623983167337E-2</v>
      </c>
      <c r="H148" s="95">
        <f t="shared" si="38"/>
        <v>2337552</v>
      </c>
      <c r="I148" s="112">
        <f t="shared" si="39"/>
        <v>9.1105283191788011E-3</v>
      </c>
    </row>
    <row r="149" spans="1:9">
      <c r="A149" s="9" t="s">
        <v>102</v>
      </c>
      <c r="B149" s="95">
        <v>1671873</v>
      </c>
      <c r="C149" s="112">
        <f t="shared" si="35"/>
        <v>-3.5230032522134969E-2</v>
      </c>
      <c r="D149" s="95">
        <v>326748</v>
      </c>
      <c r="E149" s="112">
        <f t="shared" si="36"/>
        <v>-8.4696654275496108E-2</v>
      </c>
      <c r="F149" s="95">
        <v>169997</v>
      </c>
      <c r="G149" s="112">
        <f t="shared" si="37"/>
        <v>-0.20580789223873741</v>
      </c>
      <c r="H149" s="95">
        <f t="shared" si="38"/>
        <v>2168618</v>
      </c>
      <c r="I149" s="112">
        <f t="shared" si="39"/>
        <v>-5.8742179410176787E-2</v>
      </c>
    </row>
    <row r="150" spans="1:9">
      <c r="A150" s="9" t="s">
        <v>103</v>
      </c>
      <c r="B150" s="95">
        <v>1487433</v>
      </c>
      <c r="C150" s="113">
        <f t="shared" si="35"/>
        <v>-0.1591883315156335</v>
      </c>
      <c r="D150" s="95">
        <v>322590</v>
      </c>
      <c r="E150" s="113">
        <f t="shared" si="36"/>
        <v>4.8540678161764328E-2</v>
      </c>
      <c r="F150" s="95">
        <v>174670</v>
      </c>
      <c r="G150" s="113">
        <f t="shared" si="37"/>
        <v>-0.15908321112473789</v>
      </c>
      <c r="H150" s="102">
        <f t="shared" si="38"/>
        <v>1984693</v>
      </c>
      <c r="I150" s="113">
        <f t="shared" si="39"/>
        <v>-0.13120262443799025</v>
      </c>
    </row>
    <row r="151" spans="1:9" ht="13.5" thickBot="1">
      <c r="A151" s="107" t="s">
        <v>1859</v>
      </c>
      <c r="B151" s="97">
        <f>SUM(B139:B150)</f>
        <v>21668165</v>
      </c>
      <c r="C151" s="111">
        <f t="shared" si="35"/>
        <v>-5.4326053335225444E-2</v>
      </c>
      <c r="D151" s="97">
        <f>SUM(D139:D150)</f>
        <v>4454151</v>
      </c>
      <c r="E151" s="111">
        <f t="shared" si="36"/>
        <v>2.8158559439595665E-2</v>
      </c>
      <c r="F151" s="97">
        <f>SUM(F139:F150)</f>
        <v>2577408</v>
      </c>
      <c r="G151" s="111">
        <f t="shared" si="37"/>
        <v>5.2168121140771184E-2</v>
      </c>
      <c r="H151" s="97">
        <f>SUM(H139:H150)</f>
        <v>28699724</v>
      </c>
      <c r="I151" s="111">
        <f t="shared" si="39"/>
        <v>-3.3507308325839813E-2</v>
      </c>
    </row>
    <row r="152" spans="1:9" ht="13.5" thickTop="1">
      <c r="A152" s="108"/>
      <c r="B152" s="98"/>
      <c r="C152" s="119"/>
      <c r="D152" s="98"/>
      <c r="E152" s="119"/>
      <c r="F152" s="98"/>
      <c r="G152" s="119"/>
      <c r="H152" s="98"/>
      <c r="I152" s="119"/>
    </row>
    <row r="153" spans="1:9" ht="26.25" thickBot="1">
      <c r="A153" s="105">
        <v>2009</v>
      </c>
      <c r="B153" s="94" t="s">
        <v>91</v>
      </c>
      <c r="C153" s="117" t="s">
        <v>104</v>
      </c>
      <c r="D153" s="94" t="s">
        <v>90</v>
      </c>
      <c r="E153" s="117" t="s">
        <v>104</v>
      </c>
      <c r="F153" s="94" t="s">
        <v>906</v>
      </c>
      <c r="G153" s="117" t="s">
        <v>104</v>
      </c>
      <c r="H153" s="94" t="s">
        <v>87</v>
      </c>
      <c r="I153" s="94" t="s">
        <v>104</v>
      </c>
    </row>
    <row r="154" spans="1:9">
      <c r="A154" s="9" t="s">
        <v>92</v>
      </c>
      <c r="B154" s="95">
        <v>1050889</v>
      </c>
      <c r="C154" s="112">
        <f t="shared" ref="C154:C166" si="40">B154/B139-1</f>
        <v>-0.22050185400705113</v>
      </c>
      <c r="D154" s="95">
        <v>240620</v>
      </c>
      <c r="E154" s="112">
        <f t="shared" ref="E154:E166" si="41">D154/D139-1</f>
        <v>-0.12719859841051628</v>
      </c>
      <c r="F154" s="95">
        <v>140636</v>
      </c>
      <c r="G154" s="112">
        <f t="shared" ref="G154:G166" si="42">F154/F139-1</f>
        <v>-0.35458170987475846</v>
      </c>
      <c r="H154" s="101">
        <f t="shared" ref="H154:H165" si="43">F154+D154+B154</f>
        <v>1432145</v>
      </c>
      <c r="I154" s="112">
        <f t="shared" ref="I154:I166" si="44">H154/H139-1</f>
        <v>-0.22239862478396866</v>
      </c>
    </row>
    <row r="155" spans="1:9">
      <c r="A155" s="9" t="s">
        <v>93</v>
      </c>
      <c r="B155" s="95">
        <v>1260017</v>
      </c>
      <c r="C155" s="112">
        <f t="shared" si="40"/>
        <v>-0.17759579248019408</v>
      </c>
      <c r="D155" s="95">
        <v>295275</v>
      </c>
      <c r="E155" s="112">
        <f t="shared" si="41"/>
        <v>-4.7607528182301961E-2</v>
      </c>
      <c r="F155" s="95">
        <v>192452</v>
      </c>
      <c r="G155" s="112">
        <f t="shared" si="42"/>
        <v>-0.19918442077230358</v>
      </c>
      <c r="H155" s="101">
        <f t="shared" si="43"/>
        <v>1747744</v>
      </c>
      <c r="I155" s="112">
        <f t="shared" si="44"/>
        <v>-0.16073468560636439</v>
      </c>
    </row>
    <row r="156" spans="1:9">
      <c r="A156" s="9" t="s">
        <v>94</v>
      </c>
      <c r="B156" s="95">
        <v>1886056</v>
      </c>
      <c r="C156" s="112">
        <f t="shared" si="40"/>
        <v>1.4192546072677725E-3</v>
      </c>
      <c r="D156" s="95">
        <v>414898</v>
      </c>
      <c r="E156" s="112">
        <f t="shared" si="41"/>
        <v>0.25849846971429602</v>
      </c>
      <c r="F156" s="95">
        <v>200716</v>
      </c>
      <c r="G156" s="112">
        <f t="shared" si="42"/>
        <v>-9.4960681047543516E-2</v>
      </c>
      <c r="H156" s="101">
        <f t="shared" si="43"/>
        <v>2501670</v>
      </c>
      <c r="I156" s="112">
        <f t="shared" si="44"/>
        <v>2.7449076652390492E-2</v>
      </c>
    </row>
    <row r="157" spans="1:9">
      <c r="A157" s="9" t="s">
        <v>95</v>
      </c>
      <c r="B157" s="95">
        <v>1907451</v>
      </c>
      <c r="C157" s="112">
        <f t="shared" si="40"/>
        <v>-5.919875707468647E-2</v>
      </c>
      <c r="D157" s="95">
        <v>430804</v>
      </c>
      <c r="E157" s="112">
        <f t="shared" si="41"/>
        <v>-5.256583374752033E-2</v>
      </c>
      <c r="F157" s="95">
        <v>157873</v>
      </c>
      <c r="G157" s="112">
        <f t="shared" si="42"/>
        <v>-0.30116551354749033</v>
      </c>
      <c r="H157" s="101">
        <f t="shared" si="43"/>
        <v>2496128</v>
      </c>
      <c r="I157" s="112">
        <f t="shared" si="44"/>
        <v>-7.8269924559375759E-2</v>
      </c>
    </row>
    <row r="158" spans="1:9">
      <c r="A158" s="9" t="s">
        <v>96</v>
      </c>
      <c r="B158" s="95">
        <v>1733347</v>
      </c>
      <c r="C158" s="112">
        <f t="shared" si="40"/>
        <v>-0.18241549977052784</v>
      </c>
      <c r="D158" s="95">
        <v>492628</v>
      </c>
      <c r="E158" s="112">
        <f t="shared" si="41"/>
        <v>0.18795425936732846</v>
      </c>
      <c r="F158" s="95">
        <v>147734</v>
      </c>
      <c r="G158" s="112">
        <f t="shared" si="42"/>
        <v>-0.44447954034398995</v>
      </c>
      <c r="H158" s="101">
        <f t="shared" si="43"/>
        <v>2373709</v>
      </c>
      <c r="I158" s="112">
        <f t="shared" si="44"/>
        <v>-0.15246078936497109</v>
      </c>
    </row>
    <row r="159" spans="1:9">
      <c r="A159" s="9" t="s">
        <v>97</v>
      </c>
      <c r="B159" s="95">
        <v>2018553</v>
      </c>
      <c r="C159" s="112">
        <f t="shared" si="40"/>
        <v>-3.0420974059098382E-2</v>
      </c>
      <c r="D159" s="95">
        <v>485655</v>
      </c>
      <c r="E159" s="112">
        <f t="shared" si="41"/>
        <v>6.2184098350257955E-2</v>
      </c>
      <c r="F159" s="95">
        <v>179155</v>
      </c>
      <c r="G159" s="112">
        <f t="shared" si="42"/>
        <v>-0.17209652673801734</v>
      </c>
      <c r="H159" s="101">
        <f t="shared" si="43"/>
        <v>2683363</v>
      </c>
      <c r="I159" s="112">
        <f t="shared" si="44"/>
        <v>-2.6181044853847091E-2</v>
      </c>
    </row>
    <row r="160" spans="1:9">
      <c r="A160" s="9" t="s">
        <v>98</v>
      </c>
      <c r="B160" s="95">
        <v>1862691</v>
      </c>
      <c r="C160" s="112">
        <f t="shared" si="40"/>
        <v>-0.12270177320881137</v>
      </c>
      <c r="D160" s="95">
        <v>487443</v>
      </c>
      <c r="E160" s="112">
        <f t="shared" si="41"/>
        <v>0.11915388960063922</v>
      </c>
      <c r="F160" s="95">
        <v>225510</v>
      </c>
      <c r="G160" s="112">
        <f t="shared" si="42"/>
        <v>-7.6974082745297046E-2</v>
      </c>
      <c r="H160" s="95">
        <f t="shared" si="43"/>
        <v>2575644</v>
      </c>
      <c r="I160" s="112">
        <f t="shared" si="44"/>
        <v>-8.1136252151654875E-2</v>
      </c>
    </row>
    <row r="161" spans="1:9">
      <c r="A161" s="9" t="s">
        <v>99</v>
      </c>
      <c r="B161" s="95">
        <v>1722982</v>
      </c>
      <c r="C161" s="112">
        <f t="shared" si="40"/>
        <v>-0.13613769798095776</v>
      </c>
      <c r="D161" s="95">
        <v>429584</v>
      </c>
      <c r="E161" s="112">
        <f t="shared" si="41"/>
        <v>2.0319265418771604E-2</v>
      </c>
      <c r="F161" s="95">
        <v>169941</v>
      </c>
      <c r="G161" s="112">
        <f t="shared" si="42"/>
        <v>-0.21944083374288637</v>
      </c>
      <c r="H161" s="95">
        <f t="shared" si="43"/>
        <v>2322507</v>
      </c>
      <c r="I161" s="112">
        <f t="shared" si="44"/>
        <v>-0.11800941496003425</v>
      </c>
    </row>
    <row r="162" spans="1:9">
      <c r="A162" s="9" t="s">
        <v>100</v>
      </c>
      <c r="B162" s="95">
        <v>1532991</v>
      </c>
      <c r="C162" s="112">
        <f t="shared" si="40"/>
        <v>-5.5376345079886757E-2</v>
      </c>
      <c r="D162" s="95">
        <v>425118</v>
      </c>
      <c r="E162" s="112">
        <f t="shared" si="41"/>
        <v>0.31503518676049813</v>
      </c>
      <c r="F162" s="95">
        <v>169573</v>
      </c>
      <c r="G162" s="112">
        <f t="shared" si="42"/>
        <v>-0.16483781680637499</v>
      </c>
      <c r="H162" s="95">
        <f t="shared" si="43"/>
        <v>2127682</v>
      </c>
      <c r="I162" s="112">
        <f t="shared" si="44"/>
        <v>-1.000104225991727E-2</v>
      </c>
    </row>
    <row r="163" spans="1:9">
      <c r="A163" s="9" t="s">
        <v>101</v>
      </c>
      <c r="B163" s="95">
        <v>1487343</v>
      </c>
      <c r="C163" s="112">
        <f t="shared" si="40"/>
        <v>-0.16214288732096838</v>
      </c>
      <c r="D163" s="95">
        <v>389619</v>
      </c>
      <c r="E163" s="112">
        <f t="shared" si="41"/>
        <v>1.7417462899759428E-2</v>
      </c>
      <c r="F163" s="95">
        <v>164456</v>
      </c>
      <c r="G163" s="112">
        <f t="shared" si="42"/>
        <v>-8.3442940901085727E-2</v>
      </c>
      <c r="H163" s="95">
        <f t="shared" si="43"/>
        <v>2041418</v>
      </c>
      <c r="I163" s="112">
        <f t="shared" si="44"/>
        <v>-0.12668552400117727</v>
      </c>
    </row>
    <row r="164" spans="1:9">
      <c r="A164" s="9" t="s">
        <v>102</v>
      </c>
      <c r="B164" s="95">
        <v>1302468</v>
      </c>
      <c r="C164" s="112">
        <f t="shared" si="40"/>
        <v>-0.22095278768183946</v>
      </c>
      <c r="D164" s="95">
        <v>340212</v>
      </c>
      <c r="E164" s="112">
        <f t="shared" si="41"/>
        <v>4.1206067060854279E-2</v>
      </c>
      <c r="F164" s="95">
        <v>168703</v>
      </c>
      <c r="G164" s="112">
        <f t="shared" si="42"/>
        <v>-7.6118990335123371E-3</v>
      </c>
      <c r="H164" s="95">
        <f t="shared" si="43"/>
        <v>1811383</v>
      </c>
      <c r="I164" s="112">
        <f t="shared" si="44"/>
        <v>-0.16472933453471295</v>
      </c>
    </row>
    <row r="165" spans="1:9">
      <c r="A165" s="9" t="s">
        <v>103</v>
      </c>
      <c r="B165" s="95">
        <v>1263962</v>
      </c>
      <c r="C165" s="113">
        <f t="shared" si="40"/>
        <v>-0.1502393721263412</v>
      </c>
      <c r="D165" s="95">
        <v>314577</v>
      </c>
      <c r="E165" s="113">
        <f t="shared" si="41"/>
        <v>-2.483957965219008E-2</v>
      </c>
      <c r="F165" s="95">
        <v>189552</v>
      </c>
      <c r="G165" s="113">
        <f t="shared" si="42"/>
        <v>8.5200664109463586E-2</v>
      </c>
      <c r="H165" s="102">
        <f t="shared" si="43"/>
        <v>1768091</v>
      </c>
      <c r="I165" s="113">
        <f t="shared" si="44"/>
        <v>-0.10913627447670748</v>
      </c>
    </row>
    <row r="166" spans="1:9" ht="13.5" thickBot="1">
      <c r="A166" s="107" t="s">
        <v>1860</v>
      </c>
      <c r="B166" s="97">
        <f>SUM(B154:B165)</f>
        <v>19028750</v>
      </c>
      <c r="C166" s="111">
        <f t="shared" si="40"/>
        <v>-0.12181073016566013</v>
      </c>
      <c r="D166" s="97">
        <f>SUM(D154:D165)</f>
        <v>4746433</v>
      </c>
      <c r="E166" s="111">
        <f t="shared" si="41"/>
        <v>6.5620137260725908E-2</v>
      </c>
      <c r="F166" s="97">
        <f>SUM(F154:F165)</f>
        <v>2106301</v>
      </c>
      <c r="G166" s="111">
        <f t="shared" si="42"/>
        <v>-0.182783245803536</v>
      </c>
      <c r="H166" s="97">
        <f>SUM(H154:H165)</f>
        <v>25881484</v>
      </c>
      <c r="I166" s="111">
        <f t="shared" si="44"/>
        <v>-9.8197460017385496E-2</v>
      </c>
    </row>
    <row r="167" spans="1:9" ht="13.5" thickTop="1">
      <c r="A167" s="108"/>
      <c r="B167" s="98"/>
      <c r="C167" s="119"/>
      <c r="D167" s="98"/>
      <c r="E167" s="119"/>
      <c r="F167" s="98"/>
      <c r="G167" s="119"/>
      <c r="H167" s="98"/>
      <c r="I167" s="119"/>
    </row>
    <row r="168" spans="1:9" ht="26.25" thickBot="1">
      <c r="A168" s="105">
        <v>2010</v>
      </c>
      <c r="B168" s="94" t="s">
        <v>91</v>
      </c>
      <c r="C168" s="117" t="s">
        <v>104</v>
      </c>
      <c r="D168" s="94" t="s">
        <v>90</v>
      </c>
      <c r="E168" s="117" t="s">
        <v>104</v>
      </c>
      <c r="F168" s="94" t="s">
        <v>906</v>
      </c>
      <c r="G168" s="117" t="s">
        <v>104</v>
      </c>
      <c r="H168" s="94" t="s">
        <v>87</v>
      </c>
      <c r="I168" s="94" t="s">
        <v>104</v>
      </c>
    </row>
    <row r="169" spans="1:9">
      <c r="A169" s="9" t="s">
        <v>92</v>
      </c>
      <c r="B169" s="95">
        <v>1273286</v>
      </c>
      <c r="C169" s="112">
        <f>B169/B154-1</f>
        <v>0.21162748872621173</v>
      </c>
      <c r="D169" s="95">
        <v>281286</v>
      </c>
      <c r="E169" s="112">
        <f>D169/D154-1</f>
        <v>0.16900507023522571</v>
      </c>
      <c r="F169" s="95">
        <v>169251</v>
      </c>
      <c r="G169" s="112">
        <f>F169/F154-1</f>
        <v>0.20346852868397858</v>
      </c>
      <c r="H169" s="101">
        <f t="shared" ref="H169:H180" si="45">F169+D169+B169</f>
        <v>1723823</v>
      </c>
      <c r="I169" s="112">
        <f>H169/H154-1</f>
        <v>0.20366513167311973</v>
      </c>
    </row>
    <row r="170" spans="1:9">
      <c r="A170" s="9" t="s">
        <v>93</v>
      </c>
      <c r="B170" s="95">
        <v>1395287</v>
      </c>
      <c r="C170" s="112">
        <f t="shared" ref="C170:C180" si="46">B170/B155-1</f>
        <v>0.10735569440729775</v>
      </c>
      <c r="D170" s="95">
        <v>320295</v>
      </c>
      <c r="E170" s="112">
        <f t="shared" ref="E170:I180" si="47">D170/D155-1</f>
        <v>8.4734569469139043E-2</v>
      </c>
      <c r="F170" s="95">
        <v>160949</v>
      </c>
      <c r="G170" s="112">
        <f t="shared" si="47"/>
        <v>-0.16369276494918217</v>
      </c>
      <c r="H170" s="101">
        <f t="shared" si="45"/>
        <v>1876531</v>
      </c>
      <c r="I170" s="112">
        <f t="shared" si="47"/>
        <v>7.3687565226943974E-2</v>
      </c>
    </row>
    <row r="171" spans="1:9">
      <c r="A171" s="9" t="s">
        <v>94</v>
      </c>
      <c r="B171" s="95">
        <v>1808255</v>
      </c>
      <c r="C171" s="112">
        <f t="shared" si="46"/>
        <v>-4.1250630946270905E-2</v>
      </c>
      <c r="D171" s="95">
        <v>472894</v>
      </c>
      <c r="E171" s="112">
        <f t="shared" si="47"/>
        <v>0.13978375407931587</v>
      </c>
      <c r="F171" s="95">
        <v>207086</v>
      </c>
      <c r="G171" s="112">
        <f t="shared" si="47"/>
        <v>3.173638374618859E-2</v>
      </c>
      <c r="H171" s="101">
        <f t="shared" si="45"/>
        <v>2488235</v>
      </c>
      <c r="I171" s="112">
        <f t="shared" si="47"/>
        <v>-5.3704125644069567E-3</v>
      </c>
    </row>
    <row r="172" spans="1:9">
      <c r="A172" s="9" t="s">
        <v>95</v>
      </c>
      <c r="B172" s="95">
        <v>1669004</v>
      </c>
      <c r="C172" s="112">
        <f t="shared" si="46"/>
        <v>-0.12500819156035992</v>
      </c>
      <c r="D172" s="95">
        <v>477190</v>
      </c>
      <c r="E172" s="112">
        <f t="shared" si="47"/>
        <v>0.10767309495733568</v>
      </c>
      <c r="F172" s="95">
        <v>220769</v>
      </c>
      <c r="G172" s="112">
        <f t="shared" si="47"/>
        <v>0.39839617920733761</v>
      </c>
      <c r="H172" s="101">
        <f t="shared" si="45"/>
        <v>2366963</v>
      </c>
      <c r="I172" s="112">
        <f t="shared" si="47"/>
        <v>-5.1746144428490792E-2</v>
      </c>
    </row>
    <row r="173" spans="1:9">
      <c r="A173" s="9" t="s">
        <v>96</v>
      </c>
      <c r="B173" s="95">
        <v>1736725</v>
      </c>
      <c r="C173" s="112">
        <f t="shared" si="46"/>
        <v>1.9488307880648481E-3</v>
      </c>
      <c r="D173" s="95">
        <v>481433</v>
      </c>
      <c r="E173" s="112">
        <f t="shared" si="47"/>
        <v>-2.272505825897031E-2</v>
      </c>
      <c r="F173" s="95">
        <v>215053</v>
      </c>
      <c r="G173" s="112">
        <f t="shared" si="47"/>
        <v>0.45567709531996692</v>
      </c>
      <c r="H173" s="101">
        <f t="shared" si="45"/>
        <v>2433211</v>
      </c>
      <c r="I173" s="112">
        <f t="shared" si="47"/>
        <v>2.506709963184206E-2</v>
      </c>
    </row>
    <row r="174" spans="1:9">
      <c r="A174" s="9" t="s">
        <v>97</v>
      </c>
      <c r="B174" s="95">
        <v>1970880</v>
      </c>
      <c r="C174" s="112">
        <f t="shared" si="46"/>
        <v>-2.3617413067677728E-2</v>
      </c>
      <c r="D174" s="95">
        <v>467261</v>
      </c>
      <c r="E174" s="112">
        <f t="shared" si="47"/>
        <v>-3.7874622931916679E-2</v>
      </c>
      <c r="F174" s="95">
        <v>195771</v>
      </c>
      <c r="G174" s="112">
        <f t="shared" si="47"/>
        <v>9.2746504423543819E-2</v>
      </c>
      <c r="H174" s="101">
        <f t="shared" si="45"/>
        <v>2633912</v>
      </c>
      <c r="I174" s="112">
        <f t="shared" si="47"/>
        <v>-1.8428740353056972E-2</v>
      </c>
    </row>
    <row r="175" spans="1:9">
      <c r="A175" s="9" t="s">
        <v>98</v>
      </c>
      <c r="B175" s="95">
        <v>1934517</v>
      </c>
      <c r="C175" s="112">
        <f t="shared" si="46"/>
        <v>3.8560340926111714E-2</v>
      </c>
      <c r="D175" s="95">
        <v>511903</v>
      </c>
      <c r="E175" s="112">
        <f t="shared" si="47"/>
        <v>5.0180226200807088E-2</v>
      </c>
      <c r="F175" s="95">
        <v>181686</v>
      </c>
      <c r="G175" s="112">
        <f t="shared" si="47"/>
        <v>-0.19433284555008645</v>
      </c>
      <c r="H175" s="95">
        <f t="shared" si="45"/>
        <v>2628106</v>
      </c>
      <c r="I175" s="112">
        <f t="shared" si="47"/>
        <v>2.0368498130952872E-2</v>
      </c>
    </row>
    <row r="176" spans="1:9">
      <c r="A176" s="9" t="s">
        <v>99</v>
      </c>
      <c r="B176" s="95">
        <v>1983225</v>
      </c>
      <c r="C176" s="112">
        <f t="shared" si="46"/>
        <v>0.15104220473574292</v>
      </c>
      <c r="D176" s="95">
        <v>531174</v>
      </c>
      <c r="E176" s="112">
        <f t="shared" si="47"/>
        <v>0.23648459905396857</v>
      </c>
      <c r="F176" s="95">
        <v>180841</v>
      </c>
      <c r="G176" s="112">
        <f t="shared" si="47"/>
        <v>6.4139907379620054E-2</v>
      </c>
      <c r="H176" s="95">
        <f t="shared" si="45"/>
        <v>2695240</v>
      </c>
      <c r="I176" s="112">
        <f t="shared" si="47"/>
        <v>0.1604873526753634</v>
      </c>
    </row>
    <row r="177" spans="1:9">
      <c r="A177" s="9" t="s">
        <v>100</v>
      </c>
      <c r="B177" s="95">
        <v>1795496</v>
      </c>
      <c r="C177" s="112">
        <f t="shared" si="46"/>
        <v>0.17123714359705966</v>
      </c>
      <c r="D177" s="95">
        <v>422568</v>
      </c>
      <c r="E177" s="112">
        <f t="shared" si="47"/>
        <v>-5.9983345800460608E-3</v>
      </c>
      <c r="F177" s="95">
        <v>178120</v>
      </c>
      <c r="G177" s="112">
        <f t="shared" si="47"/>
        <v>5.0403071243653175E-2</v>
      </c>
      <c r="H177" s="95">
        <f t="shared" si="45"/>
        <v>2396184</v>
      </c>
      <c r="I177" s="112">
        <f t="shared" si="47"/>
        <v>0.12619460990881159</v>
      </c>
    </row>
    <row r="178" spans="1:9">
      <c r="A178" s="9" t="s">
        <v>101</v>
      </c>
      <c r="B178" s="95">
        <v>1654223</v>
      </c>
      <c r="C178" s="112">
        <f t="shared" si="46"/>
        <v>0.11220007758802097</v>
      </c>
      <c r="D178" s="95">
        <v>431371</v>
      </c>
      <c r="E178" s="112">
        <f t="shared" si="47"/>
        <v>0.10716109840639199</v>
      </c>
      <c r="F178" s="95">
        <v>178160</v>
      </c>
      <c r="G178" s="112">
        <f t="shared" si="47"/>
        <v>8.3329279564138714E-2</v>
      </c>
      <c r="H178" s="95">
        <f t="shared" si="45"/>
        <v>2263754</v>
      </c>
      <c r="I178" s="112">
        <f t="shared" si="47"/>
        <v>0.10891253040778515</v>
      </c>
    </row>
    <row r="179" spans="1:9">
      <c r="A179" s="9" t="s">
        <v>102</v>
      </c>
      <c r="B179" s="95">
        <v>1265106</v>
      </c>
      <c r="C179" s="112">
        <f t="shared" si="46"/>
        <v>-2.8685541602557652E-2</v>
      </c>
      <c r="D179" s="95">
        <v>322730</v>
      </c>
      <c r="E179" s="112">
        <f t="shared" si="47"/>
        <v>-5.138560662175351E-2</v>
      </c>
      <c r="F179" s="95">
        <v>177683</v>
      </c>
      <c r="G179" s="112">
        <f t="shared" si="47"/>
        <v>5.3229640255360033E-2</v>
      </c>
      <c r="H179" s="95">
        <f t="shared" si="45"/>
        <v>1765519</v>
      </c>
      <c r="I179" s="112">
        <f t="shared" si="47"/>
        <v>-2.5319879892877428E-2</v>
      </c>
    </row>
    <row r="180" spans="1:9">
      <c r="A180" s="9" t="s">
        <v>103</v>
      </c>
      <c r="B180" s="95">
        <v>1398925</v>
      </c>
      <c r="C180" s="112">
        <f t="shared" si="46"/>
        <v>0.1067777354066024</v>
      </c>
      <c r="D180" s="95">
        <v>326686</v>
      </c>
      <c r="E180" s="112">
        <f t="shared" si="47"/>
        <v>3.8492960388076591E-2</v>
      </c>
      <c r="F180" s="95">
        <v>145305</v>
      </c>
      <c r="G180" s="112">
        <f t="shared" si="47"/>
        <v>-0.23342934920232972</v>
      </c>
      <c r="H180" s="102">
        <f t="shared" si="45"/>
        <v>1870916</v>
      </c>
      <c r="I180" s="112">
        <f t="shared" si="47"/>
        <v>5.8155943330971072E-2</v>
      </c>
    </row>
    <row r="181" spans="1:9" ht="13.5" thickBot="1">
      <c r="A181" s="107" t="s">
        <v>1957</v>
      </c>
      <c r="B181" s="97">
        <f>SUM(B169:B180)</f>
        <v>19884929</v>
      </c>
      <c r="C181" s="111">
        <f>B166/B181-1</f>
        <v>-4.3056678754045286E-2</v>
      </c>
      <c r="D181" s="97">
        <f>SUM(D169:D180)</f>
        <v>5046791</v>
      </c>
      <c r="E181" s="111">
        <f>D181/D166-1</f>
        <v>6.3280783695882858E-2</v>
      </c>
      <c r="F181" s="97">
        <f>SUM(F169:F180)</f>
        <v>2210674</v>
      </c>
      <c r="G181" s="111">
        <f>F181/F166-1</f>
        <v>4.9552746734678577E-2</v>
      </c>
      <c r="H181" s="97">
        <f>SUM(H169:H180)</f>
        <v>27142394</v>
      </c>
      <c r="I181" s="111">
        <f>H181/H166-1</f>
        <v>4.8718612889431023E-2</v>
      </c>
    </row>
    <row r="182" spans="1:9" ht="13.5" thickTop="1">
      <c r="A182" s="108"/>
      <c r="B182" s="98"/>
      <c r="C182" s="119"/>
      <c r="D182" s="98"/>
      <c r="E182" s="119"/>
      <c r="F182" s="98"/>
      <c r="G182" s="119"/>
      <c r="H182" s="98"/>
      <c r="I182" s="119"/>
    </row>
    <row r="183" spans="1:9" ht="26.25" thickBot="1">
      <c r="A183" s="105">
        <v>2011</v>
      </c>
      <c r="B183" s="94" t="s">
        <v>91</v>
      </c>
      <c r="C183" s="117" t="s">
        <v>104</v>
      </c>
      <c r="D183" s="94" t="s">
        <v>90</v>
      </c>
      <c r="E183" s="117" t="s">
        <v>104</v>
      </c>
      <c r="F183" s="94" t="s">
        <v>906</v>
      </c>
      <c r="G183" s="117" t="s">
        <v>104</v>
      </c>
      <c r="H183" s="94" t="s">
        <v>87</v>
      </c>
      <c r="I183" s="94" t="s">
        <v>104</v>
      </c>
    </row>
    <row r="184" spans="1:9">
      <c r="A184" s="9" t="s">
        <v>92</v>
      </c>
      <c r="B184" s="95">
        <v>1463002</v>
      </c>
      <c r="C184" s="112">
        <f>B184/B169-1</f>
        <v>0.1489971616745962</v>
      </c>
      <c r="D184" s="95">
        <v>294209</v>
      </c>
      <c r="E184" s="112">
        <f>D184/D169-1</f>
        <v>4.5942563796278479E-2</v>
      </c>
      <c r="F184" s="95">
        <v>160891</v>
      </c>
      <c r="G184" s="112">
        <f>F184/F169-1</f>
        <v>-4.9394095160442131E-2</v>
      </c>
      <c r="H184" s="101">
        <v>1918102</v>
      </c>
      <c r="I184" s="112">
        <f>H184/H169-1</f>
        <v>0.1127024062215205</v>
      </c>
    </row>
    <row r="185" spans="1:9">
      <c r="A185" s="9" t="s">
        <v>93</v>
      </c>
      <c r="B185" s="95">
        <v>1572261</v>
      </c>
      <c r="C185" s="112">
        <f t="shared" ref="C185:C195" si="48">B185/B170-1</f>
        <v>0.12683698765916973</v>
      </c>
      <c r="D185" s="95">
        <v>356179</v>
      </c>
      <c r="E185" s="112">
        <f t="shared" ref="E185:E195" si="49">D185/D170-1</f>
        <v>0.11203421845486194</v>
      </c>
      <c r="F185" s="95">
        <v>217675</v>
      </c>
      <c r="G185" s="112">
        <f t="shared" ref="G185:G195" si="50">F185/F170-1</f>
        <v>0.35244704844391705</v>
      </c>
      <c r="H185" s="101">
        <v>2146115</v>
      </c>
      <c r="I185" s="112">
        <f t="shared" ref="I185:I195" si="51">H185/H170-1</f>
        <v>0.14366082947737069</v>
      </c>
    </row>
    <row r="186" spans="1:9">
      <c r="A186" s="9" t="s">
        <v>94</v>
      </c>
      <c r="B186" s="95">
        <v>1897278</v>
      </c>
      <c r="C186" s="112">
        <f t="shared" si="48"/>
        <v>4.9231441361976103E-2</v>
      </c>
      <c r="D186" s="95">
        <v>529124</v>
      </c>
      <c r="E186" s="112">
        <f t="shared" si="49"/>
        <v>0.11890613964228769</v>
      </c>
      <c r="F186" s="95">
        <v>242024</v>
      </c>
      <c r="G186" s="112">
        <f t="shared" si="50"/>
        <v>0.16871251557324007</v>
      </c>
      <c r="H186" s="101">
        <v>2668426</v>
      </c>
      <c r="I186" s="112">
        <f t="shared" si="51"/>
        <v>7.2417195321181405E-2</v>
      </c>
    </row>
    <row r="187" spans="1:9">
      <c r="A187" s="9" t="s">
        <v>95</v>
      </c>
      <c r="B187" s="95">
        <v>1726696</v>
      </c>
      <c r="C187" s="112">
        <f t="shared" si="48"/>
        <v>3.45667236267857E-2</v>
      </c>
      <c r="D187" s="95">
        <v>494247</v>
      </c>
      <c r="E187" s="112">
        <f t="shared" si="49"/>
        <v>3.5744671933611416E-2</v>
      </c>
      <c r="F187" s="95">
        <v>197485</v>
      </c>
      <c r="G187" s="112">
        <f t="shared" si="50"/>
        <v>-0.10546770606380429</v>
      </c>
      <c r="H187" s="101">
        <v>2418428</v>
      </c>
      <c r="I187" s="112">
        <f t="shared" si="51"/>
        <v>2.1743052172763067E-2</v>
      </c>
    </row>
    <row r="188" spans="1:9">
      <c r="A188" s="9" t="s">
        <v>96</v>
      </c>
      <c r="B188" s="95">
        <v>1998284</v>
      </c>
      <c r="C188" s="112">
        <f t="shared" si="48"/>
        <v>0.15060473016741271</v>
      </c>
      <c r="D188" s="95">
        <v>578668</v>
      </c>
      <c r="E188" s="112">
        <f t="shared" si="49"/>
        <v>0.20196995220518743</v>
      </c>
      <c r="F188" s="95">
        <v>225447</v>
      </c>
      <c r="G188" s="112">
        <f t="shared" si="50"/>
        <v>4.8332271579564212E-2</v>
      </c>
      <c r="H188" s="101">
        <v>2802399</v>
      </c>
      <c r="I188" s="112">
        <f t="shared" si="51"/>
        <v>0.15172872389611913</v>
      </c>
    </row>
    <row r="189" spans="1:9">
      <c r="A189" s="9" t="s">
        <v>97</v>
      </c>
      <c r="B189" s="95">
        <v>1853292.9677419355</v>
      </c>
      <c r="C189" s="112">
        <f t="shared" si="48"/>
        <v>-5.9662197727951227E-2</v>
      </c>
      <c r="D189" s="95">
        <v>508370</v>
      </c>
      <c r="E189" s="112">
        <f t="shared" si="49"/>
        <v>8.797866716888425E-2</v>
      </c>
      <c r="F189" s="95">
        <v>201124.83870967742</v>
      </c>
      <c r="G189" s="112">
        <f t="shared" si="50"/>
        <v>2.7347455494825201E-2</v>
      </c>
      <c r="H189" s="101">
        <v>2562787.8064516131</v>
      </c>
      <c r="I189" s="112">
        <f t="shared" si="51"/>
        <v>-2.7003253543925076E-2</v>
      </c>
    </row>
    <row r="190" spans="1:9">
      <c r="A190" s="9" t="s">
        <v>98</v>
      </c>
      <c r="B190" s="95">
        <v>1741244.2580645161</v>
      </c>
      <c r="C190" s="112">
        <f t="shared" si="48"/>
        <v>-9.9907492121022345E-2</v>
      </c>
      <c r="D190" s="95">
        <v>454436.22580645164</v>
      </c>
      <c r="E190" s="112">
        <f t="shared" si="49"/>
        <v>-0.1122610615557017</v>
      </c>
      <c r="F190" s="95">
        <v>227488.5806451613</v>
      </c>
      <c r="G190" s="112">
        <f t="shared" si="50"/>
        <v>0.2520974684079198</v>
      </c>
      <c r="H190" s="95">
        <v>2423169.064516129</v>
      </c>
      <c r="I190" s="112">
        <f t="shared" si="51"/>
        <v>-7.797894585829912E-2</v>
      </c>
    </row>
    <row r="191" spans="1:9">
      <c r="A191" s="9" t="s">
        <v>99</v>
      </c>
      <c r="B191" s="95">
        <v>1578608.8064516129</v>
      </c>
      <c r="C191" s="112">
        <f t="shared" si="48"/>
        <v>-0.20401930872613405</v>
      </c>
      <c r="D191" s="95">
        <v>497844.38709677418</v>
      </c>
      <c r="E191" s="112">
        <f t="shared" si="49"/>
        <v>-6.2747071398874588E-2</v>
      </c>
      <c r="F191" s="95">
        <v>184769.48387096773</v>
      </c>
      <c r="G191" s="112">
        <f t="shared" si="50"/>
        <v>2.1723413777670508E-2</v>
      </c>
      <c r="H191" s="95">
        <v>2261222.6774193547</v>
      </c>
      <c r="I191" s="112">
        <f t="shared" si="51"/>
        <v>-0.1610310482853643</v>
      </c>
    </row>
    <row r="192" spans="1:9">
      <c r="A192" s="9" t="s">
        <v>100</v>
      </c>
      <c r="B192" s="95">
        <v>1407616.064516129</v>
      </c>
      <c r="C192" s="112">
        <f t="shared" si="48"/>
        <v>-0.21602940662851433</v>
      </c>
      <c r="D192" s="95">
        <v>428340.41935483873</v>
      </c>
      <c r="E192" s="112">
        <f t="shared" si="49"/>
        <v>1.3660332431321587E-2</v>
      </c>
      <c r="F192" s="95">
        <v>184850.64516129033</v>
      </c>
      <c r="G192" s="112">
        <f t="shared" si="50"/>
        <v>3.7787138790087216E-2</v>
      </c>
      <c r="H192" s="95">
        <v>2020807.1290322582</v>
      </c>
      <c r="I192" s="112">
        <f t="shared" si="51"/>
        <v>-0.15665611278922731</v>
      </c>
    </row>
    <row r="193" spans="1:9">
      <c r="A193" s="9" t="s">
        <v>101</v>
      </c>
      <c r="B193" s="95">
        <v>1530204.4193548388</v>
      </c>
      <c r="C193" s="112">
        <f t="shared" si="48"/>
        <v>-7.4970896091495098E-2</v>
      </c>
      <c r="D193" s="95">
        <v>412493.41935483873</v>
      </c>
      <c r="E193" s="112">
        <f t="shared" si="49"/>
        <v>-4.3761821367596099E-2</v>
      </c>
      <c r="F193" s="95">
        <v>203839.90322580645</v>
      </c>
      <c r="G193" s="112">
        <f t="shared" si="50"/>
        <v>0.14413955560061997</v>
      </c>
      <c r="H193" s="95">
        <v>2146537.7419354841</v>
      </c>
      <c r="I193" s="112">
        <f t="shared" si="51"/>
        <v>-5.1779591803930991E-2</v>
      </c>
    </row>
    <row r="194" spans="1:9">
      <c r="A194" s="9" t="s">
        <v>102</v>
      </c>
      <c r="B194" s="95">
        <v>1488205.1612903227</v>
      </c>
      <c r="C194" s="112">
        <f t="shared" si="48"/>
        <v>0.17634819634901944</v>
      </c>
      <c r="D194" s="95">
        <v>347594</v>
      </c>
      <c r="E194" s="112">
        <f t="shared" si="49"/>
        <v>7.7042729216372896E-2</v>
      </c>
      <c r="F194" s="95">
        <v>175065.12903225806</v>
      </c>
      <c r="G194" s="112">
        <f t="shared" si="50"/>
        <v>-1.4733378926188423E-2</v>
      </c>
      <c r="H194" s="95">
        <v>2010864.2903225808</v>
      </c>
      <c r="I194" s="112">
        <f t="shared" si="51"/>
        <v>0.13896496742463871</v>
      </c>
    </row>
    <row r="195" spans="1:9">
      <c r="A195" s="9" t="s">
        <v>103</v>
      </c>
      <c r="B195" s="95">
        <v>1394879.2580645161</v>
      </c>
      <c r="C195" s="112">
        <f t="shared" si="48"/>
        <v>-2.8920363389630666E-3</v>
      </c>
      <c r="D195" s="95">
        <v>378577.19354838709</v>
      </c>
      <c r="E195" s="112">
        <f t="shared" si="49"/>
        <v>0.15884119168984001</v>
      </c>
      <c r="F195" s="95">
        <v>185924</v>
      </c>
      <c r="G195" s="112">
        <f t="shared" si="50"/>
        <v>0.27954303017790161</v>
      </c>
      <c r="H195" s="102">
        <v>1959380.4516129033</v>
      </c>
      <c r="I195" s="112">
        <f t="shared" si="51"/>
        <v>4.7284031785982616E-2</v>
      </c>
    </row>
    <row r="196" spans="1:9" ht="13.5" thickBot="1">
      <c r="A196" s="107" t="s">
        <v>2034</v>
      </c>
      <c r="B196" s="97">
        <f>SUM(B184:B195)</f>
        <v>19651571.935483873</v>
      </c>
      <c r="C196" s="111">
        <f>B181/B196-1</f>
        <v>1.1874727644294314E-2</v>
      </c>
      <c r="D196" s="97">
        <f>SUM(D184:D195)</f>
        <v>5280082.6451612897</v>
      </c>
      <c r="E196" s="111">
        <f>D196/D181-1</f>
        <v>4.6225739318566994E-2</v>
      </c>
      <c r="F196" s="97">
        <f>SUM(F184:F195)</f>
        <v>2406584.5806451612</v>
      </c>
      <c r="G196" s="111">
        <f>F196/F181-1</f>
        <v>8.8620294374096353E-2</v>
      </c>
      <c r="H196" s="97">
        <f>SUM(H184:H195)</f>
        <v>27338239.161290321</v>
      </c>
      <c r="I196" s="111">
        <f>H196/H181-1</f>
        <v>7.2154711662619775E-3</v>
      </c>
    </row>
    <row r="197" spans="1:9" ht="9.75" customHeight="1" thickTop="1">
      <c r="A197" s="108"/>
      <c r="B197" s="98"/>
      <c r="C197" s="119"/>
      <c r="D197" s="98"/>
      <c r="E197" s="119"/>
      <c r="F197" s="98"/>
      <c r="G197" s="119"/>
      <c r="H197" s="98"/>
      <c r="I197" s="119"/>
    </row>
    <row r="198" spans="1:9" ht="13.5" thickBot="1">
      <c r="A198" s="43" t="s">
        <v>668</v>
      </c>
      <c r="B198" s="362" t="str">
        <f>B93</f>
        <v>BOTTLES</v>
      </c>
      <c r="C198" s="363"/>
      <c r="D198" s="362" t="str">
        <f>D93</f>
        <v>CANS</v>
      </c>
      <c r="E198" s="363"/>
      <c r="F198" s="362" t="str">
        <f>F93</f>
        <v>DRAFT</v>
      </c>
      <c r="G198" s="363"/>
      <c r="H198" s="362" t="str">
        <f>H93</f>
        <v>TOTAL</v>
      </c>
    </row>
    <row r="199" spans="1:9">
      <c r="A199" s="28">
        <v>2000</v>
      </c>
      <c r="B199" s="25">
        <f>B31/$H31</f>
        <v>0.78468806461897178</v>
      </c>
      <c r="D199" s="25">
        <f>D31/$H31</f>
        <v>0.1276010773971808</v>
      </c>
      <c r="F199" s="25">
        <f>F31/$H31</f>
        <v>8.7710657628379887E-2</v>
      </c>
      <c r="H199" s="25">
        <f>H31/$H31</f>
        <v>1</v>
      </c>
    </row>
    <row r="200" spans="1:9">
      <c r="A200" s="28">
        <v>2001</v>
      </c>
      <c r="B200" s="25">
        <f>B46/$H46</f>
        <v>0.79063946218230841</v>
      </c>
      <c r="D200" s="25">
        <f>D46/$H46</f>
        <v>0.13009850954060126</v>
      </c>
      <c r="F200" s="25">
        <f>F46/$H46</f>
        <v>7.9261929624118627E-2</v>
      </c>
      <c r="H200" s="25">
        <f>H46/$H46</f>
        <v>1</v>
      </c>
    </row>
    <row r="201" spans="1:9">
      <c r="A201" s="28">
        <v>2002</v>
      </c>
      <c r="B201" s="25">
        <f>B61/$H61</f>
        <v>0.78705302282907152</v>
      </c>
      <c r="D201" s="25">
        <f>D61/$H61</f>
        <v>0.13728483133134017</v>
      </c>
      <c r="F201" s="25">
        <f>F61/$H61</f>
        <v>7.5662047747110883E-2</v>
      </c>
      <c r="H201" s="25">
        <f>H61/$H61</f>
        <v>1</v>
      </c>
      <c r="I201" s="361"/>
    </row>
    <row r="202" spans="1:9">
      <c r="A202" s="28">
        <v>2003</v>
      </c>
      <c r="B202" s="25">
        <f>B76/$H76</f>
        <v>0.78522100093525482</v>
      </c>
      <c r="D202" s="25">
        <f>D76/$H76</f>
        <v>0.13386725402279478</v>
      </c>
      <c r="F202" s="25">
        <f>F76/$H76</f>
        <v>8.0911745041950409E-2</v>
      </c>
      <c r="H202" s="25">
        <f>H76/$H76</f>
        <v>1</v>
      </c>
    </row>
    <row r="203" spans="1:9">
      <c r="A203" s="28">
        <v>2004</v>
      </c>
      <c r="B203" s="25">
        <f>B91/$H91</f>
        <v>0.78813011046705328</v>
      </c>
      <c r="D203" s="25">
        <f>D91/$H91</f>
        <v>0.13644892000469941</v>
      </c>
      <c r="F203" s="25">
        <f>F91/$H91</f>
        <v>7.5420969528247297E-2</v>
      </c>
      <c r="H203" s="25">
        <f>H91/$H91</f>
        <v>1</v>
      </c>
    </row>
    <row r="204" spans="1:9">
      <c r="A204" s="28">
        <v>2005</v>
      </c>
      <c r="B204" s="25">
        <f>B106/$H106</f>
        <v>0.77743413882659862</v>
      </c>
      <c r="D204" s="25">
        <f>D106/$H106</f>
        <v>0.14039217892002026</v>
      </c>
      <c r="F204" s="25">
        <f>F106/$H106</f>
        <v>8.2173682253381106E-2</v>
      </c>
      <c r="H204" s="25">
        <f>H106/$H106</f>
        <v>1</v>
      </c>
    </row>
    <row r="205" spans="1:9">
      <c r="A205" s="28">
        <v>2006</v>
      </c>
      <c r="B205" s="25">
        <f>B121/$H121</f>
        <v>0.78956168272020055</v>
      </c>
      <c r="D205" s="25">
        <f>D121/$H121</f>
        <v>0.1355442176511184</v>
      </c>
      <c r="F205" s="25">
        <f>F121/$H121</f>
        <v>7.4894099628680946E-2</v>
      </c>
      <c r="H205" s="25">
        <f>H121/$H121</f>
        <v>1</v>
      </c>
    </row>
    <row r="206" spans="1:9">
      <c r="A206" s="28">
        <v>2007</v>
      </c>
      <c r="B206" s="25">
        <f>B136/$H136</f>
        <v>0.77161660287768041</v>
      </c>
      <c r="D206" s="25">
        <f>D136/$H136</f>
        <v>0.14589005725198415</v>
      </c>
      <c r="F206" s="25">
        <f>F136/$H136</f>
        <v>8.2493339870335497E-2</v>
      </c>
      <c r="H206" s="25">
        <f>H136/$H136</f>
        <v>1</v>
      </c>
    </row>
    <row r="207" spans="1:9">
      <c r="A207" s="28">
        <v>2008</v>
      </c>
      <c r="B207" s="25">
        <f>B151/$H151</f>
        <v>0.75499558811088219</v>
      </c>
      <c r="D207" s="25">
        <f>D151/$H151</f>
        <v>0.15519839145491435</v>
      </c>
      <c r="F207" s="25">
        <f>F151/$H151</f>
        <v>8.9806020434203479E-2</v>
      </c>
      <c r="H207" s="25">
        <f>H151/$H151</f>
        <v>1</v>
      </c>
    </row>
    <row r="208" spans="1:9">
      <c r="A208" s="28">
        <v>2009</v>
      </c>
      <c r="B208" s="25">
        <f>B166/$H166</f>
        <v>0.73522638810046592</v>
      </c>
      <c r="D208" s="25">
        <f>D166/$H166</f>
        <v>0.18339106830195673</v>
      </c>
      <c r="F208" s="25">
        <f>F166/$H166</f>
        <v>8.1382543597577323E-2</v>
      </c>
      <c r="H208" s="25">
        <f>H166/$H166</f>
        <v>1</v>
      </c>
    </row>
    <row r="209" spans="1:9">
      <c r="A209" s="28">
        <v>2010</v>
      </c>
      <c r="B209" s="25">
        <f>B181/$H181</f>
        <v>0.73261514809636907</v>
      </c>
      <c r="D209" s="25">
        <f>D181/$H181</f>
        <v>0.18593757794540894</v>
      </c>
      <c r="F209" s="25">
        <f>F181/$H181</f>
        <v>8.1447273958221961E-2</v>
      </c>
      <c r="H209" s="25">
        <f>H181/$H181</f>
        <v>1</v>
      </c>
    </row>
    <row r="210" spans="1:9">
      <c r="A210" s="28">
        <v>2011</v>
      </c>
      <c r="B210" s="25">
        <f>B196/$H196</f>
        <v>0.71883093199760972</v>
      </c>
      <c r="D210" s="25">
        <f>D196/$H196</f>
        <v>0.19313909041507113</v>
      </c>
      <c r="F210" s="25">
        <f>F196/$H196</f>
        <v>8.8029977587319286E-2</v>
      </c>
      <c r="H210" s="25">
        <f>H196/$H196</f>
        <v>1</v>
      </c>
    </row>
    <row r="211" spans="1:9">
      <c r="A211" s="28"/>
      <c r="B211" s="25"/>
      <c r="D211" s="25"/>
      <c r="F211" s="25"/>
      <c r="H211" s="25"/>
    </row>
    <row r="212" spans="1:9">
      <c r="A212" s="731" t="s">
        <v>905</v>
      </c>
      <c r="B212" s="731"/>
      <c r="C212" s="731"/>
      <c r="D212" s="731"/>
      <c r="E212" s="731"/>
      <c r="F212" s="731"/>
      <c r="G212" s="731"/>
      <c r="H212" s="731"/>
      <c r="I212" s="731"/>
    </row>
    <row r="213" spans="1:9">
      <c r="A213" s="24"/>
      <c r="B213" s="24"/>
      <c r="C213" s="24"/>
      <c r="D213" s="24"/>
      <c r="E213" s="24"/>
      <c r="F213" s="24"/>
      <c r="G213" s="24"/>
      <c r="H213" s="24"/>
    </row>
    <row r="214" spans="1:9" ht="15.75">
      <c r="A214" s="724" t="s">
        <v>1795</v>
      </c>
      <c r="B214" s="724"/>
      <c r="C214" s="724"/>
      <c r="D214" s="724"/>
      <c r="E214" s="724"/>
      <c r="F214" s="724"/>
      <c r="G214" s="724"/>
      <c r="H214" s="724"/>
      <c r="I214" s="724"/>
    </row>
    <row r="215" spans="1:9" ht="15.75">
      <c r="A215" s="27"/>
      <c r="B215" s="27"/>
      <c r="C215" s="27"/>
      <c r="D215" s="27"/>
      <c r="E215" s="27"/>
      <c r="F215" s="27"/>
      <c r="G215" s="27"/>
      <c r="H215" s="27"/>
      <c r="I215" s="27"/>
    </row>
    <row r="216" spans="1:9" ht="13.5" thickBot="1">
      <c r="A216" s="443" t="s">
        <v>227</v>
      </c>
      <c r="B216" s="442" t="s">
        <v>1478</v>
      </c>
      <c r="C216" s="442" t="s">
        <v>1479</v>
      </c>
      <c r="D216" s="442" t="s">
        <v>1480</v>
      </c>
      <c r="E216" s="442" t="s">
        <v>1481</v>
      </c>
      <c r="F216" s="24"/>
      <c r="G216" s="24"/>
      <c r="H216" s="492"/>
    </row>
    <row r="217" spans="1:9">
      <c r="A217" s="488">
        <v>1980</v>
      </c>
      <c r="B217" s="492" t="s">
        <v>1120</v>
      </c>
      <c r="C217" s="492" t="s">
        <v>1120</v>
      </c>
      <c r="D217" s="492" t="s">
        <v>1120</v>
      </c>
      <c r="E217" s="456">
        <v>4566646.2989840349</v>
      </c>
      <c r="F217" s="491"/>
      <c r="G217" s="24"/>
      <c r="H217" s="23"/>
    </row>
    <row r="218" spans="1:9">
      <c r="A218" s="489">
        <v>1981</v>
      </c>
      <c r="B218" s="492" t="s">
        <v>1120</v>
      </c>
      <c r="C218" s="492" t="s">
        <v>1120</v>
      </c>
      <c r="D218" s="492" t="s">
        <v>1120</v>
      </c>
      <c r="E218" s="456">
        <v>5220069.0130624091</v>
      </c>
      <c r="F218" s="491">
        <f t="shared" ref="F218:F224" si="52">E218/E217-1</f>
        <v>0.14308590403065469</v>
      </c>
      <c r="G218" s="24"/>
      <c r="H218" s="23"/>
    </row>
    <row r="219" spans="1:9">
      <c r="A219" s="488">
        <v>1982</v>
      </c>
      <c r="B219" s="492" t="s">
        <v>1120</v>
      </c>
      <c r="C219" s="492" t="s">
        <v>1120</v>
      </c>
      <c r="D219" s="492" t="s">
        <v>1120</v>
      </c>
      <c r="E219" s="456">
        <v>5753511.8287373008</v>
      </c>
      <c r="F219" s="491">
        <f t="shared" si="52"/>
        <v>0.10219075922943444</v>
      </c>
      <c r="G219" s="24"/>
      <c r="H219" s="23"/>
    </row>
    <row r="220" spans="1:9">
      <c r="A220" s="489">
        <v>1983</v>
      </c>
      <c r="B220" s="492" t="s">
        <v>1120</v>
      </c>
      <c r="C220" s="492" t="s">
        <v>1120</v>
      </c>
      <c r="D220" s="492" t="s">
        <v>1120</v>
      </c>
      <c r="E220" s="456">
        <v>6312578.6647314951</v>
      </c>
      <c r="F220" s="491">
        <f t="shared" si="52"/>
        <v>9.7169668306198664E-2</v>
      </c>
      <c r="G220" s="24"/>
      <c r="H220" s="23"/>
    </row>
    <row r="221" spans="1:9">
      <c r="A221" s="488">
        <v>1984</v>
      </c>
      <c r="B221" s="492" t="s">
        <v>1120</v>
      </c>
      <c r="C221" s="492" t="s">
        <v>1120</v>
      </c>
      <c r="D221" s="492" t="s">
        <v>1120</v>
      </c>
      <c r="E221" s="456">
        <v>7202117.4891146589</v>
      </c>
      <c r="F221" s="491">
        <f t="shared" si="52"/>
        <v>0.14091528543684295</v>
      </c>
      <c r="G221" s="24"/>
      <c r="H221" s="23"/>
    </row>
    <row r="222" spans="1:9">
      <c r="A222" s="489">
        <v>1985</v>
      </c>
      <c r="B222" s="492" t="s">
        <v>1120</v>
      </c>
      <c r="C222" s="492" t="s">
        <v>1120</v>
      </c>
      <c r="D222" s="492" t="s">
        <v>1120</v>
      </c>
      <c r="E222" s="456">
        <v>7914984.8330914369</v>
      </c>
      <c r="F222" s="491">
        <f t="shared" si="52"/>
        <v>9.8980243665034884E-2</v>
      </c>
      <c r="G222" s="24"/>
      <c r="H222" s="23"/>
    </row>
    <row r="223" spans="1:9">
      <c r="A223" s="488">
        <v>1986</v>
      </c>
      <c r="B223" s="492" t="s">
        <v>1120</v>
      </c>
      <c r="C223" s="492" t="s">
        <v>1120</v>
      </c>
      <c r="D223" s="492" t="s">
        <v>1120</v>
      </c>
      <c r="E223" s="456">
        <v>8836576.9956458639</v>
      </c>
      <c r="F223" s="491">
        <f t="shared" si="52"/>
        <v>0.11643637757856218</v>
      </c>
      <c r="G223" s="24"/>
      <c r="H223" s="23"/>
    </row>
    <row r="224" spans="1:9">
      <c r="A224" s="489">
        <v>1987</v>
      </c>
      <c r="B224" s="441">
        <v>8098146</v>
      </c>
      <c r="C224" s="441">
        <v>638071</v>
      </c>
      <c r="D224" s="441">
        <v>606192</v>
      </c>
      <c r="E224" s="23">
        <f t="shared" ref="E224:E244" si="53">D224+C224+B224</f>
        <v>9342409</v>
      </c>
      <c r="F224" s="491">
        <f t="shared" si="52"/>
        <v>5.724298046668741E-2</v>
      </c>
      <c r="G224" s="24"/>
      <c r="H224" s="23"/>
    </row>
    <row r="225" spans="1:8">
      <c r="A225" s="488">
        <v>1988</v>
      </c>
      <c r="B225" s="410">
        <v>8089396</v>
      </c>
      <c r="C225" s="410">
        <v>688079</v>
      </c>
      <c r="D225" s="410">
        <v>620860</v>
      </c>
      <c r="E225" s="23">
        <f t="shared" si="53"/>
        <v>9398335</v>
      </c>
      <c r="F225" s="491">
        <f>E225/E224-1</f>
        <v>5.9862504414012196E-3</v>
      </c>
      <c r="G225" s="24"/>
      <c r="H225" s="24"/>
    </row>
    <row r="226" spans="1:8">
      <c r="A226" s="488">
        <v>1989</v>
      </c>
      <c r="B226" s="410">
        <v>7342995</v>
      </c>
      <c r="C226" s="410">
        <v>680325</v>
      </c>
      <c r="D226" s="410">
        <v>636441</v>
      </c>
      <c r="E226" s="23">
        <f t="shared" si="53"/>
        <v>8659761</v>
      </c>
      <c r="F226" s="491">
        <f t="shared" ref="F226:F248" si="54">E226/E225-1</f>
        <v>-7.8585621814927897E-2</v>
      </c>
      <c r="G226" s="24"/>
      <c r="H226" s="24"/>
    </row>
    <row r="227" spans="1:8">
      <c r="A227" s="488">
        <v>1990</v>
      </c>
      <c r="B227" s="410">
        <v>7341909</v>
      </c>
      <c r="C227" s="410">
        <v>761744</v>
      </c>
      <c r="D227" s="410">
        <v>679259</v>
      </c>
      <c r="E227" s="23">
        <f t="shared" si="53"/>
        <v>8782912</v>
      </c>
      <c r="F227" s="491">
        <f t="shared" si="54"/>
        <v>1.4221062221001279E-2</v>
      </c>
      <c r="G227" s="24"/>
      <c r="H227" s="24"/>
    </row>
    <row r="228" spans="1:8">
      <c r="A228" s="488">
        <v>1991</v>
      </c>
      <c r="B228" s="410">
        <v>6373004</v>
      </c>
      <c r="C228" s="410">
        <v>819724</v>
      </c>
      <c r="D228" s="410">
        <v>733338</v>
      </c>
      <c r="E228" s="23">
        <f t="shared" si="53"/>
        <v>7926066</v>
      </c>
      <c r="F228" s="491">
        <f t="shared" si="54"/>
        <v>-9.7558304125101136E-2</v>
      </c>
      <c r="G228" s="24"/>
      <c r="H228" s="24"/>
    </row>
    <row r="229" spans="1:8">
      <c r="A229" s="488">
        <v>1992</v>
      </c>
      <c r="B229" s="410">
        <v>6683920</v>
      </c>
      <c r="C229" s="410">
        <v>833265</v>
      </c>
      <c r="D229" s="410">
        <v>805707</v>
      </c>
      <c r="E229" s="23">
        <f t="shared" si="53"/>
        <v>8322892</v>
      </c>
      <c r="F229" s="491">
        <f t="shared" si="54"/>
        <v>5.0065946965367258E-2</v>
      </c>
      <c r="G229" s="24"/>
      <c r="H229" s="24"/>
    </row>
    <row r="230" spans="1:8">
      <c r="A230" s="488">
        <v>1993</v>
      </c>
      <c r="B230" s="410">
        <v>7405295</v>
      </c>
      <c r="C230" s="410">
        <v>985068</v>
      </c>
      <c r="D230" s="410">
        <v>852318</v>
      </c>
      <c r="E230" s="23">
        <f t="shared" si="53"/>
        <v>9242681</v>
      </c>
      <c r="F230" s="491">
        <f t="shared" si="54"/>
        <v>0.11051314855461292</v>
      </c>
      <c r="G230" s="24"/>
      <c r="H230" s="24"/>
    </row>
    <row r="231" spans="1:8">
      <c r="A231" s="488">
        <v>1994</v>
      </c>
      <c r="B231" s="410">
        <v>8406017</v>
      </c>
      <c r="C231" s="410">
        <v>1103235</v>
      </c>
      <c r="D231" s="410">
        <v>980397</v>
      </c>
      <c r="E231" s="23">
        <f t="shared" si="53"/>
        <v>10489649</v>
      </c>
      <c r="F231" s="491">
        <f t="shared" si="54"/>
        <v>0.1349141012223618</v>
      </c>
      <c r="G231" s="24"/>
      <c r="H231" s="24"/>
    </row>
    <row r="232" spans="1:8">
      <c r="A232" s="488">
        <v>1995</v>
      </c>
      <c r="B232" s="410">
        <v>8969541</v>
      </c>
      <c r="C232" s="410">
        <v>1250052</v>
      </c>
      <c r="D232" s="410">
        <v>1041827</v>
      </c>
      <c r="E232" s="23">
        <f t="shared" si="53"/>
        <v>11261420</v>
      </c>
      <c r="F232" s="491">
        <f t="shared" si="54"/>
        <v>7.3574530472849897E-2</v>
      </c>
      <c r="G232" s="24"/>
      <c r="H232" s="24"/>
    </row>
    <row r="233" spans="1:8">
      <c r="A233" s="488">
        <v>1996</v>
      </c>
      <c r="B233" s="410">
        <v>9903692</v>
      </c>
      <c r="C233" s="410">
        <v>1381593</v>
      </c>
      <c r="D233" s="410">
        <v>1138952</v>
      </c>
      <c r="E233" s="23">
        <f t="shared" si="53"/>
        <v>12424237</v>
      </c>
      <c r="F233" s="491">
        <f t="shared" si="54"/>
        <v>0.10325669409364013</v>
      </c>
      <c r="G233" s="24"/>
      <c r="H233" s="24"/>
    </row>
    <row r="234" spans="1:8">
      <c r="A234" s="488">
        <v>1997</v>
      </c>
      <c r="B234" s="410">
        <v>11346246</v>
      </c>
      <c r="C234" s="410">
        <v>1538139</v>
      </c>
      <c r="D234" s="410">
        <v>1353957</v>
      </c>
      <c r="E234" s="23">
        <f t="shared" si="53"/>
        <v>14238342</v>
      </c>
      <c r="F234" s="491">
        <f t="shared" si="54"/>
        <v>0.14601339301560334</v>
      </c>
      <c r="G234" s="24"/>
      <c r="H234" s="24"/>
    </row>
    <row r="235" spans="1:8">
      <c r="A235" s="488">
        <v>1998</v>
      </c>
      <c r="B235" s="410">
        <v>15210380</v>
      </c>
      <c r="C235" s="410">
        <v>601075</v>
      </c>
      <c r="D235" s="410">
        <v>504842</v>
      </c>
      <c r="E235" s="23">
        <f t="shared" si="53"/>
        <v>16316297</v>
      </c>
      <c r="F235" s="491">
        <f t="shared" si="54"/>
        <v>0.14594079844408858</v>
      </c>
    </row>
    <row r="236" spans="1:8">
      <c r="A236" s="488">
        <v>1999</v>
      </c>
      <c r="B236" s="410">
        <v>14109752</v>
      </c>
      <c r="C236" s="410">
        <v>2107691</v>
      </c>
      <c r="D236" s="410">
        <v>1573377</v>
      </c>
      <c r="E236" s="23">
        <f t="shared" si="53"/>
        <v>17790820</v>
      </c>
      <c r="F236" s="491">
        <f t="shared" si="54"/>
        <v>9.0371179195867679E-2</v>
      </c>
    </row>
    <row r="237" spans="1:8">
      <c r="A237" s="488">
        <v>2000</v>
      </c>
      <c r="B237" s="410">
        <v>15607806</v>
      </c>
      <c r="C237" s="410">
        <v>2592594</v>
      </c>
      <c r="D237" s="410">
        <v>1787023</v>
      </c>
      <c r="E237" s="23">
        <f t="shared" si="53"/>
        <v>19987423</v>
      </c>
      <c r="F237" s="491">
        <f t="shared" si="54"/>
        <v>0.12346833928958878</v>
      </c>
    </row>
    <row r="238" spans="1:8">
      <c r="A238" s="488">
        <v>2001</v>
      </c>
      <c r="B238" s="410">
        <v>17189024</v>
      </c>
      <c r="C238" s="410">
        <v>2836662</v>
      </c>
      <c r="D238" s="410">
        <v>1728991</v>
      </c>
      <c r="E238" s="23">
        <f t="shared" si="53"/>
        <v>21754677</v>
      </c>
      <c r="F238" s="491">
        <f t="shared" si="54"/>
        <v>8.8418301849117809E-2</v>
      </c>
    </row>
    <row r="239" spans="1:8">
      <c r="A239" s="488">
        <v>2002</v>
      </c>
      <c r="B239" s="410">
        <v>18155641</v>
      </c>
      <c r="C239" s="410">
        <v>3168431</v>
      </c>
      <c r="D239" s="410">
        <v>1746225</v>
      </c>
      <c r="E239" s="23">
        <f t="shared" si="53"/>
        <v>23070297</v>
      </c>
      <c r="F239" s="491">
        <f t="shared" si="54"/>
        <v>6.0475271593322111E-2</v>
      </c>
    </row>
    <row r="240" spans="1:8">
      <c r="A240" s="488">
        <v>2003</v>
      </c>
      <c r="B240" s="410">
        <v>18467326</v>
      </c>
      <c r="C240" s="410">
        <v>3148387</v>
      </c>
      <c r="D240" s="410">
        <v>1902941</v>
      </c>
      <c r="E240" s="23">
        <f t="shared" si="53"/>
        <v>23518654</v>
      </c>
      <c r="F240" s="491">
        <f t="shared" si="54"/>
        <v>1.9434383527875632E-2</v>
      </c>
    </row>
    <row r="241" spans="1:9">
      <c r="A241" s="488">
        <v>2004</v>
      </c>
      <c r="B241" s="410">
        <v>18796766</v>
      </c>
      <c r="C241" s="410">
        <v>3254283</v>
      </c>
      <c r="D241" s="410">
        <v>1798777</v>
      </c>
      <c r="E241" s="23">
        <f t="shared" si="53"/>
        <v>23849826</v>
      </c>
      <c r="F241" s="491">
        <f t="shared" si="54"/>
        <v>1.4081248016999615E-2</v>
      </c>
    </row>
    <row r="242" spans="1:9">
      <c r="A242" s="488">
        <v>2005</v>
      </c>
      <c r="B242" s="410">
        <v>19875537</v>
      </c>
      <c r="C242" s="410">
        <v>3589300</v>
      </c>
      <c r="D242" s="410">
        <v>2100872</v>
      </c>
      <c r="E242" s="23">
        <f t="shared" si="53"/>
        <v>25565709</v>
      </c>
      <c r="F242" s="491">
        <f t="shared" si="54"/>
        <v>7.1945304758198159E-2</v>
      </c>
    </row>
    <row r="243" spans="1:9">
      <c r="A243" s="488">
        <v>2006</v>
      </c>
      <c r="B243" s="410">
        <v>23129697</v>
      </c>
      <c r="C243" s="410">
        <v>3970699</v>
      </c>
      <c r="D243" s="410">
        <v>2193984</v>
      </c>
      <c r="E243" s="23">
        <f t="shared" si="53"/>
        <v>29294380</v>
      </c>
      <c r="F243" s="491">
        <f t="shared" si="54"/>
        <v>0.14584657128030365</v>
      </c>
    </row>
    <row r="244" spans="1:9">
      <c r="A244" s="488">
        <v>2007</v>
      </c>
      <c r="B244" s="204">
        <v>22912934</v>
      </c>
      <c r="C244" s="204">
        <v>4332164</v>
      </c>
      <c r="D244" s="204">
        <v>2449616</v>
      </c>
      <c r="E244" s="23">
        <f t="shared" si="53"/>
        <v>29694714</v>
      </c>
      <c r="F244" s="491">
        <f t="shared" si="54"/>
        <v>1.3665897690956497E-2</v>
      </c>
    </row>
    <row r="245" spans="1:9">
      <c r="A245" s="488">
        <v>2008</v>
      </c>
      <c r="B245" s="204">
        <f>B151</f>
        <v>21668165</v>
      </c>
      <c r="C245" s="204">
        <f>D151</f>
        <v>4454151</v>
      </c>
      <c r="D245" s="204">
        <f>F151</f>
        <v>2577408</v>
      </c>
      <c r="E245" s="23">
        <f>H151</f>
        <v>28699724</v>
      </c>
      <c r="F245" s="491">
        <f t="shared" si="54"/>
        <v>-3.350731042568722E-2</v>
      </c>
    </row>
    <row r="246" spans="1:9">
      <c r="A246" s="488">
        <v>2009</v>
      </c>
      <c r="B246" s="204">
        <f>B166</f>
        <v>19028750</v>
      </c>
      <c r="C246" s="204">
        <f>D166</f>
        <v>4746433</v>
      </c>
      <c r="D246" s="204">
        <f>F166</f>
        <v>2106301</v>
      </c>
      <c r="E246" s="23">
        <f>H166</f>
        <v>25881484</v>
      </c>
      <c r="F246" s="491">
        <f t="shared" si="54"/>
        <v>-9.8197460017385496E-2</v>
      </c>
    </row>
    <row r="247" spans="1:9">
      <c r="A247" s="488">
        <v>2010</v>
      </c>
      <c r="B247" s="204">
        <f>B181</f>
        <v>19884929</v>
      </c>
      <c r="C247" s="204">
        <f>D181</f>
        <v>5046791</v>
      </c>
      <c r="D247" s="204">
        <f>F181</f>
        <v>2210674</v>
      </c>
      <c r="E247" s="23">
        <f>H181</f>
        <v>27142394</v>
      </c>
      <c r="F247" s="491">
        <f t="shared" si="54"/>
        <v>4.8718612889431023E-2</v>
      </c>
    </row>
    <row r="248" spans="1:9">
      <c r="A248" s="488">
        <v>2011</v>
      </c>
      <c r="B248" s="204">
        <f>B196</f>
        <v>19651571.935483873</v>
      </c>
      <c r="C248" s="204">
        <f>D196</f>
        <v>5280082.6451612897</v>
      </c>
      <c r="D248" s="204">
        <f>F196</f>
        <v>2406584.5806451612</v>
      </c>
      <c r="E248" s="23">
        <f>H196</f>
        <v>27338239.161290321</v>
      </c>
      <c r="F248" s="491">
        <f t="shared" si="54"/>
        <v>7.2154711662619775E-3</v>
      </c>
    </row>
    <row r="249" spans="1:9">
      <c r="A249" s="530"/>
      <c r="B249" s="204"/>
      <c r="C249" s="204"/>
      <c r="D249" s="204"/>
      <c r="E249" s="23"/>
    </row>
    <row r="250" spans="1:9">
      <c r="A250" s="731" t="s">
        <v>905</v>
      </c>
      <c r="B250" s="731"/>
      <c r="C250" s="731"/>
      <c r="D250" s="731"/>
      <c r="E250" s="731"/>
      <c r="F250" s="731"/>
      <c r="G250" s="731"/>
      <c r="H250" s="731"/>
      <c r="I250" s="731"/>
    </row>
    <row r="251" spans="1:9">
      <c r="A251" s="12"/>
      <c r="B251" s="12"/>
      <c r="C251" s="12"/>
      <c r="D251" s="12"/>
      <c r="E251" s="12"/>
      <c r="F251" s="12"/>
      <c r="G251" s="12"/>
      <c r="H251" s="12"/>
      <c r="I251" s="12"/>
    </row>
    <row r="252" spans="1:9" ht="15">
      <c r="A252" s="722" t="s">
        <v>1093</v>
      </c>
      <c r="B252" s="722"/>
    </row>
  </sheetData>
  <mergeCells count="5">
    <mergeCell ref="A1:I1"/>
    <mergeCell ref="A212:I212"/>
    <mergeCell ref="A252:B252"/>
    <mergeCell ref="A214:I214"/>
    <mergeCell ref="A250:I250"/>
  </mergeCells>
  <phoneticPr fontId="15" type="noConversion"/>
  <hyperlinks>
    <hyperlink ref="A252:B252" location="'Table of Contents'!A1" display="Table of contents"/>
  </hyperlinks>
  <pageMargins left="0.75" right="0.75" top="1" bottom="1" header="0.5" footer="0.5"/>
  <pageSetup orientation="landscape" verticalDpi="1200" r:id="rId1"/>
  <headerFooter alignWithMargins="0"/>
  <ignoredErrors>
    <ignoredError sqref="G166 E166 C166" formula="1"/>
  </ignoredErrors>
</worksheet>
</file>

<file path=xl/worksheets/sheet18.xml><?xml version="1.0" encoding="utf-8"?>
<worksheet xmlns="http://schemas.openxmlformats.org/spreadsheetml/2006/main" xmlns:r="http://schemas.openxmlformats.org/officeDocument/2006/relationships">
  <sheetPr codeName="Sheet17"/>
  <dimension ref="A1:IT147"/>
  <sheetViews>
    <sheetView topLeftCell="B1" workbookViewId="0">
      <pane xSplit="1" topLeftCell="C1" activePane="topRight" state="frozen"/>
      <selection activeCell="B1" sqref="B1"/>
      <selection pane="topRight"/>
    </sheetView>
  </sheetViews>
  <sheetFormatPr defaultColWidth="9.28515625" defaultRowHeight="12.75"/>
  <cols>
    <col min="1" max="1" width="0" style="64" hidden="1" customWidth="1"/>
    <col min="2" max="2" width="26.28515625" style="64" customWidth="1"/>
    <col min="3" max="6" width="10.28515625" style="64" bestFit="1" customWidth="1"/>
    <col min="7" max="7" width="12.7109375" style="64" bestFit="1" customWidth="1"/>
    <col min="8" max="13" width="11.28515625" style="64" bestFit="1" customWidth="1"/>
    <col min="14" max="14" width="12.7109375" style="211" bestFit="1" customWidth="1"/>
    <col min="15" max="16" width="11.28515625" style="64" bestFit="1" customWidth="1"/>
    <col min="17" max="17" width="11" style="64" bestFit="1" customWidth="1"/>
    <col min="18" max="18" width="11.28515625" style="64" bestFit="1" customWidth="1"/>
    <col min="19" max="20" width="13.7109375" style="64" bestFit="1" customWidth="1"/>
    <col min="21" max="21" width="24.28515625" style="64" bestFit="1" customWidth="1"/>
    <col min="22" max="22" width="11.28515625" style="64" bestFit="1" customWidth="1"/>
    <col min="23" max="16384" width="9.28515625" style="64"/>
  </cols>
  <sheetData>
    <row r="1" spans="1:21" ht="18">
      <c r="B1" s="402" t="s">
        <v>2038</v>
      </c>
      <c r="U1" s="450"/>
    </row>
    <row r="3" spans="1:21">
      <c r="P3" s="455"/>
    </row>
    <row r="4" spans="1:21" ht="13.5" thickBot="1">
      <c r="A4" s="203" t="s">
        <v>1204</v>
      </c>
      <c r="B4" s="203" t="s">
        <v>1205</v>
      </c>
      <c r="C4" s="203" t="s">
        <v>1210</v>
      </c>
      <c r="D4" s="203" t="s">
        <v>1211</v>
      </c>
      <c r="E4" s="203" t="s">
        <v>1212</v>
      </c>
      <c r="F4" s="203" t="s">
        <v>1213</v>
      </c>
      <c r="G4" s="203" t="s">
        <v>1214</v>
      </c>
      <c r="H4" s="203" t="s">
        <v>1215</v>
      </c>
      <c r="I4" s="203" t="s">
        <v>1216</v>
      </c>
      <c r="J4" s="203" t="s">
        <v>1217</v>
      </c>
      <c r="K4" s="203" t="s">
        <v>1218</v>
      </c>
      <c r="L4" s="203" t="s">
        <v>1219</v>
      </c>
      <c r="M4" s="203" t="s">
        <v>1220</v>
      </c>
      <c r="N4" s="387" t="s">
        <v>521</v>
      </c>
      <c r="O4" s="387" t="s">
        <v>32</v>
      </c>
      <c r="P4" s="449">
        <v>2007</v>
      </c>
      <c r="Q4" s="449">
        <v>2008</v>
      </c>
      <c r="R4" s="449">
        <v>2009</v>
      </c>
      <c r="S4" s="449">
        <v>2010</v>
      </c>
      <c r="T4" s="449">
        <v>2011</v>
      </c>
    </row>
    <row r="5" spans="1:21" ht="15">
      <c r="A5" s="202" t="s">
        <v>1221</v>
      </c>
      <c r="B5" s="202" t="s">
        <v>1222</v>
      </c>
      <c r="C5" s="204">
        <v>3186462</v>
      </c>
      <c r="D5" s="204">
        <v>2216015</v>
      </c>
      <c r="E5" s="204">
        <v>1934113</v>
      </c>
      <c r="F5" s="204">
        <v>2862951</v>
      </c>
      <c r="G5" s="211">
        <v>3103670.3870967743</v>
      </c>
      <c r="H5" s="204">
        <v>3077527</v>
      </c>
      <c r="I5" s="204">
        <v>3309166</v>
      </c>
      <c r="J5" s="204">
        <v>3754557</v>
      </c>
      <c r="K5" s="204">
        <v>3391677</v>
      </c>
      <c r="L5" s="204">
        <v>3322482</v>
      </c>
      <c r="M5" s="204">
        <v>3111634</v>
      </c>
      <c r="N5" s="2">
        <v>3025959</v>
      </c>
      <c r="O5" s="211">
        <v>3283484.4838709678</v>
      </c>
      <c r="P5" s="450">
        <v>3434068.935483871</v>
      </c>
      <c r="Q5" s="468">
        <v>3133199</v>
      </c>
      <c r="R5" s="383">
        <v>2424569</v>
      </c>
      <c r="S5" s="592">
        <v>2700077.9658966456</v>
      </c>
      <c r="T5" s="592">
        <v>2439567.2337614195</v>
      </c>
    </row>
    <row r="6" spans="1:21" ht="15">
      <c r="A6" s="202" t="s">
        <v>1223</v>
      </c>
      <c r="B6" s="202" t="s">
        <v>1224</v>
      </c>
      <c r="C6" s="204">
        <v>1666946</v>
      </c>
      <c r="D6" s="204">
        <v>2333195</v>
      </c>
      <c r="E6" s="204">
        <v>3187221</v>
      </c>
      <c r="F6" s="204">
        <v>4354760</v>
      </c>
      <c r="G6" s="211">
        <v>5748683.6451612907</v>
      </c>
      <c r="H6" s="204">
        <v>6698639</v>
      </c>
      <c r="I6" s="204">
        <v>7621221</v>
      </c>
      <c r="J6" s="204">
        <v>8803627</v>
      </c>
      <c r="K6" s="204">
        <v>9822263</v>
      </c>
      <c r="L6" s="204">
        <v>10238883</v>
      </c>
      <c r="M6" s="204">
        <v>10667999</v>
      </c>
      <c r="N6" s="2">
        <v>11797606</v>
      </c>
      <c r="O6" s="211">
        <v>14016879.129032258</v>
      </c>
      <c r="P6" s="450">
        <v>14018646.935483871</v>
      </c>
      <c r="Q6" s="468">
        <v>13600180</v>
      </c>
      <c r="R6" s="383">
        <v>13074155</v>
      </c>
      <c r="S6" s="592">
        <v>13680141.116927935</v>
      </c>
      <c r="T6" s="592">
        <v>14288955.364610968</v>
      </c>
    </row>
    <row r="7" spans="1:21" ht="13.5" thickBot="1">
      <c r="B7" s="197" t="s">
        <v>1746</v>
      </c>
      <c r="C7" s="198">
        <f>SUM(C5:C6)</f>
        <v>4853408</v>
      </c>
      <c r="D7" s="198">
        <f t="shared" ref="D7:N7" si="0">SUM(D5:D6)</f>
        <v>4549210</v>
      </c>
      <c r="E7" s="198">
        <f t="shared" si="0"/>
        <v>5121334</v>
      </c>
      <c r="F7" s="198">
        <f t="shared" si="0"/>
        <v>7217711</v>
      </c>
      <c r="G7" s="198">
        <f t="shared" si="0"/>
        <v>8852354.0322580654</v>
      </c>
      <c r="H7" s="198">
        <f t="shared" si="0"/>
        <v>9776166</v>
      </c>
      <c r="I7" s="198">
        <f t="shared" si="0"/>
        <v>10930387</v>
      </c>
      <c r="J7" s="198">
        <f t="shared" si="0"/>
        <v>12558184</v>
      </c>
      <c r="K7" s="198">
        <f t="shared" si="0"/>
        <v>13213940</v>
      </c>
      <c r="L7" s="198">
        <f t="shared" si="0"/>
        <v>13561365</v>
      </c>
      <c r="M7" s="198">
        <f t="shared" si="0"/>
        <v>13779633</v>
      </c>
      <c r="N7" s="198">
        <f t="shared" si="0"/>
        <v>14823565</v>
      </c>
      <c r="O7" s="198">
        <v>17300363.612903226</v>
      </c>
      <c r="P7" s="451">
        <f>SUM(P5:P6)</f>
        <v>17452715.870967742</v>
      </c>
      <c r="Q7" s="451">
        <f>SUM(Q5:Q6)</f>
        <v>16733379</v>
      </c>
      <c r="R7" s="451">
        <f>SUM(R5:R6)</f>
        <v>15498724</v>
      </c>
      <c r="S7" s="451">
        <f>SUM(S5:S6)</f>
        <v>16380219.08282458</v>
      </c>
      <c r="T7" s="451">
        <f>SUM(T5:T6)</f>
        <v>16728522.598372389</v>
      </c>
    </row>
    <row r="8" spans="1:21" ht="15.75" thickTop="1">
      <c r="A8" s="202" t="s">
        <v>1227</v>
      </c>
      <c r="B8" s="202" t="s">
        <v>1228</v>
      </c>
      <c r="C8" s="205"/>
      <c r="D8" s="205"/>
      <c r="E8" s="205"/>
      <c r="F8" s="205"/>
      <c r="G8" s="205"/>
      <c r="H8" s="205"/>
      <c r="I8" s="205"/>
      <c r="J8" s="205"/>
      <c r="K8" s="205"/>
      <c r="L8" s="205"/>
      <c r="M8" s="204">
        <v>73</v>
      </c>
      <c r="N8" s="2">
        <v>148</v>
      </c>
      <c r="O8" s="211">
        <v>72.903225806451616</v>
      </c>
      <c r="P8" s="450">
        <v>43.548387096774192</v>
      </c>
      <c r="Q8" s="468">
        <v>88</v>
      </c>
      <c r="R8" s="383">
        <v>73</v>
      </c>
      <c r="S8" s="592">
        <v>143.3208259354839</v>
      </c>
      <c r="T8" s="592">
        <v>0</v>
      </c>
    </row>
    <row r="9" spans="1:21" ht="15">
      <c r="A9" s="202" t="s">
        <v>1235</v>
      </c>
      <c r="B9" s="202" t="s">
        <v>1236</v>
      </c>
      <c r="C9" s="450">
        <v>0</v>
      </c>
      <c r="D9" s="450">
        <v>0</v>
      </c>
      <c r="E9" s="450">
        <v>0</v>
      </c>
      <c r="F9" s="204">
        <v>471</v>
      </c>
      <c r="G9" s="211">
        <v>283.32258064516128</v>
      </c>
      <c r="H9" s="204">
        <v>900</v>
      </c>
      <c r="I9" s="204">
        <v>283</v>
      </c>
      <c r="J9" s="204">
        <v>889</v>
      </c>
      <c r="K9" s="450">
        <v>0</v>
      </c>
      <c r="L9" s="204">
        <v>163</v>
      </c>
      <c r="M9" s="204">
        <v>3347</v>
      </c>
      <c r="N9" s="2">
        <v>207</v>
      </c>
      <c r="O9" s="211">
        <v>4820.8387096774195</v>
      </c>
      <c r="P9" s="450">
        <v>4259.6129032258068</v>
      </c>
      <c r="Q9" s="468">
        <v>4997</v>
      </c>
      <c r="R9" s="383">
        <v>4033</v>
      </c>
      <c r="S9" s="592">
        <v>9790.1895457419359</v>
      </c>
      <c r="T9" s="592">
        <v>10889.314897548389</v>
      </c>
    </row>
    <row r="10" spans="1:21" ht="15">
      <c r="A10" s="202" t="s">
        <v>1229</v>
      </c>
      <c r="B10" s="202" t="s">
        <v>1230</v>
      </c>
      <c r="C10" s="450">
        <v>0</v>
      </c>
      <c r="D10" s="450">
        <v>0</v>
      </c>
      <c r="E10" s="450">
        <v>0</v>
      </c>
      <c r="F10" s="450">
        <v>0</v>
      </c>
      <c r="G10" s="211">
        <v>1246.3225806451612</v>
      </c>
      <c r="H10" s="204">
        <v>10748</v>
      </c>
      <c r="I10" s="204">
        <v>35857</v>
      </c>
      <c r="J10" s="204">
        <v>45237</v>
      </c>
      <c r="K10" s="204">
        <v>36629</v>
      </c>
      <c r="L10" s="204">
        <v>56858</v>
      </c>
      <c r="M10" s="204">
        <v>33373</v>
      </c>
      <c r="N10" s="2">
        <v>37540</v>
      </c>
      <c r="O10" s="211">
        <v>38011.451612903227</v>
      </c>
      <c r="P10" s="450">
        <v>36518.258064516129</v>
      </c>
      <c r="Q10" s="468">
        <v>53543</v>
      </c>
      <c r="R10" s="383">
        <v>66240</v>
      </c>
      <c r="S10" s="592">
        <v>57328.799077096774</v>
      </c>
      <c r="T10" s="592">
        <v>62090.539352129032</v>
      </c>
    </row>
    <row r="11" spans="1:21" ht="15">
      <c r="A11" s="202" t="s">
        <v>1225</v>
      </c>
      <c r="B11" s="202" t="s">
        <v>1226</v>
      </c>
      <c r="C11" s="450">
        <v>0</v>
      </c>
      <c r="D11" s="450">
        <v>0</v>
      </c>
      <c r="E11" s="450">
        <v>0</v>
      </c>
      <c r="F11" s="450">
        <v>0</v>
      </c>
      <c r="G11" s="211">
        <v>2443.6129032258063</v>
      </c>
      <c r="H11" s="204">
        <v>4476</v>
      </c>
      <c r="I11" s="204">
        <v>3388</v>
      </c>
      <c r="J11" s="204">
        <v>3307</v>
      </c>
      <c r="K11" s="204">
        <v>7126</v>
      </c>
      <c r="L11" s="204">
        <v>7007</v>
      </c>
      <c r="M11" s="204">
        <v>12808</v>
      </c>
      <c r="N11" s="2">
        <v>10718</v>
      </c>
      <c r="O11" s="211">
        <v>11718.032258064517</v>
      </c>
      <c r="P11" s="450">
        <v>15572.483870967742</v>
      </c>
      <c r="Q11" s="468">
        <v>11264</v>
      </c>
      <c r="R11" s="383">
        <v>10967</v>
      </c>
      <c r="S11" s="592">
        <v>15633.508640258064</v>
      </c>
      <c r="T11" s="592">
        <v>25960.695363161289</v>
      </c>
    </row>
    <row r="12" spans="1:21" ht="15">
      <c r="A12" s="202" t="s">
        <v>1231</v>
      </c>
      <c r="B12" s="202" t="s">
        <v>1232</v>
      </c>
      <c r="C12" s="450">
        <v>0</v>
      </c>
      <c r="D12" s="450">
        <v>0</v>
      </c>
      <c r="E12" s="450">
        <v>0</v>
      </c>
      <c r="F12" s="450">
        <v>0</v>
      </c>
      <c r="G12" s="211">
        <v>684.54838709677415</v>
      </c>
      <c r="H12" s="204">
        <v>1090</v>
      </c>
      <c r="I12" s="204">
        <v>1254</v>
      </c>
      <c r="J12" s="204">
        <v>745</v>
      </c>
      <c r="K12" s="204">
        <v>712</v>
      </c>
      <c r="L12" s="204">
        <v>1009</v>
      </c>
      <c r="M12" s="204">
        <v>218</v>
      </c>
      <c r="N12" s="2">
        <v>2592</v>
      </c>
      <c r="O12" s="211">
        <v>392.90322580645159</v>
      </c>
      <c r="P12" s="450">
        <v>1798.9354838709678</v>
      </c>
      <c r="Q12" s="468">
        <v>581</v>
      </c>
      <c r="R12" s="383">
        <v>4284</v>
      </c>
      <c r="S12" s="592">
        <v>2667.6268346451611</v>
      </c>
      <c r="T12" s="592">
        <v>2065.4458664516128</v>
      </c>
    </row>
    <row r="13" spans="1:21" ht="15">
      <c r="A13" s="202" t="s">
        <v>1233</v>
      </c>
      <c r="B13" s="202" t="s">
        <v>1234</v>
      </c>
      <c r="C13" s="450">
        <v>0</v>
      </c>
      <c r="D13" s="450">
        <v>0</v>
      </c>
      <c r="E13" s="450">
        <v>0</v>
      </c>
      <c r="F13" s="450">
        <v>0</v>
      </c>
      <c r="G13" s="450">
        <v>0</v>
      </c>
      <c r="H13" s="450">
        <v>0</v>
      </c>
      <c r="I13" s="450">
        <v>0</v>
      </c>
      <c r="J13" s="450">
        <v>0</v>
      </c>
      <c r="K13" s="450">
        <v>0</v>
      </c>
      <c r="L13" s="204">
        <v>1470</v>
      </c>
      <c r="M13" s="204">
        <v>2887</v>
      </c>
      <c r="N13" s="2">
        <v>1739</v>
      </c>
      <c r="O13" s="211">
        <v>3854.2580645161293</v>
      </c>
      <c r="P13" s="450">
        <v>4297.677419354839</v>
      </c>
      <c r="Q13" s="468">
        <v>1350</v>
      </c>
      <c r="R13" s="383">
        <v>2396</v>
      </c>
      <c r="S13" s="592">
        <v>2180.8064337419355</v>
      </c>
      <c r="T13" s="592">
        <v>2561.4869317419357</v>
      </c>
    </row>
    <row r="14" spans="1:21">
      <c r="A14" s="202" t="s">
        <v>1237</v>
      </c>
      <c r="B14" s="202" t="s">
        <v>1238</v>
      </c>
      <c r="C14" s="450">
        <v>0</v>
      </c>
      <c r="D14" s="450">
        <v>0</v>
      </c>
      <c r="E14" s="450">
        <v>0</v>
      </c>
      <c r="F14" s="450">
        <v>0</v>
      </c>
      <c r="G14" s="211">
        <v>919.19354838709683</v>
      </c>
      <c r="H14" s="204">
        <v>336</v>
      </c>
      <c r="I14" s="204">
        <v>749</v>
      </c>
      <c r="J14" s="204">
        <v>224</v>
      </c>
      <c r="K14" s="204">
        <v>135</v>
      </c>
      <c r="L14" s="205">
        <v>0</v>
      </c>
      <c r="M14" s="204">
        <v>163</v>
      </c>
      <c r="N14" s="450">
        <v>0</v>
      </c>
      <c r="O14" s="450">
        <v>0</v>
      </c>
      <c r="P14" s="450">
        <v>0</v>
      </c>
      <c r="Q14" s="450">
        <v>0</v>
      </c>
      <c r="R14" s="450">
        <v>0</v>
      </c>
      <c r="S14" s="450">
        <v>0</v>
      </c>
      <c r="T14" s="450">
        <v>0</v>
      </c>
    </row>
    <row r="15" spans="1:21" ht="13.5" thickBot="1">
      <c r="A15" s="202"/>
      <c r="B15" s="197" t="s">
        <v>1747</v>
      </c>
      <c r="C15" s="198">
        <f t="shared" ref="C15:Q15" si="1">SUM(C8:C14)</f>
        <v>0</v>
      </c>
      <c r="D15" s="198">
        <f t="shared" si="1"/>
        <v>0</v>
      </c>
      <c r="E15" s="198">
        <f t="shared" si="1"/>
        <v>0</v>
      </c>
      <c r="F15" s="198">
        <f t="shared" si="1"/>
        <v>471</v>
      </c>
      <c r="G15" s="198">
        <f t="shared" si="1"/>
        <v>5577</v>
      </c>
      <c r="H15" s="198">
        <f t="shared" si="1"/>
        <v>17550</v>
      </c>
      <c r="I15" s="198">
        <f t="shared" si="1"/>
        <v>41531</v>
      </c>
      <c r="J15" s="198">
        <f t="shared" si="1"/>
        <v>50402</v>
      </c>
      <c r="K15" s="198">
        <f t="shared" si="1"/>
        <v>44602</v>
      </c>
      <c r="L15" s="198">
        <f t="shared" si="1"/>
        <v>66507</v>
      </c>
      <c r="M15" s="198">
        <f t="shared" si="1"/>
        <v>52869</v>
      </c>
      <c r="N15" s="198">
        <f t="shared" si="1"/>
        <v>52944</v>
      </c>
      <c r="O15" s="198">
        <f t="shared" si="1"/>
        <v>58870.387096774197</v>
      </c>
      <c r="P15" s="198">
        <f t="shared" si="1"/>
        <v>62490.516129032265</v>
      </c>
      <c r="Q15" s="198">
        <f t="shared" si="1"/>
        <v>71823</v>
      </c>
      <c r="R15" s="198">
        <f>SUM(R8:R14)</f>
        <v>87993</v>
      </c>
      <c r="S15" s="198">
        <f>SUM(S8:S14)</f>
        <v>87744.251357419344</v>
      </c>
      <c r="T15" s="198">
        <f>SUM(T8:T14)</f>
        <v>103567.48241103225</v>
      </c>
    </row>
    <row r="16" spans="1:21" ht="13.5" thickTop="1">
      <c r="A16" s="202"/>
      <c r="B16" s="195" t="s">
        <v>1260</v>
      </c>
      <c r="C16" s="388"/>
      <c r="D16" s="388"/>
      <c r="E16" s="388"/>
      <c r="F16" s="388"/>
      <c r="G16" s="388"/>
      <c r="H16" s="388"/>
      <c r="I16" s="388"/>
      <c r="J16" s="388"/>
      <c r="K16" s="388"/>
      <c r="L16" s="388"/>
      <c r="M16" s="388"/>
      <c r="N16" s="388"/>
      <c r="O16" s="388"/>
      <c r="P16" s="450">
        <v>87.129032258064512</v>
      </c>
      <c r="Q16" s="450">
        <v>0</v>
      </c>
      <c r="R16" s="450">
        <v>0</v>
      </c>
      <c r="S16" s="450">
        <v>0</v>
      </c>
      <c r="T16" s="594">
        <v>0</v>
      </c>
    </row>
    <row r="17" spans="1:21" ht="15">
      <c r="A17" s="202" t="s">
        <v>1241</v>
      </c>
      <c r="B17" s="202" t="s">
        <v>1242</v>
      </c>
      <c r="C17" s="450">
        <v>0</v>
      </c>
      <c r="D17" s="450">
        <v>0</v>
      </c>
      <c r="E17" s="450">
        <v>0</v>
      </c>
      <c r="F17" s="450">
        <v>0</v>
      </c>
      <c r="G17" s="211">
        <v>3889.2903225806454</v>
      </c>
      <c r="H17" s="204">
        <v>3249</v>
      </c>
      <c r="I17" s="204">
        <v>5460</v>
      </c>
      <c r="J17" s="204">
        <v>5090</v>
      </c>
      <c r="K17" s="204">
        <v>4587</v>
      </c>
      <c r="L17" s="204">
        <v>4858</v>
      </c>
      <c r="M17" s="204">
        <v>3225</v>
      </c>
      <c r="N17" s="2">
        <v>4467</v>
      </c>
      <c r="O17" s="211">
        <v>6528.3548387096771</v>
      </c>
      <c r="P17" s="450">
        <v>4809.4838709677415</v>
      </c>
      <c r="Q17" s="468">
        <v>2949</v>
      </c>
      <c r="R17" s="383">
        <v>2350</v>
      </c>
      <c r="S17" s="383">
        <v>5034.2867523225805</v>
      </c>
      <c r="T17" s="383">
        <v>4806.2329633548388</v>
      </c>
      <c r="U17" s="383"/>
    </row>
    <row r="18" spans="1:21" ht="15">
      <c r="A18" s="202" t="s">
        <v>1269</v>
      </c>
      <c r="B18" s="202" t="s">
        <v>1270</v>
      </c>
      <c r="C18" s="450">
        <v>0</v>
      </c>
      <c r="D18" s="450">
        <v>0</v>
      </c>
      <c r="E18" s="450">
        <v>0</v>
      </c>
      <c r="F18" s="450">
        <v>0</v>
      </c>
      <c r="G18" s="450">
        <v>0</v>
      </c>
      <c r="H18" s="450">
        <v>0</v>
      </c>
      <c r="I18" s="450">
        <v>0</v>
      </c>
      <c r="J18" s="450">
        <v>0</v>
      </c>
      <c r="K18" s="450">
        <v>0</v>
      </c>
      <c r="L18" s="450">
        <v>0</v>
      </c>
      <c r="M18" s="450">
        <v>0</v>
      </c>
      <c r="N18" s="450">
        <v>0</v>
      </c>
      <c r="O18" s="450">
        <v>0</v>
      </c>
      <c r="P18" s="450">
        <v>2.3548387096774195</v>
      </c>
      <c r="Q18" s="468">
        <v>1850</v>
      </c>
      <c r="R18" s="383">
        <v>796</v>
      </c>
      <c r="S18" s="591">
        <v>921.59773580645162</v>
      </c>
      <c r="T18" s="591">
        <v>993.68424232258064</v>
      </c>
    </row>
    <row r="19" spans="1:21">
      <c r="A19" s="202" t="s">
        <v>1255</v>
      </c>
      <c r="B19" s="202" t="s">
        <v>1256</v>
      </c>
      <c r="C19" s="450">
        <v>0</v>
      </c>
      <c r="D19" s="450">
        <v>0</v>
      </c>
      <c r="E19" s="450">
        <v>0</v>
      </c>
      <c r="F19" s="450">
        <v>0</v>
      </c>
      <c r="G19" s="450">
        <v>0</v>
      </c>
      <c r="H19" s="450">
        <v>0</v>
      </c>
      <c r="I19" s="450">
        <v>0</v>
      </c>
      <c r="J19" s="450">
        <v>0</v>
      </c>
      <c r="K19" s="450">
        <v>0</v>
      </c>
      <c r="L19" s="450">
        <v>0</v>
      </c>
      <c r="M19" s="450">
        <v>0</v>
      </c>
      <c r="N19" s="450">
        <v>0</v>
      </c>
      <c r="O19" s="450">
        <v>0</v>
      </c>
      <c r="P19" s="450">
        <v>0</v>
      </c>
      <c r="Q19" s="450">
        <v>0</v>
      </c>
      <c r="R19" s="450">
        <v>0</v>
      </c>
      <c r="S19" s="450">
        <v>0</v>
      </c>
      <c r="T19" s="450">
        <v>0</v>
      </c>
    </row>
    <row r="20" spans="1:21">
      <c r="A20" s="202" t="s">
        <v>1263</v>
      </c>
      <c r="B20" s="202" t="s">
        <v>1264</v>
      </c>
      <c r="C20" s="450">
        <v>0</v>
      </c>
      <c r="D20" s="450">
        <v>0</v>
      </c>
      <c r="E20" s="450">
        <v>0</v>
      </c>
      <c r="F20" s="450">
        <v>0</v>
      </c>
      <c r="G20" s="450">
        <v>0</v>
      </c>
      <c r="H20" s="450">
        <v>0</v>
      </c>
      <c r="I20" s="450">
        <v>0</v>
      </c>
      <c r="J20" s="450">
        <v>0</v>
      </c>
      <c r="K20" s="450">
        <v>0</v>
      </c>
      <c r="L20" s="450">
        <v>0</v>
      </c>
      <c r="M20" s="450">
        <v>0</v>
      </c>
      <c r="N20" s="450">
        <v>0</v>
      </c>
      <c r="O20" s="450">
        <v>0</v>
      </c>
      <c r="P20" s="450">
        <v>0</v>
      </c>
      <c r="Q20" s="450">
        <v>0</v>
      </c>
      <c r="R20" s="450">
        <v>0</v>
      </c>
      <c r="S20" s="450">
        <v>0</v>
      </c>
      <c r="T20" s="450">
        <v>0</v>
      </c>
    </row>
    <row r="21" spans="1:21" ht="15">
      <c r="A21" s="202" t="s">
        <v>1251</v>
      </c>
      <c r="B21" s="202" t="s">
        <v>1252</v>
      </c>
      <c r="C21" s="450">
        <v>0</v>
      </c>
      <c r="D21" s="450">
        <v>0</v>
      </c>
      <c r="E21" s="450">
        <v>0</v>
      </c>
      <c r="F21" s="450">
        <v>0</v>
      </c>
      <c r="G21" s="211">
        <v>99983.677419354834</v>
      </c>
      <c r="H21" s="204">
        <v>76354</v>
      </c>
      <c r="I21" s="204">
        <v>95102</v>
      </c>
      <c r="J21" s="204">
        <v>101439</v>
      </c>
      <c r="K21" s="204">
        <v>115817</v>
      </c>
      <c r="L21" s="204">
        <v>117414</v>
      </c>
      <c r="M21" s="204">
        <v>125982</v>
      </c>
      <c r="N21" s="2">
        <v>124019</v>
      </c>
      <c r="O21" s="211">
        <v>128376.25806451614</v>
      </c>
      <c r="P21" s="450">
        <v>122112.96774193548</v>
      </c>
      <c r="Q21" s="468">
        <v>128036</v>
      </c>
      <c r="R21" s="383">
        <v>132043</v>
      </c>
      <c r="S21" s="592">
        <v>122100.60877929031</v>
      </c>
      <c r="T21" s="592">
        <v>114367.411404</v>
      </c>
    </row>
    <row r="22" spans="1:21">
      <c r="A22" s="202" t="s">
        <v>1277</v>
      </c>
      <c r="B22" s="202" t="s">
        <v>1278</v>
      </c>
      <c r="C22" s="450">
        <v>0</v>
      </c>
      <c r="D22" s="450">
        <v>0</v>
      </c>
      <c r="E22" s="450">
        <v>0</v>
      </c>
      <c r="F22" s="450">
        <v>0</v>
      </c>
      <c r="G22" s="450">
        <v>0</v>
      </c>
      <c r="H22" s="450">
        <v>0</v>
      </c>
      <c r="I22" s="450">
        <v>0</v>
      </c>
      <c r="J22" s="450">
        <v>0</v>
      </c>
      <c r="K22" s="450">
        <v>0</v>
      </c>
      <c r="L22" s="450">
        <v>0</v>
      </c>
      <c r="M22" s="450">
        <v>0</v>
      </c>
      <c r="N22" s="450">
        <v>0</v>
      </c>
      <c r="O22" s="450">
        <v>0</v>
      </c>
      <c r="P22" s="450">
        <v>0</v>
      </c>
      <c r="Q22" s="450">
        <v>0</v>
      </c>
      <c r="R22" s="450">
        <v>0</v>
      </c>
      <c r="S22" s="450">
        <v>0</v>
      </c>
      <c r="T22" s="450">
        <v>0</v>
      </c>
    </row>
    <row r="23" spans="1:21" ht="15">
      <c r="A23" s="202" t="s">
        <v>1249</v>
      </c>
      <c r="B23" s="202" t="s">
        <v>1250</v>
      </c>
      <c r="C23" s="450">
        <v>0</v>
      </c>
      <c r="D23" s="450">
        <v>0</v>
      </c>
      <c r="E23" s="450">
        <v>0</v>
      </c>
      <c r="F23" s="450">
        <v>0</v>
      </c>
      <c r="G23" s="450">
        <v>0</v>
      </c>
      <c r="H23" s="450">
        <v>0</v>
      </c>
      <c r="I23" s="450">
        <v>0</v>
      </c>
      <c r="J23" s="450">
        <v>0</v>
      </c>
      <c r="K23" s="450">
        <v>0</v>
      </c>
      <c r="L23" s="450">
        <v>0</v>
      </c>
      <c r="M23" s="204">
        <v>1258</v>
      </c>
      <c r="N23" s="2">
        <v>4801</v>
      </c>
      <c r="O23" s="211">
        <v>1164.8064516129032</v>
      </c>
      <c r="P23" s="450">
        <v>1834.7096774193549</v>
      </c>
      <c r="Q23" s="468">
        <v>1522</v>
      </c>
      <c r="R23" s="383">
        <v>2205</v>
      </c>
      <c r="S23" s="592">
        <v>4020.1585415483873</v>
      </c>
      <c r="T23" s="592">
        <v>5074.4929395483878</v>
      </c>
    </row>
    <row r="24" spans="1:21" ht="15">
      <c r="A24" s="202" t="s">
        <v>1243</v>
      </c>
      <c r="B24" s="202" t="s">
        <v>1244</v>
      </c>
      <c r="C24" s="450">
        <v>0</v>
      </c>
      <c r="D24" s="450">
        <v>0</v>
      </c>
      <c r="E24" s="204">
        <v>16037</v>
      </c>
      <c r="F24" s="204">
        <v>3622</v>
      </c>
      <c r="G24" s="211">
        <v>82893.806451612909</v>
      </c>
      <c r="H24" s="204">
        <v>86707</v>
      </c>
      <c r="I24" s="204">
        <v>107928</v>
      </c>
      <c r="J24" s="204">
        <v>97813</v>
      </c>
      <c r="K24" s="204">
        <v>113314</v>
      </c>
      <c r="L24" s="204">
        <v>136251</v>
      </c>
      <c r="M24" s="204">
        <v>144987</v>
      </c>
      <c r="N24" s="2">
        <v>201385</v>
      </c>
      <c r="O24" s="211">
        <v>221146.5806451613</v>
      </c>
      <c r="P24" s="450">
        <v>229000.64516129033</v>
      </c>
      <c r="Q24" s="468">
        <v>248155</v>
      </c>
      <c r="R24" s="383">
        <v>210378</v>
      </c>
      <c r="S24" s="592">
        <v>218775.67864845161</v>
      </c>
      <c r="T24" s="592">
        <v>177915.48895709676</v>
      </c>
    </row>
    <row r="25" spans="1:21" ht="15">
      <c r="A25" s="202" t="s">
        <v>1273</v>
      </c>
      <c r="B25" s="202" t="s">
        <v>1274</v>
      </c>
      <c r="C25" s="450">
        <v>0</v>
      </c>
      <c r="D25" s="450">
        <v>0</v>
      </c>
      <c r="E25" s="450">
        <v>0</v>
      </c>
      <c r="F25" s="450">
        <v>0</v>
      </c>
      <c r="G25" s="450">
        <v>0</v>
      </c>
      <c r="H25" s="450">
        <v>0</v>
      </c>
      <c r="I25" s="450">
        <v>0</v>
      </c>
      <c r="J25" s="204">
        <v>1356</v>
      </c>
      <c r="K25" s="204">
        <v>119</v>
      </c>
      <c r="L25" s="450">
        <v>0</v>
      </c>
      <c r="M25" s="450">
        <v>0</v>
      </c>
      <c r="N25" s="2">
        <v>125</v>
      </c>
      <c r="O25" s="211">
        <v>255.61290322580646</v>
      </c>
      <c r="P25" s="450">
        <v>0</v>
      </c>
      <c r="Q25" s="468">
        <v>138</v>
      </c>
      <c r="R25" s="450">
        <v>0</v>
      </c>
      <c r="S25" s="592">
        <v>22.293214451612904</v>
      </c>
      <c r="T25" s="592">
        <v>0</v>
      </c>
    </row>
    <row r="26" spans="1:21">
      <c r="A26" s="202" t="s">
        <v>1257</v>
      </c>
      <c r="B26" s="202" t="s">
        <v>1258</v>
      </c>
      <c r="C26" s="450">
        <v>0</v>
      </c>
      <c r="D26" s="450">
        <v>0</v>
      </c>
      <c r="E26" s="450">
        <v>0</v>
      </c>
      <c r="F26" s="450">
        <v>0</v>
      </c>
      <c r="G26" s="450">
        <v>0</v>
      </c>
      <c r="H26" s="450">
        <v>0</v>
      </c>
      <c r="I26" s="450">
        <v>0</v>
      </c>
      <c r="J26" s="450">
        <v>0</v>
      </c>
      <c r="K26" s="450">
        <v>0</v>
      </c>
      <c r="L26" s="450">
        <v>0</v>
      </c>
      <c r="M26" s="450">
        <v>0</v>
      </c>
      <c r="N26" s="450">
        <v>0</v>
      </c>
      <c r="O26" s="450">
        <v>0</v>
      </c>
      <c r="P26" s="450">
        <v>0</v>
      </c>
      <c r="Q26" s="450">
        <v>0</v>
      </c>
      <c r="R26" s="450">
        <v>0</v>
      </c>
      <c r="S26" s="450">
        <v>0</v>
      </c>
      <c r="T26" s="450">
        <v>0</v>
      </c>
    </row>
    <row r="27" spans="1:21">
      <c r="A27" s="202" t="s">
        <v>1265</v>
      </c>
      <c r="B27" s="202" t="s">
        <v>1266</v>
      </c>
      <c r="C27" s="450">
        <v>0</v>
      </c>
      <c r="D27" s="450">
        <v>0</v>
      </c>
      <c r="E27" s="450">
        <v>0</v>
      </c>
      <c r="F27" s="450">
        <v>0</v>
      </c>
      <c r="G27" s="450">
        <v>0</v>
      </c>
      <c r="H27" s="450">
        <v>0</v>
      </c>
      <c r="I27" s="450">
        <v>0</v>
      </c>
      <c r="J27" s="450">
        <v>0</v>
      </c>
      <c r="K27" s="450">
        <v>0</v>
      </c>
      <c r="L27" s="450">
        <v>0</v>
      </c>
      <c r="M27" s="450">
        <v>0</v>
      </c>
      <c r="N27" s="450">
        <v>0</v>
      </c>
      <c r="O27" s="450">
        <v>0</v>
      </c>
      <c r="P27" s="450">
        <v>0</v>
      </c>
      <c r="Q27" s="450">
        <v>0</v>
      </c>
      <c r="R27" s="450">
        <v>0</v>
      </c>
      <c r="S27" s="450">
        <v>0</v>
      </c>
      <c r="T27" s="450">
        <v>0</v>
      </c>
    </row>
    <row r="28" spans="1:21">
      <c r="A28" s="202" t="s">
        <v>1267</v>
      </c>
      <c r="B28" s="202" t="s">
        <v>1268</v>
      </c>
      <c r="C28" s="450">
        <v>0</v>
      </c>
      <c r="D28" s="450">
        <v>0</v>
      </c>
      <c r="E28" s="450">
        <v>0</v>
      </c>
      <c r="F28" s="450">
        <v>0</v>
      </c>
      <c r="G28" s="450">
        <v>0</v>
      </c>
      <c r="H28" s="450">
        <v>0</v>
      </c>
      <c r="I28" s="450">
        <v>0</v>
      </c>
      <c r="J28" s="450">
        <v>0</v>
      </c>
      <c r="K28" s="450">
        <v>0</v>
      </c>
      <c r="L28" s="450">
        <v>0</v>
      </c>
      <c r="M28" s="450">
        <v>0</v>
      </c>
      <c r="N28" s="450">
        <v>0</v>
      </c>
      <c r="O28" s="450">
        <v>0</v>
      </c>
      <c r="P28" s="450">
        <v>0</v>
      </c>
      <c r="Q28" s="450">
        <v>0</v>
      </c>
      <c r="R28" s="450">
        <v>0</v>
      </c>
      <c r="S28" s="450">
        <v>0</v>
      </c>
      <c r="T28" s="450">
        <v>0</v>
      </c>
    </row>
    <row r="29" spans="1:21" ht="15">
      <c r="A29" s="202" t="s">
        <v>1271</v>
      </c>
      <c r="B29" s="202" t="s">
        <v>1272</v>
      </c>
      <c r="C29" s="204">
        <v>210</v>
      </c>
      <c r="D29" s="450">
        <v>0</v>
      </c>
      <c r="E29" s="450">
        <v>0</v>
      </c>
      <c r="F29" s="450">
        <v>0</v>
      </c>
      <c r="G29" s="211">
        <v>7859.3548387096771</v>
      </c>
      <c r="H29" s="204">
        <v>9202</v>
      </c>
      <c r="I29" s="204">
        <v>11073</v>
      </c>
      <c r="J29" s="204">
        <v>8865</v>
      </c>
      <c r="K29" s="204">
        <v>8791</v>
      </c>
      <c r="L29" s="204">
        <v>11036</v>
      </c>
      <c r="M29" s="204">
        <v>8622</v>
      </c>
      <c r="N29" s="2">
        <v>10349</v>
      </c>
      <c r="O29" s="211">
        <v>19222.935483870966</v>
      </c>
      <c r="P29" s="450">
        <v>9992.5161290322576</v>
      </c>
      <c r="Q29" s="468">
        <v>15909</v>
      </c>
      <c r="R29" s="383">
        <v>12434</v>
      </c>
      <c r="S29" s="592">
        <v>14763.442658193548</v>
      </c>
      <c r="T29" s="592">
        <v>13711.911955741934</v>
      </c>
    </row>
    <row r="30" spans="1:21" ht="13.5" thickBot="1">
      <c r="A30" s="202"/>
      <c r="B30" s="206" t="s">
        <v>20</v>
      </c>
      <c r="C30" s="207">
        <f>SUM(C17:C29)</f>
        <v>210</v>
      </c>
      <c r="D30" s="207">
        <f t="shared" ref="D30:N30" si="2">SUM(D17:D29)</f>
        <v>0</v>
      </c>
      <c r="E30" s="207">
        <f t="shared" si="2"/>
        <v>16037</v>
      </c>
      <c r="F30" s="207">
        <f t="shared" si="2"/>
        <v>3622</v>
      </c>
      <c r="G30" s="207">
        <f t="shared" si="2"/>
        <v>194626.12903225806</v>
      </c>
      <c r="H30" s="207">
        <f t="shared" si="2"/>
        <v>175512</v>
      </c>
      <c r="I30" s="207">
        <f t="shared" si="2"/>
        <v>219563</v>
      </c>
      <c r="J30" s="207">
        <f t="shared" si="2"/>
        <v>214563</v>
      </c>
      <c r="K30" s="207">
        <f t="shared" si="2"/>
        <v>242628</v>
      </c>
      <c r="L30" s="207">
        <f t="shared" si="2"/>
        <v>269559</v>
      </c>
      <c r="M30" s="207">
        <f t="shared" si="2"/>
        <v>284074</v>
      </c>
      <c r="N30" s="207">
        <f t="shared" si="2"/>
        <v>345146</v>
      </c>
      <c r="O30" s="207">
        <v>376694.54838709679</v>
      </c>
      <c r="P30" s="452">
        <f>SUM(P16:P29)</f>
        <v>367839.80645161291</v>
      </c>
      <c r="Q30" s="452">
        <f>SUM(Q16:Q29)</f>
        <v>398559</v>
      </c>
      <c r="R30" s="452">
        <f>SUM(R16:R29)</f>
        <v>360206</v>
      </c>
      <c r="S30" s="452">
        <f>SUM(S16:S29)</f>
        <v>365638.0663300645</v>
      </c>
      <c r="T30" s="452">
        <f>SUM(T16:T29)</f>
        <v>316869.22246206453</v>
      </c>
    </row>
    <row r="31" spans="1:21" ht="15.75" thickTop="1">
      <c r="A31" s="202" t="s">
        <v>1303</v>
      </c>
      <c r="B31" s="202" t="s">
        <v>1304</v>
      </c>
      <c r="C31" s="450">
        <v>0</v>
      </c>
      <c r="D31" s="450">
        <v>0</v>
      </c>
      <c r="E31" s="450">
        <v>0</v>
      </c>
      <c r="F31" s="450">
        <v>0</v>
      </c>
      <c r="G31" s="211">
        <v>345.80645161290323</v>
      </c>
      <c r="H31" s="204">
        <v>2138</v>
      </c>
      <c r="I31" s="204">
        <v>1737</v>
      </c>
      <c r="J31" s="204">
        <v>3189</v>
      </c>
      <c r="K31" s="204">
        <v>2557</v>
      </c>
      <c r="L31" s="204">
        <v>2717</v>
      </c>
      <c r="M31" s="204">
        <v>5338</v>
      </c>
      <c r="N31" s="2">
        <v>3664</v>
      </c>
      <c r="O31" s="211">
        <v>4372.4838709677415</v>
      </c>
      <c r="P31" s="450">
        <v>5078.3870967741932</v>
      </c>
      <c r="Q31" s="468">
        <v>4087</v>
      </c>
      <c r="R31" s="485">
        <v>1965</v>
      </c>
      <c r="S31" s="485">
        <v>2383.8485314193549</v>
      </c>
      <c r="T31" s="485">
        <v>3417.6026110322582</v>
      </c>
    </row>
    <row r="32" spans="1:21" ht="15">
      <c r="A32" s="202" t="s">
        <v>1293</v>
      </c>
      <c r="B32" s="202" t="s">
        <v>1294</v>
      </c>
      <c r="C32" s="450">
        <v>0</v>
      </c>
      <c r="D32" s="450">
        <v>0</v>
      </c>
      <c r="E32" s="450">
        <v>0</v>
      </c>
      <c r="F32" s="450">
        <v>0</v>
      </c>
      <c r="G32" s="211">
        <v>353.25806451612902</v>
      </c>
      <c r="H32" s="204">
        <v>466</v>
      </c>
      <c r="I32" s="204">
        <v>600</v>
      </c>
      <c r="J32" s="204">
        <v>564</v>
      </c>
      <c r="K32" s="204">
        <v>322</v>
      </c>
      <c r="L32" s="204">
        <v>1147</v>
      </c>
      <c r="M32" s="204">
        <v>663</v>
      </c>
      <c r="N32" s="2">
        <v>936</v>
      </c>
      <c r="O32" s="211">
        <v>491</v>
      </c>
      <c r="P32" s="450">
        <v>491</v>
      </c>
      <c r="Q32" s="468">
        <v>490</v>
      </c>
      <c r="R32" s="383">
        <v>324</v>
      </c>
      <c r="S32" s="592">
        <v>412.33072677419352</v>
      </c>
      <c r="T32" s="592">
        <v>577.28006122580643</v>
      </c>
    </row>
    <row r="33" spans="1:21" ht="15">
      <c r="A33" s="202" t="s">
        <v>1297</v>
      </c>
      <c r="B33" s="202" t="s">
        <v>1298</v>
      </c>
      <c r="C33" s="450">
        <v>0</v>
      </c>
      <c r="D33" s="450">
        <v>0</v>
      </c>
      <c r="E33" s="450">
        <v>0</v>
      </c>
      <c r="F33" s="450">
        <v>0</v>
      </c>
      <c r="G33" s="211">
        <v>4371.5806451612907</v>
      </c>
      <c r="H33" s="204">
        <v>1809</v>
      </c>
      <c r="I33" s="204">
        <v>7383</v>
      </c>
      <c r="J33" s="204">
        <v>1167</v>
      </c>
      <c r="K33" s="204">
        <v>1473</v>
      </c>
      <c r="L33" s="204">
        <v>2825</v>
      </c>
      <c r="M33" s="204">
        <v>5260</v>
      </c>
      <c r="N33" s="2">
        <v>56559</v>
      </c>
      <c r="O33" s="211">
        <v>16550.741935483871</v>
      </c>
      <c r="P33" s="450">
        <v>9095.1935483870966</v>
      </c>
      <c r="Q33" s="468">
        <v>8709</v>
      </c>
      <c r="R33" s="383">
        <v>6044</v>
      </c>
      <c r="S33" s="592">
        <v>9111.848616709678</v>
      </c>
      <c r="T33" s="592">
        <v>6569.3058041290324</v>
      </c>
    </row>
    <row r="34" spans="1:21" ht="15">
      <c r="A34" s="202" t="s">
        <v>1295</v>
      </c>
      <c r="B34" s="202" t="s">
        <v>1296</v>
      </c>
      <c r="C34" s="450">
        <v>0</v>
      </c>
      <c r="D34" s="450">
        <v>0</v>
      </c>
      <c r="E34" s="450">
        <v>0</v>
      </c>
      <c r="F34" s="450">
        <v>0</v>
      </c>
      <c r="G34" s="211">
        <v>749</v>
      </c>
      <c r="H34" s="204">
        <v>2964</v>
      </c>
      <c r="I34" s="204">
        <v>167</v>
      </c>
      <c r="J34" s="204">
        <v>188</v>
      </c>
      <c r="K34" s="204">
        <v>922</v>
      </c>
      <c r="L34" s="204">
        <v>94</v>
      </c>
      <c r="M34" s="450">
        <v>0</v>
      </c>
      <c r="N34" s="450">
        <v>0</v>
      </c>
      <c r="O34" s="450">
        <v>0</v>
      </c>
      <c r="P34" s="450">
        <v>0</v>
      </c>
      <c r="Q34" s="468">
        <v>52</v>
      </c>
      <c r="R34" s="450">
        <v>0</v>
      </c>
      <c r="S34" s="592">
        <v>0</v>
      </c>
      <c r="T34" s="592">
        <v>36.814482580645155</v>
      </c>
    </row>
    <row r="35" spans="1:21" ht="15">
      <c r="A35" s="202" t="s">
        <v>1281</v>
      </c>
      <c r="B35" s="202" t="s">
        <v>1282</v>
      </c>
      <c r="C35" s="204">
        <v>1262</v>
      </c>
      <c r="D35" s="204">
        <v>259</v>
      </c>
      <c r="E35" s="204">
        <v>1069</v>
      </c>
      <c r="F35" s="204">
        <v>608</v>
      </c>
      <c r="G35" s="211">
        <v>1304.1612903225807</v>
      </c>
      <c r="H35" s="204">
        <v>965</v>
      </c>
      <c r="I35" s="204">
        <v>3734</v>
      </c>
      <c r="J35" s="204">
        <v>2278</v>
      </c>
      <c r="K35" s="204">
        <v>2238</v>
      </c>
      <c r="L35" s="204">
        <v>4155</v>
      </c>
      <c r="M35" s="204">
        <v>4351</v>
      </c>
      <c r="N35" s="2">
        <v>5328</v>
      </c>
      <c r="O35" s="211">
        <v>5646.9032258064517</v>
      </c>
      <c r="P35" s="450">
        <v>3628.2258064516127</v>
      </c>
      <c r="Q35" s="468">
        <v>2566</v>
      </c>
      <c r="R35" s="383">
        <v>2512</v>
      </c>
      <c r="S35" s="592">
        <v>2835.3287334193551</v>
      </c>
      <c r="T35" s="592">
        <v>2040.9454874193548</v>
      </c>
    </row>
    <row r="36" spans="1:21">
      <c r="A36" s="202" t="s">
        <v>1289</v>
      </c>
      <c r="B36" s="202" t="s">
        <v>1290</v>
      </c>
      <c r="C36" s="450">
        <v>0</v>
      </c>
      <c r="D36" s="450">
        <v>0</v>
      </c>
      <c r="E36" s="450">
        <v>0</v>
      </c>
      <c r="F36" s="450">
        <v>0</v>
      </c>
      <c r="G36" s="211">
        <v>1301.1612903225807</v>
      </c>
      <c r="H36" s="204">
        <v>1093</v>
      </c>
      <c r="I36" s="204">
        <v>2035</v>
      </c>
      <c r="J36" s="204">
        <v>1300</v>
      </c>
      <c r="K36" s="204">
        <v>2440</v>
      </c>
      <c r="L36" s="204">
        <v>3001</v>
      </c>
      <c r="M36" s="204">
        <v>3933</v>
      </c>
      <c r="N36" s="2">
        <v>3120</v>
      </c>
      <c r="O36" s="211">
        <v>3545.1935483870966</v>
      </c>
      <c r="P36" s="450">
        <v>165.7741935483871</v>
      </c>
      <c r="Q36" s="450">
        <v>0</v>
      </c>
      <c r="R36" s="450">
        <v>0</v>
      </c>
      <c r="S36" s="450">
        <v>0</v>
      </c>
      <c r="T36" s="450">
        <v>0</v>
      </c>
    </row>
    <row r="37" spans="1:21">
      <c r="A37" s="202" t="s">
        <v>1756</v>
      </c>
      <c r="B37" s="202" t="s">
        <v>1757</v>
      </c>
      <c r="C37" s="450">
        <v>0</v>
      </c>
      <c r="D37" s="450">
        <v>0</v>
      </c>
      <c r="E37" s="450">
        <v>0</v>
      </c>
      <c r="F37" s="450">
        <v>0</v>
      </c>
      <c r="G37" s="450">
        <v>0</v>
      </c>
      <c r="H37" s="450">
        <v>0</v>
      </c>
      <c r="I37" s="450">
        <v>0</v>
      </c>
      <c r="J37" s="450">
        <v>0</v>
      </c>
      <c r="K37" s="450">
        <v>0</v>
      </c>
      <c r="L37" s="450">
        <v>0</v>
      </c>
      <c r="M37" s="450">
        <v>0</v>
      </c>
      <c r="N37" s="450">
        <v>0</v>
      </c>
      <c r="O37" s="450">
        <v>0</v>
      </c>
      <c r="P37" s="450">
        <v>0</v>
      </c>
      <c r="Q37" s="450">
        <v>0</v>
      </c>
      <c r="R37" s="450">
        <v>0</v>
      </c>
      <c r="S37" s="450">
        <v>0</v>
      </c>
      <c r="T37" s="450">
        <v>0</v>
      </c>
    </row>
    <row r="38" spans="1:21">
      <c r="A38" s="202" t="s">
        <v>1285</v>
      </c>
      <c r="B38" s="202" t="s">
        <v>1286</v>
      </c>
      <c r="C38" s="450">
        <v>0</v>
      </c>
      <c r="D38" s="450">
        <v>0</v>
      </c>
      <c r="E38" s="450">
        <v>0</v>
      </c>
      <c r="F38" s="450">
        <v>0</v>
      </c>
      <c r="G38" s="450">
        <v>0</v>
      </c>
      <c r="H38" s="450">
        <v>0</v>
      </c>
      <c r="I38" s="450">
        <v>0</v>
      </c>
      <c r="J38" s="450">
        <v>0</v>
      </c>
      <c r="K38" s="450">
        <v>0</v>
      </c>
      <c r="L38" s="450">
        <v>0</v>
      </c>
      <c r="M38" s="450">
        <v>0</v>
      </c>
      <c r="N38" s="450">
        <v>0</v>
      </c>
      <c r="O38" s="450">
        <v>0</v>
      </c>
      <c r="P38" s="450">
        <v>0</v>
      </c>
      <c r="Q38" s="450">
        <v>0</v>
      </c>
      <c r="R38" s="450">
        <v>0</v>
      </c>
      <c r="S38" s="450">
        <v>0</v>
      </c>
      <c r="T38" s="450">
        <v>0</v>
      </c>
    </row>
    <row r="39" spans="1:21">
      <c r="A39" s="202" t="s">
        <v>1299</v>
      </c>
      <c r="B39" s="202" t="s">
        <v>1300</v>
      </c>
      <c r="C39" s="450">
        <v>0</v>
      </c>
      <c r="D39" s="450">
        <v>0</v>
      </c>
      <c r="E39" s="450">
        <v>0</v>
      </c>
      <c r="F39" s="450">
        <v>0</v>
      </c>
      <c r="G39" s="450">
        <v>0</v>
      </c>
      <c r="H39" s="450">
        <v>0</v>
      </c>
      <c r="I39" s="450">
        <v>0</v>
      </c>
      <c r="J39" s="450">
        <v>0</v>
      </c>
      <c r="K39" s="450">
        <v>0</v>
      </c>
      <c r="L39" s="450">
        <v>0</v>
      </c>
      <c r="M39" s="204">
        <v>246</v>
      </c>
      <c r="N39" s="2">
        <v>334</v>
      </c>
      <c r="O39" s="211">
        <v>74.258064516129039</v>
      </c>
      <c r="P39" s="450">
        <v>0</v>
      </c>
      <c r="Q39" s="450">
        <v>0</v>
      </c>
      <c r="R39" s="450">
        <v>0</v>
      </c>
      <c r="S39" s="450">
        <v>0</v>
      </c>
      <c r="T39" s="450">
        <v>0</v>
      </c>
    </row>
    <row r="40" spans="1:21" ht="15">
      <c r="A40" s="202" t="s">
        <v>1291</v>
      </c>
      <c r="B40" s="202" t="s">
        <v>1292</v>
      </c>
      <c r="C40" s="450">
        <v>0</v>
      </c>
      <c r="D40" s="450">
        <v>0</v>
      </c>
      <c r="E40" s="450">
        <v>0</v>
      </c>
      <c r="F40" s="450">
        <v>0</v>
      </c>
      <c r="G40" s="211">
        <v>6024.6129032258068</v>
      </c>
      <c r="H40" s="204">
        <v>7817</v>
      </c>
      <c r="I40" s="204">
        <v>9873</v>
      </c>
      <c r="J40" s="204">
        <v>10109</v>
      </c>
      <c r="K40" s="204">
        <v>11067</v>
      </c>
      <c r="L40" s="204">
        <v>12735</v>
      </c>
      <c r="M40" s="204">
        <v>14364</v>
      </c>
      <c r="N40" s="2">
        <v>17239</v>
      </c>
      <c r="O40" s="211">
        <v>16523.677419354837</v>
      </c>
      <c r="P40" s="450">
        <v>8058.677419354839</v>
      </c>
      <c r="Q40" s="468">
        <v>9299</v>
      </c>
      <c r="R40" s="383">
        <v>8724</v>
      </c>
      <c r="S40" s="592">
        <v>9382.7077635483893</v>
      </c>
      <c r="T40" s="592">
        <v>9196.7775827741934</v>
      </c>
    </row>
    <row r="41" spans="1:21">
      <c r="A41" s="202" t="s">
        <v>1301</v>
      </c>
      <c r="B41" s="202" t="s">
        <v>1302</v>
      </c>
      <c r="C41" s="450">
        <v>0</v>
      </c>
      <c r="D41" s="450">
        <v>0</v>
      </c>
      <c r="E41" s="450">
        <v>0</v>
      </c>
      <c r="F41" s="450">
        <v>0</v>
      </c>
      <c r="G41" s="450">
        <v>0</v>
      </c>
      <c r="H41" s="450">
        <v>0</v>
      </c>
      <c r="I41" s="450">
        <v>0</v>
      </c>
      <c r="J41" s="450">
        <v>0</v>
      </c>
      <c r="K41" s="204">
        <v>86</v>
      </c>
      <c r="L41" s="450">
        <v>0</v>
      </c>
      <c r="M41" s="450">
        <v>0</v>
      </c>
      <c r="N41" s="450">
        <v>0</v>
      </c>
      <c r="O41" s="211">
        <v>271.32258064516128</v>
      </c>
      <c r="P41" s="450">
        <v>909.09677419354841</v>
      </c>
      <c r="Q41" s="486">
        <v>0</v>
      </c>
      <c r="R41" s="383">
        <v>336</v>
      </c>
      <c r="S41" s="592">
        <v>400.91141967741902</v>
      </c>
      <c r="T41" s="592">
        <v>259.3716647741935</v>
      </c>
    </row>
    <row r="42" spans="1:21" ht="15">
      <c r="A42" s="202" t="s">
        <v>1283</v>
      </c>
      <c r="B42" s="202" t="s">
        <v>1284</v>
      </c>
      <c r="C42" s="450">
        <v>0</v>
      </c>
      <c r="D42" s="450">
        <v>0</v>
      </c>
      <c r="E42" s="450">
        <v>0</v>
      </c>
      <c r="F42" s="450">
        <v>0</v>
      </c>
      <c r="G42" s="211">
        <v>6540.2903225806449</v>
      </c>
      <c r="H42" s="204">
        <v>1967</v>
      </c>
      <c r="I42" s="204">
        <v>637</v>
      </c>
      <c r="J42" s="204">
        <v>388</v>
      </c>
      <c r="K42" s="204">
        <v>610</v>
      </c>
      <c r="L42" s="204">
        <v>712</v>
      </c>
      <c r="M42" s="204">
        <v>1559</v>
      </c>
      <c r="N42" s="2">
        <v>1424</v>
      </c>
      <c r="O42" s="211">
        <v>2642.7741935483873</v>
      </c>
      <c r="P42" s="450">
        <v>5543.7741935483873</v>
      </c>
      <c r="Q42" s="468">
        <v>10446</v>
      </c>
      <c r="R42" s="383">
        <v>5607</v>
      </c>
      <c r="S42" s="592">
        <v>6535.4995420000005</v>
      </c>
      <c r="T42" s="592">
        <v>4332.33171883871</v>
      </c>
    </row>
    <row r="43" spans="1:21" ht="13.5" thickBot="1">
      <c r="A43" s="202"/>
      <c r="B43" s="206" t="s">
        <v>1749</v>
      </c>
      <c r="C43" s="207">
        <f>SUM(C31:C42)</f>
        <v>1262</v>
      </c>
      <c r="D43" s="207">
        <f t="shared" ref="D43:N43" si="3">SUM(D31:D42)</f>
        <v>259</v>
      </c>
      <c r="E43" s="207">
        <f t="shared" si="3"/>
        <v>1069</v>
      </c>
      <c r="F43" s="207">
        <f t="shared" si="3"/>
        <v>608</v>
      </c>
      <c r="G43" s="207">
        <f t="shared" si="3"/>
        <v>20989.870967741936</v>
      </c>
      <c r="H43" s="207">
        <f t="shared" si="3"/>
        <v>19219</v>
      </c>
      <c r="I43" s="207">
        <f t="shared" si="3"/>
        <v>26166</v>
      </c>
      <c r="J43" s="207">
        <f t="shared" si="3"/>
        <v>19183</v>
      </c>
      <c r="K43" s="207">
        <f t="shared" si="3"/>
        <v>21715</v>
      </c>
      <c r="L43" s="207">
        <f t="shared" si="3"/>
        <v>27386</v>
      </c>
      <c r="M43" s="207">
        <f t="shared" si="3"/>
        <v>35714</v>
      </c>
      <c r="N43" s="207">
        <f t="shared" si="3"/>
        <v>88604</v>
      </c>
      <c r="O43" s="207">
        <v>50118.354838709667</v>
      </c>
      <c r="P43" s="452">
        <f>SUM(P31:P42)</f>
        <v>32970.129032258068</v>
      </c>
      <c r="Q43" s="452">
        <f>SUM(Q31:Q42)</f>
        <v>35649</v>
      </c>
      <c r="R43" s="452">
        <f>SUM(R31:R42)</f>
        <v>25512</v>
      </c>
      <c r="S43" s="452">
        <f>SUM(S31:S42)</f>
        <v>31062.475333548391</v>
      </c>
      <c r="T43" s="452">
        <f>SUM(T31:T42)</f>
        <v>26430.429412774196</v>
      </c>
    </row>
    <row r="44" spans="1:21" ht="13.5" thickTop="1">
      <c r="A44" s="202" t="s">
        <v>1763</v>
      </c>
      <c r="B44" s="202" t="s">
        <v>1764</v>
      </c>
      <c r="C44" s="450">
        <v>0</v>
      </c>
      <c r="D44" s="450">
        <v>0</v>
      </c>
      <c r="E44" s="450">
        <v>0</v>
      </c>
      <c r="F44" s="450">
        <v>0</v>
      </c>
      <c r="G44" s="450">
        <v>0</v>
      </c>
      <c r="H44" s="450">
        <v>0</v>
      </c>
      <c r="I44" s="450">
        <v>0</v>
      </c>
      <c r="J44" s="450">
        <v>0</v>
      </c>
      <c r="K44" s="204">
        <v>201</v>
      </c>
      <c r="L44" s="450">
        <v>0</v>
      </c>
      <c r="M44" s="204">
        <v>244</v>
      </c>
      <c r="N44" s="2">
        <v>92</v>
      </c>
      <c r="O44" s="211">
        <v>96.387096774193552</v>
      </c>
      <c r="P44" s="211">
        <v>56.70967741935484</v>
      </c>
      <c r="Q44" s="450">
        <v>0</v>
      </c>
      <c r="R44" s="450">
        <v>0</v>
      </c>
      <c r="S44" s="450">
        <v>0</v>
      </c>
      <c r="T44" s="450">
        <v>373.60734509677417</v>
      </c>
    </row>
    <row r="45" spans="1:21">
      <c r="A45" s="202" t="s">
        <v>1359</v>
      </c>
      <c r="B45" s="202" t="s">
        <v>1360</v>
      </c>
      <c r="C45" s="450">
        <v>0</v>
      </c>
      <c r="D45" s="450">
        <v>0</v>
      </c>
      <c r="E45" s="450">
        <v>0</v>
      </c>
      <c r="F45" s="450">
        <v>0</v>
      </c>
      <c r="G45" s="450">
        <v>0</v>
      </c>
      <c r="H45" s="204">
        <v>1755</v>
      </c>
      <c r="I45" s="204">
        <v>1390</v>
      </c>
      <c r="J45" s="204">
        <v>1231</v>
      </c>
      <c r="K45" s="204">
        <v>1110</v>
      </c>
      <c r="L45" s="204">
        <v>985</v>
      </c>
      <c r="M45" s="204">
        <v>1129</v>
      </c>
      <c r="N45" s="2">
        <v>850</v>
      </c>
      <c r="O45" s="211">
        <v>990.77419354838707</v>
      </c>
      <c r="P45" s="211">
        <v>964.80645161290317</v>
      </c>
      <c r="Q45" s="211">
        <v>629</v>
      </c>
      <c r="R45" s="211">
        <v>680</v>
      </c>
      <c r="S45" s="591">
        <v>465.99294825806453</v>
      </c>
      <c r="T45" s="591">
        <v>932.70173367741938</v>
      </c>
    </row>
    <row r="46" spans="1:21">
      <c r="A46" s="202" t="s">
        <v>1332</v>
      </c>
      <c r="B46" s="202" t="s">
        <v>1333</v>
      </c>
      <c r="C46" s="204">
        <v>2243</v>
      </c>
      <c r="D46" s="204">
        <v>1493</v>
      </c>
      <c r="E46" s="204">
        <v>2886</v>
      </c>
      <c r="F46" s="204">
        <v>1716</v>
      </c>
      <c r="G46" s="211">
        <v>2884.8709677419356</v>
      </c>
      <c r="H46" s="204">
        <v>4086</v>
      </c>
      <c r="I46" s="204">
        <v>6249</v>
      </c>
      <c r="J46" s="204">
        <v>6395</v>
      </c>
      <c r="K46" s="204">
        <v>7600</v>
      </c>
      <c r="L46" s="204">
        <v>5517</v>
      </c>
      <c r="M46" s="204">
        <v>4239</v>
      </c>
      <c r="N46" s="2">
        <v>3756</v>
      </c>
      <c r="O46" s="211">
        <v>4145.3870967741932</v>
      </c>
      <c r="P46" s="211">
        <v>4485.5161290322585</v>
      </c>
      <c r="Q46" s="211">
        <v>5021</v>
      </c>
      <c r="R46" s="211">
        <v>5806</v>
      </c>
      <c r="S46" s="591">
        <v>7482.5435845161292</v>
      </c>
      <c r="T46" s="591">
        <v>10392.65173567742</v>
      </c>
    </row>
    <row r="47" spans="1:21">
      <c r="A47" s="202"/>
      <c r="B47" s="202" t="s">
        <v>854</v>
      </c>
      <c r="C47" s="450">
        <v>0</v>
      </c>
      <c r="D47" s="450">
        <v>0</v>
      </c>
      <c r="E47" s="450">
        <v>0</v>
      </c>
      <c r="F47" s="450">
        <v>0</v>
      </c>
      <c r="G47" s="450">
        <v>0</v>
      </c>
      <c r="H47" s="450">
        <v>0</v>
      </c>
      <c r="I47" s="450">
        <v>0</v>
      </c>
      <c r="J47" s="450">
        <v>0</v>
      </c>
      <c r="K47" s="450">
        <v>0</v>
      </c>
      <c r="L47" s="450">
        <v>0</v>
      </c>
      <c r="M47" s="450">
        <v>0</v>
      </c>
      <c r="N47" s="450">
        <v>0</v>
      </c>
      <c r="O47" s="211">
        <f>2906/31</f>
        <v>93.741935483870961</v>
      </c>
      <c r="P47" s="211">
        <v>91.451612903225808</v>
      </c>
      <c r="Q47" s="450">
        <v>0</v>
      </c>
      <c r="R47" s="450">
        <v>0</v>
      </c>
      <c r="S47" s="450">
        <v>0</v>
      </c>
      <c r="T47" s="450">
        <v>0</v>
      </c>
    </row>
    <row r="48" spans="1:21">
      <c r="A48" s="202" t="s">
        <v>1322</v>
      </c>
      <c r="B48" s="202" t="s">
        <v>1323</v>
      </c>
      <c r="C48" s="204">
        <v>5721</v>
      </c>
      <c r="D48" s="204">
        <v>13143</v>
      </c>
      <c r="E48" s="204">
        <v>16920</v>
      </c>
      <c r="F48" s="204">
        <v>20846</v>
      </c>
      <c r="G48" s="211">
        <v>22971.677419354837</v>
      </c>
      <c r="H48" s="204">
        <v>34577</v>
      </c>
      <c r="I48" s="204">
        <v>59127</v>
      </c>
      <c r="J48" s="204">
        <v>109761</v>
      </c>
      <c r="K48" s="204">
        <v>138948</v>
      </c>
      <c r="L48" s="204">
        <v>192280</v>
      </c>
      <c r="M48" s="204">
        <v>268023</v>
      </c>
      <c r="N48" s="2">
        <v>416294</v>
      </c>
      <c r="O48" s="211">
        <v>617112.09677419357</v>
      </c>
      <c r="P48" s="211">
        <v>957691.83870967745</v>
      </c>
      <c r="Q48" s="211">
        <v>1047937</v>
      </c>
      <c r="R48" s="211">
        <v>862035</v>
      </c>
      <c r="S48" s="211">
        <v>1108423.1902570324</v>
      </c>
      <c r="T48" s="211">
        <v>1402641.3478618064</v>
      </c>
      <c r="U48" s="211"/>
    </row>
    <row r="49" spans="1:20">
      <c r="A49" s="202" t="s">
        <v>1389</v>
      </c>
      <c r="B49" s="202" t="s">
        <v>1390</v>
      </c>
      <c r="C49" s="450">
        <v>0</v>
      </c>
      <c r="D49" s="450">
        <v>0</v>
      </c>
      <c r="E49" s="450">
        <v>0</v>
      </c>
      <c r="F49" s="450">
        <v>0</v>
      </c>
      <c r="G49" s="450">
        <v>0</v>
      </c>
      <c r="H49" s="450">
        <v>0</v>
      </c>
      <c r="I49" s="450">
        <v>0</v>
      </c>
      <c r="J49" s="450">
        <v>0</v>
      </c>
      <c r="K49" s="450">
        <v>0</v>
      </c>
      <c r="L49" s="204">
        <v>149</v>
      </c>
      <c r="M49" s="204">
        <v>259</v>
      </c>
      <c r="N49" s="450">
        <v>0</v>
      </c>
      <c r="O49" s="450">
        <v>0</v>
      </c>
      <c r="P49" s="211">
        <v>239.93548387096774</v>
      </c>
      <c r="Q49" s="211">
        <v>539</v>
      </c>
      <c r="R49" s="211">
        <v>97</v>
      </c>
      <c r="S49" s="592">
        <v>98.052647354838712</v>
      </c>
      <c r="T49" s="592">
        <v>327.17167019354844</v>
      </c>
    </row>
    <row r="50" spans="1:20" ht="15">
      <c r="A50" s="202" t="s">
        <v>1397</v>
      </c>
      <c r="B50" s="202" t="s">
        <v>1398</v>
      </c>
      <c r="C50" s="450">
        <v>0</v>
      </c>
      <c r="D50" s="450">
        <v>0</v>
      </c>
      <c r="E50" s="450">
        <v>0</v>
      </c>
      <c r="F50" s="450">
        <v>0</v>
      </c>
      <c r="G50" s="450">
        <v>0</v>
      </c>
      <c r="H50" s="450">
        <v>0</v>
      </c>
      <c r="I50" s="450">
        <v>0</v>
      </c>
      <c r="J50" s="204">
        <v>719</v>
      </c>
      <c r="K50" s="204">
        <v>631</v>
      </c>
      <c r="L50" s="204">
        <v>523</v>
      </c>
      <c r="M50" s="204">
        <v>1488</v>
      </c>
      <c r="N50" s="2">
        <v>1327</v>
      </c>
      <c r="O50" s="211">
        <v>759.77419354838707</v>
      </c>
      <c r="P50" s="450">
        <v>1166.9677419354839</v>
      </c>
      <c r="Q50" s="468">
        <v>409</v>
      </c>
      <c r="R50" s="468">
        <v>511</v>
      </c>
      <c r="S50" s="592">
        <v>756.68248883870967</v>
      </c>
      <c r="T50" s="592">
        <v>600.85155632258068</v>
      </c>
    </row>
    <row r="51" spans="1:20" ht="15">
      <c r="A51" s="202" t="s">
        <v>1385</v>
      </c>
      <c r="B51" s="202" t="s">
        <v>1386</v>
      </c>
      <c r="C51" s="450">
        <v>0</v>
      </c>
      <c r="D51" s="450">
        <v>0</v>
      </c>
      <c r="E51" s="450">
        <v>0</v>
      </c>
      <c r="F51" s="450">
        <v>0</v>
      </c>
      <c r="G51" s="211">
        <v>75.806451612903231</v>
      </c>
      <c r="H51" s="204">
        <v>498</v>
      </c>
      <c r="I51" s="204">
        <v>230</v>
      </c>
      <c r="J51" s="204">
        <v>524</v>
      </c>
      <c r="K51" s="204">
        <v>998</v>
      </c>
      <c r="L51" s="204">
        <v>850</v>
      </c>
      <c r="M51" s="204">
        <v>1047</v>
      </c>
      <c r="N51" s="2">
        <v>1010</v>
      </c>
      <c r="O51" s="211">
        <v>549.12903225806451</v>
      </c>
      <c r="P51" s="450">
        <v>897.22580645161293</v>
      </c>
      <c r="Q51" s="468">
        <v>483</v>
      </c>
      <c r="R51" s="468">
        <v>995</v>
      </c>
      <c r="S51" s="592">
        <v>1068.3869632258065</v>
      </c>
      <c r="T51" s="592">
        <v>572.66972903225803</v>
      </c>
    </row>
    <row r="52" spans="1:20" ht="15">
      <c r="A52" s="202" t="s">
        <v>1401</v>
      </c>
      <c r="B52" s="202" t="s">
        <v>1402</v>
      </c>
      <c r="C52" s="450">
        <v>0</v>
      </c>
      <c r="D52" s="450">
        <v>0</v>
      </c>
      <c r="E52" s="450">
        <v>0</v>
      </c>
      <c r="F52" s="450">
        <v>0</v>
      </c>
      <c r="G52" s="211">
        <v>224.09677419354838</v>
      </c>
      <c r="H52" s="204">
        <v>203</v>
      </c>
      <c r="I52" s="204">
        <v>240</v>
      </c>
      <c r="J52" s="204">
        <v>190</v>
      </c>
      <c r="K52" s="204">
        <v>333</v>
      </c>
      <c r="L52" s="204">
        <v>473</v>
      </c>
      <c r="M52" s="204">
        <v>420</v>
      </c>
      <c r="N52" s="2">
        <v>257</v>
      </c>
      <c r="O52" s="211">
        <v>394.83870967741933</v>
      </c>
      <c r="P52" s="450">
        <v>394.06451612903226</v>
      </c>
      <c r="Q52" s="468">
        <v>324</v>
      </c>
      <c r="R52" s="468">
        <v>208</v>
      </c>
      <c r="S52" s="592">
        <v>336.22189716129031</v>
      </c>
      <c r="T52" s="592">
        <v>195.24458574193548</v>
      </c>
    </row>
    <row r="53" spans="1:20" ht="15">
      <c r="A53" s="202" t="s">
        <v>1758</v>
      </c>
      <c r="B53" s="202" t="s">
        <v>1760</v>
      </c>
      <c r="C53" s="450">
        <v>0</v>
      </c>
      <c r="D53" s="450">
        <v>0</v>
      </c>
      <c r="E53" s="450">
        <v>0</v>
      </c>
      <c r="F53" s="204">
        <v>62463</v>
      </c>
      <c r="G53" s="211">
        <v>68460.354838709682</v>
      </c>
      <c r="H53" s="204">
        <v>68182</v>
      </c>
      <c r="I53" s="204">
        <v>84906</v>
      </c>
      <c r="J53" s="204">
        <v>123230</v>
      </c>
      <c r="K53" s="204">
        <v>148865</v>
      </c>
      <c r="L53" s="204">
        <v>140060</v>
      </c>
      <c r="M53" s="204">
        <v>146031</v>
      </c>
      <c r="N53" s="2">
        <v>155154</v>
      </c>
      <c r="O53" s="211">
        <v>151191.48387096773</v>
      </c>
      <c r="P53" s="450">
        <v>161861.09677419355</v>
      </c>
      <c r="Q53" s="468">
        <v>133981</v>
      </c>
      <c r="R53" s="468">
        <v>100845</v>
      </c>
      <c r="S53" s="592">
        <v>98838.926301548374</v>
      </c>
      <c r="T53" s="592">
        <v>91616.589525161296</v>
      </c>
    </row>
    <row r="54" spans="1:20">
      <c r="A54" s="202" t="s">
        <v>1334</v>
      </c>
      <c r="B54" s="202" t="s">
        <v>1335</v>
      </c>
      <c r="C54" s="204">
        <v>39959</v>
      </c>
      <c r="D54" s="204">
        <v>54336</v>
      </c>
      <c r="E54" s="204">
        <v>47708</v>
      </c>
      <c r="F54" s="450">
        <v>0</v>
      </c>
      <c r="G54" s="450">
        <v>0</v>
      </c>
      <c r="H54" s="450">
        <v>0</v>
      </c>
      <c r="I54" s="450">
        <v>0</v>
      </c>
      <c r="J54" s="450">
        <v>0</v>
      </c>
      <c r="K54" s="450">
        <v>0</v>
      </c>
      <c r="L54" s="450">
        <v>0</v>
      </c>
      <c r="M54" s="450">
        <v>0</v>
      </c>
      <c r="N54" s="450">
        <v>0</v>
      </c>
      <c r="O54" s="450">
        <v>0</v>
      </c>
      <c r="P54" s="450">
        <v>0</v>
      </c>
      <c r="Q54" s="450">
        <v>0</v>
      </c>
      <c r="R54" s="450">
        <v>0</v>
      </c>
      <c r="S54" s="450">
        <v>0</v>
      </c>
      <c r="T54" s="450">
        <v>0</v>
      </c>
    </row>
    <row r="55" spans="1:20" ht="15">
      <c r="A55" s="202" t="s">
        <v>1314</v>
      </c>
      <c r="B55" s="202" t="s">
        <v>1315</v>
      </c>
      <c r="C55" s="204">
        <v>57622</v>
      </c>
      <c r="D55" s="204">
        <v>49999</v>
      </c>
      <c r="E55" s="204">
        <v>44054</v>
      </c>
      <c r="F55" s="204">
        <v>30555</v>
      </c>
      <c r="G55" s="211">
        <v>3047.3870967741937</v>
      </c>
      <c r="H55" s="204">
        <v>2709</v>
      </c>
      <c r="I55" s="204">
        <v>8372</v>
      </c>
      <c r="J55" s="204">
        <v>4365</v>
      </c>
      <c r="K55" s="204">
        <v>3352</v>
      </c>
      <c r="L55" s="204">
        <v>10555</v>
      </c>
      <c r="M55" s="204">
        <v>26314</v>
      </c>
      <c r="N55" s="2">
        <v>28327</v>
      </c>
      <c r="O55" s="211">
        <v>27434.096774193549</v>
      </c>
      <c r="P55" s="450">
        <v>29010.612903225807</v>
      </c>
      <c r="Q55" s="468">
        <v>28610</v>
      </c>
      <c r="R55" s="468">
        <v>23233</v>
      </c>
      <c r="S55" s="592">
        <v>28045.937535870969</v>
      </c>
      <c r="T55" s="592">
        <v>27944.612490064515</v>
      </c>
    </row>
    <row r="56" spans="1:20">
      <c r="A56" s="202" t="s">
        <v>1340</v>
      </c>
      <c r="B56" s="202" t="s">
        <v>1341</v>
      </c>
      <c r="C56" s="450">
        <v>0</v>
      </c>
      <c r="D56" s="204">
        <v>94</v>
      </c>
      <c r="E56" s="450">
        <v>0</v>
      </c>
      <c r="F56" s="450">
        <v>0</v>
      </c>
      <c r="G56" s="211">
        <v>166.93548387096774</v>
      </c>
      <c r="H56" s="204">
        <v>267</v>
      </c>
      <c r="I56" s="204">
        <v>174</v>
      </c>
      <c r="J56" s="204">
        <v>89</v>
      </c>
      <c r="K56" s="204">
        <v>89</v>
      </c>
      <c r="L56" s="204">
        <v>89</v>
      </c>
      <c r="M56" s="450">
        <v>0</v>
      </c>
      <c r="N56" s="450">
        <v>0</v>
      </c>
      <c r="O56" s="211">
        <v>160.64516129032259</v>
      </c>
      <c r="P56" s="450">
        <v>0</v>
      </c>
      <c r="Q56" s="450">
        <v>0</v>
      </c>
      <c r="R56" s="450">
        <v>303</v>
      </c>
      <c r="S56" s="592">
        <v>262.59293200000002</v>
      </c>
      <c r="T56" s="592">
        <v>102.50958587096775</v>
      </c>
    </row>
    <row r="57" spans="1:20" ht="15">
      <c r="A57" s="202" t="s">
        <v>1330</v>
      </c>
      <c r="B57" s="202" t="s">
        <v>1331</v>
      </c>
      <c r="C57" s="204">
        <v>753485</v>
      </c>
      <c r="D57" s="204">
        <v>781504</v>
      </c>
      <c r="E57" s="204">
        <v>732107</v>
      </c>
      <c r="F57" s="204">
        <v>354772</v>
      </c>
      <c r="G57" s="211">
        <v>1105989.3870967743</v>
      </c>
      <c r="H57" s="204">
        <v>1190054</v>
      </c>
      <c r="I57" s="204">
        <v>1219622</v>
      </c>
      <c r="J57" s="204">
        <v>1231992</v>
      </c>
      <c r="K57" s="204">
        <v>1230774</v>
      </c>
      <c r="L57" s="204">
        <v>1197005</v>
      </c>
      <c r="M57" s="204">
        <v>1200008</v>
      </c>
      <c r="N57" s="2">
        <v>1246603</v>
      </c>
      <c r="O57" s="211">
        <v>1244168.4838709678</v>
      </c>
      <c r="P57" s="450">
        <v>1360660.935483871</v>
      </c>
      <c r="Q57" s="468">
        <v>1174601</v>
      </c>
      <c r="R57" s="468">
        <v>1062645</v>
      </c>
      <c r="S57" s="592">
        <v>1221417.2680670968</v>
      </c>
      <c r="T57" s="592">
        <v>1188926.8509904516</v>
      </c>
    </row>
    <row r="58" spans="1:20" ht="15">
      <c r="A58" s="202" t="s">
        <v>1312</v>
      </c>
      <c r="B58" s="202" t="s">
        <v>1313</v>
      </c>
      <c r="C58" s="450">
        <v>0</v>
      </c>
      <c r="D58" s="450">
        <v>0</v>
      </c>
      <c r="E58" s="450">
        <v>0</v>
      </c>
      <c r="F58" s="450">
        <v>0</v>
      </c>
      <c r="G58" s="211">
        <v>81</v>
      </c>
      <c r="H58" s="450">
        <v>0</v>
      </c>
      <c r="I58" s="204">
        <v>81</v>
      </c>
      <c r="J58" s="204">
        <v>79</v>
      </c>
      <c r="K58" s="205"/>
      <c r="L58" s="204">
        <v>73</v>
      </c>
      <c r="M58" s="204">
        <v>19</v>
      </c>
      <c r="N58" s="2">
        <v>112</v>
      </c>
      <c r="O58" s="450">
        <v>0</v>
      </c>
      <c r="P58" s="450">
        <v>86.451612903225808</v>
      </c>
      <c r="Q58" s="468">
        <v>88</v>
      </c>
      <c r="R58" s="468">
        <v>14989</v>
      </c>
      <c r="S58" s="592">
        <v>80.991861677419351</v>
      </c>
      <c r="T58" s="592">
        <v>94.984773806451614</v>
      </c>
    </row>
    <row r="59" spans="1:20" ht="15">
      <c r="A59" s="202" t="s">
        <v>1326</v>
      </c>
      <c r="B59" s="202" t="s">
        <v>1327</v>
      </c>
      <c r="C59" s="204">
        <v>20329</v>
      </c>
      <c r="D59" s="204">
        <v>2339</v>
      </c>
      <c r="E59" s="204">
        <v>1988</v>
      </c>
      <c r="F59" s="204">
        <v>1686</v>
      </c>
      <c r="G59" s="211">
        <v>9105.7741935483864</v>
      </c>
      <c r="H59" s="204">
        <v>12290</v>
      </c>
      <c r="I59" s="204">
        <v>9139</v>
      </c>
      <c r="J59" s="204">
        <v>7318</v>
      </c>
      <c r="K59" s="204">
        <v>9344</v>
      </c>
      <c r="L59" s="204">
        <v>11029</v>
      </c>
      <c r="M59" s="204">
        <v>8998</v>
      </c>
      <c r="N59" s="2">
        <v>11646</v>
      </c>
      <c r="O59" s="211">
        <v>13781.483870967742</v>
      </c>
      <c r="P59" s="450">
        <v>16965.903225806451</v>
      </c>
      <c r="Q59" s="468">
        <v>19198</v>
      </c>
      <c r="R59" s="468">
        <v>95</v>
      </c>
      <c r="S59" s="592">
        <v>21337.384360129032</v>
      </c>
      <c r="T59" s="592">
        <v>25448.641702322577</v>
      </c>
    </row>
    <row r="60" spans="1:20" ht="15">
      <c r="A60" s="202" t="s">
        <v>1363</v>
      </c>
      <c r="B60" s="202" t="s">
        <v>187</v>
      </c>
      <c r="C60" s="450">
        <v>0</v>
      </c>
      <c r="D60" s="450">
        <v>0</v>
      </c>
      <c r="E60" s="450">
        <v>0</v>
      </c>
      <c r="F60" s="450">
        <v>0</v>
      </c>
      <c r="G60" s="450">
        <v>0</v>
      </c>
      <c r="H60" s="450">
        <v>0</v>
      </c>
      <c r="I60" s="450">
        <v>0</v>
      </c>
      <c r="J60" s="450">
        <v>0</v>
      </c>
      <c r="K60" s="204">
        <v>203</v>
      </c>
      <c r="L60" s="204">
        <v>149</v>
      </c>
      <c r="M60" s="204">
        <v>83</v>
      </c>
      <c r="N60" s="450">
        <v>0</v>
      </c>
      <c r="O60" s="211">
        <v>289.61290322580646</v>
      </c>
      <c r="P60" s="450">
        <v>0</v>
      </c>
      <c r="Q60" s="468">
        <v>290</v>
      </c>
      <c r="R60" s="468">
        <v>0</v>
      </c>
      <c r="S60" s="595">
        <v>205.14699980645162</v>
      </c>
      <c r="T60" s="595">
        <v>107.71644903225807</v>
      </c>
    </row>
    <row r="61" spans="1:20">
      <c r="A61" s="202" t="s">
        <v>1376</v>
      </c>
      <c r="B61" s="202" t="s">
        <v>1377</v>
      </c>
      <c r="C61" s="450">
        <v>0</v>
      </c>
      <c r="D61" s="450">
        <v>0</v>
      </c>
      <c r="E61" s="450">
        <v>0</v>
      </c>
      <c r="F61" s="450">
        <v>0</v>
      </c>
      <c r="G61" s="450">
        <v>0</v>
      </c>
      <c r="H61" s="450">
        <v>0</v>
      </c>
      <c r="I61" s="450">
        <v>0</v>
      </c>
      <c r="J61" s="450">
        <v>0</v>
      </c>
      <c r="K61" s="450">
        <v>0</v>
      </c>
      <c r="L61" s="450">
        <v>0</v>
      </c>
      <c r="M61" s="450">
        <v>0</v>
      </c>
      <c r="N61" s="450">
        <v>0</v>
      </c>
      <c r="O61" s="450">
        <v>0</v>
      </c>
      <c r="P61" s="450">
        <v>0</v>
      </c>
      <c r="Q61" s="450">
        <v>0</v>
      </c>
      <c r="R61" s="450">
        <v>0</v>
      </c>
      <c r="S61" s="450">
        <v>0</v>
      </c>
      <c r="T61" s="450">
        <v>0</v>
      </c>
    </row>
    <row r="62" spans="1:20" ht="15">
      <c r="A62" s="202" t="s">
        <v>1393</v>
      </c>
      <c r="B62" s="202" t="s">
        <v>1394</v>
      </c>
      <c r="C62" s="450">
        <v>0</v>
      </c>
      <c r="D62" s="204">
        <v>229</v>
      </c>
      <c r="E62" s="450">
        <v>0</v>
      </c>
      <c r="F62" s="450">
        <v>0</v>
      </c>
      <c r="G62" s="211">
        <v>2721.4193548387098</v>
      </c>
      <c r="H62" s="204">
        <v>2193</v>
      </c>
      <c r="I62" s="204">
        <v>3042</v>
      </c>
      <c r="J62" s="204">
        <v>3192</v>
      </c>
      <c r="K62" s="204">
        <v>3253</v>
      </c>
      <c r="L62" s="204">
        <v>4598</v>
      </c>
      <c r="M62" s="204">
        <v>3430</v>
      </c>
      <c r="N62" s="2">
        <v>4922</v>
      </c>
      <c r="O62" s="211">
        <v>4402.1290322580644</v>
      </c>
      <c r="P62" s="450">
        <v>4530.6451612903229</v>
      </c>
      <c r="Q62" s="468">
        <v>4896</v>
      </c>
      <c r="R62" s="468">
        <v>4775</v>
      </c>
      <c r="S62" s="592">
        <v>5137.7422658709675</v>
      </c>
      <c r="T62" s="592">
        <v>5496.8368647096777</v>
      </c>
    </row>
    <row r="63" spans="1:20">
      <c r="A63" s="202" t="s">
        <v>1336</v>
      </c>
      <c r="B63" s="202" t="s">
        <v>1337</v>
      </c>
      <c r="C63" s="450">
        <v>0</v>
      </c>
      <c r="D63" s="450">
        <v>0</v>
      </c>
      <c r="E63" s="450">
        <v>0</v>
      </c>
      <c r="F63" s="450">
        <v>0</v>
      </c>
      <c r="G63" s="450">
        <v>0</v>
      </c>
      <c r="H63" s="450">
        <v>0</v>
      </c>
      <c r="I63" s="204">
        <v>1033</v>
      </c>
      <c r="J63" s="204">
        <v>209</v>
      </c>
      <c r="K63" s="204">
        <v>465</v>
      </c>
      <c r="L63" s="204">
        <v>67</v>
      </c>
      <c r="M63" s="204">
        <v>67</v>
      </c>
      <c r="N63" s="450">
        <v>0</v>
      </c>
      <c r="O63" s="450">
        <v>0</v>
      </c>
      <c r="P63" s="450">
        <v>0</v>
      </c>
      <c r="Q63" s="450">
        <v>0</v>
      </c>
      <c r="R63" s="450">
        <v>0</v>
      </c>
      <c r="S63" s="450">
        <v>0</v>
      </c>
      <c r="T63" s="450">
        <v>0</v>
      </c>
    </row>
    <row r="64" spans="1:20" ht="15">
      <c r="A64" s="202" t="s">
        <v>1306</v>
      </c>
      <c r="B64" s="202" t="s">
        <v>1307</v>
      </c>
      <c r="C64" s="450">
        <v>0</v>
      </c>
      <c r="D64" s="450">
        <v>0</v>
      </c>
      <c r="E64" s="450">
        <v>0</v>
      </c>
      <c r="F64" s="450">
        <v>0</v>
      </c>
      <c r="G64" s="450">
        <v>0</v>
      </c>
      <c r="H64" s="450">
        <v>0</v>
      </c>
      <c r="I64" s="450">
        <v>0</v>
      </c>
      <c r="J64" s="450">
        <v>0</v>
      </c>
      <c r="K64" s="450">
        <v>0</v>
      </c>
      <c r="L64" s="450">
        <v>0</v>
      </c>
      <c r="M64" s="450">
        <v>0</v>
      </c>
      <c r="N64" s="2">
        <v>177</v>
      </c>
      <c r="O64" s="211">
        <v>46.387096774193552</v>
      </c>
      <c r="P64" s="450">
        <v>0</v>
      </c>
      <c r="Q64" s="468">
        <v>90</v>
      </c>
      <c r="R64" s="468">
        <v>53</v>
      </c>
      <c r="S64" s="450">
        <v>0</v>
      </c>
      <c r="T64" s="450">
        <v>0</v>
      </c>
    </row>
    <row r="65" spans="1:20" ht="15">
      <c r="A65" s="202" t="s">
        <v>1318</v>
      </c>
      <c r="B65" s="202" t="s">
        <v>1319</v>
      </c>
      <c r="C65" s="204">
        <v>322586</v>
      </c>
      <c r="D65" s="204">
        <v>356859</v>
      </c>
      <c r="E65" s="204">
        <v>382711</v>
      </c>
      <c r="F65" s="204">
        <v>560254</v>
      </c>
      <c r="G65" s="211">
        <v>800515.09677419357</v>
      </c>
      <c r="H65" s="204">
        <v>800759</v>
      </c>
      <c r="I65" s="204">
        <v>932124</v>
      </c>
      <c r="J65" s="204">
        <v>564469</v>
      </c>
      <c r="K65" s="204">
        <v>607279</v>
      </c>
      <c r="L65" s="204">
        <v>818255</v>
      </c>
      <c r="M65" s="204">
        <v>626934</v>
      </c>
      <c r="N65" s="2">
        <v>861997</v>
      </c>
      <c r="O65" s="211">
        <v>841908.51612903224</v>
      </c>
      <c r="P65" s="450">
        <v>896197.29032258061</v>
      </c>
      <c r="Q65" s="468">
        <v>935241</v>
      </c>
      <c r="R65" s="468">
        <v>867454</v>
      </c>
      <c r="S65" s="592">
        <v>854887.09819664503</v>
      </c>
      <c r="T65" s="592">
        <v>987682.53573425801</v>
      </c>
    </row>
    <row r="66" spans="1:20" ht="15">
      <c r="A66" s="202" t="s">
        <v>1381</v>
      </c>
      <c r="B66" s="202" t="s">
        <v>1382</v>
      </c>
      <c r="C66" s="450">
        <v>0</v>
      </c>
      <c r="D66" s="204">
        <v>5130</v>
      </c>
      <c r="E66" s="204">
        <v>21327</v>
      </c>
      <c r="F66" s="450">
        <v>0</v>
      </c>
      <c r="G66" s="211">
        <v>47455.290322580644</v>
      </c>
      <c r="H66" s="204">
        <v>52428</v>
      </c>
      <c r="I66" s="204">
        <v>53267</v>
      </c>
      <c r="J66" s="204">
        <v>53140</v>
      </c>
      <c r="K66" s="204">
        <v>64214</v>
      </c>
      <c r="L66" s="204">
        <v>74529</v>
      </c>
      <c r="M66" s="204">
        <v>66733</v>
      </c>
      <c r="N66" s="2">
        <v>84791</v>
      </c>
      <c r="O66" s="211">
        <v>106004.29032258065</v>
      </c>
      <c r="P66" s="450">
        <v>139032.70967741936</v>
      </c>
      <c r="Q66" s="468">
        <v>166528</v>
      </c>
      <c r="R66" s="468">
        <v>170508</v>
      </c>
      <c r="S66" s="592">
        <v>190546.92993658065</v>
      </c>
      <c r="T66" s="592">
        <v>197268.33409374196</v>
      </c>
    </row>
    <row r="67" spans="1:20" ht="15">
      <c r="A67" s="202" t="s">
        <v>1342</v>
      </c>
      <c r="B67" s="202" t="s">
        <v>1343</v>
      </c>
      <c r="C67" s="450">
        <v>0</v>
      </c>
      <c r="D67" s="450">
        <v>0</v>
      </c>
      <c r="E67" s="450">
        <v>0</v>
      </c>
      <c r="F67" s="450">
        <v>0</v>
      </c>
      <c r="G67" s="450">
        <v>0</v>
      </c>
      <c r="H67" s="204">
        <v>84</v>
      </c>
      <c r="I67" s="204">
        <v>176</v>
      </c>
      <c r="J67" s="204">
        <v>471</v>
      </c>
      <c r="K67" s="204">
        <v>517</v>
      </c>
      <c r="L67" s="204">
        <v>318</v>
      </c>
      <c r="M67" s="204">
        <v>207</v>
      </c>
      <c r="N67" s="2">
        <v>33</v>
      </c>
      <c r="O67" s="211">
        <v>472.93548387096774</v>
      </c>
      <c r="P67" s="450">
        <v>563.74193548387098</v>
      </c>
      <c r="Q67" s="468">
        <v>432</v>
      </c>
      <c r="R67" s="468">
        <v>298</v>
      </c>
      <c r="S67" s="592">
        <v>334.05734193548386</v>
      </c>
      <c r="T67" s="592">
        <v>178.87407161290321</v>
      </c>
    </row>
    <row r="68" spans="1:20" ht="15">
      <c r="A68" s="202" t="s">
        <v>1344</v>
      </c>
      <c r="B68" s="202" t="s">
        <v>1345</v>
      </c>
      <c r="C68" s="450">
        <v>0</v>
      </c>
      <c r="D68" s="450">
        <v>0</v>
      </c>
      <c r="E68" s="450">
        <v>0</v>
      </c>
      <c r="F68" s="450">
        <v>0</v>
      </c>
      <c r="G68" s="450">
        <v>0</v>
      </c>
      <c r="H68" s="204">
        <v>416</v>
      </c>
      <c r="I68" s="204">
        <v>1167</v>
      </c>
      <c r="J68" s="204">
        <v>1681</v>
      </c>
      <c r="K68" s="204">
        <v>2580</v>
      </c>
      <c r="L68" s="204">
        <v>2309</v>
      </c>
      <c r="M68" s="204">
        <v>7924</v>
      </c>
      <c r="N68" s="2">
        <v>8266</v>
      </c>
      <c r="O68" s="211">
        <v>7513.4516129032254</v>
      </c>
      <c r="P68" s="450">
        <v>6789.1935483870966</v>
      </c>
      <c r="Q68" s="468">
        <v>3877</v>
      </c>
      <c r="R68" s="468">
        <v>3398</v>
      </c>
      <c r="S68" s="592">
        <v>3863.4157688387099</v>
      </c>
      <c r="T68" s="592">
        <v>3833.5806985806448</v>
      </c>
    </row>
    <row r="69" spans="1:20" ht="15">
      <c r="A69" s="202" t="s">
        <v>1391</v>
      </c>
      <c r="B69" s="202" t="s">
        <v>1392</v>
      </c>
      <c r="C69" s="450">
        <v>0</v>
      </c>
      <c r="D69" s="450">
        <v>0</v>
      </c>
      <c r="E69" s="450">
        <v>0</v>
      </c>
      <c r="F69" s="450">
        <v>0</v>
      </c>
      <c r="G69" s="450">
        <v>0</v>
      </c>
      <c r="H69" s="450">
        <v>0</v>
      </c>
      <c r="I69" s="450">
        <v>0</v>
      </c>
      <c r="J69" s="204">
        <v>245</v>
      </c>
      <c r="K69" s="204">
        <v>89</v>
      </c>
      <c r="L69" s="450">
        <v>0</v>
      </c>
      <c r="M69" s="450">
        <v>0</v>
      </c>
      <c r="N69" s="2">
        <v>427</v>
      </c>
      <c r="O69" s="211">
        <v>766.83870967741939</v>
      </c>
      <c r="P69" s="450">
        <v>375.80645161290323</v>
      </c>
      <c r="Q69" s="468">
        <v>47</v>
      </c>
      <c r="R69" s="468">
        <v>28</v>
      </c>
      <c r="S69" s="592">
        <v>0</v>
      </c>
      <c r="T69" s="592">
        <v>33.542084129032254</v>
      </c>
    </row>
    <row r="70" spans="1:20" ht="15">
      <c r="A70" s="202" t="s">
        <v>1379</v>
      </c>
      <c r="B70" s="202" t="s">
        <v>1380</v>
      </c>
      <c r="C70" s="450">
        <v>0</v>
      </c>
      <c r="D70" s="450">
        <v>0</v>
      </c>
      <c r="E70" s="450">
        <v>0</v>
      </c>
      <c r="F70" s="450">
        <v>0</v>
      </c>
      <c r="G70" s="450">
        <v>0</v>
      </c>
      <c r="H70" s="450">
        <v>0</v>
      </c>
      <c r="I70" s="450">
        <v>0</v>
      </c>
      <c r="J70" s="450">
        <v>0</v>
      </c>
      <c r="K70" s="450">
        <v>0</v>
      </c>
      <c r="L70" s="450">
        <v>0</v>
      </c>
      <c r="M70" s="450">
        <v>0</v>
      </c>
      <c r="N70" s="2">
        <v>34</v>
      </c>
      <c r="O70" s="211">
        <v>67.483870967741936</v>
      </c>
      <c r="P70" s="450">
        <v>129.58064516129033</v>
      </c>
      <c r="Q70" s="468">
        <v>512</v>
      </c>
      <c r="R70" s="592">
        <v>0</v>
      </c>
      <c r="S70" s="592">
        <v>0</v>
      </c>
      <c r="T70" s="592">
        <v>0</v>
      </c>
    </row>
    <row r="71" spans="1:20">
      <c r="A71" s="202"/>
      <c r="B71" s="202" t="s">
        <v>856</v>
      </c>
      <c r="C71" s="450">
        <v>0</v>
      </c>
      <c r="D71" s="450">
        <v>0</v>
      </c>
      <c r="E71" s="450">
        <v>0</v>
      </c>
      <c r="F71" s="450">
        <v>0</v>
      </c>
      <c r="G71" s="450">
        <v>0</v>
      </c>
      <c r="H71" s="450">
        <v>0</v>
      </c>
      <c r="I71" s="450">
        <v>0</v>
      </c>
      <c r="J71" s="450">
        <v>0</v>
      </c>
      <c r="K71" s="450">
        <v>0</v>
      </c>
      <c r="L71" s="450">
        <v>0</v>
      </c>
      <c r="M71" s="450">
        <v>0</v>
      </c>
      <c r="N71" s="450">
        <v>0</v>
      </c>
      <c r="O71" s="450">
        <v>0</v>
      </c>
      <c r="P71" s="450">
        <v>161.67741935483872</v>
      </c>
      <c r="Q71" s="450">
        <v>0</v>
      </c>
      <c r="R71" s="450">
        <v>74</v>
      </c>
      <c r="S71" s="592">
        <v>146.91705548387097</v>
      </c>
      <c r="T71" s="592">
        <v>167.36954580645161</v>
      </c>
    </row>
    <row r="72" spans="1:20" ht="15">
      <c r="A72" s="202" t="s">
        <v>1320</v>
      </c>
      <c r="B72" s="202" t="s">
        <v>1321</v>
      </c>
      <c r="C72" s="204">
        <v>446081</v>
      </c>
      <c r="D72" s="204">
        <v>163269</v>
      </c>
      <c r="E72" s="204">
        <v>146306</v>
      </c>
      <c r="F72" s="204">
        <v>127467</v>
      </c>
      <c r="G72" s="211">
        <v>3954699.2258064514</v>
      </c>
      <c r="H72" s="204">
        <v>4694788</v>
      </c>
      <c r="I72" s="204">
        <v>5350621</v>
      </c>
      <c r="J72" s="204">
        <v>5418743</v>
      </c>
      <c r="K72" s="204">
        <v>5884099</v>
      </c>
      <c r="L72" s="204">
        <v>5945629</v>
      </c>
      <c r="M72" s="204">
        <v>5981830</v>
      </c>
      <c r="N72" s="2">
        <v>6039899</v>
      </c>
      <c r="O72" s="211">
        <v>7096095.4193548383</v>
      </c>
      <c r="P72" s="450">
        <f>209608723/31</f>
        <v>6761571.7096774196</v>
      </c>
      <c r="Q72" s="468">
        <v>6576386</v>
      </c>
      <c r="R72" s="468">
        <v>5676354</v>
      </c>
      <c r="S72" s="592">
        <v>5584963.1515425807</v>
      </c>
      <c r="T72" s="592">
        <v>5154978.0481687095</v>
      </c>
    </row>
    <row r="73" spans="1:20" ht="15">
      <c r="A73" s="202" t="s">
        <v>1310</v>
      </c>
      <c r="B73" s="202" t="s">
        <v>1311</v>
      </c>
      <c r="C73" s="204">
        <v>500</v>
      </c>
      <c r="D73" s="204">
        <v>747</v>
      </c>
      <c r="E73" s="204">
        <v>880</v>
      </c>
      <c r="F73" s="204">
        <v>860</v>
      </c>
      <c r="G73" s="211">
        <v>1576.2903225806451</v>
      </c>
      <c r="H73" s="204">
        <v>1376</v>
      </c>
      <c r="I73" s="204">
        <v>540</v>
      </c>
      <c r="J73" s="204">
        <v>1825</v>
      </c>
      <c r="K73" s="204">
        <v>1469</v>
      </c>
      <c r="L73" s="204">
        <v>355</v>
      </c>
      <c r="M73" s="204">
        <v>530</v>
      </c>
      <c r="N73" s="2">
        <v>98</v>
      </c>
      <c r="O73" s="211">
        <v>87.41935483870968</v>
      </c>
      <c r="P73" s="450">
        <v>242.29032258064515</v>
      </c>
      <c r="Q73" s="468">
        <v>540</v>
      </c>
      <c r="R73" s="468">
        <v>502</v>
      </c>
      <c r="S73" s="592">
        <v>871.65957193548388</v>
      </c>
      <c r="T73" s="592">
        <v>704.24741677419354</v>
      </c>
    </row>
    <row r="74" spans="1:20" ht="15">
      <c r="A74" s="202" t="s">
        <v>1346</v>
      </c>
      <c r="B74" s="202" t="s">
        <v>1347</v>
      </c>
      <c r="C74" s="450">
        <v>0</v>
      </c>
      <c r="D74" s="204">
        <v>1149</v>
      </c>
      <c r="E74" s="204">
        <v>1154</v>
      </c>
      <c r="F74" s="204">
        <v>3490</v>
      </c>
      <c r="G74" s="211">
        <v>24637.290322580644</v>
      </c>
      <c r="H74" s="204">
        <v>28512</v>
      </c>
      <c r="I74" s="204">
        <v>35971</v>
      </c>
      <c r="J74" s="204">
        <v>46605</v>
      </c>
      <c r="K74" s="204">
        <v>48087</v>
      </c>
      <c r="L74" s="204">
        <v>84566</v>
      </c>
      <c r="M74" s="204">
        <v>69770</v>
      </c>
      <c r="N74" s="2">
        <v>100246</v>
      </c>
      <c r="O74" s="211">
        <v>92007.612903225803</v>
      </c>
      <c r="P74" s="450">
        <v>117705.6129032258</v>
      </c>
      <c r="Q74" s="468">
        <v>106339</v>
      </c>
      <c r="R74" s="468">
        <v>91971</v>
      </c>
      <c r="S74" s="592">
        <v>9875.7406083870974</v>
      </c>
      <c r="T74" s="592">
        <v>9300.471708709676</v>
      </c>
    </row>
    <row r="75" spans="1:20" ht="15">
      <c r="A75" s="202" t="s">
        <v>1374</v>
      </c>
      <c r="B75" s="202" t="s">
        <v>1375</v>
      </c>
      <c r="C75" s="450">
        <v>0</v>
      </c>
      <c r="D75" s="450">
        <v>0</v>
      </c>
      <c r="E75" s="450">
        <v>0</v>
      </c>
      <c r="F75" s="450">
        <v>0</v>
      </c>
      <c r="G75" s="211">
        <v>12266.645161290322</v>
      </c>
      <c r="H75" s="204">
        <v>12184</v>
      </c>
      <c r="I75" s="204">
        <v>13698</v>
      </c>
      <c r="J75" s="204">
        <v>13585</v>
      </c>
      <c r="K75" s="204">
        <v>13270</v>
      </c>
      <c r="L75" s="204">
        <v>14600</v>
      </c>
      <c r="M75" s="204">
        <v>11588</v>
      </c>
      <c r="N75" s="2">
        <v>12967</v>
      </c>
      <c r="O75" s="211">
        <v>13696.258064516129</v>
      </c>
      <c r="P75" s="450">
        <v>12465.258064516129</v>
      </c>
      <c r="Q75" s="468">
        <v>10028</v>
      </c>
      <c r="R75" s="468">
        <v>11625</v>
      </c>
      <c r="S75" s="592">
        <v>99838.891162774191</v>
      </c>
      <c r="T75" s="592">
        <v>97048.498254967737</v>
      </c>
    </row>
    <row r="76" spans="1:20" ht="15">
      <c r="A76" s="202" t="s">
        <v>1395</v>
      </c>
      <c r="B76" s="202" t="s">
        <v>1396</v>
      </c>
      <c r="C76" s="450">
        <v>0</v>
      </c>
      <c r="D76" s="450">
        <v>0</v>
      </c>
      <c r="E76" s="450">
        <v>0</v>
      </c>
      <c r="F76" s="450">
        <v>0</v>
      </c>
      <c r="G76" s="211">
        <v>160.32258064516128</v>
      </c>
      <c r="H76" s="204">
        <v>85</v>
      </c>
      <c r="I76" s="450">
        <v>0</v>
      </c>
      <c r="J76" s="450">
        <v>0</v>
      </c>
      <c r="K76" s="204">
        <v>516</v>
      </c>
      <c r="L76" s="204">
        <v>656</v>
      </c>
      <c r="M76" s="204">
        <v>473</v>
      </c>
      <c r="N76" s="2">
        <v>630</v>
      </c>
      <c r="O76" s="211">
        <v>552.09677419354841</v>
      </c>
      <c r="P76" s="450">
        <v>725.16129032258061</v>
      </c>
      <c r="Q76" s="468">
        <v>307</v>
      </c>
      <c r="R76" s="468">
        <v>349</v>
      </c>
      <c r="S76" s="592">
        <v>762.94606400000009</v>
      </c>
      <c r="T76" s="592">
        <v>668.25955567741926</v>
      </c>
    </row>
    <row r="77" spans="1:20" ht="15">
      <c r="A77" s="202" t="s">
        <v>1350</v>
      </c>
      <c r="B77" s="202" t="s">
        <v>1351</v>
      </c>
      <c r="C77" s="450">
        <v>0</v>
      </c>
      <c r="D77" s="450">
        <v>0</v>
      </c>
      <c r="E77" s="450">
        <v>0</v>
      </c>
      <c r="F77" s="450">
        <v>0</v>
      </c>
      <c r="G77" s="211">
        <v>174.87096774193549</v>
      </c>
      <c r="H77" s="204">
        <v>175</v>
      </c>
      <c r="I77" s="204">
        <v>1002</v>
      </c>
      <c r="J77" s="204">
        <v>6415</v>
      </c>
      <c r="K77" s="204">
        <v>9948</v>
      </c>
      <c r="L77" s="204">
        <v>12872</v>
      </c>
      <c r="M77" s="204">
        <v>12553</v>
      </c>
      <c r="N77" s="2">
        <v>7893</v>
      </c>
      <c r="O77" s="211">
        <v>14640.741935483871</v>
      </c>
      <c r="P77" s="450">
        <v>15935</v>
      </c>
      <c r="Q77" s="468">
        <v>16289</v>
      </c>
      <c r="R77" s="468">
        <v>14916</v>
      </c>
      <c r="S77" s="592">
        <v>15957.092602774193</v>
      </c>
      <c r="T77" s="592">
        <v>15355.030940774193</v>
      </c>
    </row>
    <row r="78" spans="1:20" ht="15">
      <c r="A78" s="202"/>
      <c r="B78" s="202" t="s">
        <v>1378</v>
      </c>
      <c r="C78" s="450">
        <v>0</v>
      </c>
      <c r="D78" s="450">
        <v>0</v>
      </c>
      <c r="E78" s="450">
        <v>0</v>
      </c>
      <c r="F78" s="450">
        <v>0</v>
      </c>
      <c r="G78" s="450">
        <v>0</v>
      </c>
      <c r="H78" s="450">
        <v>0</v>
      </c>
      <c r="I78" s="450">
        <v>0</v>
      </c>
      <c r="J78" s="450">
        <v>0</v>
      </c>
      <c r="K78" s="450">
        <v>0</v>
      </c>
      <c r="L78" s="450">
        <v>0</v>
      </c>
      <c r="M78" s="450">
        <v>0</v>
      </c>
      <c r="N78" s="450">
        <v>0</v>
      </c>
      <c r="O78" s="450">
        <v>0</v>
      </c>
      <c r="P78" s="450">
        <v>187.93548387096774</v>
      </c>
      <c r="Q78" s="468">
        <v>175</v>
      </c>
      <c r="R78" s="468">
        <v>39</v>
      </c>
      <c r="S78" s="592">
        <v>0</v>
      </c>
      <c r="T78" s="592">
        <v>0</v>
      </c>
    </row>
    <row r="79" spans="1:20" ht="15">
      <c r="A79" s="202" t="s">
        <v>18</v>
      </c>
      <c r="B79" s="202" t="s">
        <v>19</v>
      </c>
      <c r="C79" s="450">
        <v>0</v>
      </c>
      <c r="D79" s="450">
        <v>0</v>
      </c>
      <c r="E79" s="450">
        <v>0</v>
      </c>
      <c r="F79" s="450">
        <v>0</v>
      </c>
      <c r="G79" s="450">
        <v>0</v>
      </c>
      <c r="H79" s="450">
        <v>0</v>
      </c>
      <c r="I79" s="450">
        <v>0</v>
      </c>
      <c r="J79" s="450">
        <v>0</v>
      </c>
      <c r="K79" s="450">
        <v>0</v>
      </c>
      <c r="L79" s="450">
        <v>0</v>
      </c>
      <c r="M79" s="204">
        <v>387</v>
      </c>
      <c r="N79" s="2">
        <v>503</v>
      </c>
      <c r="O79" s="211">
        <v>321.41935483870969</v>
      </c>
      <c r="P79" s="450">
        <v>242.19354838709677</v>
      </c>
      <c r="Q79" s="468">
        <v>235</v>
      </c>
      <c r="R79" s="468">
        <v>211</v>
      </c>
      <c r="S79" s="592">
        <v>249.89534425806451</v>
      </c>
      <c r="T79" s="592">
        <v>156.26554793548385</v>
      </c>
    </row>
    <row r="80" spans="1:20" ht="15">
      <c r="A80" s="202" t="s">
        <v>1761</v>
      </c>
      <c r="B80" s="202" t="s">
        <v>1762</v>
      </c>
      <c r="C80" s="450">
        <v>0</v>
      </c>
      <c r="D80" s="450">
        <v>0</v>
      </c>
      <c r="E80" s="450">
        <v>0</v>
      </c>
      <c r="F80" s="450">
        <v>0</v>
      </c>
      <c r="G80" s="211">
        <v>1252.483870967742</v>
      </c>
      <c r="H80" s="204">
        <v>822</v>
      </c>
      <c r="I80" s="204">
        <v>492</v>
      </c>
      <c r="J80" s="204">
        <v>1954</v>
      </c>
      <c r="K80" s="204">
        <v>2480</v>
      </c>
      <c r="L80" s="204">
        <v>2903</v>
      </c>
      <c r="M80" s="204">
        <v>3197</v>
      </c>
      <c r="N80" s="2">
        <v>3378</v>
      </c>
      <c r="O80" s="211">
        <v>3710.483870967742</v>
      </c>
      <c r="P80" s="450">
        <v>3760.483870967742</v>
      </c>
      <c r="Q80" s="468">
        <v>3039</v>
      </c>
      <c r="R80" s="468">
        <v>5173</v>
      </c>
      <c r="S80" s="592">
        <v>1970.9553611612903</v>
      </c>
      <c r="T80" s="592">
        <v>1728.5336977419356</v>
      </c>
    </row>
    <row r="81" spans="1:20" ht="15">
      <c r="A81" s="202" t="s">
        <v>1387</v>
      </c>
      <c r="B81" s="202" t="s">
        <v>1388</v>
      </c>
      <c r="C81" s="450">
        <v>0</v>
      </c>
      <c r="D81" s="450">
        <v>0</v>
      </c>
      <c r="E81" s="450">
        <v>0</v>
      </c>
      <c r="F81" s="450">
        <v>0</v>
      </c>
      <c r="G81" s="450">
        <v>0</v>
      </c>
      <c r="H81" s="204">
        <v>40</v>
      </c>
      <c r="I81" s="450">
        <v>0</v>
      </c>
      <c r="J81" s="204">
        <v>86</v>
      </c>
      <c r="K81" s="204">
        <v>128</v>
      </c>
      <c r="L81" s="204">
        <v>42</v>
      </c>
      <c r="M81" s="204">
        <v>183</v>
      </c>
      <c r="N81" s="2">
        <v>46</v>
      </c>
      <c r="O81" s="211">
        <v>180.09677419354838</v>
      </c>
      <c r="P81" s="450">
        <v>897.22580645161293</v>
      </c>
      <c r="Q81" s="468">
        <v>209</v>
      </c>
      <c r="R81" s="468">
        <v>205</v>
      </c>
      <c r="S81" s="592">
        <v>266.59821135483867</v>
      </c>
      <c r="T81" s="592">
        <v>316.80907509677422</v>
      </c>
    </row>
    <row r="82" spans="1:20" ht="15">
      <c r="A82" s="202" t="s">
        <v>1372</v>
      </c>
      <c r="B82" s="202" t="s">
        <v>1373</v>
      </c>
      <c r="C82" s="204">
        <v>643</v>
      </c>
      <c r="D82" s="450">
        <v>0</v>
      </c>
      <c r="E82" s="450">
        <v>0</v>
      </c>
      <c r="F82" s="450">
        <v>0</v>
      </c>
      <c r="G82" s="211">
        <v>1303</v>
      </c>
      <c r="H82" s="204">
        <v>1206</v>
      </c>
      <c r="I82" s="204">
        <v>1466</v>
      </c>
      <c r="J82" s="204">
        <v>2942</v>
      </c>
      <c r="K82" s="204">
        <v>1766</v>
      </c>
      <c r="L82" s="204">
        <v>1926</v>
      </c>
      <c r="M82" s="204">
        <v>1606</v>
      </c>
      <c r="N82" s="2">
        <v>2001</v>
      </c>
      <c r="O82" s="211">
        <v>3612.4516129032259</v>
      </c>
      <c r="P82" s="450">
        <v>6155.1290322580644</v>
      </c>
      <c r="Q82" s="468">
        <v>4642</v>
      </c>
      <c r="R82" s="468">
        <v>4666</v>
      </c>
      <c r="S82" s="592">
        <v>7595.6373341290337</v>
      </c>
      <c r="T82" s="592">
        <v>11843.721836580648</v>
      </c>
    </row>
    <row r="83" spans="1:20" ht="15">
      <c r="A83" s="202" t="s">
        <v>1308</v>
      </c>
      <c r="B83" s="202" t="s">
        <v>1309</v>
      </c>
      <c r="C83" s="450">
        <v>0</v>
      </c>
      <c r="D83" s="450">
        <v>0</v>
      </c>
      <c r="E83" s="450">
        <v>0</v>
      </c>
      <c r="F83" s="450">
        <v>0</v>
      </c>
      <c r="G83" s="211">
        <v>345.80645161290323</v>
      </c>
      <c r="H83" s="450">
        <v>0</v>
      </c>
      <c r="I83" s="204">
        <v>69</v>
      </c>
      <c r="J83" s="204">
        <v>208</v>
      </c>
      <c r="K83" s="450">
        <v>0</v>
      </c>
      <c r="L83" s="204">
        <v>102</v>
      </c>
      <c r="M83" s="450">
        <v>0</v>
      </c>
      <c r="N83" s="2">
        <v>199</v>
      </c>
      <c r="O83" s="211">
        <v>208.45161290322579</v>
      </c>
      <c r="P83" s="450">
        <v>52.58064516129032</v>
      </c>
      <c r="Q83" s="468">
        <v>32</v>
      </c>
      <c r="R83" s="468">
        <v>17</v>
      </c>
      <c r="S83" s="592">
        <v>292.71774587096775</v>
      </c>
      <c r="T83" s="592">
        <v>269.90469729032259</v>
      </c>
    </row>
    <row r="84" spans="1:20" ht="15">
      <c r="A84" s="202" t="s">
        <v>1338</v>
      </c>
      <c r="B84" s="202" t="s">
        <v>1339</v>
      </c>
      <c r="C84" s="450">
        <v>0</v>
      </c>
      <c r="D84" s="450">
        <v>0</v>
      </c>
      <c r="E84" s="450">
        <v>0</v>
      </c>
      <c r="F84" s="450">
        <v>0</v>
      </c>
      <c r="G84" s="211">
        <v>617.22580645161293</v>
      </c>
      <c r="H84" s="204">
        <v>155</v>
      </c>
      <c r="I84" s="204">
        <v>26</v>
      </c>
      <c r="J84" s="450">
        <v>0</v>
      </c>
      <c r="K84" s="450">
        <v>0</v>
      </c>
      <c r="L84" s="450">
        <v>0</v>
      </c>
      <c r="M84" s="204">
        <v>40</v>
      </c>
      <c r="N84" s="2">
        <v>21</v>
      </c>
      <c r="O84" s="211">
        <v>267.09677419354841</v>
      </c>
      <c r="P84" s="450">
        <v>145.25806451612902</v>
      </c>
      <c r="Q84" s="468">
        <v>169</v>
      </c>
      <c r="R84" s="468">
        <v>136</v>
      </c>
      <c r="S84" s="592">
        <v>253.14217709677419</v>
      </c>
      <c r="T84" s="592">
        <v>164.08010361290323</v>
      </c>
    </row>
    <row r="85" spans="1:20" ht="15">
      <c r="A85" s="202" t="s">
        <v>1399</v>
      </c>
      <c r="B85" s="202" t="s">
        <v>1400</v>
      </c>
      <c r="C85" s="450">
        <v>0</v>
      </c>
      <c r="D85" s="450">
        <v>0</v>
      </c>
      <c r="E85" s="450">
        <v>0</v>
      </c>
      <c r="F85" s="450">
        <v>0</v>
      </c>
      <c r="G85" s="211">
        <v>516.87096774193549</v>
      </c>
      <c r="H85" s="204">
        <v>543</v>
      </c>
      <c r="I85" s="204">
        <v>85</v>
      </c>
      <c r="J85" s="204">
        <v>618</v>
      </c>
      <c r="K85" s="204">
        <v>418</v>
      </c>
      <c r="L85" s="204">
        <v>1079</v>
      </c>
      <c r="M85" s="204">
        <v>718</v>
      </c>
      <c r="N85" s="2">
        <v>1596</v>
      </c>
      <c r="O85" s="211">
        <v>3009.9032258064517</v>
      </c>
      <c r="P85" s="450">
        <v>3366.9032258064517</v>
      </c>
      <c r="Q85" s="468">
        <v>1402</v>
      </c>
      <c r="R85" s="468">
        <v>1513</v>
      </c>
      <c r="S85" s="592">
        <v>1902.8656121290321</v>
      </c>
      <c r="T85" s="592">
        <v>1726.4714049677418</v>
      </c>
    </row>
    <row r="86" spans="1:20" ht="15">
      <c r="A86" s="202" t="s">
        <v>1357</v>
      </c>
      <c r="B86" s="202" t="s">
        <v>1358</v>
      </c>
      <c r="C86" s="450">
        <v>0</v>
      </c>
      <c r="D86" s="450">
        <v>0</v>
      </c>
      <c r="E86" s="450">
        <v>0</v>
      </c>
      <c r="F86" s="450">
        <v>0</v>
      </c>
      <c r="G86" s="450">
        <v>0</v>
      </c>
      <c r="H86" s="204">
        <v>208</v>
      </c>
      <c r="I86" s="204">
        <v>3971</v>
      </c>
      <c r="J86" s="204">
        <v>1851</v>
      </c>
      <c r="K86" s="204">
        <v>1108</v>
      </c>
      <c r="L86" s="204">
        <v>2068</v>
      </c>
      <c r="M86" s="204">
        <v>2683</v>
      </c>
      <c r="N86" s="2">
        <v>1640</v>
      </c>
      <c r="O86" s="211">
        <v>2683.0645161290322</v>
      </c>
      <c r="P86" s="450">
        <v>2434.4193548387098</v>
      </c>
      <c r="Q86" s="468">
        <v>2275</v>
      </c>
      <c r="R86" s="468">
        <v>2464</v>
      </c>
      <c r="S86" s="592">
        <v>2336.3561445161295</v>
      </c>
      <c r="T86" s="592">
        <v>2292.3832903225807</v>
      </c>
    </row>
    <row r="87" spans="1:20" ht="15">
      <c r="A87" s="202" t="s">
        <v>1316</v>
      </c>
      <c r="B87" s="202" t="s">
        <v>1317</v>
      </c>
      <c r="C87" s="204">
        <v>475674</v>
      </c>
      <c r="D87" s="204">
        <v>603499</v>
      </c>
      <c r="E87" s="204">
        <v>655623</v>
      </c>
      <c r="F87" s="204">
        <v>563529</v>
      </c>
      <c r="G87" s="211">
        <v>895658.16129032255</v>
      </c>
      <c r="H87" s="204">
        <v>974106</v>
      </c>
      <c r="I87" s="204">
        <v>1068721</v>
      </c>
      <c r="J87" s="204">
        <v>1038659</v>
      </c>
      <c r="K87" s="204">
        <v>1006763</v>
      </c>
      <c r="L87" s="204">
        <v>812955</v>
      </c>
      <c r="M87" s="204">
        <v>1026178</v>
      </c>
      <c r="N87" s="2">
        <v>1039440</v>
      </c>
      <c r="O87" s="211">
        <v>1014280.4516129033</v>
      </c>
      <c r="P87" s="450">
        <v>1025061.1612903225</v>
      </c>
      <c r="Q87" s="468">
        <v>995154</v>
      </c>
      <c r="R87" s="468">
        <v>772820</v>
      </c>
      <c r="S87" s="592">
        <v>804777.49132554838</v>
      </c>
      <c r="T87" s="592">
        <v>718408.29498000012</v>
      </c>
    </row>
    <row r="88" spans="1:20">
      <c r="A88" s="202" t="s">
        <v>1383</v>
      </c>
      <c r="B88" s="202" t="s">
        <v>1384</v>
      </c>
      <c r="C88" s="450">
        <v>0</v>
      </c>
      <c r="D88" s="450">
        <v>0</v>
      </c>
      <c r="E88" s="450">
        <v>0</v>
      </c>
      <c r="F88" s="450">
        <v>0</v>
      </c>
      <c r="G88" s="211">
        <v>5.645161290322581</v>
      </c>
      <c r="H88" s="205"/>
      <c r="I88" s="204">
        <v>69</v>
      </c>
      <c r="J88" s="204">
        <v>163</v>
      </c>
      <c r="K88" s="204">
        <v>251</v>
      </c>
      <c r="L88" s="204">
        <v>698</v>
      </c>
      <c r="M88" s="450">
        <v>0</v>
      </c>
      <c r="N88" s="450">
        <v>0</v>
      </c>
      <c r="O88" s="450">
        <v>0</v>
      </c>
      <c r="P88" s="450">
        <v>0</v>
      </c>
      <c r="Q88" s="450">
        <v>0</v>
      </c>
      <c r="R88" s="450">
        <v>0</v>
      </c>
      <c r="S88" s="450">
        <v>0</v>
      </c>
      <c r="T88" s="450">
        <v>0</v>
      </c>
    </row>
    <row r="89" spans="1:20" ht="13.5" thickBot="1">
      <c r="A89" s="202"/>
      <c r="B89" s="206" t="s">
        <v>1750</v>
      </c>
      <c r="C89" s="207">
        <f t="shared" ref="C89:N89" si="4">SUM(C44:C88)</f>
        <v>2124843</v>
      </c>
      <c r="D89" s="207">
        <f t="shared" si="4"/>
        <v>2033790</v>
      </c>
      <c r="E89" s="207">
        <f t="shared" si="4"/>
        <v>2053664</v>
      </c>
      <c r="F89" s="207">
        <f t="shared" si="4"/>
        <v>1727638</v>
      </c>
      <c r="G89" s="207">
        <f t="shared" si="4"/>
        <v>6956912.9354838701</v>
      </c>
      <c r="H89" s="207">
        <f t="shared" si="4"/>
        <v>7884701</v>
      </c>
      <c r="I89" s="207">
        <f t="shared" si="4"/>
        <v>8857070</v>
      </c>
      <c r="J89" s="207">
        <f t="shared" si="4"/>
        <v>8642954</v>
      </c>
      <c r="K89" s="207">
        <f t="shared" si="4"/>
        <v>9191148</v>
      </c>
      <c r="L89" s="207">
        <f t="shared" si="4"/>
        <v>9340264</v>
      </c>
      <c r="M89" s="207">
        <f t="shared" si="4"/>
        <v>9475333</v>
      </c>
      <c r="N89" s="207">
        <f t="shared" si="4"/>
        <v>10036632</v>
      </c>
      <c r="O89" s="207">
        <v>11267609.193548389</v>
      </c>
      <c r="P89" s="452">
        <f>SUM(P44:P88)</f>
        <v>11533302.48387097</v>
      </c>
      <c r="Q89" s="452">
        <f>SUM(Q44:Q88)</f>
        <v>11240954</v>
      </c>
      <c r="R89" s="452">
        <f>SUM(R44:R88)</f>
        <v>9701991</v>
      </c>
      <c r="S89" s="452">
        <f>SUM(S44:S88)</f>
        <v>10075650.620218385</v>
      </c>
      <c r="T89" s="452">
        <f>SUM(T44:T88)</f>
        <v>9959900.2455062568</v>
      </c>
    </row>
    <row r="90" spans="1:20" ht="13.5" thickTop="1">
      <c r="A90" s="202" t="s">
        <v>1765</v>
      </c>
      <c r="B90" s="202" t="s">
        <v>1766</v>
      </c>
      <c r="C90" s="450">
        <v>0</v>
      </c>
      <c r="D90" s="450">
        <v>0</v>
      </c>
      <c r="E90" s="450">
        <v>0</v>
      </c>
      <c r="F90" s="450">
        <v>0</v>
      </c>
      <c r="G90" s="450">
        <v>0</v>
      </c>
      <c r="H90" s="450">
        <v>0</v>
      </c>
      <c r="I90" s="204">
        <v>136</v>
      </c>
      <c r="J90" s="204">
        <v>97</v>
      </c>
      <c r="K90" s="450">
        <v>0</v>
      </c>
      <c r="L90" s="204">
        <v>177</v>
      </c>
      <c r="M90" s="450">
        <v>0</v>
      </c>
      <c r="N90" s="450">
        <v>0</v>
      </c>
      <c r="O90" s="450">
        <v>0</v>
      </c>
      <c r="P90" s="450">
        <v>0</v>
      </c>
      <c r="Q90" s="450">
        <v>0</v>
      </c>
      <c r="R90" s="450">
        <v>0</v>
      </c>
      <c r="S90" s="450">
        <v>0</v>
      </c>
      <c r="T90" s="450">
        <v>0</v>
      </c>
    </row>
    <row r="91" spans="1:20" ht="15">
      <c r="A91" s="202" t="s">
        <v>1407</v>
      </c>
      <c r="B91" s="202" t="s">
        <v>1408</v>
      </c>
      <c r="C91" s="450">
        <v>0</v>
      </c>
      <c r="D91" s="450">
        <v>0</v>
      </c>
      <c r="E91" s="450">
        <v>0</v>
      </c>
      <c r="F91" s="450">
        <v>0</v>
      </c>
      <c r="G91" s="211">
        <v>774.0322580645161</v>
      </c>
      <c r="H91" s="204">
        <v>256</v>
      </c>
      <c r="I91" s="204">
        <v>523</v>
      </c>
      <c r="J91" s="204">
        <v>259</v>
      </c>
      <c r="K91" s="204">
        <v>357</v>
      </c>
      <c r="L91" s="204">
        <v>462</v>
      </c>
      <c r="M91" s="204">
        <v>54</v>
      </c>
      <c r="N91">
        <v>173</v>
      </c>
      <c r="O91" s="211">
        <v>373.80645161290323</v>
      </c>
      <c r="P91" s="450">
        <v>388.96774193548384</v>
      </c>
      <c r="Q91" s="468">
        <v>57</v>
      </c>
      <c r="R91" s="383">
        <v>169</v>
      </c>
      <c r="S91" s="592">
        <v>219.92392406451614</v>
      </c>
      <c r="T91" s="592">
        <v>195.25310761290322</v>
      </c>
    </row>
    <row r="92" spans="1:20" ht="15">
      <c r="A92" s="202" t="s">
        <v>1405</v>
      </c>
      <c r="B92" s="202" t="s">
        <v>1406</v>
      </c>
      <c r="C92" s="450">
        <v>0</v>
      </c>
      <c r="D92" s="450">
        <v>0</v>
      </c>
      <c r="E92" s="450">
        <v>0</v>
      </c>
      <c r="F92" s="450">
        <v>0</v>
      </c>
      <c r="G92" s="211">
        <v>365.64516129032256</v>
      </c>
      <c r="H92" s="204">
        <v>545</v>
      </c>
      <c r="I92" s="204">
        <v>268</v>
      </c>
      <c r="J92" s="204">
        <v>531</v>
      </c>
      <c r="K92" s="204">
        <v>713</v>
      </c>
      <c r="L92" s="204">
        <v>894</v>
      </c>
      <c r="M92" s="204">
        <v>463</v>
      </c>
      <c r="N92">
        <v>1137</v>
      </c>
      <c r="O92" s="211">
        <v>1011.4516129032259</v>
      </c>
      <c r="P92" s="450">
        <v>1294.258064516129</v>
      </c>
      <c r="Q92" s="468">
        <v>1771</v>
      </c>
      <c r="R92" s="383">
        <v>1489</v>
      </c>
      <c r="S92" s="592">
        <v>1198.6778484516128</v>
      </c>
      <c r="T92" s="592">
        <v>1577.1511818709678</v>
      </c>
    </row>
    <row r="93" spans="1:20" ht="13.5" thickBot="1">
      <c r="A93" s="202"/>
      <c r="B93" s="206" t="s">
        <v>1752</v>
      </c>
      <c r="C93" s="207">
        <f t="shared" ref="C93:N93" si="5">SUM(C90:C92)</f>
        <v>0</v>
      </c>
      <c r="D93" s="207">
        <f t="shared" si="5"/>
        <v>0</v>
      </c>
      <c r="E93" s="207">
        <f t="shared" si="5"/>
        <v>0</v>
      </c>
      <c r="F93" s="207">
        <f t="shared" si="5"/>
        <v>0</v>
      </c>
      <c r="G93" s="207">
        <f t="shared" si="5"/>
        <v>1139.6774193548385</v>
      </c>
      <c r="H93" s="207">
        <f t="shared" si="5"/>
        <v>801</v>
      </c>
      <c r="I93" s="207">
        <f t="shared" si="5"/>
        <v>927</v>
      </c>
      <c r="J93" s="207">
        <f t="shared" si="5"/>
        <v>887</v>
      </c>
      <c r="K93" s="207">
        <f t="shared" si="5"/>
        <v>1070</v>
      </c>
      <c r="L93" s="207">
        <f>SUM(L90:L92)</f>
        <v>1533</v>
      </c>
      <c r="M93" s="207">
        <f t="shared" si="5"/>
        <v>517</v>
      </c>
      <c r="N93" s="207">
        <f t="shared" si="5"/>
        <v>1310</v>
      </c>
      <c r="O93" s="207">
        <v>1385.258064516129</v>
      </c>
      <c r="P93" s="452">
        <f>(SUM(P91:P92))</f>
        <v>1683.2258064516129</v>
      </c>
      <c r="Q93" s="452">
        <f>(SUM(Q91:Q92))</f>
        <v>1828</v>
      </c>
      <c r="R93" s="452">
        <f>(SUM(R91:R92))</f>
        <v>1658</v>
      </c>
      <c r="S93" s="452">
        <f>(SUM(S91:S92))</f>
        <v>1418.6017725161289</v>
      </c>
      <c r="T93" s="452">
        <f>(SUM(T91:T92))</f>
        <v>1772.404289483871</v>
      </c>
    </row>
    <row r="94" spans="1:20" ht="13.5" thickTop="1">
      <c r="A94" s="202" t="s">
        <v>1767</v>
      </c>
      <c r="B94" s="202" t="s">
        <v>1768</v>
      </c>
      <c r="C94" s="450">
        <v>0</v>
      </c>
      <c r="D94" s="204">
        <v>1439</v>
      </c>
      <c r="E94" s="204">
        <v>123</v>
      </c>
      <c r="F94" s="204">
        <v>48</v>
      </c>
      <c r="G94" s="450">
        <v>0</v>
      </c>
      <c r="H94" s="450">
        <v>0</v>
      </c>
      <c r="I94" s="450">
        <v>0</v>
      </c>
      <c r="J94" s="450">
        <v>0</v>
      </c>
      <c r="K94" s="450">
        <v>0</v>
      </c>
      <c r="L94" s="450">
        <v>0</v>
      </c>
      <c r="M94" s="450">
        <v>0</v>
      </c>
      <c r="N94" s="450">
        <v>0</v>
      </c>
      <c r="O94" s="450">
        <v>0</v>
      </c>
      <c r="P94" s="450">
        <v>0</v>
      </c>
      <c r="Q94" s="450">
        <v>0</v>
      </c>
      <c r="R94" s="450">
        <v>0</v>
      </c>
      <c r="S94" s="450">
        <v>0</v>
      </c>
      <c r="T94" s="450">
        <v>0</v>
      </c>
    </row>
    <row r="95" spans="1:20">
      <c r="A95" s="202" t="s">
        <v>1773</v>
      </c>
      <c r="B95" s="202" t="s">
        <v>1774</v>
      </c>
      <c r="C95" s="450">
        <v>0</v>
      </c>
      <c r="D95" s="450">
        <v>0</v>
      </c>
      <c r="E95" s="450">
        <v>0</v>
      </c>
      <c r="F95" s="450">
        <v>0</v>
      </c>
      <c r="G95" s="450">
        <v>0</v>
      </c>
      <c r="H95" s="450">
        <v>0</v>
      </c>
      <c r="I95" s="450">
        <v>0</v>
      </c>
      <c r="J95" s="450">
        <v>0</v>
      </c>
      <c r="K95" s="450">
        <v>0</v>
      </c>
      <c r="L95" s="450">
        <v>0</v>
      </c>
      <c r="M95" s="450">
        <v>0</v>
      </c>
      <c r="N95" s="450">
        <v>0</v>
      </c>
      <c r="O95" s="450">
        <v>0</v>
      </c>
      <c r="P95" s="450">
        <v>0</v>
      </c>
      <c r="Q95" s="450">
        <v>0</v>
      </c>
      <c r="R95" s="450">
        <v>0</v>
      </c>
      <c r="S95" s="450">
        <v>0</v>
      </c>
      <c r="T95" s="450">
        <v>0</v>
      </c>
    </row>
    <row r="96" spans="1:20">
      <c r="A96" s="202" t="s">
        <v>1442</v>
      </c>
      <c r="B96" s="202" t="s">
        <v>1443</v>
      </c>
      <c r="C96" s="450">
        <v>0</v>
      </c>
      <c r="D96" s="450">
        <v>0</v>
      </c>
      <c r="E96" s="450">
        <v>0</v>
      </c>
      <c r="F96" s="450">
        <v>0</v>
      </c>
      <c r="G96" s="211">
        <v>136.61290322580646</v>
      </c>
      <c r="H96" s="204">
        <v>272</v>
      </c>
      <c r="I96" s="204">
        <v>120</v>
      </c>
      <c r="J96" s="450">
        <v>0</v>
      </c>
      <c r="K96" s="450">
        <v>0</v>
      </c>
      <c r="L96" s="450">
        <v>0</v>
      </c>
      <c r="M96" s="204">
        <v>144</v>
      </c>
      <c r="N96" s="450">
        <v>0</v>
      </c>
      <c r="O96" s="211">
        <v>124.61290322580645</v>
      </c>
      <c r="P96" s="450">
        <v>0</v>
      </c>
      <c r="Q96" s="450">
        <v>0</v>
      </c>
      <c r="R96" s="450">
        <v>0</v>
      </c>
      <c r="S96" s="450">
        <v>0</v>
      </c>
      <c r="T96" s="450">
        <v>0</v>
      </c>
    </row>
    <row r="97" spans="1:20">
      <c r="A97" s="202" t="s">
        <v>1466</v>
      </c>
      <c r="B97" s="202" t="s">
        <v>1467</v>
      </c>
      <c r="C97" s="450">
        <v>0</v>
      </c>
      <c r="D97" s="450">
        <v>0</v>
      </c>
      <c r="E97" s="450">
        <v>0</v>
      </c>
      <c r="F97" s="450">
        <v>0</v>
      </c>
      <c r="G97" s="211"/>
      <c r="H97" s="204">
        <v>901</v>
      </c>
      <c r="I97" s="450">
        <v>0</v>
      </c>
      <c r="J97" s="450">
        <v>0</v>
      </c>
      <c r="K97" s="204">
        <v>2648</v>
      </c>
      <c r="L97" s="450">
        <v>0</v>
      </c>
      <c r="M97" s="450">
        <v>0</v>
      </c>
      <c r="N97">
        <v>158</v>
      </c>
      <c r="O97" s="211">
        <v>229.83870967741936</v>
      </c>
      <c r="P97" s="450">
        <v>0</v>
      </c>
      <c r="Q97" s="450">
        <v>0</v>
      </c>
      <c r="R97" s="450">
        <v>22</v>
      </c>
      <c r="S97" s="450">
        <v>0</v>
      </c>
      <c r="T97" s="450">
        <v>0</v>
      </c>
    </row>
    <row r="98" spans="1:20">
      <c r="A98" s="202" t="s">
        <v>1428</v>
      </c>
      <c r="B98" s="202" t="s">
        <v>1429</v>
      </c>
      <c r="C98" s="450">
        <v>0</v>
      </c>
      <c r="D98" s="450">
        <v>0</v>
      </c>
      <c r="E98" s="204">
        <v>573</v>
      </c>
      <c r="F98" s="450">
        <v>0</v>
      </c>
      <c r="G98" s="211">
        <v>7670.9032258064517</v>
      </c>
      <c r="H98" s="204">
        <v>7302</v>
      </c>
      <c r="I98" s="204">
        <v>8795</v>
      </c>
      <c r="J98" s="204">
        <v>10625</v>
      </c>
      <c r="K98" s="204">
        <v>11406</v>
      </c>
      <c r="L98" s="204">
        <v>10421</v>
      </c>
      <c r="M98" s="204">
        <v>11688</v>
      </c>
      <c r="N98">
        <v>13008</v>
      </c>
      <c r="O98" s="211">
        <v>11910.483870967742</v>
      </c>
      <c r="P98" s="450">
        <v>11541.258064516129</v>
      </c>
      <c r="Q98" s="450">
        <v>11715</v>
      </c>
      <c r="R98" s="450">
        <v>10815</v>
      </c>
      <c r="S98" s="592">
        <v>10355.308897096775</v>
      </c>
      <c r="T98" s="592">
        <v>10302.822693806451</v>
      </c>
    </row>
    <row r="99" spans="1:20">
      <c r="A99" s="202" t="s">
        <v>1448</v>
      </c>
      <c r="B99" s="202" t="s">
        <v>1449</v>
      </c>
      <c r="C99" s="450">
        <v>0</v>
      </c>
      <c r="D99" s="450">
        <v>0</v>
      </c>
      <c r="E99" s="450">
        <v>0</v>
      </c>
      <c r="F99" s="450">
        <v>0</v>
      </c>
      <c r="G99" s="450">
        <v>0</v>
      </c>
      <c r="H99" s="450">
        <v>0</v>
      </c>
      <c r="I99" s="450">
        <v>0</v>
      </c>
      <c r="J99" s="204">
        <v>76</v>
      </c>
      <c r="K99" s="450">
        <v>0</v>
      </c>
      <c r="L99" s="450">
        <v>0</v>
      </c>
      <c r="M99" s="450">
        <v>0</v>
      </c>
      <c r="N99" s="450">
        <v>0</v>
      </c>
      <c r="O99" s="211">
        <v>335.32258064516128</v>
      </c>
      <c r="P99" s="450">
        <v>0</v>
      </c>
      <c r="Q99" s="450">
        <v>419</v>
      </c>
      <c r="R99" s="450">
        <v>370</v>
      </c>
      <c r="S99" s="450">
        <v>0</v>
      </c>
      <c r="T99" s="450">
        <v>0</v>
      </c>
    </row>
    <row r="100" spans="1:20">
      <c r="A100" s="202" t="s">
        <v>1470</v>
      </c>
      <c r="B100" s="202" t="s">
        <v>1471</v>
      </c>
      <c r="C100" s="204">
        <v>11219</v>
      </c>
      <c r="D100" s="204">
        <v>14836</v>
      </c>
      <c r="E100" s="204">
        <v>11542</v>
      </c>
      <c r="F100" s="204">
        <v>7580</v>
      </c>
      <c r="G100" s="211">
        <v>111092.58064516129</v>
      </c>
      <c r="H100" s="204">
        <v>129619</v>
      </c>
      <c r="I100" s="204">
        <v>155002</v>
      </c>
      <c r="J100" s="204">
        <v>145295</v>
      </c>
      <c r="K100" s="204">
        <v>152034</v>
      </c>
      <c r="L100" s="204">
        <v>54214</v>
      </c>
      <c r="M100" s="204">
        <v>18262</v>
      </c>
      <c r="N100">
        <v>9559</v>
      </c>
      <c r="O100" s="211">
        <v>10670.709677419354</v>
      </c>
      <c r="P100" s="450">
        <v>10223.870967741936</v>
      </c>
      <c r="Q100" s="450">
        <v>15712</v>
      </c>
      <c r="R100" s="450">
        <v>15027</v>
      </c>
      <c r="S100" s="592">
        <v>20527.269740322583</v>
      </c>
      <c r="T100" s="592">
        <v>26256.625854387094</v>
      </c>
    </row>
    <row r="101" spans="1:20">
      <c r="A101" s="202" t="s">
        <v>1464</v>
      </c>
      <c r="B101" s="202" t="s">
        <v>1465</v>
      </c>
      <c r="C101" s="450">
        <v>0</v>
      </c>
      <c r="D101" s="450">
        <v>0</v>
      </c>
      <c r="E101" s="450">
        <v>0</v>
      </c>
      <c r="F101" s="450">
        <v>0</v>
      </c>
      <c r="G101" s="211">
        <v>14171.354838709678</v>
      </c>
      <c r="H101" s="204">
        <v>15835</v>
      </c>
      <c r="I101" s="204">
        <v>17300</v>
      </c>
      <c r="J101" s="204">
        <v>15035</v>
      </c>
      <c r="K101" s="204">
        <v>18389</v>
      </c>
      <c r="L101" s="204">
        <v>18599</v>
      </c>
      <c r="M101" s="204">
        <v>19552</v>
      </c>
      <c r="N101">
        <v>20244</v>
      </c>
      <c r="O101" s="211">
        <v>20873.290322580644</v>
      </c>
      <c r="P101" s="450">
        <v>21921.677419354837</v>
      </c>
      <c r="Q101" s="450">
        <v>23008</v>
      </c>
      <c r="R101" s="450">
        <v>25217</v>
      </c>
      <c r="S101" s="595">
        <v>25445.377825741936</v>
      </c>
      <c r="T101" s="595">
        <v>25953.017157419352</v>
      </c>
    </row>
    <row r="102" spans="1:20">
      <c r="A102" s="202" t="s">
        <v>1771</v>
      </c>
      <c r="B102" s="202" t="s">
        <v>1772</v>
      </c>
      <c r="C102" s="450">
        <v>0</v>
      </c>
      <c r="D102" s="450">
        <v>0</v>
      </c>
      <c r="E102" s="450">
        <v>0</v>
      </c>
      <c r="F102" s="450">
        <v>0</v>
      </c>
      <c r="G102" s="450">
        <v>0</v>
      </c>
      <c r="H102" s="204">
        <v>234</v>
      </c>
      <c r="I102" s="204">
        <v>1476</v>
      </c>
      <c r="J102" s="204">
        <v>181</v>
      </c>
      <c r="K102" s="204">
        <v>74</v>
      </c>
      <c r="L102" s="204">
        <v>296</v>
      </c>
      <c r="M102" s="204">
        <v>444</v>
      </c>
      <c r="N102">
        <v>202</v>
      </c>
      <c r="O102" s="211">
        <v>155.25806451612902</v>
      </c>
      <c r="P102" s="450">
        <v>148.48387096774192</v>
      </c>
      <c r="Q102" s="450">
        <v>424</v>
      </c>
      <c r="R102" s="450">
        <v>958</v>
      </c>
      <c r="S102" s="595">
        <v>1168.0758098064516</v>
      </c>
      <c r="T102" s="595">
        <v>545.22078264516142</v>
      </c>
    </row>
    <row r="103" spans="1:20">
      <c r="A103" s="202" t="s">
        <v>1458</v>
      </c>
      <c r="B103" s="202" t="s">
        <v>1459</v>
      </c>
      <c r="C103" s="450">
        <v>0</v>
      </c>
      <c r="D103" s="450">
        <v>0</v>
      </c>
      <c r="E103" s="450">
        <v>0</v>
      </c>
      <c r="F103" s="450">
        <v>0</v>
      </c>
      <c r="G103" s="450">
        <v>0</v>
      </c>
      <c r="H103" s="450">
        <v>0</v>
      </c>
      <c r="I103" s="204">
        <v>135</v>
      </c>
      <c r="J103" s="450">
        <v>0</v>
      </c>
      <c r="K103" s="450">
        <v>0</v>
      </c>
      <c r="L103" s="450">
        <v>0</v>
      </c>
      <c r="M103" s="450">
        <v>0</v>
      </c>
      <c r="N103" s="450">
        <v>0</v>
      </c>
      <c r="O103" s="450">
        <v>0</v>
      </c>
      <c r="P103" s="450">
        <v>0</v>
      </c>
      <c r="Q103" s="450">
        <v>0</v>
      </c>
      <c r="R103" s="450">
        <v>0</v>
      </c>
      <c r="S103" s="450">
        <v>0</v>
      </c>
      <c r="T103" s="450">
        <v>0</v>
      </c>
    </row>
    <row r="104" spans="1:20">
      <c r="A104" s="202" t="s">
        <v>1460</v>
      </c>
      <c r="B104" s="202" t="s">
        <v>1461</v>
      </c>
      <c r="C104" s="450">
        <v>0</v>
      </c>
      <c r="D104" s="450">
        <v>0</v>
      </c>
      <c r="E104" s="450">
        <v>0</v>
      </c>
      <c r="F104" s="204">
        <v>58722</v>
      </c>
      <c r="G104" s="211">
        <v>529.67741935483866</v>
      </c>
      <c r="H104" s="204">
        <v>63070</v>
      </c>
      <c r="I104" s="204">
        <v>53636</v>
      </c>
      <c r="J104" s="204">
        <v>61724</v>
      </c>
      <c r="K104" s="204">
        <v>66382</v>
      </c>
      <c r="L104" s="204">
        <v>58692</v>
      </c>
      <c r="M104" s="204">
        <v>60977</v>
      </c>
      <c r="N104">
        <v>67588</v>
      </c>
      <c r="O104" s="211">
        <v>79031.322580645166</v>
      </c>
      <c r="P104" s="450">
        <v>76327.225806451606</v>
      </c>
      <c r="Q104" s="450">
        <v>63549</v>
      </c>
      <c r="R104" s="450">
        <v>61890</v>
      </c>
      <c r="S104" s="592">
        <v>57636.966975032257</v>
      </c>
      <c r="T104" s="592">
        <v>57178.234660838709</v>
      </c>
    </row>
    <row r="105" spans="1:20">
      <c r="A105" s="202" t="s">
        <v>1444</v>
      </c>
      <c r="B105" s="202" t="s">
        <v>1445</v>
      </c>
      <c r="C105" s="450">
        <v>0</v>
      </c>
      <c r="D105" s="450">
        <v>0</v>
      </c>
      <c r="E105" s="450">
        <v>0</v>
      </c>
      <c r="F105" s="450">
        <v>0</v>
      </c>
      <c r="G105" s="450">
        <v>0</v>
      </c>
      <c r="H105" s="450">
        <v>0</v>
      </c>
      <c r="I105" s="450">
        <v>0</v>
      </c>
      <c r="J105" s="450">
        <v>0</v>
      </c>
      <c r="K105" s="450">
        <v>0</v>
      </c>
      <c r="L105" s="450">
        <v>0</v>
      </c>
      <c r="M105" s="450">
        <v>0</v>
      </c>
      <c r="N105">
        <v>287</v>
      </c>
      <c r="O105" s="450">
        <v>0</v>
      </c>
      <c r="P105" s="450">
        <v>0</v>
      </c>
      <c r="Q105" s="450">
        <v>0</v>
      </c>
      <c r="R105" s="450">
        <v>0</v>
      </c>
      <c r="S105" s="450">
        <v>0</v>
      </c>
      <c r="T105" s="450">
        <v>0</v>
      </c>
    </row>
    <row r="106" spans="1:20">
      <c r="A106" s="202" t="s">
        <v>1769</v>
      </c>
      <c r="B106" s="202" t="s">
        <v>1770</v>
      </c>
      <c r="C106" s="450">
        <v>0</v>
      </c>
      <c r="D106" s="450">
        <v>0</v>
      </c>
      <c r="E106" s="450">
        <v>0</v>
      </c>
      <c r="F106" s="450">
        <v>0</v>
      </c>
      <c r="G106" s="211">
        <v>75.935483870967744</v>
      </c>
      <c r="H106" s="450">
        <v>0</v>
      </c>
      <c r="I106" s="450">
        <v>0</v>
      </c>
      <c r="J106" s="450">
        <v>0</v>
      </c>
      <c r="K106" s="450">
        <v>0</v>
      </c>
      <c r="L106" s="450">
        <v>0</v>
      </c>
      <c r="M106" s="450">
        <v>0</v>
      </c>
      <c r="N106" s="450">
        <v>0</v>
      </c>
      <c r="O106" s="450">
        <v>0</v>
      </c>
      <c r="P106" s="450">
        <v>0</v>
      </c>
      <c r="Q106" s="450">
        <v>0</v>
      </c>
      <c r="R106" s="450">
        <v>0</v>
      </c>
      <c r="S106" s="450">
        <v>148.48507974193549</v>
      </c>
      <c r="T106" s="450">
        <v>74.242539870967747</v>
      </c>
    </row>
    <row r="107" spans="1:20">
      <c r="A107" s="202"/>
      <c r="B107" s="202" t="s">
        <v>1431</v>
      </c>
      <c r="C107" s="450">
        <v>0</v>
      </c>
      <c r="D107" s="450">
        <v>0</v>
      </c>
      <c r="E107" s="450">
        <v>0</v>
      </c>
      <c r="F107" s="450">
        <v>0</v>
      </c>
      <c r="G107" s="450">
        <v>0</v>
      </c>
      <c r="H107" s="450">
        <v>0</v>
      </c>
      <c r="I107" s="450">
        <v>0</v>
      </c>
      <c r="J107" s="450">
        <v>0</v>
      </c>
      <c r="K107" s="450">
        <v>0</v>
      </c>
      <c r="L107" s="450">
        <v>0</v>
      </c>
      <c r="M107" s="450">
        <v>0</v>
      </c>
      <c r="N107" s="450">
        <v>0</v>
      </c>
      <c r="O107" s="450">
        <v>0</v>
      </c>
      <c r="P107" s="450">
        <v>105.29032258064517</v>
      </c>
      <c r="Q107" s="450">
        <v>0</v>
      </c>
      <c r="R107" s="450">
        <v>0</v>
      </c>
      <c r="S107" s="450">
        <v>0</v>
      </c>
      <c r="T107" s="450">
        <v>0</v>
      </c>
    </row>
    <row r="108" spans="1:20">
      <c r="A108" s="202" t="s">
        <v>1450</v>
      </c>
      <c r="B108" s="202" t="s">
        <v>1457</v>
      </c>
      <c r="C108" s="450">
        <v>0</v>
      </c>
      <c r="D108" s="450">
        <v>0</v>
      </c>
      <c r="E108" s="450">
        <v>0</v>
      </c>
      <c r="F108" s="450">
        <v>0</v>
      </c>
      <c r="G108" s="211">
        <v>2674.3225806451615</v>
      </c>
      <c r="H108" s="204">
        <v>10134</v>
      </c>
      <c r="I108" s="204">
        <v>9149</v>
      </c>
      <c r="J108" s="204">
        <v>12146</v>
      </c>
      <c r="K108" s="204">
        <v>13296</v>
      </c>
      <c r="L108" s="204">
        <v>13401</v>
      </c>
      <c r="M108" s="204">
        <v>13864</v>
      </c>
      <c r="N108">
        <v>14319</v>
      </c>
      <c r="O108" s="211">
        <v>10773.064516129032</v>
      </c>
      <c r="P108" s="450">
        <v>12102.741935483871</v>
      </c>
      <c r="Q108" s="450">
        <v>12103</v>
      </c>
      <c r="R108" s="450">
        <v>8499</v>
      </c>
      <c r="S108" s="592">
        <v>9875.7406083870974</v>
      </c>
      <c r="T108" s="592">
        <v>9300.471708709676</v>
      </c>
    </row>
    <row r="109" spans="1:20">
      <c r="A109" s="202" t="s">
        <v>1446</v>
      </c>
      <c r="B109" s="202" t="s">
        <v>1447</v>
      </c>
      <c r="C109" s="204">
        <v>90</v>
      </c>
      <c r="D109" s="205"/>
      <c r="E109" s="205"/>
      <c r="F109" s="205"/>
      <c r="G109" s="211">
        <v>1235.9354838709678</v>
      </c>
      <c r="H109" s="204">
        <v>422</v>
      </c>
      <c r="I109" s="204">
        <v>891</v>
      </c>
      <c r="J109" s="204">
        <v>1235</v>
      </c>
      <c r="K109" s="204">
        <v>1139</v>
      </c>
      <c r="L109" s="204">
        <v>1777</v>
      </c>
      <c r="M109" s="204">
        <v>2835</v>
      </c>
      <c r="N109">
        <v>2679</v>
      </c>
      <c r="O109" s="211">
        <v>8541.0645161290322</v>
      </c>
      <c r="P109" s="450">
        <v>8020.2258064516127</v>
      </c>
      <c r="Q109" s="450">
        <v>6065</v>
      </c>
      <c r="R109" s="450">
        <v>4405</v>
      </c>
      <c r="S109" s="592">
        <v>4653.9897385161294</v>
      </c>
      <c r="T109" s="592">
        <v>4023.0389339354838</v>
      </c>
    </row>
    <row r="110" spans="1:20">
      <c r="A110" s="202" t="s">
        <v>1434</v>
      </c>
      <c r="B110" s="202" t="s">
        <v>1435</v>
      </c>
      <c r="C110" s="205"/>
      <c r="D110" s="205"/>
      <c r="E110" s="205"/>
      <c r="F110" s="205"/>
      <c r="G110" s="211"/>
      <c r="H110" s="204">
        <v>68</v>
      </c>
      <c r="I110" s="204">
        <v>745</v>
      </c>
      <c r="J110" s="204">
        <v>862</v>
      </c>
      <c r="K110" s="204">
        <v>418</v>
      </c>
      <c r="L110" s="450">
        <v>0</v>
      </c>
      <c r="M110" s="204">
        <v>875</v>
      </c>
      <c r="N110">
        <v>895</v>
      </c>
      <c r="O110" s="211">
        <v>1150.9677419354839</v>
      </c>
      <c r="P110" s="450">
        <v>1622.0967741935483</v>
      </c>
      <c r="Q110" s="450">
        <v>2546</v>
      </c>
      <c r="R110" s="450">
        <v>2742</v>
      </c>
      <c r="S110" s="592">
        <v>1209.969327483871</v>
      </c>
      <c r="T110" s="592">
        <v>1478.8173127741934</v>
      </c>
    </row>
    <row r="111" spans="1:20">
      <c r="A111" s="202" t="s">
        <v>1468</v>
      </c>
      <c r="B111" s="202" t="s">
        <v>1469</v>
      </c>
      <c r="C111" s="205"/>
      <c r="D111" s="205"/>
      <c r="E111" s="205"/>
      <c r="F111" s="205"/>
      <c r="G111" s="211">
        <v>1989.741935483871</v>
      </c>
      <c r="H111" s="204">
        <v>1534</v>
      </c>
      <c r="I111" s="204">
        <v>817</v>
      </c>
      <c r="J111" s="204">
        <v>1060</v>
      </c>
      <c r="K111" s="204">
        <v>750</v>
      </c>
      <c r="L111" s="204">
        <v>461</v>
      </c>
      <c r="M111" s="204">
        <v>509</v>
      </c>
      <c r="N111">
        <v>877</v>
      </c>
      <c r="O111" s="211">
        <v>998.67741935483866</v>
      </c>
      <c r="P111" s="450">
        <v>1033.1290322580646</v>
      </c>
      <c r="Q111" s="450">
        <v>1157</v>
      </c>
      <c r="R111" s="450">
        <v>1437</v>
      </c>
      <c r="S111" s="592">
        <v>1305.6955040645162</v>
      </c>
      <c r="T111" s="592">
        <v>1670.5764532903224</v>
      </c>
    </row>
    <row r="112" spans="1:20">
      <c r="A112" s="202" t="s">
        <v>1438</v>
      </c>
      <c r="B112" s="202" t="s">
        <v>1439</v>
      </c>
      <c r="C112" s="204">
        <v>1906</v>
      </c>
      <c r="D112" s="205"/>
      <c r="E112" s="204">
        <v>1806</v>
      </c>
      <c r="F112" s="205"/>
      <c r="G112" s="211">
        <v>17488.806451612902</v>
      </c>
      <c r="H112" s="204">
        <v>19921</v>
      </c>
      <c r="I112" s="204">
        <v>19790</v>
      </c>
      <c r="J112" s="204">
        <v>20909</v>
      </c>
      <c r="K112" s="204">
        <v>21720</v>
      </c>
      <c r="L112" s="204">
        <v>23837</v>
      </c>
      <c r="M112" s="204">
        <v>22731</v>
      </c>
      <c r="N112">
        <v>25583</v>
      </c>
      <c r="O112" s="211">
        <v>29540.645161290322</v>
      </c>
      <c r="P112" s="450">
        <v>33731</v>
      </c>
      <c r="Q112" s="450">
        <v>24358</v>
      </c>
      <c r="R112" s="450">
        <v>32193</v>
      </c>
      <c r="S112" s="592">
        <v>31488.517750709678</v>
      </c>
      <c r="T112" s="592">
        <v>28267.702184064517</v>
      </c>
    </row>
    <row r="113" spans="1:254">
      <c r="A113" s="202" t="s">
        <v>1440</v>
      </c>
      <c r="B113" s="202" t="s">
        <v>1441</v>
      </c>
      <c r="C113" s="205"/>
      <c r="D113" s="205"/>
      <c r="E113" s="204">
        <v>168</v>
      </c>
      <c r="F113" s="205"/>
      <c r="G113" s="211">
        <v>2821.7419354838707</v>
      </c>
      <c r="H113" s="204">
        <v>2465</v>
      </c>
      <c r="I113" s="204">
        <v>2138</v>
      </c>
      <c r="J113" s="204">
        <v>2428</v>
      </c>
      <c r="K113" s="204">
        <v>3314</v>
      </c>
      <c r="L113" s="204">
        <v>2221</v>
      </c>
      <c r="M113" s="204">
        <v>2194</v>
      </c>
      <c r="N113">
        <v>2522</v>
      </c>
      <c r="O113" s="211">
        <v>3396.8709677419356</v>
      </c>
      <c r="P113" s="450">
        <v>3408.9677419354839</v>
      </c>
      <c r="Q113" s="450">
        <v>1466</v>
      </c>
      <c r="R113" s="450">
        <v>3436</v>
      </c>
      <c r="S113" s="592">
        <v>2501.8764443225809</v>
      </c>
      <c r="T113" s="592">
        <v>2207.9656365161291</v>
      </c>
    </row>
    <row r="114" spans="1:254" ht="13.5" thickBot="1">
      <c r="A114" s="202"/>
      <c r="B114" s="206" t="s">
        <v>1753</v>
      </c>
      <c r="C114" s="208">
        <f t="shared" ref="C114:Q114" si="6">SUM(C94:C113)</f>
        <v>13215</v>
      </c>
      <c r="D114" s="208">
        <f t="shared" si="6"/>
        <v>16275</v>
      </c>
      <c r="E114" s="208">
        <f t="shared" si="6"/>
        <v>14212</v>
      </c>
      <c r="F114" s="208">
        <f t="shared" si="6"/>
        <v>66350</v>
      </c>
      <c r="G114" s="208">
        <f t="shared" si="6"/>
        <v>159887.61290322582</v>
      </c>
      <c r="H114" s="208">
        <f t="shared" si="6"/>
        <v>251777</v>
      </c>
      <c r="I114" s="208">
        <f t="shared" si="6"/>
        <v>269994</v>
      </c>
      <c r="J114" s="208">
        <f t="shared" si="6"/>
        <v>271576</v>
      </c>
      <c r="K114" s="208">
        <f t="shared" si="6"/>
        <v>291570</v>
      </c>
      <c r="L114" s="208">
        <f t="shared" si="6"/>
        <v>183919</v>
      </c>
      <c r="M114" s="208">
        <f t="shared" si="6"/>
        <v>154075</v>
      </c>
      <c r="N114" s="208">
        <f t="shared" si="6"/>
        <v>157921</v>
      </c>
      <c r="O114" s="208">
        <f t="shared" si="6"/>
        <v>177732.12903225809</v>
      </c>
      <c r="P114" s="208">
        <f t="shared" si="6"/>
        <v>180185.96774193546</v>
      </c>
      <c r="Q114" s="208">
        <f t="shared" si="6"/>
        <v>162522</v>
      </c>
      <c r="R114" s="208">
        <f>SUM(R94:R113)</f>
        <v>167011</v>
      </c>
      <c r="S114" s="208">
        <f>SUM(S94:S113)</f>
        <v>166317.27370122581</v>
      </c>
      <c r="T114" s="208">
        <f>SUM(T94:T113)</f>
        <v>167258.73591825808</v>
      </c>
    </row>
    <row r="115" spans="1:254" ht="15.75" thickTop="1">
      <c r="A115" s="202" t="s">
        <v>1472</v>
      </c>
      <c r="B115" s="202" t="s">
        <v>1473</v>
      </c>
      <c r="C115" s="204">
        <v>17536</v>
      </c>
      <c r="D115" s="204">
        <v>10256</v>
      </c>
      <c r="E115" s="205"/>
      <c r="F115" s="204">
        <v>915</v>
      </c>
      <c r="G115" s="211">
        <v>8842.7741935483864</v>
      </c>
      <c r="H115" s="204">
        <v>5071</v>
      </c>
      <c r="I115" s="204">
        <v>7574</v>
      </c>
      <c r="J115" s="204">
        <v>6119</v>
      </c>
      <c r="K115" s="204">
        <v>7291</v>
      </c>
      <c r="L115" s="204">
        <v>5747</v>
      </c>
      <c r="M115" s="204">
        <v>6208</v>
      </c>
      <c r="N115">
        <v>7868</v>
      </c>
      <c r="O115" s="211">
        <v>10800.258064516129</v>
      </c>
      <c r="P115" s="450">
        <v>12438.032258064517</v>
      </c>
      <c r="Q115" s="468">
        <v>11996</v>
      </c>
      <c r="R115" s="383">
        <v>7523</v>
      </c>
      <c r="S115" s="383">
        <v>4937.1544670322583</v>
      </c>
      <c r="T115" s="383">
        <v>5067.6243115483876</v>
      </c>
    </row>
    <row r="116" spans="1:254">
      <c r="A116" s="202" t="s">
        <v>1</v>
      </c>
      <c r="B116" s="202" t="s">
        <v>2</v>
      </c>
      <c r="C116" s="205"/>
      <c r="D116" s="205"/>
      <c r="E116" s="205"/>
      <c r="F116" s="205"/>
      <c r="G116" s="211"/>
      <c r="H116" s="205"/>
      <c r="I116" s="205"/>
      <c r="J116" s="205"/>
      <c r="K116" s="204">
        <v>98</v>
      </c>
      <c r="L116" s="204">
        <v>98</v>
      </c>
      <c r="M116" s="450">
        <v>0</v>
      </c>
      <c r="N116" s="450">
        <v>0</v>
      </c>
      <c r="O116" s="450">
        <v>0</v>
      </c>
      <c r="P116" s="450">
        <v>0</v>
      </c>
      <c r="Q116" s="450">
        <v>0</v>
      </c>
      <c r="R116" s="450">
        <v>0</v>
      </c>
      <c r="S116" s="450">
        <v>0</v>
      </c>
      <c r="T116" s="450">
        <v>0</v>
      </c>
    </row>
    <row r="117" spans="1:254" ht="15">
      <c r="A117" s="202" t="s">
        <v>1498</v>
      </c>
      <c r="B117" s="202" t="s">
        <v>1499</v>
      </c>
      <c r="C117" s="205"/>
      <c r="D117" s="205"/>
      <c r="E117" s="205"/>
      <c r="F117" s="205"/>
      <c r="G117" s="211"/>
      <c r="H117" s="205"/>
      <c r="I117" s="204">
        <v>25</v>
      </c>
      <c r="J117" s="205"/>
      <c r="K117" s="450">
        <v>0</v>
      </c>
      <c r="L117" s="450">
        <v>0</v>
      </c>
      <c r="M117" s="204">
        <v>38</v>
      </c>
      <c r="N117">
        <v>162</v>
      </c>
      <c r="O117" s="211">
        <v>31.516129032258064</v>
      </c>
      <c r="P117" s="450">
        <v>51.612903225806448</v>
      </c>
      <c r="Q117" s="468">
        <v>68</v>
      </c>
      <c r="R117" s="468">
        <v>8</v>
      </c>
      <c r="S117" s="468">
        <v>19.054903483870966</v>
      </c>
      <c r="T117" s="468">
        <v>25.480394193548385</v>
      </c>
    </row>
    <row r="118" spans="1:254" ht="15">
      <c r="A118" s="202" t="s">
        <v>1490</v>
      </c>
      <c r="B118" s="202" t="s">
        <v>1491</v>
      </c>
      <c r="C118" s="205"/>
      <c r="D118" s="205"/>
      <c r="E118" s="205"/>
      <c r="F118" s="205"/>
      <c r="G118" s="211">
        <v>353.41935483870969</v>
      </c>
      <c r="H118" s="204">
        <v>281</v>
      </c>
      <c r="I118" s="204">
        <v>643</v>
      </c>
      <c r="J118" s="204">
        <v>870</v>
      </c>
      <c r="K118" s="204">
        <v>1564</v>
      </c>
      <c r="L118" s="204">
        <v>1067</v>
      </c>
      <c r="M118" s="204">
        <v>1711</v>
      </c>
      <c r="N118">
        <v>3792</v>
      </c>
      <c r="O118" s="211">
        <v>2494.4516129032259</v>
      </c>
      <c r="P118" s="450">
        <v>2833.9677419354839</v>
      </c>
      <c r="Q118" s="468">
        <v>2402</v>
      </c>
      <c r="R118" s="468">
        <v>1355</v>
      </c>
      <c r="S118" s="468">
        <v>1720.5401827741935</v>
      </c>
      <c r="T118" s="468">
        <v>1523.0543449677418</v>
      </c>
    </row>
    <row r="119" spans="1:254" ht="15">
      <c r="A119" s="202" t="s">
        <v>1482</v>
      </c>
      <c r="B119" s="202" t="s">
        <v>1483</v>
      </c>
      <c r="C119" s="204">
        <v>10951</v>
      </c>
      <c r="D119" s="204">
        <v>8494</v>
      </c>
      <c r="E119" s="204">
        <v>13439</v>
      </c>
      <c r="F119" s="204">
        <v>10791</v>
      </c>
      <c r="G119" s="211">
        <v>50934.032258064515</v>
      </c>
      <c r="H119" s="204">
        <v>83970</v>
      </c>
      <c r="I119" s="204">
        <v>69004</v>
      </c>
      <c r="J119" s="204">
        <v>41634</v>
      </c>
      <c r="K119" s="204">
        <v>47394</v>
      </c>
      <c r="L119" s="204">
        <v>54039</v>
      </c>
      <c r="M119" s="204">
        <v>46753</v>
      </c>
      <c r="N119">
        <v>44427</v>
      </c>
      <c r="O119" s="211">
        <v>45781.806451612902</v>
      </c>
      <c r="P119" s="450">
        <v>45248.548387096773</v>
      </c>
      <c r="Q119" s="468">
        <v>36204</v>
      </c>
      <c r="R119" s="468">
        <v>26120</v>
      </c>
      <c r="S119" s="468">
        <v>25084.587374580649</v>
      </c>
      <c r="T119" s="468">
        <v>23530.948034709676</v>
      </c>
    </row>
    <row r="120" spans="1:254">
      <c r="A120" s="202" t="s">
        <v>1775</v>
      </c>
      <c r="B120" s="202" t="s">
        <v>0</v>
      </c>
      <c r="C120" s="205"/>
      <c r="D120" s="205"/>
      <c r="E120" s="205"/>
      <c r="F120" s="204">
        <v>150</v>
      </c>
      <c r="G120" s="211"/>
      <c r="H120" s="205"/>
      <c r="I120" s="205"/>
      <c r="J120" s="205"/>
      <c r="K120" s="450">
        <v>0</v>
      </c>
      <c r="L120" s="450">
        <v>0</v>
      </c>
      <c r="M120" s="450">
        <v>0</v>
      </c>
      <c r="N120" s="450">
        <v>0</v>
      </c>
      <c r="O120" s="450">
        <v>0</v>
      </c>
      <c r="P120" s="450">
        <v>0</v>
      </c>
      <c r="Q120" s="450">
        <v>0</v>
      </c>
      <c r="R120" s="450">
        <v>0</v>
      </c>
      <c r="S120" s="450">
        <v>0</v>
      </c>
      <c r="T120" s="450">
        <v>0</v>
      </c>
    </row>
    <row r="121" spans="1:254">
      <c r="A121" s="202" t="s">
        <v>3</v>
      </c>
      <c r="B121" s="202" t="s">
        <v>4</v>
      </c>
      <c r="C121" s="205"/>
      <c r="D121" s="205"/>
      <c r="E121" s="205"/>
      <c r="F121" s="205"/>
      <c r="G121" s="211"/>
      <c r="H121" s="204">
        <v>85</v>
      </c>
      <c r="I121" s="205"/>
      <c r="J121" s="205"/>
      <c r="K121" s="450">
        <v>0</v>
      </c>
      <c r="L121" s="450">
        <v>0</v>
      </c>
      <c r="M121" s="450">
        <v>0</v>
      </c>
      <c r="N121" s="450">
        <v>0</v>
      </c>
      <c r="O121" s="450">
        <v>0</v>
      </c>
      <c r="P121" s="450">
        <v>0</v>
      </c>
      <c r="Q121" s="450">
        <v>0</v>
      </c>
      <c r="R121" s="450">
        <v>0</v>
      </c>
      <c r="S121" s="450">
        <v>0</v>
      </c>
      <c r="T121" s="450">
        <v>0</v>
      </c>
    </row>
    <row r="122" spans="1:254">
      <c r="A122" s="202" t="s">
        <v>1484</v>
      </c>
      <c r="B122" s="202" t="s">
        <v>1485</v>
      </c>
      <c r="C122" s="205"/>
      <c r="D122" s="205"/>
      <c r="E122" s="205"/>
      <c r="F122" s="205"/>
      <c r="G122" s="211">
        <v>440.29032258064518</v>
      </c>
      <c r="H122" s="205"/>
      <c r="I122" s="205"/>
      <c r="J122" s="205"/>
      <c r="K122" s="450">
        <v>0</v>
      </c>
      <c r="L122" s="450">
        <v>0</v>
      </c>
      <c r="M122" s="450">
        <v>0</v>
      </c>
      <c r="N122" s="450">
        <v>0</v>
      </c>
      <c r="O122" s="450">
        <v>0</v>
      </c>
      <c r="P122" s="450">
        <v>0</v>
      </c>
      <c r="Q122" s="450">
        <v>0</v>
      </c>
      <c r="R122" s="450">
        <v>0</v>
      </c>
      <c r="S122" s="450">
        <v>0</v>
      </c>
      <c r="T122" s="450">
        <v>0</v>
      </c>
    </row>
    <row r="123" spans="1:254" ht="13.5" thickBot="1">
      <c r="A123" s="202"/>
      <c r="B123" s="206" t="s">
        <v>1754</v>
      </c>
      <c r="C123" s="207">
        <f>SUM(C115:C122)</f>
        <v>28487</v>
      </c>
      <c r="D123" s="207">
        <f t="shared" ref="D123:N123" si="7">SUM(D115:D122)</f>
        <v>18750</v>
      </c>
      <c r="E123" s="207">
        <f t="shared" si="7"/>
        <v>13439</v>
      </c>
      <c r="F123" s="207">
        <f t="shared" si="7"/>
        <v>11856</v>
      </c>
      <c r="G123" s="207">
        <f t="shared" si="7"/>
        <v>60570.516129032258</v>
      </c>
      <c r="H123" s="207">
        <f t="shared" si="7"/>
        <v>89407</v>
      </c>
      <c r="I123" s="207">
        <f t="shared" si="7"/>
        <v>77246</v>
      </c>
      <c r="J123" s="207">
        <f t="shared" si="7"/>
        <v>48623</v>
      </c>
      <c r="K123" s="207">
        <f t="shared" si="7"/>
        <v>56347</v>
      </c>
      <c r="L123" s="207">
        <f t="shared" si="7"/>
        <v>60951</v>
      </c>
      <c r="M123" s="207">
        <f t="shared" si="7"/>
        <v>54710</v>
      </c>
      <c r="N123" s="207">
        <f t="shared" si="7"/>
        <v>56249</v>
      </c>
      <c r="O123" s="207">
        <v>59108.032258064515</v>
      </c>
      <c r="P123" s="452">
        <f>(SUM(P115:P122))</f>
        <v>60572.161290322576</v>
      </c>
      <c r="Q123" s="452">
        <f>(SUM(Q115:Q122))</f>
        <v>50670</v>
      </c>
      <c r="R123" s="452">
        <f>(SUM(R115:R122))</f>
        <v>35006</v>
      </c>
      <c r="S123" s="452">
        <f>(SUM(S115:S122))</f>
        <v>31761.336927870972</v>
      </c>
      <c r="T123" s="452">
        <f>(SUM(T115:T122))</f>
        <v>30147.107085419353</v>
      </c>
    </row>
    <row r="124" spans="1:254" ht="15.75" thickTop="1">
      <c r="A124" s="202" t="s">
        <v>1516</v>
      </c>
      <c r="B124" s="202" t="s">
        <v>1517</v>
      </c>
      <c r="C124" s="450">
        <v>0</v>
      </c>
      <c r="D124" s="450">
        <v>0</v>
      </c>
      <c r="E124" s="450">
        <v>0</v>
      </c>
      <c r="F124" s="450">
        <v>0</v>
      </c>
      <c r="G124" s="211">
        <v>75.516129032258064</v>
      </c>
      <c r="H124" s="450">
        <v>0</v>
      </c>
      <c r="I124" s="450">
        <v>0</v>
      </c>
      <c r="J124" s="450">
        <v>0</v>
      </c>
      <c r="K124" s="204">
        <v>91</v>
      </c>
      <c r="L124" s="204">
        <v>61</v>
      </c>
      <c r="M124" s="204">
        <v>24</v>
      </c>
      <c r="N124" s="450">
        <v>0</v>
      </c>
      <c r="O124" s="211">
        <v>145.64516129032259</v>
      </c>
      <c r="P124" s="450">
        <v>23.419354838709676</v>
      </c>
      <c r="Q124" s="468">
        <v>27</v>
      </c>
      <c r="R124" s="468">
        <v>50</v>
      </c>
      <c r="S124" s="450">
        <v>0</v>
      </c>
      <c r="T124" s="450">
        <v>144.90589393548387</v>
      </c>
    </row>
    <row r="125" spans="1:254">
      <c r="A125" s="202" t="s">
        <v>9</v>
      </c>
      <c r="B125" s="202" t="s">
        <v>12</v>
      </c>
      <c r="C125" s="450">
        <v>0</v>
      </c>
      <c r="D125" s="450">
        <v>0</v>
      </c>
      <c r="E125" s="450">
        <v>0</v>
      </c>
      <c r="F125" s="450">
        <v>0</v>
      </c>
      <c r="G125" s="211">
        <v>92.483870967741936</v>
      </c>
      <c r="H125" s="450">
        <v>0</v>
      </c>
      <c r="I125" s="450">
        <v>0</v>
      </c>
      <c r="J125" s="450">
        <v>0</v>
      </c>
      <c r="K125" s="450">
        <v>0</v>
      </c>
      <c r="L125" s="450">
        <v>0</v>
      </c>
      <c r="M125" s="450">
        <v>0</v>
      </c>
      <c r="N125" s="450">
        <v>0</v>
      </c>
      <c r="O125" s="450">
        <v>0</v>
      </c>
      <c r="P125" s="450">
        <v>0</v>
      </c>
      <c r="Q125" s="450">
        <v>0</v>
      </c>
      <c r="R125" s="450">
        <v>0</v>
      </c>
      <c r="S125" s="450">
        <v>0</v>
      </c>
      <c r="T125" s="450">
        <v>0</v>
      </c>
    </row>
    <row r="126" spans="1:254">
      <c r="A126" s="202" t="s">
        <v>1538</v>
      </c>
      <c r="B126" s="202" t="s">
        <v>1539</v>
      </c>
      <c r="C126" s="450">
        <v>0</v>
      </c>
      <c r="D126" s="450">
        <v>0</v>
      </c>
      <c r="E126" s="450">
        <v>0</v>
      </c>
      <c r="F126" s="450">
        <v>0</v>
      </c>
      <c r="G126" s="450">
        <v>0</v>
      </c>
      <c r="H126" s="204">
        <v>35</v>
      </c>
      <c r="I126" s="450">
        <v>0</v>
      </c>
      <c r="J126" s="450">
        <v>0</v>
      </c>
      <c r="K126" s="450">
        <v>0</v>
      </c>
      <c r="L126" s="450">
        <v>0</v>
      </c>
      <c r="M126" s="204">
        <v>102</v>
      </c>
      <c r="N126" s="450">
        <v>0</v>
      </c>
      <c r="O126" s="450">
        <v>0</v>
      </c>
      <c r="P126" s="450">
        <v>592.77419354838707</v>
      </c>
      <c r="Q126" s="450">
        <v>0</v>
      </c>
      <c r="R126" s="450">
        <v>0</v>
      </c>
      <c r="S126" s="450">
        <v>0</v>
      </c>
      <c r="T126" s="450">
        <v>0</v>
      </c>
    </row>
    <row r="127" spans="1:254">
      <c r="A127" s="490" t="s">
        <v>1862</v>
      </c>
      <c r="B127" s="490" t="s">
        <v>1862</v>
      </c>
      <c r="C127" s="450">
        <v>0</v>
      </c>
      <c r="D127" s="450">
        <v>0</v>
      </c>
      <c r="E127" s="450">
        <v>0</v>
      </c>
      <c r="F127" s="450">
        <v>0</v>
      </c>
      <c r="G127" s="450">
        <v>0</v>
      </c>
      <c r="H127" s="450">
        <v>0</v>
      </c>
      <c r="I127" s="450">
        <v>0</v>
      </c>
      <c r="J127" s="450">
        <v>0</v>
      </c>
      <c r="K127" s="450">
        <v>0</v>
      </c>
      <c r="L127" s="450">
        <v>0</v>
      </c>
      <c r="M127" s="450">
        <v>0</v>
      </c>
      <c r="N127" s="450">
        <v>0</v>
      </c>
      <c r="O127" s="450">
        <v>0</v>
      </c>
      <c r="P127" s="450">
        <v>0</v>
      </c>
      <c r="Q127" s="450">
        <v>0</v>
      </c>
      <c r="R127" s="450">
        <v>135</v>
      </c>
      <c r="S127" s="450">
        <v>0</v>
      </c>
      <c r="T127" s="450">
        <v>0</v>
      </c>
      <c r="FE127" s="490"/>
      <c r="FF127" s="490"/>
      <c r="FG127" s="490"/>
      <c r="FH127" s="490"/>
      <c r="FI127" s="490"/>
      <c r="FJ127" s="490"/>
      <c r="FK127" s="490"/>
      <c r="FL127" s="490"/>
      <c r="FM127" s="490"/>
      <c r="FN127" s="490"/>
      <c r="FO127" s="490"/>
      <c r="FP127" s="490"/>
      <c r="FQ127" s="490"/>
      <c r="FR127" s="490"/>
      <c r="FS127" s="490"/>
      <c r="FT127" s="490"/>
      <c r="FU127" s="490"/>
      <c r="FV127" s="490"/>
      <c r="FW127" s="490"/>
      <c r="FX127" s="490"/>
      <c r="FY127" s="490"/>
      <c r="FZ127" s="490"/>
      <c r="GA127" s="490"/>
      <c r="GB127" s="490"/>
      <c r="GC127" s="490"/>
      <c r="GD127" s="490"/>
      <c r="GE127" s="490"/>
      <c r="GF127" s="490"/>
      <c r="GG127" s="490"/>
      <c r="GH127" s="490"/>
      <c r="GI127" s="490"/>
      <c r="GJ127" s="490"/>
      <c r="GK127" s="490"/>
      <c r="GL127" s="490"/>
      <c r="GM127" s="490"/>
      <c r="GN127" s="490"/>
      <c r="GO127" s="490"/>
      <c r="GP127" s="490"/>
      <c r="GQ127" s="490"/>
      <c r="GR127" s="490"/>
      <c r="GS127" s="490"/>
      <c r="GT127" s="490"/>
      <c r="GU127" s="490"/>
      <c r="GV127" s="490"/>
      <c r="GW127" s="490"/>
      <c r="GX127" s="490"/>
      <c r="GY127" s="490"/>
      <c r="GZ127" s="490"/>
      <c r="HA127" s="490"/>
      <c r="HB127" s="490"/>
      <c r="HC127" s="490"/>
      <c r="HD127" s="490"/>
      <c r="HE127" s="490"/>
      <c r="HF127" s="490"/>
      <c r="HG127" s="490"/>
      <c r="HH127" s="490"/>
      <c r="HI127" s="490"/>
      <c r="HJ127" s="490"/>
      <c r="HK127" s="490"/>
      <c r="HL127" s="490"/>
      <c r="HM127" s="490"/>
      <c r="HN127" s="490"/>
      <c r="HO127" s="490"/>
      <c r="HP127" s="490"/>
      <c r="HQ127" s="490"/>
      <c r="HR127" s="490"/>
      <c r="HS127" s="490"/>
      <c r="HT127" s="490"/>
      <c r="HU127" s="490"/>
      <c r="HV127" s="490"/>
      <c r="HW127" s="490"/>
      <c r="HX127" s="490"/>
      <c r="HY127" s="490"/>
      <c r="HZ127" s="490"/>
      <c r="IA127" s="490"/>
      <c r="IB127" s="490"/>
      <c r="IC127" s="490"/>
      <c r="ID127" s="490"/>
      <c r="IE127" s="490"/>
      <c r="IF127" s="490"/>
      <c r="IG127" s="490"/>
      <c r="IH127" s="490"/>
      <c r="II127" s="490"/>
      <c r="IJ127" s="490"/>
      <c r="IK127" s="490"/>
      <c r="IL127" s="490"/>
      <c r="IM127" s="490"/>
      <c r="IN127" s="490"/>
      <c r="IO127" s="490"/>
      <c r="IP127" s="490"/>
      <c r="IQ127" s="490"/>
      <c r="IR127" s="490"/>
      <c r="IS127" s="490"/>
      <c r="IT127" s="490"/>
    </row>
    <row r="128" spans="1:254">
      <c r="A128" s="202" t="s">
        <v>1512</v>
      </c>
      <c r="B128" s="202" t="s">
        <v>1513</v>
      </c>
      <c r="C128" s="450">
        <v>0</v>
      </c>
      <c r="D128" s="450">
        <v>0</v>
      </c>
      <c r="E128" s="450">
        <v>0</v>
      </c>
      <c r="F128" s="450">
        <v>0</v>
      </c>
      <c r="G128" s="450">
        <v>0</v>
      </c>
      <c r="H128" s="450">
        <v>0</v>
      </c>
      <c r="I128" s="450">
        <v>0</v>
      </c>
      <c r="J128" s="450">
        <v>0</v>
      </c>
      <c r="K128" s="450">
        <v>0</v>
      </c>
      <c r="L128" s="450">
        <v>0</v>
      </c>
      <c r="M128" s="204">
        <v>31</v>
      </c>
      <c r="N128">
        <v>24</v>
      </c>
      <c r="O128" s="450">
        <v>0</v>
      </c>
      <c r="P128" s="450">
        <v>0</v>
      </c>
      <c r="Q128" s="450">
        <v>0</v>
      </c>
      <c r="R128" s="450">
        <v>0</v>
      </c>
      <c r="S128" s="450">
        <v>0</v>
      </c>
      <c r="T128" s="450">
        <v>0</v>
      </c>
    </row>
    <row r="129" spans="1:20" ht="15">
      <c r="A129" s="202" t="s">
        <v>16</v>
      </c>
      <c r="B129" s="202" t="s">
        <v>855</v>
      </c>
      <c r="C129" s="450">
        <v>0</v>
      </c>
      <c r="D129" s="450">
        <v>0</v>
      </c>
      <c r="E129" s="450">
        <v>0</v>
      </c>
      <c r="F129" s="450">
        <v>0</v>
      </c>
      <c r="G129" s="450">
        <v>0</v>
      </c>
      <c r="H129" s="450">
        <v>0</v>
      </c>
      <c r="I129" s="450">
        <v>0</v>
      </c>
      <c r="J129" s="450">
        <v>0</v>
      </c>
      <c r="K129" s="450">
        <v>0</v>
      </c>
      <c r="L129" s="450">
        <v>0</v>
      </c>
      <c r="M129" s="204">
        <v>149</v>
      </c>
      <c r="N129">
        <v>394</v>
      </c>
      <c r="O129" s="211">
        <v>39.161290322580648</v>
      </c>
      <c r="P129" s="450">
        <v>76.935483870967744</v>
      </c>
      <c r="Q129" s="468">
        <v>26</v>
      </c>
      <c r="R129" s="450">
        <v>0</v>
      </c>
      <c r="S129" s="450">
        <v>0</v>
      </c>
      <c r="T129" s="450">
        <v>25.915009612903226</v>
      </c>
    </row>
    <row r="130" spans="1:20" ht="15">
      <c r="A130" s="202" t="s">
        <v>1546</v>
      </c>
      <c r="B130" s="202" t="s">
        <v>1547</v>
      </c>
      <c r="C130" s="450">
        <v>0</v>
      </c>
      <c r="D130" s="450">
        <v>0</v>
      </c>
      <c r="E130" s="450">
        <v>0</v>
      </c>
      <c r="F130" s="450">
        <v>0</v>
      </c>
      <c r="G130" s="450">
        <v>0</v>
      </c>
      <c r="H130" s="204">
        <v>154</v>
      </c>
      <c r="I130" s="204">
        <v>402</v>
      </c>
      <c r="J130" s="204">
        <v>474</v>
      </c>
      <c r="K130" s="204">
        <v>476</v>
      </c>
      <c r="L130" s="204">
        <v>272</v>
      </c>
      <c r="M130" s="204">
        <v>687</v>
      </c>
      <c r="N130">
        <v>824</v>
      </c>
      <c r="O130" s="211">
        <v>1266.9354838709678</v>
      </c>
      <c r="P130" s="450">
        <v>755.45161290322585</v>
      </c>
      <c r="Q130" s="468">
        <v>1712</v>
      </c>
      <c r="R130" s="468">
        <v>1464</v>
      </c>
      <c r="S130" s="592">
        <v>1484.8422755483871</v>
      </c>
      <c r="T130" s="592">
        <v>1481.6806614193549</v>
      </c>
    </row>
    <row r="131" spans="1:20" ht="15">
      <c r="A131" s="202" t="s">
        <v>7</v>
      </c>
      <c r="B131" s="202" t="s">
        <v>8</v>
      </c>
      <c r="C131" s="450">
        <v>0</v>
      </c>
      <c r="D131" s="450">
        <v>0</v>
      </c>
      <c r="E131" s="450">
        <v>0</v>
      </c>
      <c r="F131" s="450">
        <v>0</v>
      </c>
      <c r="G131" s="450">
        <v>0</v>
      </c>
      <c r="H131" s="450">
        <v>0</v>
      </c>
      <c r="I131" s="204">
        <v>36</v>
      </c>
      <c r="J131" s="204">
        <v>146</v>
      </c>
      <c r="K131" s="204">
        <v>207</v>
      </c>
      <c r="L131" s="204">
        <v>593</v>
      </c>
      <c r="M131" s="204">
        <v>171</v>
      </c>
      <c r="N131">
        <v>381</v>
      </c>
      <c r="O131" s="450">
        <v>0</v>
      </c>
      <c r="P131" s="450">
        <v>133.19354838709677</v>
      </c>
      <c r="Q131" s="468">
        <v>266</v>
      </c>
      <c r="R131" s="468">
        <v>77</v>
      </c>
      <c r="S131" s="592">
        <v>282.50002258064512</v>
      </c>
      <c r="T131" s="592">
        <v>153.39367741935487</v>
      </c>
    </row>
    <row r="132" spans="1:20">
      <c r="A132" s="202" t="s">
        <v>1524</v>
      </c>
      <c r="B132" s="202" t="s">
        <v>1525</v>
      </c>
      <c r="C132" s="450">
        <v>0</v>
      </c>
      <c r="D132" s="204">
        <v>100</v>
      </c>
      <c r="E132" s="450">
        <v>0</v>
      </c>
      <c r="F132" s="450">
        <v>0</v>
      </c>
      <c r="G132" s="211">
        <v>73.193548387096769</v>
      </c>
      <c r="H132" s="450">
        <v>0</v>
      </c>
      <c r="I132" s="450">
        <v>0</v>
      </c>
      <c r="J132" s="450">
        <v>0</v>
      </c>
      <c r="K132" s="450">
        <v>0</v>
      </c>
      <c r="L132" s="450">
        <v>0</v>
      </c>
      <c r="M132" s="450">
        <v>0</v>
      </c>
      <c r="N132" s="450">
        <v>0</v>
      </c>
      <c r="O132" s="450">
        <v>0</v>
      </c>
      <c r="P132" s="450">
        <v>0</v>
      </c>
      <c r="Q132" s="450">
        <v>0</v>
      </c>
      <c r="R132" s="450">
        <v>0</v>
      </c>
      <c r="S132" s="450">
        <v>0</v>
      </c>
      <c r="T132" s="450">
        <v>0</v>
      </c>
    </row>
    <row r="133" spans="1:20" ht="15">
      <c r="A133" s="202" t="s">
        <v>1552</v>
      </c>
      <c r="B133" s="202" t="s">
        <v>1731</v>
      </c>
      <c r="C133" s="450">
        <v>0</v>
      </c>
      <c r="D133" s="450">
        <v>0</v>
      </c>
      <c r="E133" s="450">
        <v>0</v>
      </c>
      <c r="F133" s="450">
        <v>0</v>
      </c>
      <c r="G133" s="211">
        <v>192.38709677419354</v>
      </c>
      <c r="H133" s="204">
        <v>361</v>
      </c>
      <c r="I133" s="204">
        <v>87</v>
      </c>
      <c r="J133" s="204">
        <v>60</v>
      </c>
      <c r="K133" s="204">
        <v>627</v>
      </c>
      <c r="L133" s="204">
        <v>580</v>
      </c>
      <c r="M133" s="204">
        <v>401</v>
      </c>
      <c r="N133">
        <v>1077</v>
      </c>
      <c r="O133" s="211">
        <v>319.48387096774195</v>
      </c>
      <c r="P133" s="450">
        <v>878.58064516129036</v>
      </c>
      <c r="Q133" s="468">
        <v>1205</v>
      </c>
      <c r="R133" s="468">
        <v>618</v>
      </c>
      <c r="S133" s="592">
        <v>718.80277238709675</v>
      </c>
      <c r="T133" s="592">
        <v>1118.3933020645159</v>
      </c>
    </row>
    <row r="134" spans="1:20">
      <c r="A134" s="202" t="s">
        <v>1540</v>
      </c>
      <c r="B134" s="202" t="s">
        <v>1541</v>
      </c>
      <c r="C134" s="450">
        <v>0</v>
      </c>
      <c r="D134" s="450">
        <v>0</v>
      </c>
      <c r="E134" s="450">
        <v>0</v>
      </c>
      <c r="F134" s="450">
        <v>0</v>
      </c>
      <c r="G134" s="450">
        <v>0</v>
      </c>
      <c r="H134" s="450">
        <v>0</v>
      </c>
      <c r="I134" s="450">
        <v>0</v>
      </c>
      <c r="J134" s="450">
        <v>0</v>
      </c>
      <c r="K134" s="450">
        <v>0</v>
      </c>
      <c r="L134" s="450">
        <v>0</v>
      </c>
      <c r="M134" s="450">
        <v>0</v>
      </c>
      <c r="N134" s="450">
        <v>0</v>
      </c>
      <c r="O134" s="450">
        <v>0</v>
      </c>
      <c r="P134" s="450">
        <v>0</v>
      </c>
      <c r="Q134" s="450">
        <v>0</v>
      </c>
      <c r="R134" s="450">
        <v>0</v>
      </c>
      <c r="S134" s="450">
        <v>0</v>
      </c>
      <c r="T134" s="450">
        <v>0</v>
      </c>
    </row>
    <row r="135" spans="1:20">
      <c r="A135" s="202" t="s">
        <v>5</v>
      </c>
      <c r="B135" s="202" t="s">
        <v>6</v>
      </c>
      <c r="C135" s="450">
        <v>0</v>
      </c>
      <c r="D135" s="450">
        <v>0</v>
      </c>
      <c r="E135" s="450">
        <v>0</v>
      </c>
      <c r="F135" s="450">
        <v>0</v>
      </c>
      <c r="G135" s="211">
        <v>1048.8064516129032</v>
      </c>
      <c r="H135" s="204">
        <v>56</v>
      </c>
      <c r="I135" s="205"/>
      <c r="J135" s="204">
        <v>97</v>
      </c>
      <c r="K135" s="450">
        <v>0</v>
      </c>
      <c r="L135" s="450">
        <v>0</v>
      </c>
      <c r="M135" s="450">
        <v>0</v>
      </c>
      <c r="N135" s="450">
        <v>0</v>
      </c>
      <c r="O135" s="450">
        <v>0</v>
      </c>
      <c r="P135" s="450">
        <v>0</v>
      </c>
      <c r="Q135" s="450">
        <v>0</v>
      </c>
      <c r="R135" s="450">
        <v>0</v>
      </c>
      <c r="S135" s="450">
        <v>0</v>
      </c>
      <c r="T135" s="450">
        <v>0</v>
      </c>
    </row>
    <row r="136" spans="1:20" ht="15">
      <c r="A136" s="202" t="s">
        <v>1508</v>
      </c>
      <c r="B136" s="202" t="s">
        <v>1509</v>
      </c>
      <c r="C136" s="450">
        <v>0</v>
      </c>
      <c r="D136" s="450">
        <v>0</v>
      </c>
      <c r="E136" s="450">
        <v>0</v>
      </c>
      <c r="F136" s="450">
        <v>0</v>
      </c>
      <c r="G136" s="450">
        <v>0</v>
      </c>
      <c r="H136" s="204">
        <v>182</v>
      </c>
      <c r="I136" s="204">
        <v>274</v>
      </c>
      <c r="J136" s="204">
        <v>285</v>
      </c>
      <c r="K136" s="204">
        <v>362</v>
      </c>
      <c r="L136" s="204">
        <v>261</v>
      </c>
      <c r="M136" s="204">
        <v>383</v>
      </c>
      <c r="N136">
        <v>679</v>
      </c>
      <c r="O136" s="211">
        <v>592.38709677419354</v>
      </c>
      <c r="P136" s="450">
        <v>592.41935483870964</v>
      </c>
      <c r="Q136" s="468">
        <v>440</v>
      </c>
      <c r="R136" s="468">
        <v>583</v>
      </c>
      <c r="S136" s="592">
        <v>405.86262670967744</v>
      </c>
      <c r="T136" s="592">
        <v>567.84635006451606</v>
      </c>
    </row>
    <row r="137" spans="1:20" ht="15">
      <c r="A137" s="202" t="s">
        <v>14</v>
      </c>
      <c r="B137" s="202" t="s">
        <v>15</v>
      </c>
      <c r="C137" s="450">
        <v>0</v>
      </c>
      <c r="D137" s="450">
        <v>0</v>
      </c>
      <c r="E137" s="450">
        <v>0</v>
      </c>
      <c r="F137" s="450">
        <v>0</v>
      </c>
      <c r="G137" s="450">
        <v>0</v>
      </c>
      <c r="H137" s="204">
        <v>20</v>
      </c>
      <c r="I137" s="450">
        <v>0</v>
      </c>
      <c r="J137" s="204">
        <v>438</v>
      </c>
      <c r="K137" s="204">
        <v>283</v>
      </c>
      <c r="L137" s="204">
        <v>191</v>
      </c>
      <c r="M137" s="450">
        <v>0</v>
      </c>
      <c r="N137" s="450">
        <v>0</v>
      </c>
      <c r="O137" s="450">
        <v>0</v>
      </c>
      <c r="P137" s="450">
        <v>213.12903225806451</v>
      </c>
      <c r="Q137" s="468">
        <v>175</v>
      </c>
      <c r="R137" s="450">
        <v>0</v>
      </c>
      <c r="S137" s="450">
        <v>0</v>
      </c>
      <c r="T137" s="450">
        <v>0</v>
      </c>
    </row>
    <row r="138" spans="1:20" ht="15">
      <c r="A138" s="202" t="s">
        <v>1528</v>
      </c>
      <c r="B138" s="202" t="s">
        <v>1529</v>
      </c>
      <c r="C138" s="450">
        <v>0</v>
      </c>
      <c r="D138" s="450">
        <v>0</v>
      </c>
      <c r="E138" s="450">
        <v>0</v>
      </c>
      <c r="F138" s="450">
        <v>0</v>
      </c>
      <c r="G138" s="211">
        <v>452.61290322580646</v>
      </c>
      <c r="H138" s="450">
        <v>0</v>
      </c>
      <c r="I138" s="450">
        <v>0</v>
      </c>
      <c r="J138" s="450">
        <v>0</v>
      </c>
      <c r="K138" s="450">
        <v>0</v>
      </c>
      <c r="L138" s="450">
        <v>0</v>
      </c>
      <c r="M138" s="450">
        <v>0</v>
      </c>
      <c r="N138" s="450">
        <v>0</v>
      </c>
      <c r="O138" s="450">
        <v>0</v>
      </c>
      <c r="P138" s="450">
        <v>190</v>
      </c>
      <c r="Q138" s="468">
        <v>149</v>
      </c>
      <c r="R138" s="468">
        <v>95</v>
      </c>
      <c r="S138" s="592"/>
      <c r="T138" s="592"/>
    </row>
    <row r="139" spans="1:20">
      <c r="A139" s="202" t="s">
        <v>1530</v>
      </c>
      <c r="B139" s="202" t="s">
        <v>1531</v>
      </c>
      <c r="C139" s="450">
        <v>0</v>
      </c>
      <c r="D139" s="450">
        <v>0</v>
      </c>
      <c r="E139" s="450">
        <v>0</v>
      </c>
      <c r="F139" s="204">
        <v>171</v>
      </c>
      <c r="G139" s="211">
        <v>10</v>
      </c>
      <c r="H139" s="204">
        <v>383</v>
      </c>
      <c r="I139" s="450">
        <v>0</v>
      </c>
      <c r="J139" s="450">
        <v>0</v>
      </c>
      <c r="K139" s="450">
        <v>0</v>
      </c>
      <c r="L139" s="450">
        <v>0</v>
      </c>
      <c r="M139" s="450">
        <v>0</v>
      </c>
      <c r="N139" s="450">
        <v>0</v>
      </c>
      <c r="O139" s="450">
        <v>0</v>
      </c>
      <c r="P139" s="450">
        <v>0</v>
      </c>
      <c r="Q139" s="450">
        <v>0</v>
      </c>
      <c r="R139" s="450">
        <v>0</v>
      </c>
      <c r="S139" s="450">
        <v>0</v>
      </c>
      <c r="T139" s="450">
        <v>0</v>
      </c>
    </row>
    <row r="140" spans="1:20" ht="15">
      <c r="A140" s="202" t="s">
        <v>1740</v>
      </c>
      <c r="B140" s="202" t="s">
        <v>1741</v>
      </c>
      <c r="C140" s="450">
        <v>0</v>
      </c>
      <c r="D140" s="450">
        <v>0</v>
      </c>
      <c r="E140" s="450">
        <v>0</v>
      </c>
      <c r="F140" s="450">
        <v>0</v>
      </c>
      <c r="G140" s="211">
        <v>48.677419354838712</v>
      </c>
      <c r="H140" s="204">
        <v>151</v>
      </c>
      <c r="I140" s="204">
        <v>57</v>
      </c>
      <c r="J140" s="204">
        <v>558</v>
      </c>
      <c r="K140" s="204">
        <v>637</v>
      </c>
      <c r="L140" s="204">
        <v>149</v>
      </c>
      <c r="M140" s="204">
        <v>253</v>
      </c>
      <c r="N140">
        <v>489</v>
      </c>
      <c r="O140" s="211">
        <v>421.29032258064518</v>
      </c>
      <c r="P140" s="450">
        <v>233.2258064516129</v>
      </c>
      <c r="Q140" s="468">
        <v>167</v>
      </c>
      <c r="R140" s="468">
        <v>27</v>
      </c>
      <c r="S140" s="468"/>
    </row>
    <row r="141" spans="1:20" ht="15">
      <c r="A141" s="202"/>
      <c r="B141" s="202" t="s">
        <v>1551</v>
      </c>
      <c r="C141" s="450">
        <v>0</v>
      </c>
      <c r="D141" s="450">
        <v>0</v>
      </c>
      <c r="E141" s="450">
        <v>0</v>
      </c>
      <c r="F141" s="450">
        <v>0</v>
      </c>
      <c r="G141" s="450">
        <v>0</v>
      </c>
      <c r="H141" s="450">
        <v>0</v>
      </c>
      <c r="I141" s="450">
        <v>0</v>
      </c>
      <c r="J141" s="450">
        <v>0</v>
      </c>
      <c r="K141" s="450">
        <v>0</v>
      </c>
      <c r="L141" s="450">
        <v>0</v>
      </c>
      <c r="M141" s="450">
        <v>0</v>
      </c>
      <c r="N141" s="450">
        <v>0</v>
      </c>
      <c r="O141" s="450">
        <v>0</v>
      </c>
      <c r="P141" s="450">
        <v>73.709677419354833</v>
      </c>
      <c r="Q141" s="468">
        <v>83</v>
      </c>
      <c r="R141" s="468">
        <v>336</v>
      </c>
      <c r="S141" s="592">
        <v>77.046235419354829</v>
      </c>
      <c r="T141" s="592">
        <v>0</v>
      </c>
    </row>
    <row r="142" spans="1:20">
      <c r="A142" s="202" t="s">
        <v>1744</v>
      </c>
      <c r="B142" s="202" t="s">
        <v>1745</v>
      </c>
      <c r="C142" s="450">
        <v>0</v>
      </c>
      <c r="D142" s="450">
        <v>0</v>
      </c>
      <c r="E142" s="450">
        <v>0</v>
      </c>
      <c r="F142" s="450">
        <v>0</v>
      </c>
      <c r="G142" s="211">
        <v>60.548387096774192</v>
      </c>
      <c r="H142" s="204">
        <v>205</v>
      </c>
      <c r="I142" s="204">
        <v>213</v>
      </c>
      <c r="J142" s="204">
        <v>143</v>
      </c>
      <c r="K142" s="205"/>
      <c r="L142" s="204">
        <v>70</v>
      </c>
      <c r="M142" s="450">
        <v>0</v>
      </c>
      <c r="N142" s="450">
        <v>0</v>
      </c>
      <c r="O142" s="450">
        <v>0</v>
      </c>
      <c r="P142" s="450">
        <v>0</v>
      </c>
      <c r="Q142" s="450">
        <v>0</v>
      </c>
      <c r="R142" s="450">
        <v>0</v>
      </c>
      <c r="S142" s="450">
        <v>0</v>
      </c>
      <c r="T142" s="450">
        <v>0</v>
      </c>
    </row>
    <row r="143" spans="1:20" ht="13.5" thickBot="1">
      <c r="B143" s="206" t="s">
        <v>1751</v>
      </c>
      <c r="C143" s="209">
        <f t="shared" ref="C143:L143" si="8">SUM(C124:C142)</f>
        <v>0</v>
      </c>
      <c r="D143" s="209">
        <f t="shared" si="8"/>
        <v>100</v>
      </c>
      <c r="E143" s="209">
        <f t="shared" si="8"/>
        <v>0</v>
      </c>
      <c r="F143" s="209">
        <f t="shared" si="8"/>
        <v>171</v>
      </c>
      <c r="G143" s="209">
        <f t="shared" si="8"/>
        <v>2054.2258064516132</v>
      </c>
      <c r="H143" s="209">
        <f t="shared" si="8"/>
        <v>1547</v>
      </c>
      <c r="I143" s="209">
        <f t="shared" si="8"/>
        <v>1069</v>
      </c>
      <c r="J143" s="209">
        <f t="shared" si="8"/>
        <v>2201</v>
      </c>
      <c r="K143" s="209">
        <f t="shared" si="8"/>
        <v>2683</v>
      </c>
      <c r="L143" s="209">
        <f t="shared" si="8"/>
        <v>2177</v>
      </c>
      <c r="M143" s="209">
        <f>SUM(M124:M142)</f>
        <v>2201</v>
      </c>
      <c r="N143" s="209">
        <f>SUM(N124:N142)</f>
        <v>3868</v>
      </c>
      <c r="O143" s="209">
        <v>2784.9032258064517</v>
      </c>
      <c r="P143" s="453">
        <f>(SUM(P124:P141))</f>
        <v>3762.838709677419</v>
      </c>
      <c r="Q143" s="453">
        <f>(SUM(Q124:Q141))</f>
        <v>4250</v>
      </c>
      <c r="R143" s="453">
        <f>(SUM(R124:R141))</f>
        <v>3385</v>
      </c>
      <c r="S143" s="453">
        <f>(SUM(S124:S141))</f>
        <v>2969.0539326451612</v>
      </c>
      <c r="T143" s="453">
        <f>(SUM(T124:T141))</f>
        <v>3492.134894516129</v>
      </c>
    </row>
    <row r="144" spans="1:20" ht="13.5" thickTop="1">
      <c r="B144" s="454"/>
      <c r="C144" s="469"/>
      <c r="D144" s="469"/>
      <c r="E144" s="469"/>
      <c r="F144" s="469"/>
      <c r="G144" s="469"/>
      <c r="H144" s="469"/>
      <c r="I144" s="469"/>
      <c r="J144" s="469"/>
      <c r="K144" s="469"/>
      <c r="L144" s="469"/>
      <c r="M144" s="469"/>
      <c r="N144" s="469"/>
      <c r="O144" s="469"/>
      <c r="P144" s="470"/>
      <c r="Q144" s="470"/>
      <c r="R144" s="470"/>
    </row>
    <row r="145" spans="2:20" ht="13.5" thickBot="1">
      <c r="B145" s="206" t="s">
        <v>87</v>
      </c>
      <c r="C145" s="209">
        <f t="shared" ref="C145:T145" si="9">C7+C15+C30+C43+C89+C93+C114+C123+C143</f>
        <v>7021425</v>
      </c>
      <c r="D145" s="209">
        <f t="shared" si="9"/>
        <v>6618384</v>
      </c>
      <c r="E145" s="209">
        <f t="shared" si="9"/>
        <v>7219755</v>
      </c>
      <c r="F145" s="209">
        <f t="shared" si="9"/>
        <v>9028427</v>
      </c>
      <c r="G145" s="209">
        <f t="shared" si="9"/>
        <v>16254112.000000002</v>
      </c>
      <c r="H145" s="209">
        <f t="shared" si="9"/>
        <v>18216680</v>
      </c>
      <c r="I145" s="209">
        <f t="shared" si="9"/>
        <v>20423953</v>
      </c>
      <c r="J145" s="209">
        <f t="shared" si="9"/>
        <v>21808573</v>
      </c>
      <c r="K145" s="209">
        <f t="shared" si="9"/>
        <v>23065703</v>
      </c>
      <c r="L145" s="209">
        <f t="shared" si="9"/>
        <v>23513661</v>
      </c>
      <c r="M145" s="209">
        <f t="shared" si="9"/>
        <v>23839126</v>
      </c>
      <c r="N145" s="209">
        <f t="shared" si="9"/>
        <v>25566239</v>
      </c>
      <c r="O145" s="209">
        <f t="shared" si="9"/>
        <v>29294666.419354837</v>
      </c>
      <c r="P145" s="209">
        <f t="shared" si="9"/>
        <v>29695523</v>
      </c>
      <c r="Q145" s="209">
        <f t="shared" si="9"/>
        <v>28699634</v>
      </c>
      <c r="R145" s="209">
        <f t="shared" si="9"/>
        <v>25881486</v>
      </c>
      <c r="S145" s="209">
        <f t="shared" si="9"/>
        <v>27142780.762398258</v>
      </c>
      <c r="T145" s="209">
        <f t="shared" si="9"/>
        <v>27337960.360352192</v>
      </c>
    </row>
    <row r="146" spans="2:20" ht="13.5" thickTop="1"/>
    <row r="147" spans="2:20" ht="15">
      <c r="B147" s="722" t="s">
        <v>1093</v>
      </c>
      <c r="C147" s="722"/>
      <c r="S147" s="211"/>
      <c r="T147" s="211"/>
    </row>
  </sheetData>
  <mergeCells count="1">
    <mergeCell ref="B147:C147"/>
  </mergeCells>
  <phoneticPr fontId="15" type="noConversion"/>
  <hyperlinks>
    <hyperlink ref="B147:C147" location="'Table of Contents'!A1" display="Table of contents"/>
  </hyperlinks>
  <pageMargins left="0.75" right="0.75" top="1" bottom="1" header="0.5" footer="0.5"/>
  <pageSetup orientation="landscape" verticalDpi="1200" r:id="rId1"/>
  <headerFooter alignWithMargins="0"/>
</worksheet>
</file>

<file path=xl/worksheets/sheet19.xml><?xml version="1.0" encoding="utf-8"?>
<worksheet xmlns="http://schemas.openxmlformats.org/spreadsheetml/2006/main" xmlns:r="http://schemas.openxmlformats.org/officeDocument/2006/relationships">
  <sheetPr codeName="Sheet18"/>
  <dimension ref="A1:ID43"/>
  <sheetViews>
    <sheetView workbookViewId="0">
      <selection sqref="A1:H1"/>
    </sheetView>
  </sheetViews>
  <sheetFormatPr defaultColWidth="9.28515625" defaultRowHeight="12.75"/>
  <cols>
    <col min="1" max="1" width="15.28515625" style="29" customWidth="1"/>
    <col min="2" max="2" width="14" style="103" bestFit="1" customWidth="1"/>
    <col min="3" max="3" width="12.7109375" style="103" bestFit="1" customWidth="1"/>
    <col min="4" max="4" width="12" style="25" customWidth="1"/>
    <col min="5" max="5" width="12.7109375" style="103" bestFit="1" customWidth="1"/>
    <col min="6" max="6" width="11.7109375" style="25" customWidth="1"/>
    <col min="7" max="7" width="14" style="103" bestFit="1" customWidth="1"/>
    <col min="8" max="8" width="12" style="24" customWidth="1"/>
    <col min="9" max="10" width="11.28515625" style="24" bestFit="1" customWidth="1"/>
    <col min="11" max="11" width="11.28515625" style="24" customWidth="1"/>
    <col min="12" max="12" width="10.5703125" style="24" customWidth="1"/>
    <col min="13" max="13" width="10.28515625" style="24" customWidth="1"/>
    <col min="14" max="14" width="11" style="24" customWidth="1"/>
    <col min="15" max="16384" width="9.28515625" style="24"/>
  </cols>
  <sheetData>
    <row r="1" spans="1:238" ht="27.75" customHeight="1">
      <c r="A1" s="724" t="s">
        <v>2050</v>
      </c>
      <c r="B1" s="724"/>
      <c r="C1" s="724"/>
      <c r="D1" s="724"/>
      <c r="E1" s="724"/>
      <c r="F1" s="724"/>
      <c r="G1" s="724"/>
      <c r="H1" s="724"/>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row>
    <row r="2" spans="1:238" ht="16.5" customHeight="1">
      <c r="A2" s="27"/>
      <c r="B2" s="37"/>
      <c r="C2" s="37"/>
      <c r="D2" s="116"/>
      <c r="E2" s="37"/>
      <c r="F2" s="116"/>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c r="DA2" s="37"/>
      <c r="DB2" s="37"/>
      <c r="DC2" s="37"/>
      <c r="DD2" s="37"/>
      <c r="DE2" s="37"/>
      <c r="DF2" s="37"/>
      <c r="DG2" s="37"/>
      <c r="DH2" s="37"/>
      <c r="DI2" s="37"/>
      <c r="DJ2" s="37"/>
      <c r="DK2" s="37"/>
      <c r="DL2" s="37"/>
      <c r="DM2" s="37"/>
      <c r="DN2" s="37"/>
      <c r="DO2" s="37"/>
      <c r="DP2" s="37"/>
      <c r="DQ2" s="37"/>
      <c r="DR2" s="37"/>
      <c r="DS2" s="37"/>
      <c r="DT2" s="37"/>
      <c r="DU2" s="37"/>
      <c r="DV2" s="37"/>
      <c r="DW2" s="37"/>
      <c r="DX2" s="37"/>
      <c r="DY2" s="37"/>
      <c r="DZ2" s="37"/>
      <c r="EA2" s="37"/>
      <c r="EB2" s="37"/>
      <c r="EC2" s="37"/>
      <c r="ED2" s="37"/>
      <c r="EE2" s="37"/>
      <c r="EF2" s="37"/>
      <c r="EG2" s="37"/>
      <c r="EH2" s="37"/>
      <c r="EI2" s="37"/>
      <c r="EJ2" s="37"/>
      <c r="EK2" s="37"/>
      <c r="EL2" s="37"/>
      <c r="EM2" s="37"/>
      <c r="EN2" s="37"/>
      <c r="EO2" s="37"/>
      <c r="EP2" s="37"/>
      <c r="EQ2" s="37"/>
      <c r="ER2" s="37"/>
      <c r="ES2" s="37"/>
      <c r="ET2" s="37"/>
      <c r="EU2" s="37"/>
      <c r="EV2" s="37"/>
      <c r="EW2" s="37"/>
      <c r="EX2" s="37"/>
      <c r="EY2" s="37"/>
      <c r="EZ2" s="37"/>
      <c r="FA2" s="37"/>
      <c r="FB2" s="37"/>
      <c r="FC2" s="37"/>
      <c r="FD2" s="37"/>
      <c r="FE2" s="37"/>
      <c r="FF2" s="37"/>
      <c r="FG2" s="37"/>
      <c r="FH2" s="37"/>
      <c r="FI2" s="37"/>
      <c r="FJ2" s="37"/>
      <c r="FK2" s="37"/>
      <c r="FL2" s="37"/>
      <c r="FM2" s="37"/>
      <c r="FN2" s="37"/>
      <c r="FO2" s="37"/>
      <c r="FP2" s="37"/>
      <c r="FQ2" s="37"/>
      <c r="FR2" s="37"/>
      <c r="FS2" s="37"/>
      <c r="FT2" s="37"/>
      <c r="FU2" s="37"/>
      <c r="FV2" s="37"/>
      <c r="FW2" s="37"/>
      <c r="FX2" s="37"/>
      <c r="FY2" s="37"/>
      <c r="FZ2" s="37"/>
      <c r="GA2" s="37"/>
      <c r="GB2" s="37"/>
      <c r="GC2" s="37"/>
      <c r="GD2" s="37"/>
      <c r="GE2" s="37"/>
      <c r="GF2" s="37"/>
      <c r="GG2" s="37"/>
      <c r="GH2" s="37"/>
      <c r="GI2" s="37"/>
      <c r="GJ2" s="37"/>
      <c r="GK2" s="37"/>
      <c r="GL2" s="37"/>
      <c r="GM2" s="37"/>
      <c r="GN2" s="37"/>
      <c r="GO2" s="37"/>
      <c r="GP2" s="37"/>
      <c r="GQ2" s="37"/>
      <c r="GR2" s="37"/>
      <c r="GS2" s="37"/>
      <c r="GT2" s="37"/>
      <c r="GU2" s="37"/>
      <c r="GV2" s="37"/>
      <c r="GW2" s="37"/>
      <c r="GX2" s="37"/>
      <c r="GY2" s="37"/>
      <c r="GZ2" s="37"/>
      <c r="HA2" s="37"/>
      <c r="HB2" s="37"/>
      <c r="HC2" s="37"/>
      <c r="HD2" s="37"/>
      <c r="HE2" s="37"/>
      <c r="HF2" s="37"/>
      <c r="HG2" s="37"/>
      <c r="HH2" s="37"/>
      <c r="HI2" s="37"/>
      <c r="HJ2" s="37"/>
      <c r="HK2" s="37"/>
      <c r="HL2" s="37"/>
      <c r="HM2" s="37"/>
      <c r="HN2" s="37"/>
      <c r="HO2" s="37"/>
      <c r="HP2" s="37"/>
      <c r="HQ2" s="37"/>
      <c r="HR2" s="37"/>
      <c r="HS2" s="37"/>
      <c r="HT2" s="37"/>
      <c r="HU2" s="37"/>
      <c r="HV2" s="37"/>
      <c r="HW2" s="37"/>
      <c r="HX2" s="37"/>
      <c r="HY2" s="37"/>
      <c r="HZ2" s="37"/>
      <c r="IA2" s="37"/>
      <c r="IB2" s="37"/>
      <c r="IC2" s="37"/>
      <c r="ID2" s="37"/>
    </row>
    <row r="3" spans="1:238" ht="13.5" thickBot="1">
      <c r="A3" s="105" t="s">
        <v>1085</v>
      </c>
      <c r="B3" s="139">
        <v>1999</v>
      </c>
      <c r="C3" s="139">
        <v>2000</v>
      </c>
      <c r="D3" s="139">
        <v>2001</v>
      </c>
      <c r="E3" s="139">
        <v>2002</v>
      </c>
      <c r="F3" s="139">
        <v>2003</v>
      </c>
      <c r="G3" s="139">
        <v>2004</v>
      </c>
      <c r="H3" s="139">
        <v>2005</v>
      </c>
      <c r="I3" s="139">
        <v>2006</v>
      </c>
      <c r="J3" s="139">
        <v>2007</v>
      </c>
      <c r="K3" s="139">
        <v>2008</v>
      </c>
      <c r="L3" s="139">
        <v>2009</v>
      </c>
      <c r="M3" s="139">
        <v>2010</v>
      </c>
      <c r="N3" s="139">
        <v>2011</v>
      </c>
    </row>
    <row r="4" spans="1:238">
      <c r="A4" s="9" t="s">
        <v>92</v>
      </c>
      <c r="B4" s="57">
        <v>182634</v>
      </c>
      <c r="C4" s="57">
        <v>127394</v>
      </c>
      <c r="D4" s="57">
        <v>117181</v>
      </c>
      <c r="E4" s="57">
        <v>113444</v>
      </c>
      <c r="F4" s="57">
        <v>103297</v>
      </c>
      <c r="G4" s="57">
        <v>135545</v>
      </c>
      <c r="H4" s="57">
        <v>176580</v>
      </c>
      <c r="I4" s="57">
        <v>216394</v>
      </c>
      <c r="J4" s="57">
        <v>182577</v>
      </c>
      <c r="K4" s="57">
        <v>197614</v>
      </c>
      <c r="L4" s="57">
        <v>232551</v>
      </c>
      <c r="M4" s="57">
        <v>169395</v>
      </c>
      <c r="N4" s="57">
        <v>175232</v>
      </c>
    </row>
    <row r="5" spans="1:238">
      <c r="A5" s="9" t="s">
        <v>93</v>
      </c>
      <c r="B5" s="57">
        <v>181932</v>
      </c>
      <c r="C5" s="57">
        <v>159419</v>
      </c>
      <c r="D5" s="57">
        <v>168096</v>
      </c>
      <c r="E5" s="57">
        <v>138887</v>
      </c>
      <c r="F5" s="57">
        <v>138930</v>
      </c>
      <c r="G5" s="57">
        <v>117864</v>
      </c>
      <c r="H5" s="57">
        <v>171712</v>
      </c>
      <c r="I5" s="57">
        <v>166557</v>
      </c>
      <c r="J5" s="57">
        <v>172787</v>
      </c>
      <c r="K5" s="57">
        <v>219927</v>
      </c>
      <c r="L5" s="57">
        <v>197693</v>
      </c>
      <c r="M5" s="57">
        <v>175116</v>
      </c>
      <c r="N5" s="57">
        <v>169105</v>
      </c>
    </row>
    <row r="6" spans="1:238">
      <c r="A6" s="9" t="s">
        <v>94</v>
      </c>
      <c r="B6" s="57">
        <v>222180</v>
      </c>
      <c r="C6" s="57">
        <v>172065</v>
      </c>
      <c r="D6" s="57">
        <v>191310</v>
      </c>
      <c r="E6" s="57">
        <v>151660</v>
      </c>
      <c r="F6" s="57">
        <v>162689</v>
      </c>
      <c r="G6" s="57">
        <v>165494</v>
      </c>
      <c r="H6" s="57">
        <v>243390</v>
      </c>
      <c r="I6" s="57">
        <v>226072</v>
      </c>
      <c r="J6" s="57">
        <v>208188</v>
      </c>
      <c r="K6" s="57">
        <v>191464</v>
      </c>
      <c r="L6" s="57">
        <v>230977</v>
      </c>
      <c r="M6" s="57">
        <v>178283</v>
      </c>
      <c r="N6" s="57">
        <v>253790</v>
      </c>
    </row>
    <row r="7" spans="1:238">
      <c r="A7" s="9" t="s">
        <v>95</v>
      </c>
      <c r="B7" s="57">
        <v>234494</v>
      </c>
      <c r="C7" s="57">
        <v>159026</v>
      </c>
      <c r="D7" s="57">
        <v>183319</v>
      </c>
      <c r="E7" s="57">
        <v>201088</v>
      </c>
      <c r="F7" s="57">
        <v>191808</v>
      </c>
      <c r="G7" s="57">
        <v>170322</v>
      </c>
      <c r="H7" s="57">
        <v>185045</v>
      </c>
      <c r="I7" s="57">
        <v>177352</v>
      </c>
      <c r="J7" s="57">
        <v>239366</v>
      </c>
      <c r="K7" s="57">
        <v>213673</v>
      </c>
      <c r="L7" s="57">
        <v>212139</v>
      </c>
      <c r="M7" s="57">
        <v>259410</v>
      </c>
      <c r="N7" s="57">
        <v>225288</v>
      </c>
    </row>
    <row r="8" spans="1:238">
      <c r="A8" s="9" t="s">
        <v>96</v>
      </c>
      <c r="B8" s="57">
        <v>243022</v>
      </c>
      <c r="C8" s="57">
        <v>199164</v>
      </c>
      <c r="D8" s="57">
        <v>186174</v>
      </c>
      <c r="E8" s="57">
        <v>202476</v>
      </c>
      <c r="F8" s="57">
        <v>188381</v>
      </c>
      <c r="G8" s="57">
        <v>191146</v>
      </c>
      <c r="H8" s="57">
        <v>235484</v>
      </c>
      <c r="I8" s="57">
        <v>218879</v>
      </c>
      <c r="J8" s="57">
        <v>238723</v>
      </c>
      <c r="K8" s="57">
        <v>269496</v>
      </c>
      <c r="L8" s="57">
        <v>246709</v>
      </c>
      <c r="M8" s="57">
        <v>252043.32509682231</v>
      </c>
      <c r="N8" s="57">
        <v>299848</v>
      </c>
    </row>
    <row r="9" spans="1:238">
      <c r="A9" s="9" t="s">
        <v>97</v>
      </c>
      <c r="B9" s="57">
        <v>291317</v>
      </c>
      <c r="C9" s="57">
        <v>262955</v>
      </c>
      <c r="D9" s="57">
        <v>219104</v>
      </c>
      <c r="E9" s="57">
        <v>210706</v>
      </c>
      <c r="F9" s="57">
        <v>199780</v>
      </c>
      <c r="G9" s="57">
        <v>222496</v>
      </c>
      <c r="H9" s="57">
        <v>207690</v>
      </c>
      <c r="I9" s="57">
        <v>241457</v>
      </c>
      <c r="J9" s="57">
        <v>222060</v>
      </c>
      <c r="K9" s="57">
        <v>268255</v>
      </c>
      <c r="L9" s="57">
        <v>263314</v>
      </c>
      <c r="M9" s="57">
        <v>252576</v>
      </c>
      <c r="N9" s="57">
        <v>272003</v>
      </c>
    </row>
    <row r="10" spans="1:238">
      <c r="A10" s="9" t="s">
        <v>98</v>
      </c>
      <c r="B10" s="57">
        <v>239682</v>
      </c>
      <c r="C10" s="57">
        <v>195227</v>
      </c>
      <c r="D10" s="57">
        <v>247310</v>
      </c>
      <c r="E10" s="57">
        <v>202668</v>
      </c>
      <c r="F10" s="57">
        <v>176352</v>
      </c>
      <c r="G10" s="57">
        <v>165948</v>
      </c>
      <c r="H10" s="57">
        <v>211592</v>
      </c>
      <c r="I10" s="57">
        <v>209922</v>
      </c>
      <c r="J10" s="57">
        <v>265346</v>
      </c>
      <c r="K10" s="57">
        <v>314839</v>
      </c>
      <c r="L10" s="57">
        <v>334627</v>
      </c>
      <c r="M10" s="57">
        <v>261111</v>
      </c>
      <c r="N10" s="57">
        <v>294895</v>
      </c>
    </row>
    <row r="11" spans="1:238">
      <c r="A11" s="9" t="s">
        <v>99</v>
      </c>
      <c r="B11" s="57">
        <v>225257</v>
      </c>
      <c r="C11" s="57">
        <v>218208</v>
      </c>
      <c r="D11" s="57">
        <v>177306</v>
      </c>
      <c r="E11" s="57">
        <v>176024</v>
      </c>
      <c r="F11" s="57">
        <v>164512</v>
      </c>
      <c r="G11" s="57">
        <v>197048</v>
      </c>
      <c r="H11" s="57">
        <v>217649</v>
      </c>
      <c r="I11" s="57">
        <v>190375</v>
      </c>
      <c r="J11" s="57">
        <v>212381</v>
      </c>
      <c r="K11" s="57">
        <v>260049</v>
      </c>
      <c r="L11" s="57">
        <v>319070</v>
      </c>
      <c r="M11" s="57">
        <v>211250</v>
      </c>
      <c r="N11" s="57">
        <v>247927</v>
      </c>
    </row>
    <row r="12" spans="1:238">
      <c r="A12" s="9" t="s">
        <v>100</v>
      </c>
      <c r="B12" s="57">
        <v>243915</v>
      </c>
      <c r="C12" s="57">
        <v>180116</v>
      </c>
      <c r="D12" s="57">
        <v>177535</v>
      </c>
      <c r="E12" s="57">
        <v>166462</v>
      </c>
      <c r="F12" s="57">
        <v>175704</v>
      </c>
      <c r="G12" s="57">
        <v>150199</v>
      </c>
      <c r="H12" s="57">
        <v>193499</v>
      </c>
      <c r="I12" s="57">
        <v>154954</v>
      </c>
      <c r="J12" s="57">
        <v>211116</v>
      </c>
      <c r="K12" s="57">
        <v>255883</v>
      </c>
      <c r="L12" s="57">
        <v>253170</v>
      </c>
      <c r="M12" s="57">
        <v>243125</v>
      </c>
      <c r="N12" s="57">
        <v>241051</v>
      </c>
    </row>
    <row r="13" spans="1:238">
      <c r="A13" s="9" t="s">
        <v>101</v>
      </c>
      <c r="B13" s="57">
        <v>258199</v>
      </c>
      <c r="C13" s="57">
        <v>213039</v>
      </c>
      <c r="D13" s="57">
        <v>163504</v>
      </c>
      <c r="E13" s="57">
        <v>159493</v>
      </c>
      <c r="F13" s="57">
        <v>175090</v>
      </c>
      <c r="G13" s="57">
        <v>176901</v>
      </c>
      <c r="H13" s="57">
        <v>168534</v>
      </c>
      <c r="I13" s="57">
        <v>180078</v>
      </c>
      <c r="J13" s="57">
        <v>252675</v>
      </c>
      <c r="K13" s="57">
        <v>296168</v>
      </c>
      <c r="L13" s="57">
        <v>373865</v>
      </c>
      <c r="M13" s="57">
        <v>256261</v>
      </c>
      <c r="N13" s="57">
        <v>305745</v>
      </c>
    </row>
    <row r="14" spans="1:238">
      <c r="A14" s="9" t="s">
        <v>102</v>
      </c>
      <c r="B14" s="57">
        <v>222573</v>
      </c>
      <c r="C14" s="57">
        <v>212639</v>
      </c>
      <c r="D14" s="57">
        <v>172660</v>
      </c>
      <c r="E14" s="57">
        <v>181684</v>
      </c>
      <c r="F14" s="57">
        <v>175745</v>
      </c>
      <c r="G14" s="57">
        <v>147187</v>
      </c>
      <c r="H14" s="57">
        <v>194966</v>
      </c>
      <c r="I14" s="57">
        <v>179075</v>
      </c>
      <c r="J14" s="57">
        <v>205080</v>
      </c>
      <c r="K14" s="57">
        <v>286170</v>
      </c>
      <c r="L14" s="57">
        <v>183374</v>
      </c>
      <c r="M14" s="57">
        <v>251547</v>
      </c>
      <c r="N14" s="57">
        <v>321121</v>
      </c>
    </row>
    <row r="15" spans="1:238">
      <c r="A15" s="9" t="s">
        <v>103</v>
      </c>
      <c r="B15" s="57">
        <v>142104</v>
      </c>
      <c r="C15" s="57">
        <v>131704</v>
      </c>
      <c r="D15" s="57">
        <v>159811</v>
      </c>
      <c r="E15" s="57">
        <v>154689</v>
      </c>
      <c r="F15" s="57">
        <v>204273</v>
      </c>
      <c r="G15" s="57">
        <v>169804</v>
      </c>
      <c r="H15" s="57">
        <v>191421</v>
      </c>
      <c r="I15" s="57">
        <v>189483</v>
      </c>
      <c r="J15" s="57">
        <v>234797</v>
      </c>
      <c r="K15" s="57">
        <v>201035</v>
      </c>
      <c r="L15" s="57">
        <v>219370</v>
      </c>
      <c r="M15" s="57">
        <v>220012</v>
      </c>
      <c r="N15" s="57">
        <v>272164</v>
      </c>
    </row>
    <row r="16" spans="1:238" ht="13.5" thickBot="1">
      <c r="A16" s="107" t="s">
        <v>87</v>
      </c>
      <c r="B16" s="140">
        <f t="shared" ref="B16:N16" si="0">SUM(B4:B15)</f>
        <v>2687309</v>
      </c>
      <c r="C16" s="140">
        <f t="shared" si="0"/>
        <v>2230956</v>
      </c>
      <c r="D16" s="140">
        <f t="shared" si="0"/>
        <v>2163310</v>
      </c>
      <c r="E16" s="140">
        <f t="shared" si="0"/>
        <v>2059281</v>
      </c>
      <c r="F16" s="140">
        <f t="shared" si="0"/>
        <v>2056561</v>
      </c>
      <c r="G16" s="140">
        <f t="shared" si="0"/>
        <v>2009954</v>
      </c>
      <c r="H16" s="140">
        <f t="shared" si="0"/>
        <v>2397562</v>
      </c>
      <c r="I16" s="140">
        <f t="shared" si="0"/>
        <v>2350598</v>
      </c>
      <c r="J16" s="140">
        <f t="shared" si="0"/>
        <v>2645096</v>
      </c>
      <c r="K16" s="140">
        <f t="shared" si="0"/>
        <v>2974573</v>
      </c>
      <c r="L16" s="140">
        <f t="shared" si="0"/>
        <v>3066859</v>
      </c>
      <c r="M16" s="140">
        <f t="shared" si="0"/>
        <v>2730129.3250968223</v>
      </c>
      <c r="N16" s="140">
        <f t="shared" si="0"/>
        <v>3078169</v>
      </c>
    </row>
    <row r="17" spans="1:14" ht="13.5" thickTop="1">
      <c r="A17" s="108"/>
      <c r="G17" s="24"/>
    </row>
    <row r="18" spans="1:14">
      <c r="A18" s="731" t="s">
        <v>1796</v>
      </c>
      <c r="B18" s="731"/>
      <c r="C18" s="731"/>
      <c r="D18" s="731"/>
      <c r="E18" s="731"/>
      <c r="F18" s="731"/>
      <c r="G18" s="731"/>
      <c r="H18" s="731"/>
      <c r="I18" s="731"/>
    </row>
    <row r="20" spans="1:14" ht="15">
      <c r="A20" s="722" t="s">
        <v>1093</v>
      </c>
      <c r="B20" s="722"/>
    </row>
    <row r="22" spans="1:14" ht="15.75">
      <c r="A22" s="724" t="s">
        <v>2023</v>
      </c>
      <c r="B22" s="724"/>
      <c r="C22" s="724"/>
      <c r="D22" s="724"/>
      <c r="E22" s="724"/>
      <c r="F22" s="724"/>
      <c r="G22" s="724"/>
      <c r="H22" s="724"/>
      <c r="I22" s="37"/>
    </row>
    <row r="23" spans="1:14" ht="15.75">
      <c r="A23" s="27"/>
      <c r="B23" s="37"/>
      <c r="C23" s="37"/>
      <c r="D23" s="116"/>
      <c r="E23" s="37"/>
      <c r="F23" s="116"/>
      <c r="G23" s="37"/>
      <c r="H23" s="37"/>
      <c r="I23" s="37"/>
    </row>
    <row r="24" spans="1:14" ht="13.5" thickBot="1">
      <c r="A24" s="105" t="s">
        <v>1085</v>
      </c>
      <c r="B24" s="139">
        <v>1999</v>
      </c>
      <c r="C24" s="139">
        <v>2000</v>
      </c>
      <c r="D24" s="139">
        <v>2001</v>
      </c>
      <c r="E24" s="139">
        <v>2002</v>
      </c>
      <c r="F24" s="139">
        <v>2003</v>
      </c>
      <c r="G24" s="139">
        <v>2004</v>
      </c>
      <c r="H24" s="139">
        <v>2005</v>
      </c>
      <c r="I24" s="139">
        <v>2006</v>
      </c>
      <c r="J24" s="139">
        <v>2007</v>
      </c>
      <c r="K24" s="139">
        <v>2008</v>
      </c>
      <c r="L24" s="139">
        <v>2009</v>
      </c>
      <c r="M24" s="139">
        <v>2010</v>
      </c>
      <c r="N24" s="139">
        <v>2011</v>
      </c>
    </row>
    <row r="25" spans="1:14">
      <c r="A25" s="9" t="s">
        <v>92</v>
      </c>
      <c r="B25" s="182">
        <v>343306</v>
      </c>
      <c r="C25" s="182">
        <v>298339</v>
      </c>
      <c r="D25" s="182">
        <v>357944</v>
      </c>
      <c r="E25" s="182">
        <v>292899</v>
      </c>
      <c r="F25" s="182">
        <v>255598</v>
      </c>
      <c r="G25" s="182">
        <v>260490</v>
      </c>
      <c r="H25" s="182">
        <v>231561</v>
      </c>
      <c r="I25" s="182">
        <v>275106</v>
      </c>
      <c r="J25" s="182">
        <v>303271</v>
      </c>
      <c r="K25" s="182">
        <v>258979</v>
      </c>
      <c r="L25" s="182">
        <v>334415</v>
      </c>
      <c r="M25" s="182">
        <v>224066</v>
      </c>
      <c r="N25" s="182">
        <v>262636</v>
      </c>
    </row>
    <row r="26" spans="1:14">
      <c r="A26" s="9" t="s">
        <v>93</v>
      </c>
      <c r="B26" s="182">
        <v>397351</v>
      </c>
      <c r="C26" s="182">
        <v>348092</v>
      </c>
      <c r="D26" s="182">
        <v>341121</v>
      </c>
      <c r="E26" s="182">
        <v>310305</v>
      </c>
      <c r="F26" s="182">
        <v>270051</v>
      </c>
      <c r="G26" s="182">
        <v>312833</v>
      </c>
      <c r="H26" s="182">
        <f>263787+25000</f>
        <v>288787</v>
      </c>
      <c r="I26" s="182">
        <v>246082</v>
      </c>
      <c r="J26" s="182">
        <v>291301</v>
      </c>
      <c r="K26" s="182">
        <v>286593</v>
      </c>
      <c r="L26" s="182">
        <v>262123</v>
      </c>
      <c r="M26" s="182">
        <v>263321</v>
      </c>
      <c r="N26" s="182">
        <v>282648</v>
      </c>
    </row>
    <row r="27" spans="1:14">
      <c r="A27" s="9" t="s">
        <v>94</v>
      </c>
      <c r="B27" s="182">
        <v>455180</v>
      </c>
      <c r="C27" s="182">
        <v>371757</v>
      </c>
      <c r="D27" s="182">
        <v>358598</v>
      </c>
      <c r="E27" s="182">
        <v>351453</v>
      </c>
      <c r="F27" s="182">
        <v>340452</v>
      </c>
      <c r="G27" s="182">
        <v>311108</v>
      </c>
      <c r="H27" s="182">
        <f>236338+85000</f>
        <v>321338</v>
      </c>
      <c r="I27" s="182">
        <v>321554</v>
      </c>
      <c r="J27" s="182">
        <v>331542</v>
      </c>
      <c r="K27" s="182">
        <v>309529</v>
      </c>
      <c r="L27" s="182">
        <v>300475</v>
      </c>
      <c r="M27" s="182">
        <v>377041</v>
      </c>
      <c r="N27" s="182">
        <v>387399</v>
      </c>
    </row>
    <row r="28" spans="1:14">
      <c r="A28" s="9" t="s">
        <v>95</v>
      </c>
      <c r="B28" s="182">
        <v>392280</v>
      </c>
      <c r="C28" s="182">
        <v>345054</v>
      </c>
      <c r="D28" s="182">
        <v>375715</v>
      </c>
      <c r="E28" s="182">
        <v>412148</v>
      </c>
      <c r="F28" s="182">
        <v>344117</v>
      </c>
      <c r="G28" s="182">
        <v>344208</v>
      </c>
      <c r="H28" s="182">
        <f>360706+25000</f>
        <v>385706</v>
      </c>
      <c r="I28" s="182">
        <v>310592</v>
      </c>
      <c r="J28" s="182">
        <v>325058</v>
      </c>
      <c r="K28" s="182">
        <v>361949</v>
      </c>
      <c r="L28" s="182">
        <v>295526</v>
      </c>
      <c r="M28" s="182">
        <v>396727</v>
      </c>
      <c r="N28" s="182">
        <v>377209</v>
      </c>
    </row>
    <row r="29" spans="1:14">
      <c r="A29" s="9" t="s">
        <v>96</v>
      </c>
      <c r="B29" s="182">
        <v>492471</v>
      </c>
      <c r="C29" s="182">
        <v>449778</v>
      </c>
      <c r="D29" s="182">
        <v>463830</v>
      </c>
      <c r="E29" s="182">
        <v>428363</v>
      </c>
      <c r="F29" s="182">
        <v>346136</v>
      </c>
      <c r="G29" s="182">
        <v>348924</v>
      </c>
      <c r="H29" s="182">
        <f>318156+25000</f>
        <v>343156</v>
      </c>
      <c r="I29" s="182">
        <v>357998</v>
      </c>
      <c r="J29" s="182">
        <v>372808</v>
      </c>
      <c r="K29" s="182">
        <v>326217</v>
      </c>
      <c r="L29" s="182">
        <v>339381</v>
      </c>
      <c r="M29" s="182">
        <v>359808</v>
      </c>
      <c r="N29" s="182">
        <v>394035</v>
      </c>
    </row>
    <row r="30" spans="1:14">
      <c r="A30" s="9" t="s">
        <v>97</v>
      </c>
      <c r="B30" s="182">
        <v>509929</v>
      </c>
      <c r="C30" s="182">
        <v>440747</v>
      </c>
      <c r="D30" s="182">
        <v>487182</v>
      </c>
      <c r="E30" s="182">
        <f>442221-20000</f>
        <v>422221</v>
      </c>
      <c r="F30" s="182">
        <v>234712</v>
      </c>
      <c r="G30" s="182">
        <v>367036</v>
      </c>
      <c r="H30" s="182">
        <f>267535+125000</f>
        <v>392535</v>
      </c>
      <c r="I30" s="182">
        <v>373474</v>
      </c>
      <c r="J30" s="182">
        <v>372086</v>
      </c>
      <c r="K30" s="182">
        <v>393200</v>
      </c>
      <c r="L30" s="182">
        <v>356256</v>
      </c>
      <c r="M30" s="182">
        <v>420766</v>
      </c>
      <c r="N30" s="182">
        <v>391694</v>
      </c>
    </row>
    <row r="31" spans="1:14">
      <c r="A31" s="9" t="s">
        <v>98</v>
      </c>
      <c r="B31" s="182">
        <v>445830</v>
      </c>
      <c r="C31" s="182">
        <v>400672</v>
      </c>
      <c r="D31" s="182">
        <v>386039</v>
      </c>
      <c r="E31" s="182">
        <v>396292</v>
      </c>
      <c r="F31" s="182">
        <v>339627</v>
      </c>
      <c r="G31" s="182">
        <v>299297</v>
      </c>
      <c r="H31" s="182">
        <f>322566+35000</f>
        <v>357566</v>
      </c>
      <c r="I31" s="182">
        <v>364444</v>
      </c>
      <c r="J31" s="182">
        <v>345275</v>
      </c>
      <c r="K31" s="182">
        <v>386143</v>
      </c>
      <c r="L31" s="182">
        <v>457739</v>
      </c>
      <c r="M31" s="182">
        <v>370763</v>
      </c>
      <c r="N31" s="182">
        <v>398726</v>
      </c>
    </row>
    <row r="32" spans="1:14">
      <c r="A32" s="9" t="s">
        <v>99</v>
      </c>
      <c r="B32" s="182">
        <v>451242</v>
      </c>
      <c r="C32" s="182">
        <v>417988</v>
      </c>
      <c r="D32" s="182">
        <f>386075-10000</f>
        <v>376075</v>
      </c>
      <c r="E32" s="182">
        <f>304913+449+20000</f>
        <v>325362</v>
      </c>
      <c r="F32" s="182">
        <v>280706</v>
      </c>
      <c r="G32" s="182">
        <v>315317</v>
      </c>
      <c r="H32" s="182">
        <v>338393</v>
      </c>
      <c r="I32" s="182">
        <v>304530</v>
      </c>
      <c r="J32" s="182">
        <v>299548</v>
      </c>
      <c r="K32" s="182">
        <v>343909</v>
      </c>
      <c r="L32" s="182">
        <v>333648</v>
      </c>
      <c r="M32" s="182">
        <v>313290</v>
      </c>
      <c r="N32" s="182">
        <v>367166</v>
      </c>
    </row>
    <row r="33" spans="1:14">
      <c r="A33" s="9" t="s">
        <v>100</v>
      </c>
      <c r="B33" s="182">
        <v>418235</v>
      </c>
      <c r="C33" s="182">
        <v>333386</v>
      </c>
      <c r="D33" s="182">
        <f>303280+10000+40</f>
        <v>313320</v>
      </c>
      <c r="E33" s="182">
        <v>301290</v>
      </c>
      <c r="F33" s="182">
        <v>256504</v>
      </c>
      <c r="G33" s="182">
        <v>295880</v>
      </c>
      <c r="H33" s="182">
        <v>294187</v>
      </c>
      <c r="I33" s="182">
        <v>244537</v>
      </c>
      <c r="J33" s="182">
        <v>313745</v>
      </c>
      <c r="K33" s="182">
        <v>339918</v>
      </c>
      <c r="L33" s="182">
        <v>297696</v>
      </c>
      <c r="M33" s="182">
        <v>337603</v>
      </c>
      <c r="N33" s="182">
        <v>342365</v>
      </c>
    </row>
    <row r="34" spans="1:14">
      <c r="A34" s="9" t="s">
        <v>101</v>
      </c>
      <c r="B34" s="182">
        <v>416357</v>
      </c>
      <c r="C34" s="182">
        <f>442572-30000</f>
        <v>412572</v>
      </c>
      <c r="D34" s="182">
        <f>377285+7000</f>
        <v>384285</v>
      </c>
      <c r="E34" s="182">
        <v>348803</v>
      </c>
      <c r="F34" s="182">
        <v>333048</v>
      </c>
      <c r="G34" s="182">
        <v>326527</v>
      </c>
      <c r="H34" s="182">
        <v>330814</v>
      </c>
      <c r="I34" s="182">
        <v>311552</v>
      </c>
      <c r="J34" s="182">
        <v>422011</v>
      </c>
      <c r="K34" s="182">
        <v>358387</v>
      </c>
      <c r="L34" s="182">
        <v>319415</v>
      </c>
      <c r="M34" s="182">
        <v>332671</v>
      </c>
      <c r="N34" s="182">
        <v>414196</v>
      </c>
    </row>
    <row r="35" spans="1:14">
      <c r="A35" s="9" t="s">
        <v>102</v>
      </c>
      <c r="B35" s="182">
        <v>451250</v>
      </c>
      <c r="C35" s="182">
        <v>419453</v>
      </c>
      <c r="D35" s="182">
        <f>360493-7000</f>
        <v>353493</v>
      </c>
      <c r="E35" s="182">
        <v>395243</v>
      </c>
      <c r="F35" s="182">
        <v>329668</v>
      </c>
      <c r="G35" s="182">
        <v>385314</v>
      </c>
      <c r="H35" s="182">
        <v>311833</v>
      </c>
      <c r="I35" s="182">
        <v>232595</v>
      </c>
      <c r="J35" s="182">
        <v>359370</v>
      </c>
      <c r="K35" s="182">
        <v>363547</v>
      </c>
      <c r="L35" s="182">
        <v>336206</v>
      </c>
      <c r="M35" s="182">
        <v>352341</v>
      </c>
      <c r="N35" s="182">
        <v>442101</v>
      </c>
    </row>
    <row r="36" spans="1:14">
      <c r="A36" s="9" t="s">
        <v>103</v>
      </c>
      <c r="B36" s="182">
        <v>275151</v>
      </c>
      <c r="C36" s="183">
        <f>299844+30000</f>
        <v>329844</v>
      </c>
      <c r="D36" s="182">
        <v>288407</v>
      </c>
      <c r="E36" s="182">
        <v>255966</v>
      </c>
      <c r="F36" s="182">
        <v>329648</v>
      </c>
      <c r="G36" s="182">
        <v>276115</v>
      </c>
      <c r="H36" s="182">
        <f>E36/0.84</f>
        <v>304721.42857142858</v>
      </c>
      <c r="I36" s="182">
        <v>313271</v>
      </c>
      <c r="J36" s="182">
        <v>259000</v>
      </c>
      <c r="K36" s="182">
        <v>333236</v>
      </c>
      <c r="L36" s="182">
        <v>306305</v>
      </c>
      <c r="M36" s="182">
        <v>327804</v>
      </c>
      <c r="N36" s="182">
        <v>385447</v>
      </c>
    </row>
    <row r="37" spans="1:14" ht="13.5" thickBot="1">
      <c r="A37" s="107" t="s">
        <v>87</v>
      </c>
      <c r="B37" s="140">
        <f t="shared" ref="B37:K37" si="1">SUM(B25:B36)</f>
        <v>5048582</v>
      </c>
      <c r="C37" s="140">
        <f t="shared" si="1"/>
        <v>4567682</v>
      </c>
      <c r="D37" s="140">
        <f t="shared" si="1"/>
        <v>4486009</v>
      </c>
      <c r="E37" s="140">
        <f t="shared" si="1"/>
        <v>4240345</v>
      </c>
      <c r="F37" s="140">
        <f t="shared" si="1"/>
        <v>3660267</v>
      </c>
      <c r="G37" s="140">
        <f t="shared" si="1"/>
        <v>3843049</v>
      </c>
      <c r="H37" s="140">
        <f t="shared" si="1"/>
        <v>3900597.4285714286</v>
      </c>
      <c r="I37" s="140">
        <f t="shared" si="1"/>
        <v>3655735</v>
      </c>
      <c r="J37" s="140">
        <f t="shared" si="1"/>
        <v>3995015</v>
      </c>
      <c r="K37" s="140">
        <f t="shared" si="1"/>
        <v>4061607</v>
      </c>
      <c r="L37" s="140">
        <f>SUM(L25:L36)</f>
        <v>3939185</v>
      </c>
      <c r="M37" s="140">
        <f>SUM(M25:M36)</f>
        <v>4076201</v>
      </c>
      <c r="N37" s="140">
        <f>SUM(N25:N36)</f>
        <v>4445622</v>
      </c>
    </row>
    <row r="38" spans="1:14" ht="13.5" thickTop="1">
      <c r="A38" s="108"/>
      <c r="G38" s="24"/>
    </row>
    <row r="39" spans="1:14">
      <c r="A39" s="12" t="s">
        <v>2011</v>
      </c>
      <c r="B39" s="12"/>
      <c r="C39" s="12"/>
      <c r="D39" s="12"/>
      <c r="E39" s="12"/>
      <c r="F39" s="12"/>
      <c r="G39" s="12"/>
      <c r="H39" s="181"/>
      <c r="I39" s="181"/>
    </row>
    <row r="41" spans="1:14" ht="15">
      <c r="A41" s="722" t="s">
        <v>1093</v>
      </c>
      <c r="B41" s="722"/>
    </row>
    <row r="43" spans="1:14">
      <c r="A43" s="725" t="s">
        <v>2010</v>
      </c>
      <c r="B43" s="725"/>
      <c r="C43" s="725"/>
      <c r="D43" s="725"/>
      <c r="E43" s="725"/>
      <c r="F43" s="725"/>
      <c r="G43" s="725"/>
      <c r="H43" s="725"/>
      <c r="I43" s="725"/>
      <c r="J43" s="725"/>
      <c r="K43" s="725"/>
      <c r="L43" s="725"/>
      <c r="M43" s="725"/>
    </row>
  </sheetData>
  <mergeCells count="6">
    <mergeCell ref="A43:M43"/>
    <mergeCell ref="A41:B41"/>
    <mergeCell ref="A1:H1"/>
    <mergeCell ref="A18:I18"/>
    <mergeCell ref="A20:B20"/>
    <mergeCell ref="A22:H22"/>
  </mergeCells>
  <phoneticPr fontId="15" type="noConversion"/>
  <hyperlinks>
    <hyperlink ref="A20:B20" location="'Table of Contents'!A1" display="Table of contents"/>
    <hyperlink ref="A41:B41" location="'Table of Contents'!A1" display="Table of contents"/>
  </hyperlinks>
  <pageMargins left="0.75" right="0.75" top="1" bottom="1" header="0.5" footer="0.5"/>
  <pageSetup orientation="portrait" verticalDpi="1200" r:id="rId1"/>
  <headerFooter alignWithMargins="0"/>
</worksheet>
</file>

<file path=xl/worksheets/sheet2.xml><?xml version="1.0" encoding="utf-8"?>
<worksheet xmlns="http://schemas.openxmlformats.org/spreadsheetml/2006/main" xmlns:r="http://schemas.openxmlformats.org/officeDocument/2006/relationships">
  <sheetPr codeName="Sheet4">
    <pageSetUpPr fitToPage="1"/>
  </sheetPr>
  <dimension ref="A1:M54"/>
  <sheetViews>
    <sheetView topLeftCell="A37" zoomScale="115" zoomScaleNormal="115" zoomScaleSheetLayoutView="85" workbookViewId="0">
      <selection activeCell="A54" sqref="A54:XFD54"/>
    </sheetView>
  </sheetViews>
  <sheetFormatPr defaultColWidth="24.42578125" defaultRowHeight="12.75"/>
  <cols>
    <col min="1" max="1" width="9" customWidth="1"/>
    <col min="2" max="2" width="18.28515625" style="213" customWidth="1"/>
    <col min="3" max="3" width="10.7109375" customWidth="1"/>
    <col min="4" max="4" width="10.5703125" style="5" customWidth="1"/>
    <col min="5" max="5" width="10.28515625" bestFit="1" customWidth="1"/>
    <col min="6" max="11" width="10.28515625" customWidth="1"/>
  </cols>
  <sheetData>
    <row r="1" spans="1:11">
      <c r="A1" s="330" t="s">
        <v>226</v>
      </c>
      <c r="B1" s="331" t="s">
        <v>2205</v>
      </c>
      <c r="C1" s="21">
        <v>2004</v>
      </c>
      <c r="D1" s="21">
        <v>2005</v>
      </c>
      <c r="E1" s="21">
        <v>2006</v>
      </c>
      <c r="F1" s="21">
        <v>2007</v>
      </c>
      <c r="G1" s="21">
        <v>2008</v>
      </c>
      <c r="H1" s="21">
        <v>2009</v>
      </c>
      <c r="I1" s="21">
        <v>2010</v>
      </c>
      <c r="J1" s="565">
        <v>2011</v>
      </c>
      <c r="K1" s="655">
        <v>2012</v>
      </c>
    </row>
    <row r="2" spans="1:11">
      <c r="A2" s="328" t="s">
        <v>935</v>
      </c>
      <c r="B2" s="329" t="s">
        <v>125</v>
      </c>
      <c r="C2" s="328">
        <v>12</v>
      </c>
      <c r="D2" s="332">
        <v>11</v>
      </c>
      <c r="E2" s="332">
        <v>15</v>
      </c>
      <c r="F2" s="332">
        <v>16</v>
      </c>
      <c r="G2" s="332">
        <v>16</v>
      </c>
      <c r="H2" s="332">
        <v>17</v>
      </c>
      <c r="I2" s="332">
        <v>20</v>
      </c>
      <c r="J2" s="332">
        <v>22</v>
      </c>
      <c r="K2" s="332">
        <v>21</v>
      </c>
    </row>
    <row r="3" spans="1:11">
      <c r="A3" s="328" t="s">
        <v>936</v>
      </c>
      <c r="B3" s="329" t="s">
        <v>124</v>
      </c>
      <c r="C3" s="328">
        <v>4</v>
      </c>
      <c r="D3" s="332">
        <v>5</v>
      </c>
      <c r="E3" s="332">
        <v>5</v>
      </c>
      <c r="F3" s="332">
        <v>6</v>
      </c>
      <c r="G3" s="332">
        <v>6</v>
      </c>
      <c r="H3" s="332">
        <v>6</v>
      </c>
      <c r="I3" s="332">
        <v>7</v>
      </c>
      <c r="J3" s="332">
        <v>7</v>
      </c>
      <c r="K3" s="332">
        <v>12</v>
      </c>
    </row>
    <row r="4" spans="1:11">
      <c r="A4" s="328" t="s">
        <v>937</v>
      </c>
      <c r="B4" s="329" t="s">
        <v>127</v>
      </c>
      <c r="C4" s="328">
        <v>4</v>
      </c>
      <c r="D4" s="332">
        <v>4</v>
      </c>
      <c r="E4" s="332">
        <v>5</v>
      </c>
      <c r="F4" s="332">
        <v>4</v>
      </c>
      <c r="G4" s="332">
        <v>4</v>
      </c>
      <c r="H4" s="332">
        <v>4</v>
      </c>
      <c r="I4" s="332">
        <v>5</v>
      </c>
      <c r="J4" s="332">
        <v>7</v>
      </c>
      <c r="K4" s="332">
        <v>10</v>
      </c>
    </row>
    <row r="5" spans="1:11">
      <c r="A5" s="328" t="s">
        <v>938</v>
      </c>
      <c r="B5" s="329" t="s">
        <v>126</v>
      </c>
      <c r="C5" s="328">
        <v>33</v>
      </c>
      <c r="D5" s="332">
        <v>27</v>
      </c>
      <c r="E5" s="332">
        <v>28</v>
      </c>
      <c r="F5" s="332">
        <v>31</v>
      </c>
      <c r="G5" s="332">
        <v>31</v>
      </c>
      <c r="H5" s="332">
        <v>31</v>
      </c>
      <c r="I5" s="332">
        <v>31</v>
      </c>
      <c r="J5" s="332">
        <v>35</v>
      </c>
      <c r="K5" s="332">
        <v>46</v>
      </c>
    </row>
    <row r="6" spans="1:11">
      <c r="A6" s="328" t="s">
        <v>939</v>
      </c>
      <c r="B6" s="329" t="s">
        <v>128</v>
      </c>
      <c r="C6" s="328">
        <v>256</v>
      </c>
      <c r="D6" s="332">
        <v>253</v>
      </c>
      <c r="E6" s="332">
        <v>283</v>
      </c>
      <c r="F6" s="332">
        <v>293</v>
      </c>
      <c r="G6" s="332">
        <v>307</v>
      </c>
      <c r="H6" s="332">
        <v>305</v>
      </c>
      <c r="I6" s="332">
        <v>318</v>
      </c>
      <c r="J6" s="332">
        <v>332</v>
      </c>
      <c r="K6" s="332">
        <v>363</v>
      </c>
    </row>
    <row r="7" spans="1:11">
      <c r="A7" s="328" t="s">
        <v>940</v>
      </c>
      <c r="B7" s="329" t="s">
        <v>129</v>
      </c>
      <c r="C7" s="328">
        <v>90</v>
      </c>
      <c r="D7" s="332">
        <v>92</v>
      </c>
      <c r="E7" s="332">
        <v>105</v>
      </c>
      <c r="F7" s="332">
        <v>109</v>
      </c>
      <c r="G7" s="332">
        <v>113</v>
      </c>
      <c r="H7" s="332">
        <v>111</v>
      </c>
      <c r="I7" s="332">
        <v>124</v>
      </c>
      <c r="J7" s="332">
        <v>133</v>
      </c>
      <c r="K7" s="332">
        <v>161</v>
      </c>
    </row>
    <row r="8" spans="1:11">
      <c r="A8" s="328" t="s">
        <v>941</v>
      </c>
      <c r="B8" s="329" t="s">
        <v>130</v>
      </c>
      <c r="C8" s="328">
        <v>14</v>
      </c>
      <c r="D8" s="332">
        <v>15</v>
      </c>
      <c r="E8" s="332">
        <v>18</v>
      </c>
      <c r="F8" s="332">
        <v>17</v>
      </c>
      <c r="G8" s="332">
        <v>19</v>
      </c>
      <c r="H8" s="332">
        <v>18</v>
      </c>
      <c r="I8" s="332">
        <v>20</v>
      </c>
      <c r="J8" s="332">
        <v>17</v>
      </c>
      <c r="K8" s="332">
        <v>22</v>
      </c>
    </row>
    <row r="9" spans="1:11">
      <c r="A9" s="328" t="s">
        <v>446</v>
      </c>
      <c r="B9" s="329" t="s">
        <v>399</v>
      </c>
      <c r="C9" s="328">
        <v>5</v>
      </c>
      <c r="D9" s="332">
        <v>4</v>
      </c>
      <c r="E9" s="332">
        <v>3</v>
      </c>
      <c r="F9" s="447">
        <v>3</v>
      </c>
      <c r="G9" s="332">
        <v>3</v>
      </c>
      <c r="H9" s="332">
        <v>3</v>
      </c>
      <c r="I9" s="332">
        <v>4</v>
      </c>
      <c r="J9" s="332">
        <v>5</v>
      </c>
      <c r="K9" s="332">
        <v>5</v>
      </c>
    </row>
    <row r="10" spans="1:11">
      <c r="A10" s="328" t="s">
        <v>942</v>
      </c>
      <c r="B10" s="329" t="s">
        <v>131</v>
      </c>
      <c r="C10" s="328">
        <v>9</v>
      </c>
      <c r="D10" s="332">
        <v>7</v>
      </c>
      <c r="E10" s="332">
        <v>8</v>
      </c>
      <c r="F10" s="332">
        <v>8</v>
      </c>
      <c r="G10" s="332">
        <v>8</v>
      </c>
      <c r="H10" s="332">
        <v>10</v>
      </c>
      <c r="I10" s="332">
        <v>9</v>
      </c>
      <c r="J10" s="332">
        <v>9</v>
      </c>
      <c r="K10" s="332">
        <v>10</v>
      </c>
    </row>
    <row r="11" spans="1:11">
      <c r="A11" s="328" t="s">
        <v>943</v>
      </c>
      <c r="B11" s="329" t="s">
        <v>133</v>
      </c>
      <c r="C11" s="328">
        <v>63</v>
      </c>
      <c r="D11" s="332">
        <v>43</v>
      </c>
      <c r="E11" s="332">
        <v>48</v>
      </c>
      <c r="F11" s="332">
        <v>47</v>
      </c>
      <c r="G11" s="332">
        <v>57</v>
      </c>
      <c r="H11" s="332">
        <v>47</v>
      </c>
      <c r="I11" s="332">
        <v>52</v>
      </c>
      <c r="J11" s="332">
        <v>52</v>
      </c>
      <c r="K11" s="332">
        <v>68</v>
      </c>
    </row>
    <row r="12" spans="1:11">
      <c r="A12" s="328" t="s">
        <v>944</v>
      </c>
      <c r="B12" s="329" t="s">
        <v>134</v>
      </c>
      <c r="C12" s="328">
        <v>23</v>
      </c>
      <c r="D12" s="332">
        <v>19</v>
      </c>
      <c r="E12" s="332">
        <v>19</v>
      </c>
      <c r="F12" s="332">
        <v>20</v>
      </c>
      <c r="G12" s="332">
        <v>19</v>
      </c>
      <c r="H12" s="332">
        <v>22</v>
      </c>
      <c r="I12" s="332">
        <v>22</v>
      </c>
      <c r="J12" s="332">
        <v>24</v>
      </c>
      <c r="K12" s="332">
        <v>29</v>
      </c>
    </row>
    <row r="13" spans="1:11">
      <c r="A13" s="328" t="s">
        <v>945</v>
      </c>
      <c r="B13" s="329" t="s">
        <v>135</v>
      </c>
      <c r="C13" s="328">
        <v>8</v>
      </c>
      <c r="D13" s="332">
        <v>8</v>
      </c>
      <c r="E13" s="332">
        <v>11</v>
      </c>
      <c r="F13" s="332">
        <v>10</v>
      </c>
      <c r="G13" s="332">
        <v>10</v>
      </c>
      <c r="H13" s="332">
        <v>9</v>
      </c>
      <c r="I13" s="332">
        <v>8</v>
      </c>
      <c r="J13" s="332">
        <v>8</v>
      </c>
      <c r="K13" s="332">
        <v>11</v>
      </c>
    </row>
    <row r="14" spans="1:11">
      <c r="A14" s="328" t="s">
        <v>946</v>
      </c>
      <c r="B14" s="329" t="s">
        <v>139</v>
      </c>
      <c r="C14" s="328">
        <v>16</v>
      </c>
      <c r="D14" s="332">
        <v>16</v>
      </c>
      <c r="E14" s="332">
        <v>17</v>
      </c>
      <c r="F14" s="332">
        <v>19</v>
      </c>
      <c r="G14" s="332">
        <v>20</v>
      </c>
      <c r="H14" s="332">
        <v>21</v>
      </c>
      <c r="I14" s="332">
        <v>24</v>
      </c>
      <c r="J14" s="332">
        <v>29</v>
      </c>
      <c r="K14" s="332">
        <v>38</v>
      </c>
    </row>
    <row r="15" spans="1:11">
      <c r="A15" s="328" t="s">
        <v>947</v>
      </c>
      <c r="B15" s="329" t="s">
        <v>136</v>
      </c>
      <c r="C15" s="328">
        <v>17</v>
      </c>
      <c r="D15" s="332">
        <v>16</v>
      </c>
      <c r="E15" s="332">
        <v>17</v>
      </c>
      <c r="F15" s="332">
        <v>17</v>
      </c>
      <c r="G15" s="332">
        <v>20</v>
      </c>
      <c r="H15" s="332">
        <v>21</v>
      </c>
      <c r="I15" s="332">
        <v>21</v>
      </c>
      <c r="J15" s="332">
        <v>27</v>
      </c>
      <c r="K15" s="332">
        <v>32</v>
      </c>
    </row>
    <row r="16" spans="1:11">
      <c r="A16" s="328" t="s">
        <v>948</v>
      </c>
      <c r="B16" s="329" t="s">
        <v>137</v>
      </c>
      <c r="C16" s="328">
        <v>39</v>
      </c>
      <c r="D16" s="332">
        <v>38</v>
      </c>
      <c r="E16" s="332">
        <v>43</v>
      </c>
      <c r="F16" s="332">
        <v>42</v>
      </c>
      <c r="G16" s="332">
        <v>45</v>
      </c>
      <c r="H16" s="332">
        <v>52</v>
      </c>
      <c r="I16" s="332">
        <v>55</v>
      </c>
      <c r="J16" s="332">
        <v>55</v>
      </c>
      <c r="K16" s="332">
        <v>83</v>
      </c>
    </row>
    <row r="17" spans="1:11">
      <c r="A17" s="328" t="s">
        <v>949</v>
      </c>
      <c r="B17" s="329" t="s">
        <v>138</v>
      </c>
      <c r="C17" s="328">
        <v>21</v>
      </c>
      <c r="D17" s="332">
        <v>25</v>
      </c>
      <c r="E17" s="332">
        <v>25</v>
      </c>
      <c r="F17" s="332">
        <v>29</v>
      </c>
      <c r="G17" s="332">
        <v>32</v>
      </c>
      <c r="H17" s="332">
        <v>38</v>
      </c>
      <c r="I17" s="332">
        <v>43</v>
      </c>
      <c r="J17" s="332">
        <v>52</v>
      </c>
      <c r="K17" s="332">
        <v>68</v>
      </c>
    </row>
    <row r="18" spans="1:11">
      <c r="A18" s="328" t="s">
        <v>950</v>
      </c>
      <c r="B18" s="329" t="s">
        <v>140</v>
      </c>
      <c r="C18" s="328">
        <v>10</v>
      </c>
      <c r="D18" s="332">
        <v>11</v>
      </c>
      <c r="E18" s="332">
        <v>14</v>
      </c>
      <c r="F18" s="332">
        <v>14</v>
      </c>
      <c r="G18" s="332">
        <v>15</v>
      </c>
      <c r="H18" s="332">
        <v>15</v>
      </c>
      <c r="I18" s="332">
        <v>15</v>
      </c>
      <c r="J18" s="332">
        <v>17</v>
      </c>
      <c r="K18" s="332">
        <v>18</v>
      </c>
    </row>
    <row r="19" spans="1:11">
      <c r="A19" s="328" t="s">
        <v>951</v>
      </c>
      <c r="B19" s="329" t="s">
        <v>141</v>
      </c>
      <c r="C19" s="328">
        <v>9</v>
      </c>
      <c r="D19" s="332">
        <v>9</v>
      </c>
      <c r="E19" s="332">
        <v>9</v>
      </c>
      <c r="F19" s="332">
        <v>11</v>
      </c>
      <c r="G19" s="332">
        <v>11</v>
      </c>
      <c r="H19" s="332">
        <v>13</v>
      </c>
      <c r="I19" s="332">
        <v>12</v>
      </c>
      <c r="J19" s="332">
        <v>13</v>
      </c>
      <c r="K19" s="332">
        <v>21</v>
      </c>
    </row>
    <row r="20" spans="1:11">
      <c r="A20" s="328" t="s">
        <v>952</v>
      </c>
      <c r="B20" s="329" t="s">
        <v>254</v>
      </c>
      <c r="C20" s="328">
        <v>8</v>
      </c>
      <c r="D20" s="332">
        <v>10</v>
      </c>
      <c r="E20" s="332">
        <v>6</v>
      </c>
      <c r="F20" s="332">
        <v>5</v>
      </c>
      <c r="G20" s="332">
        <v>6</v>
      </c>
      <c r="H20" s="332">
        <v>6</v>
      </c>
      <c r="I20" s="332">
        <v>9</v>
      </c>
      <c r="J20" s="332">
        <v>8</v>
      </c>
      <c r="K20" s="332">
        <v>9</v>
      </c>
    </row>
    <row r="21" spans="1:11">
      <c r="A21" s="328" t="s">
        <v>953</v>
      </c>
      <c r="B21" s="329" t="s">
        <v>144</v>
      </c>
      <c r="C21" s="328">
        <v>37</v>
      </c>
      <c r="D21" s="332">
        <v>34</v>
      </c>
      <c r="E21" s="332">
        <v>40</v>
      </c>
      <c r="F21" s="332">
        <v>42</v>
      </c>
      <c r="G21" s="332">
        <v>41</v>
      </c>
      <c r="H21" s="332">
        <v>40</v>
      </c>
      <c r="I21" s="332">
        <v>43</v>
      </c>
      <c r="J21" s="332">
        <v>46</v>
      </c>
      <c r="K21" s="332">
        <v>53</v>
      </c>
    </row>
    <row r="22" spans="1:11">
      <c r="A22" s="328" t="s">
        <v>954</v>
      </c>
      <c r="B22" s="329" t="s">
        <v>143</v>
      </c>
      <c r="C22" s="328">
        <v>25</v>
      </c>
      <c r="D22" s="332">
        <v>24</v>
      </c>
      <c r="E22" s="332">
        <v>21</v>
      </c>
      <c r="F22" s="332">
        <v>22</v>
      </c>
      <c r="G22" s="332">
        <v>22</v>
      </c>
      <c r="H22" s="332">
        <v>23</v>
      </c>
      <c r="I22" s="332">
        <v>22</v>
      </c>
      <c r="J22" s="332">
        <v>24</v>
      </c>
      <c r="K22" s="332">
        <v>35</v>
      </c>
    </row>
    <row r="23" spans="1:11">
      <c r="A23" s="328" t="s">
        <v>955</v>
      </c>
      <c r="B23" s="329" t="s">
        <v>142</v>
      </c>
      <c r="C23" s="328">
        <v>37</v>
      </c>
      <c r="D23" s="332">
        <v>41</v>
      </c>
      <c r="E23" s="332">
        <v>40</v>
      </c>
      <c r="F23" s="332">
        <v>40</v>
      </c>
      <c r="G23" s="332">
        <v>39</v>
      </c>
      <c r="H23" s="332">
        <v>38</v>
      </c>
      <c r="I23" s="332">
        <v>39</v>
      </c>
      <c r="J23" s="332">
        <v>44</v>
      </c>
      <c r="K23" s="332">
        <v>47</v>
      </c>
    </row>
    <row r="24" spans="1:11">
      <c r="A24" s="328" t="s">
        <v>956</v>
      </c>
      <c r="B24" s="329" t="s">
        <v>145</v>
      </c>
      <c r="C24" s="328">
        <v>73</v>
      </c>
      <c r="D24" s="332">
        <v>78</v>
      </c>
      <c r="E24" s="332">
        <v>91</v>
      </c>
      <c r="F24" s="332">
        <v>93</v>
      </c>
      <c r="G24" s="332">
        <v>93</v>
      </c>
      <c r="H24" s="332">
        <v>96</v>
      </c>
      <c r="I24" s="332">
        <v>103</v>
      </c>
      <c r="J24" s="332">
        <v>114</v>
      </c>
      <c r="K24" s="332">
        <v>140</v>
      </c>
    </row>
    <row r="25" spans="1:11">
      <c r="A25" s="328" t="s">
        <v>957</v>
      </c>
      <c r="B25" s="329" t="s">
        <v>146</v>
      </c>
      <c r="C25" s="328">
        <v>26</v>
      </c>
      <c r="D25" s="332">
        <v>26</v>
      </c>
      <c r="E25" s="332">
        <v>30</v>
      </c>
      <c r="F25" s="332">
        <v>28</v>
      </c>
      <c r="G25" s="332">
        <v>41</v>
      </c>
      <c r="H25" s="332">
        <v>41</v>
      </c>
      <c r="I25" s="332">
        <v>39</v>
      </c>
      <c r="J25" s="332">
        <v>49</v>
      </c>
      <c r="K25" s="332">
        <v>57</v>
      </c>
    </row>
    <row r="26" spans="1:11">
      <c r="A26" s="328" t="s">
        <v>958</v>
      </c>
      <c r="B26" s="329" t="s">
        <v>148</v>
      </c>
      <c r="C26" s="328">
        <v>25</v>
      </c>
      <c r="D26" s="332">
        <v>29</v>
      </c>
      <c r="E26" s="332">
        <v>37</v>
      </c>
      <c r="F26" s="332">
        <v>38</v>
      </c>
      <c r="G26" s="332">
        <v>41</v>
      </c>
      <c r="H26" s="332">
        <v>41</v>
      </c>
      <c r="I26" s="332">
        <v>51</v>
      </c>
      <c r="J26" s="332">
        <v>51</v>
      </c>
      <c r="K26" s="332">
        <v>51</v>
      </c>
    </row>
    <row r="27" spans="1:11">
      <c r="A27" s="328" t="s">
        <v>959</v>
      </c>
      <c r="B27" s="329" t="s">
        <v>147</v>
      </c>
      <c r="C27" s="328">
        <v>2</v>
      </c>
      <c r="D27" s="328">
        <v>2</v>
      </c>
      <c r="E27" s="328">
        <v>1</v>
      </c>
      <c r="F27" s="446">
        <v>1</v>
      </c>
      <c r="G27" s="332">
        <v>2</v>
      </c>
      <c r="H27" s="332">
        <v>1</v>
      </c>
      <c r="I27" s="332">
        <v>2</v>
      </c>
      <c r="J27" s="332">
        <v>2</v>
      </c>
      <c r="K27" s="332">
        <v>3</v>
      </c>
    </row>
    <row r="28" spans="1:11">
      <c r="A28" s="328" t="s">
        <v>960</v>
      </c>
      <c r="B28" s="329" t="s">
        <v>149</v>
      </c>
      <c r="C28" s="328">
        <v>21</v>
      </c>
      <c r="D28" s="332">
        <v>19</v>
      </c>
      <c r="E28" s="332">
        <v>21</v>
      </c>
      <c r="F28" s="332">
        <v>26</v>
      </c>
      <c r="G28" s="332">
        <v>29</v>
      </c>
      <c r="H28" s="332">
        <v>30</v>
      </c>
      <c r="I28" s="332">
        <v>30</v>
      </c>
      <c r="J28" s="332">
        <v>32</v>
      </c>
      <c r="K28" s="332">
        <v>31</v>
      </c>
    </row>
    <row r="29" spans="1:11">
      <c r="A29" s="328" t="s">
        <v>961</v>
      </c>
      <c r="B29" s="329" t="s">
        <v>155</v>
      </c>
      <c r="C29" s="328">
        <v>38</v>
      </c>
      <c r="D29" s="332">
        <v>38</v>
      </c>
      <c r="E29" s="332">
        <v>40</v>
      </c>
      <c r="F29" s="332">
        <v>43</v>
      </c>
      <c r="G29" s="332">
        <v>44</v>
      </c>
      <c r="H29" s="332">
        <v>46</v>
      </c>
      <c r="I29" s="332">
        <v>54</v>
      </c>
      <c r="J29" s="332">
        <v>63</v>
      </c>
      <c r="K29" s="332">
        <v>82</v>
      </c>
    </row>
    <row r="30" spans="1:11">
      <c r="A30" s="328" t="s">
        <v>962</v>
      </c>
      <c r="B30" s="329" t="s">
        <v>156</v>
      </c>
      <c r="C30" s="328">
        <v>4</v>
      </c>
      <c r="D30" s="332">
        <v>5</v>
      </c>
      <c r="E30" s="332">
        <v>3</v>
      </c>
      <c r="F30" s="447">
        <v>2</v>
      </c>
      <c r="G30" s="332">
        <v>1</v>
      </c>
      <c r="H30" s="332">
        <v>1</v>
      </c>
      <c r="I30" s="332">
        <v>3</v>
      </c>
      <c r="J30" s="332">
        <v>3</v>
      </c>
      <c r="K30" s="332">
        <v>4</v>
      </c>
    </row>
    <row r="31" spans="1:11">
      <c r="A31" s="328" t="s">
        <v>963</v>
      </c>
      <c r="B31" s="329" t="s">
        <v>150</v>
      </c>
      <c r="C31" s="328">
        <v>13</v>
      </c>
      <c r="D31" s="332">
        <v>15</v>
      </c>
      <c r="E31" s="332">
        <v>16</v>
      </c>
      <c r="F31" s="332">
        <v>17</v>
      </c>
      <c r="G31" s="332">
        <v>17</v>
      </c>
      <c r="H31" s="332">
        <v>18</v>
      </c>
      <c r="I31" s="332">
        <v>15</v>
      </c>
      <c r="J31" s="332">
        <v>18</v>
      </c>
      <c r="K31" s="332">
        <v>19</v>
      </c>
    </row>
    <row r="32" spans="1:11">
      <c r="A32" s="328" t="s">
        <v>964</v>
      </c>
      <c r="B32" s="329" t="s">
        <v>152</v>
      </c>
      <c r="C32" s="328">
        <v>13</v>
      </c>
      <c r="D32" s="332">
        <v>13</v>
      </c>
      <c r="E32" s="332">
        <v>14</v>
      </c>
      <c r="F32" s="332">
        <v>14</v>
      </c>
      <c r="G32" s="332">
        <v>15</v>
      </c>
      <c r="H32" s="332">
        <v>16</v>
      </c>
      <c r="I32" s="332">
        <v>17</v>
      </c>
      <c r="J32" s="332">
        <v>18</v>
      </c>
      <c r="K32" s="332">
        <v>21</v>
      </c>
    </row>
    <row r="33" spans="1:11">
      <c r="A33" s="328" t="s">
        <v>965</v>
      </c>
      <c r="B33" s="329" t="s">
        <v>153</v>
      </c>
      <c r="C33" s="328">
        <v>21</v>
      </c>
      <c r="D33" s="332">
        <v>22</v>
      </c>
      <c r="E33" s="332">
        <v>20</v>
      </c>
      <c r="F33" s="332">
        <v>21</v>
      </c>
      <c r="G33" s="332">
        <v>21</v>
      </c>
      <c r="H33" s="332">
        <v>20</v>
      </c>
      <c r="I33" s="332">
        <v>24</v>
      </c>
      <c r="J33" s="332">
        <v>26</v>
      </c>
      <c r="K33" s="332">
        <v>25</v>
      </c>
    </row>
    <row r="34" spans="1:11">
      <c r="A34" s="328" t="s">
        <v>966</v>
      </c>
      <c r="B34" s="329" t="s">
        <v>174</v>
      </c>
      <c r="C34" s="328">
        <v>20</v>
      </c>
      <c r="D34" s="332">
        <v>22</v>
      </c>
      <c r="E34" s="332">
        <v>24</v>
      </c>
      <c r="F34" s="332">
        <v>22</v>
      </c>
      <c r="G34" s="332">
        <v>21</v>
      </c>
      <c r="H34" s="332">
        <v>21</v>
      </c>
      <c r="I34" s="332">
        <v>28</v>
      </c>
      <c r="J34" s="332">
        <v>28</v>
      </c>
      <c r="K34" s="332">
        <v>34</v>
      </c>
    </row>
    <row r="35" spans="1:11">
      <c r="A35" s="328" t="s">
        <v>967</v>
      </c>
      <c r="B35" s="329" t="s">
        <v>151</v>
      </c>
      <c r="C35" s="328">
        <v>17</v>
      </c>
      <c r="D35" s="332">
        <v>14</v>
      </c>
      <c r="E35" s="332">
        <v>16</v>
      </c>
      <c r="F35" s="332">
        <v>15</v>
      </c>
      <c r="G35" s="332">
        <v>16</v>
      </c>
      <c r="H35" s="332">
        <v>17</v>
      </c>
      <c r="I35" s="332">
        <v>18</v>
      </c>
      <c r="J35" s="332">
        <v>18</v>
      </c>
      <c r="K35" s="332">
        <v>19</v>
      </c>
    </row>
    <row r="36" spans="1:11">
      <c r="A36" s="328" t="s">
        <v>968</v>
      </c>
      <c r="B36" s="329" t="s">
        <v>154</v>
      </c>
      <c r="C36" s="328">
        <v>79</v>
      </c>
      <c r="D36" s="332">
        <v>73</v>
      </c>
      <c r="E36" s="332">
        <v>79</v>
      </c>
      <c r="F36" s="332">
        <v>75</v>
      </c>
      <c r="G36" s="332">
        <v>73</v>
      </c>
      <c r="H36" s="332">
        <v>76</v>
      </c>
      <c r="I36" s="332">
        <v>89</v>
      </c>
      <c r="J36" s="332">
        <v>101</v>
      </c>
      <c r="K36" s="332">
        <v>127</v>
      </c>
    </row>
    <row r="37" spans="1:11">
      <c r="A37" s="328" t="s">
        <v>969</v>
      </c>
      <c r="B37" s="329" t="s">
        <v>158</v>
      </c>
      <c r="C37" s="328">
        <v>49</v>
      </c>
      <c r="D37" s="332">
        <v>45</v>
      </c>
      <c r="E37" s="332">
        <v>49</v>
      </c>
      <c r="F37" s="332">
        <v>51</v>
      </c>
      <c r="G37" s="332">
        <v>60</v>
      </c>
      <c r="H37" s="332">
        <v>60</v>
      </c>
      <c r="I37" s="332">
        <v>63</v>
      </c>
      <c r="J37" s="332">
        <v>66</v>
      </c>
      <c r="K37" s="332">
        <v>80</v>
      </c>
    </row>
    <row r="38" spans="1:11">
      <c r="A38" s="328" t="s">
        <v>970</v>
      </c>
      <c r="B38" s="329" t="s">
        <v>159</v>
      </c>
      <c r="C38" s="328">
        <v>7</v>
      </c>
      <c r="D38" s="332">
        <v>7</v>
      </c>
      <c r="E38" s="332">
        <v>7</v>
      </c>
      <c r="F38" s="332">
        <v>7</v>
      </c>
      <c r="G38" s="332">
        <v>9</v>
      </c>
      <c r="H38" s="332">
        <v>10</v>
      </c>
      <c r="I38" s="332">
        <v>10</v>
      </c>
      <c r="J38" s="332">
        <v>9</v>
      </c>
      <c r="K38" s="332">
        <v>10</v>
      </c>
    </row>
    <row r="39" spans="1:11">
      <c r="A39" s="328" t="s">
        <v>971</v>
      </c>
      <c r="B39" s="329" t="s">
        <v>160</v>
      </c>
      <c r="C39" s="328">
        <v>83</v>
      </c>
      <c r="D39" s="332">
        <v>86</v>
      </c>
      <c r="E39" s="332">
        <v>94</v>
      </c>
      <c r="F39" s="332">
        <v>96</v>
      </c>
      <c r="G39" s="332">
        <v>104</v>
      </c>
      <c r="H39" s="332">
        <v>105</v>
      </c>
      <c r="I39" s="332">
        <v>119</v>
      </c>
      <c r="J39" s="332">
        <v>130</v>
      </c>
      <c r="K39" s="332">
        <v>149</v>
      </c>
    </row>
    <row r="40" spans="1:11">
      <c r="A40" s="328" t="s">
        <v>972</v>
      </c>
      <c r="B40" s="329" t="s">
        <v>161</v>
      </c>
      <c r="C40" s="328">
        <v>70</v>
      </c>
      <c r="D40" s="332">
        <v>69</v>
      </c>
      <c r="E40" s="332">
        <v>75</v>
      </c>
      <c r="F40" s="332">
        <v>87</v>
      </c>
      <c r="G40" s="332">
        <v>85</v>
      </c>
      <c r="H40" s="332">
        <v>88</v>
      </c>
      <c r="I40" s="332">
        <v>105</v>
      </c>
      <c r="J40" s="332">
        <v>117</v>
      </c>
      <c r="K40" s="332">
        <v>134</v>
      </c>
    </row>
    <row r="41" spans="1:11">
      <c r="A41" s="328" t="s">
        <v>973</v>
      </c>
      <c r="B41" s="329" t="s">
        <v>162</v>
      </c>
      <c r="C41" s="328">
        <v>5</v>
      </c>
      <c r="D41" s="332">
        <v>5</v>
      </c>
      <c r="E41" s="332">
        <v>5</v>
      </c>
      <c r="F41" s="332">
        <v>5</v>
      </c>
      <c r="G41" s="332">
        <v>5</v>
      </c>
      <c r="H41" s="332">
        <v>5</v>
      </c>
      <c r="I41" s="332">
        <v>5</v>
      </c>
      <c r="J41" s="332">
        <v>5</v>
      </c>
      <c r="K41" s="332">
        <v>7</v>
      </c>
    </row>
    <row r="42" spans="1:11">
      <c r="A42" s="328" t="s">
        <v>974</v>
      </c>
      <c r="B42" s="329" t="s">
        <v>163</v>
      </c>
      <c r="C42" s="328">
        <v>16</v>
      </c>
      <c r="D42" s="332">
        <v>13</v>
      </c>
      <c r="E42" s="332">
        <v>14</v>
      </c>
      <c r="F42" s="332">
        <v>16</v>
      </c>
      <c r="G42" s="332">
        <v>14</v>
      </c>
      <c r="H42" s="332">
        <v>14</v>
      </c>
      <c r="I42" s="332">
        <v>14</v>
      </c>
      <c r="J42" s="332">
        <v>15</v>
      </c>
      <c r="K42" s="332">
        <v>17</v>
      </c>
    </row>
    <row r="43" spans="1:11">
      <c r="A43" s="328" t="s">
        <v>975</v>
      </c>
      <c r="B43" s="329" t="s">
        <v>157</v>
      </c>
      <c r="C43" s="328">
        <v>4</v>
      </c>
      <c r="D43" s="332">
        <v>4</v>
      </c>
      <c r="E43" s="332">
        <v>6</v>
      </c>
      <c r="F43" s="332">
        <v>6</v>
      </c>
      <c r="G43" s="332">
        <v>6</v>
      </c>
      <c r="H43" s="332">
        <v>5</v>
      </c>
      <c r="I43" s="332">
        <v>6</v>
      </c>
      <c r="J43" s="332">
        <v>7</v>
      </c>
      <c r="K43" s="332">
        <v>10</v>
      </c>
    </row>
    <row r="44" spans="1:11">
      <c r="A44" s="328" t="s">
        <v>976</v>
      </c>
      <c r="B44" s="329" t="s">
        <v>164</v>
      </c>
      <c r="C44" s="328">
        <v>18</v>
      </c>
      <c r="D44" s="332">
        <v>13</v>
      </c>
      <c r="E44" s="332">
        <v>14</v>
      </c>
      <c r="F44" s="332">
        <v>19</v>
      </c>
      <c r="G44" s="332">
        <v>19</v>
      </c>
      <c r="H44" s="332">
        <v>19</v>
      </c>
      <c r="I44" s="332">
        <v>20</v>
      </c>
      <c r="J44" s="332">
        <v>27</v>
      </c>
      <c r="K44" s="332">
        <v>39</v>
      </c>
    </row>
    <row r="45" spans="1:11">
      <c r="A45" s="328" t="s">
        <v>977</v>
      </c>
      <c r="B45" s="329" t="s">
        <v>165</v>
      </c>
      <c r="C45" s="328">
        <v>37</v>
      </c>
      <c r="D45" s="332">
        <v>39</v>
      </c>
      <c r="E45" s="332">
        <v>34</v>
      </c>
      <c r="F45" s="332">
        <v>37</v>
      </c>
      <c r="G45" s="332">
        <v>40</v>
      </c>
      <c r="H45" s="332">
        <v>37</v>
      </c>
      <c r="I45" s="332">
        <v>49</v>
      </c>
      <c r="J45" s="332">
        <v>61</v>
      </c>
      <c r="K45" s="332">
        <v>90</v>
      </c>
    </row>
    <row r="46" spans="1:11">
      <c r="A46" s="328" t="s">
        <v>978</v>
      </c>
      <c r="B46" s="329" t="s">
        <v>166</v>
      </c>
      <c r="C46" s="328">
        <v>14</v>
      </c>
      <c r="D46" s="332">
        <v>14</v>
      </c>
      <c r="E46" s="332">
        <v>13</v>
      </c>
      <c r="F46" s="332">
        <v>13</v>
      </c>
      <c r="G46" s="332">
        <v>13</v>
      </c>
      <c r="H46" s="332">
        <v>15</v>
      </c>
      <c r="I46" s="332">
        <v>16</v>
      </c>
      <c r="J46" s="332">
        <v>16</v>
      </c>
      <c r="K46" s="332">
        <v>19</v>
      </c>
    </row>
    <row r="47" spans="1:11">
      <c r="A47" s="328" t="s">
        <v>979</v>
      </c>
      <c r="B47" s="329" t="s">
        <v>169</v>
      </c>
      <c r="C47" s="328">
        <v>25</v>
      </c>
      <c r="D47" s="332">
        <v>28</v>
      </c>
      <c r="E47" s="332">
        <v>29</v>
      </c>
      <c r="F47" s="332">
        <v>28</v>
      </c>
      <c r="G47" s="332">
        <v>37</v>
      </c>
      <c r="H47" s="332">
        <v>37</v>
      </c>
      <c r="I47" s="332">
        <v>42</v>
      </c>
      <c r="J47" s="332">
        <v>44</v>
      </c>
      <c r="K47" s="332">
        <v>56</v>
      </c>
    </row>
    <row r="48" spans="1:11">
      <c r="A48" s="328" t="s">
        <v>980</v>
      </c>
      <c r="B48" s="329" t="s">
        <v>167</v>
      </c>
      <c r="C48" s="328">
        <v>22</v>
      </c>
      <c r="D48" s="332">
        <v>19</v>
      </c>
      <c r="E48" s="332">
        <v>21</v>
      </c>
      <c r="F48" s="332">
        <v>20</v>
      </c>
      <c r="G48" s="332">
        <v>21</v>
      </c>
      <c r="H48" s="332">
        <v>20</v>
      </c>
      <c r="I48" s="332">
        <v>25</v>
      </c>
      <c r="J48" s="332">
        <v>28</v>
      </c>
      <c r="K48" s="332">
        <v>25</v>
      </c>
    </row>
    <row r="49" spans="1:13">
      <c r="A49" s="328" t="s">
        <v>981</v>
      </c>
      <c r="B49" s="329" t="s">
        <v>170</v>
      </c>
      <c r="C49" s="328">
        <v>85</v>
      </c>
      <c r="D49" s="332">
        <v>93</v>
      </c>
      <c r="E49" s="332">
        <v>106</v>
      </c>
      <c r="F49" s="332">
        <v>109</v>
      </c>
      <c r="G49" s="332">
        <v>109</v>
      </c>
      <c r="H49" s="332">
        <v>123</v>
      </c>
      <c r="I49" s="332">
        <v>148</v>
      </c>
      <c r="J49" s="332">
        <v>161</v>
      </c>
      <c r="K49" s="332">
        <v>189</v>
      </c>
    </row>
    <row r="50" spans="1:13">
      <c r="A50" s="328" t="s">
        <v>982</v>
      </c>
      <c r="B50" s="329" t="s">
        <v>172</v>
      </c>
      <c r="C50" s="328">
        <v>92</v>
      </c>
      <c r="D50" s="332">
        <v>92</v>
      </c>
      <c r="E50" s="332">
        <v>88</v>
      </c>
      <c r="F50" s="332">
        <v>94</v>
      </c>
      <c r="G50" s="332">
        <v>99</v>
      </c>
      <c r="H50" s="332">
        <v>101</v>
      </c>
      <c r="I50" s="332">
        <v>112</v>
      </c>
      <c r="J50" s="332">
        <v>115</v>
      </c>
      <c r="K50" s="332">
        <v>132</v>
      </c>
    </row>
    <row r="51" spans="1:13">
      <c r="A51" s="328" t="s">
        <v>983</v>
      </c>
      <c r="B51" s="329" t="s">
        <v>171</v>
      </c>
      <c r="C51" s="328">
        <v>4</v>
      </c>
      <c r="D51" s="332">
        <v>4</v>
      </c>
      <c r="E51" s="332">
        <v>4</v>
      </c>
      <c r="F51" s="332">
        <v>4</v>
      </c>
      <c r="G51" s="332">
        <v>4</v>
      </c>
      <c r="H51" s="332">
        <v>6</v>
      </c>
      <c r="I51" s="332">
        <v>7</v>
      </c>
      <c r="J51" s="332">
        <v>5</v>
      </c>
      <c r="K51" s="332">
        <v>5</v>
      </c>
    </row>
    <row r="52" spans="1:13">
      <c r="A52" s="328" t="s">
        <v>984</v>
      </c>
      <c r="B52" s="329" t="s">
        <v>173</v>
      </c>
      <c r="C52" s="328">
        <v>12</v>
      </c>
      <c r="D52" s="332">
        <v>13</v>
      </c>
      <c r="E52" s="332">
        <v>10</v>
      </c>
      <c r="F52" s="332">
        <v>13</v>
      </c>
      <c r="G52" s="332">
        <v>13</v>
      </c>
      <c r="H52" s="332">
        <v>14</v>
      </c>
      <c r="I52" s="332">
        <v>14</v>
      </c>
      <c r="J52" s="332">
        <v>14</v>
      </c>
      <c r="K52" s="332">
        <v>14</v>
      </c>
    </row>
    <row r="53" spans="1:13" ht="13.5" thickBot="1">
      <c r="A53" s="53" t="s">
        <v>175</v>
      </c>
      <c r="B53" s="328" t="s">
        <v>1591</v>
      </c>
      <c r="C53" s="58">
        <f t="shared" ref="C53:K53" si="0">SUM(C2:C52)</f>
        <v>1635</v>
      </c>
      <c r="D53" s="58">
        <f t="shared" si="0"/>
        <v>1612</v>
      </c>
      <c r="E53" s="58">
        <f t="shared" si="0"/>
        <v>1741</v>
      </c>
      <c r="F53" s="58">
        <f t="shared" si="0"/>
        <v>1805</v>
      </c>
      <c r="G53" s="58">
        <f t="shared" si="0"/>
        <v>1896</v>
      </c>
      <c r="H53" s="58">
        <f t="shared" si="0"/>
        <v>1933</v>
      </c>
      <c r="I53" s="58">
        <f t="shared" si="0"/>
        <v>2131</v>
      </c>
      <c r="J53" s="58">
        <f t="shared" si="0"/>
        <v>2309</v>
      </c>
      <c r="K53" s="58">
        <f t="shared" si="0"/>
        <v>2751</v>
      </c>
      <c r="M53" s="136"/>
    </row>
    <row r="54" spans="1:13" ht="13.5" thickTop="1"/>
  </sheetData>
  <phoneticPr fontId="15" type="noConversion"/>
  <printOptions horizontalCentered="1"/>
  <pageMargins left="0.64" right="0.5" top="1" bottom="1" header="0.5" footer="0.5"/>
  <pageSetup scale="73" orientation="portrait" verticalDpi="1200" r:id="rId1"/>
  <headerFooter alignWithMargins="0">
    <oddFooter>&amp;L&amp;D&amp;RBeer Institute, Wash, DC</oddFooter>
  </headerFooter>
</worksheet>
</file>

<file path=xl/worksheets/sheet20.xml><?xml version="1.0" encoding="utf-8"?>
<worksheet xmlns="http://schemas.openxmlformats.org/spreadsheetml/2006/main" xmlns:r="http://schemas.openxmlformats.org/officeDocument/2006/relationships">
  <sheetPr codeName="Sheet19"/>
  <dimension ref="A1:X187"/>
  <sheetViews>
    <sheetView topLeftCell="B1" zoomScale="110" zoomScaleNormal="110" workbookViewId="0">
      <pane xSplit="1" topLeftCell="C1" activePane="topRight" state="frozen"/>
      <selection activeCell="B1" sqref="B1"/>
      <selection pane="topRight" activeCell="B1" sqref="B1"/>
    </sheetView>
  </sheetViews>
  <sheetFormatPr defaultColWidth="9.28515625" defaultRowHeight="12.75"/>
  <cols>
    <col min="1" max="1" width="8.7109375" style="190" bestFit="1" customWidth="1"/>
    <col min="2" max="2" width="34.140625" style="196" customWidth="1"/>
    <col min="3" max="4" width="10.5703125" style="190" bestFit="1" customWidth="1"/>
    <col min="5" max="12" width="10.28515625" style="190" bestFit="1" customWidth="1"/>
    <col min="13" max="15" width="10.5703125" style="190" bestFit="1" customWidth="1"/>
    <col min="16" max="16" width="10.28515625" style="190" bestFit="1" customWidth="1"/>
    <col min="17" max="17" width="10.5703125" style="190" bestFit="1" customWidth="1"/>
    <col min="18" max="19" width="10.28515625" style="190" bestFit="1" customWidth="1"/>
    <col min="20" max="20" width="10.28515625" style="531" bestFit="1" customWidth="1"/>
    <col min="21" max="22" width="12.7109375" style="531" bestFit="1" customWidth="1"/>
    <col min="23" max="23" width="10.42578125" style="190" customWidth="1"/>
    <col min="24" max="24" width="11.42578125" style="537" bestFit="1" customWidth="1"/>
    <col min="25" max="16384" width="9.28515625" style="190"/>
  </cols>
  <sheetData>
    <row r="1" spans="1:24" ht="18">
      <c r="B1" s="539" t="s">
        <v>2085</v>
      </c>
      <c r="C1" s="539"/>
      <c r="D1" s="539"/>
      <c r="E1" s="539"/>
      <c r="F1" s="539"/>
      <c r="G1" s="539"/>
      <c r="H1" s="539"/>
      <c r="I1" s="539"/>
      <c r="J1" s="539"/>
      <c r="K1" s="539"/>
      <c r="L1" s="539"/>
      <c r="M1" s="196"/>
      <c r="N1" s="196"/>
      <c r="O1" s="196"/>
      <c r="P1" s="196"/>
      <c r="Q1" s="196"/>
      <c r="R1" s="196"/>
      <c r="S1" s="196"/>
      <c r="T1" s="540"/>
      <c r="U1" s="540"/>
      <c r="V1" s="540"/>
      <c r="W1" s="196"/>
    </row>
    <row r="3" spans="1:24" ht="13.5" thickBot="1">
      <c r="A3" s="189" t="s">
        <v>1204</v>
      </c>
      <c r="B3" s="194" t="s">
        <v>1205</v>
      </c>
      <c r="C3" s="189" t="s">
        <v>1206</v>
      </c>
      <c r="D3" s="189" t="s">
        <v>1207</v>
      </c>
      <c r="E3" s="189" t="s">
        <v>1208</v>
      </c>
      <c r="F3" s="189" t="s">
        <v>1209</v>
      </c>
      <c r="G3" s="189" t="s">
        <v>1210</v>
      </c>
      <c r="H3" s="189" t="s">
        <v>1211</v>
      </c>
      <c r="I3" s="189" t="s">
        <v>1212</v>
      </c>
      <c r="J3" s="189" t="s">
        <v>1213</v>
      </c>
      <c r="K3" s="189" t="s">
        <v>1214</v>
      </c>
      <c r="L3" s="189" t="s">
        <v>1215</v>
      </c>
      <c r="M3" s="189" t="s">
        <v>1216</v>
      </c>
      <c r="N3" s="189" t="s">
        <v>1217</v>
      </c>
      <c r="O3" s="189" t="s">
        <v>1218</v>
      </c>
      <c r="P3" s="189" t="s">
        <v>1219</v>
      </c>
      <c r="Q3" s="189" t="s">
        <v>1220</v>
      </c>
      <c r="R3" s="189">
        <v>2005</v>
      </c>
      <c r="S3" s="189">
        <v>2006</v>
      </c>
      <c r="T3" s="189">
        <v>2007</v>
      </c>
      <c r="U3" s="189">
        <v>2008</v>
      </c>
      <c r="V3" s="189">
        <v>2009</v>
      </c>
      <c r="W3" s="189">
        <v>2010</v>
      </c>
      <c r="X3" s="189">
        <v>2011</v>
      </c>
    </row>
    <row r="4" spans="1:24">
      <c r="A4" s="191" t="s">
        <v>1221</v>
      </c>
      <c r="B4" s="195" t="s">
        <v>1222</v>
      </c>
      <c r="C4" s="192">
        <v>483812</v>
      </c>
      <c r="D4" s="192">
        <v>434110</v>
      </c>
      <c r="E4" s="192">
        <v>349668</v>
      </c>
      <c r="F4" s="192">
        <v>209357</v>
      </c>
      <c r="G4" s="192">
        <v>294744</v>
      </c>
      <c r="H4" s="192">
        <v>393790</v>
      </c>
      <c r="I4" s="192">
        <v>433063</v>
      </c>
      <c r="J4" s="192">
        <v>479243</v>
      </c>
      <c r="K4" s="192">
        <v>565103</v>
      </c>
      <c r="L4" s="192">
        <v>558126</v>
      </c>
      <c r="M4" s="192">
        <v>437046</v>
      </c>
      <c r="N4" s="192">
        <v>410112</v>
      </c>
      <c r="O4" s="192">
        <v>391594</v>
      </c>
      <c r="P4" s="192">
        <v>486172</v>
      </c>
      <c r="Q4" s="192">
        <v>544750</v>
      </c>
      <c r="R4" s="192">
        <v>880302.16129032255</v>
      </c>
      <c r="S4" s="192">
        <v>777575</v>
      </c>
      <c r="T4" s="192">
        <v>907796.54838709673</v>
      </c>
      <c r="U4" s="192">
        <v>854501</v>
      </c>
      <c r="V4" s="192">
        <v>1115510.2764192903</v>
      </c>
      <c r="W4" s="192">
        <v>723951.11586045159</v>
      </c>
      <c r="X4" s="537">
        <v>679008.45570703235</v>
      </c>
    </row>
    <row r="5" spans="1:24">
      <c r="A5" s="191" t="s">
        <v>1223</v>
      </c>
      <c r="B5" s="195" t="s">
        <v>1224</v>
      </c>
      <c r="C5" s="192">
        <v>142584</v>
      </c>
      <c r="D5" s="192">
        <v>160945</v>
      </c>
      <c r="E5" s="192">
        <v>170101</v>
      </c>
      <c r="F5" s="192">
        <v>242839</v>
      </c>
      <c r="G5" s="192">
        <v>329811</v>
      </c>
      <c r="H5" s="192">
        <v>175876</v>
      </c>
      <c r="I5" s="192">
        <v>164345</v>
      </c>
      <c r="J5" s="192">
        <v>195953</v>
      </c>
      <c r="K5" s="192">
        <v>198685</v>
      </c>
      <c r="L5" s="192">
        <v>246035</v>
      </c>
      <c r="M5" s="192">
        <v>334155</v>
      </c>
      <c r="N5" s="192">
        <v>449578</v>
      </c>
      <c r="O5" s="192">
        <v>559540</v>
      </c>
      <c r="P5" s="192">
        <v>655622</v>
      </c>
      <c r="Q5" s="192">
        <v>620450</v>
      </c>
      <c r="R5" s="192">
        <v>707097.25806451612</v>
      </c>
      <c r="S5" s="192">
        <v>853830</v>
      </c>
      <c r="T5" s="192">
        <v>947178.22580645164</v>
      </c>
      <c r="U5" s="192">
        <v>1035896</v>
      </c>
      <c r="V5" s="192">
        <v>969065.55415567732</v>
      </c>
      <c r="W5" s="192">
        <v>920934.11214858061</v>
      </c>
      <c r="X5" s="537">
        <v>1016427.1047739355</v>
      </c>
    </row>
    <row r="6" spans="1:24" ht="13.5" thickBot="1">
      <c r="A6" s="191"/>
      <c r="B6" s="197" t="s">
        <v>1746</v>
      </c>
      <c r="C6" s="198">
        <f>SUM(C4:C5)</f>
        <v>626396</v>
      </c>
      <c r="D6" s="198">
        <f t="shared" ref="D6:Q6" si="0">SUM(D4:D5)</f>
        <v>595055</v>
      </c>
      <c r="E6" s="198">
        <f t="shared" si="0"/>
        <v>519769</v>
      </c>
      <c r="F6" s="198">
        <f t="shared" si="0"/>
        <v>452196</v>
      </c>
      <c r="G6" s="198">
        <f t="shared" si="0"/>
        <v>624555</v>
      </c>
      <c r="H6" s="198">
        <f t="shared" si="0"/>
        <v>569666</v>
      </c>
      <c r="I6" s="198">
        <f t="shared" si="0"/>
        <v>597408</v>
      </c>
      <c r="J6" s="198">
        <f t="shared" si="0"/>
        <v>675196</v>
      </c>
      <c r="K6" s="198">
        <f t="shared" si="0"/>
        <v>763788</v>
      </c>
      <c r="L6" s="198">
        <f t="shared" si="0"/>
        <v>804161</v>
      </c>
      <c r="M6" s="198">
        <f t="shared" si="0"/>
        <v>771201</v>
      </c>
      <c r="N6" s="198">
        <f t="shared" si="0"/>
        <v>859690</v>
      </c>
      <c r="O6" s="198">
        <f t="shared" si="0"/>
        <v>951134</v>
      </c>
      <c r="P6" s="198">
        <f t="shared" si="0"/>
        <v>1141794</v>
      </c>
      <c r="Q6" s="198">
        <f t="shared" si="0"/>
        <v>1165200</v>
      </c>
      <c r="R6" s="198">
        <f t="shared" ref="R6:V6" si="1">SUM(R4:R5)</f>
        <v>1587399.4193548388</v>
      </c>
      <c r="S6" s="198">
        <f t="shared" si="1"/>
        <v>1631405</v>
      </c>
      <c r="T6" s="198">
        <f t="shared" si="1"/>
        <v>1854974.7741935484</v>
      </c>
      <c r="U6" s="198">
        <f t="shared" si="1"/>
        <v>1890397</v>
      </c>
      <c r="V6" s="198">
        <f t="shared" si="1"/>
        <v>2084575.8305749677</v>
      </c>
      <c r="W6" s="198">
        <f>SUM(W4:W5)</f>
        <v>1644885.2280090321</v>
      </c>
      <c r="X6" s="198">
        <f>SUM(X4:X5)</f>
        <v>1695435.5604809679</v>
      </c>
    </row>
    <row r="7" spans="1:24" ht="13.5" thickTop="1">
      <c r="A7" s="191" t="s">
        <v>1227</v>
      </c>
      <c r="B7" s="195" t="s">
        <v>1228</v>
      </c>
      <c r="C7" s="192">
        <v>5108</v>
      </c>
      <c r="D7" s="192">
        <v>5016</v>
      </c>
      <c r="E7" s="192">
        <v>5498</v>
      </c>
      <c r="F7" s="192">
        <v>3923</v>
      </c>
      <c r="G7" s="192">
        <v>2128</v>
      </c>
      <c r="H7" s="192">
        <v>1230</v>
      </c>
      <c r="I7" s="192">
        <v>921</v>
      </c>
      <c r="J7" s="192">
        <v>1384</v>
      </c>
      <c r="K7" s="192">
        <v>1434</v>
      </c>
      <c r="L7" s="192">
        <v>2243</v>
      </c>
      <c r="M7" s="192">
        <v>3854</v>
      </c>
      <c r="N7" s="192">
        <v>4485</v>
      </c>
      <c r="O7" s="192">
        <v>4874</v>
      </c>
      <c r="P7" s="192">
        <v>4399</v>
      </c>
      <c r="Q7" s="192">
        <v>2920</v>
      </c>
      <c r="R7" s="192">
        <v>2698.8064516129034</v>
      </c>
      <c r="S7" s="192">
        <v>2064</v>
      </c>
      <c r="T7" s="192">
        <v>2398.5806451612902</v>
      </c>
      <c r="U7" s="192">
        <v>1727</v>
      </c>
      <c r="V7" s="192">
        <v>1387.6503371612903</v>
      </c>
      <c r="W7" s="192">
        <v>1802.8103250967742</v>
      </c>
      <c r="X7" s="537">
        <v>1996.7766301935485</v>
      </c>
    </row>
    <row r="8" spans="1:24">
      <c r="A8" s="191" t="s">
        <v>1235</v>
      </c>
      <c r="B8" s="195" t="s">
        <v>1236</v>
      </c>
      <c r="C8" s="192">
        <v>8279</v>
      </c>
      <c r="D8" s="192">
        <v>11907</v>
      </c>
      <c r="E8" s="192">
        <v>3388</v>
      </c>
      <c r="F8" s="192">
        <v>3121</v>
      </c>
      <c r="G8" s="192">
        <v>6094</v>
      </c>
      <c r="H8" s="192">
        <v>3966</v>
      </c>
      <c r="I8" s="192">
        <v>1483</v>
      </c>
      <c r="J8" s="192">
        <v>2185</v>
      </c>
      <c r="K8" s="192">
        <v>2579</v>
      </c>
      <c r="L8" s="192">
        <v>1477</v>
      </c>
      <c r="M8" s="192">
        <v>3019</v>
      </c>
      <c r="N8" s="192">
        <v>4878</v>
      </c>
      <c r="O8" s="192">
        <v>3217</v>
      </c>
      <c r="P8" s="192">
        <v>3367</v>
      </c>
      <c r="Q8" s="192">
        <v>784</v>
      </c>
      <c r="R8" s="192">
        <v>500.32258064516128</v>
      </c>
      <c r="S8" s="192">
        <v>624</v>
      </c>
      <c r="T8" s="192">
        <v>758.19354838709683</v>
      </c>
      <c r="U8" s="192">
        <v>2109</v>
      </c>
      <c r="V8" s="192">
        <v>4230.589101354838</v>
      </c>
      <c r="W8" s="192">
        <v>7724.5561981290321</v>
      </c>
      <c r="X8" s="537">
        <v>18963.165542903225</v>
      </c>
    </row>
    <row r="9" spans="1:24">
      <c r="A9" s="191" t="s">
        <v>1229</v>
      </c>
      <c r="B9" s="195" t="s">
        <v>1230</v>
      </c>
      <c r="C9" s="192">
        <v>2570</v>
      </c>
      <c r="D9" s="192">
        <v>3578</v>
      </c>
      <c r="E9" s="192">
        <v>6671</v>
      </c>
      <c r="F9" s="192">
        <v>6140</v>
      </c>
      <c r="G9" s="192">
        <v>4900</v>
      </c>
      <c r="H9" s="192">
        <v>6514</v>
      </c>
      <c r="I9" s="192">
        <v>4647</v>
      </c>
      <c r="J9" s="192">
        <v>2961</v>
      </c>
      <c r="K9" s="192">
        <v>7037</v>
      </c>
      <c r="L9" s="192">
        <v>4306</v>
      </c>
      <c r="M9" s="192">
        <v>9235</v>
      </c>
      <c r="N9" s="192">
        <v>4534</v>
      </c>
      <c r="O9" s="192">
        <v>6765</v>
      </c>
      <c r="P9" s="192">
        <v>7057</v>
      </c>
      <c r="Q9" s="192">
        <v>4584</v>
      </c>
      <c r="R9" s="192">
        <v>2529.0322580645161</v>
      </c>
      <c r="S9" s="192">
        <v>2328</v>
      </c>
      <c r="T9" s="192">
        <v>1244</v>
      </c>
      <c r="U9" s="192">
        <v>496</v>
      </c>
      <c r="V9" s="192">
        <v>256.41457554838712</v>
      </c>
      <c r="W9" s="192">
        <v>48.250833419354841</v>
      </c>
      <c r="X9" s="537">
        <v>1160.6362164516129</v>
      </c>
    </row>
    <row r="10" spans="1:24">
      <c r="A10" s="191" t="s">
        <v>1225</v>
      </c>
      <c r="B10" s="195" t="s">
        <v>1226</v>
      </c>
      <c r="C10" s="192">
        <v>307</v>
      </c>
      <c r="D10" s="192">
        <v>1891</v>
      </c>
      <c r="E10" s="192">
        <v>3975</v>
      </c>
      <c r="F10" s="192">
        <v>6261</v>
      </c>
      <c r="G10" s="192">
        <v>3619</v>
      </c>
      <c r="H10" s="192">
        <v>2785</v>
      </c>
      <c r="I10" s="192">
        <v>1933</v>
      </c>
      <c r="J10" s="192">
        <v>2442</v>
      </c>
      <c r="K10" s="192">
        <v>3073</v>
      </c>
      <c r="L10" s="192">
        <v>5076</v>
      </c>
      <c r="M10" s="192">
        <v>1222</v>
      </c>
      <c r="N10" s="192">
        <v>3856</v>
      </c>
      <c r="O10" s="192">
        <v>15457</v>
      </c>
      <c r="P10" s="192">
        <v>2611</v>
      </c>
      <c r="Q10" s="192">
        <v>0</v>
      </c>
      <c r="R10" s="192">
        <v>0</v>
      </c>
      <c r="S10" s="192">
        <v>0</v>
      </c>
      <c r="T10" s="192">
        <v>0</v>
      </c>
      <c r="U10" s="192">
        <v>0</v>
      </c>
      <c r="V10" s="192">
        <v>0</v>
      </c>
      <c r="W10" s="192">
        <v>0</v>
      </c>
      <c r="X10" s="537">
        <v>8213.8649853548377</v>
      </c>
    </row>
    <row r="11" spans="1:24">
      <c r="A11" s="191" t="s">
        <v>1231</v>
      </c>
      <c r="B11" s="195" t="s">
        <v>1232</v>
      </c>
      <c r="C11" s="192">
        <v>106</v>
      </c>
      <c r="D11" s="192">
        <v>1565</v>
      </c>
      <c r="E11" s="192">
        <v>1372</v>
      </c>
      <c r="F11" s="192">
        <v>3073</v>
      </c>
      <c r="G11" s="192">
        <v>12669</v>
      </c>
      <c r="H11" s="192">
        <v>12090</v>
      </c>
      <c r="I11" s="192">
        <v>8042</v>
      </c>
      <c r="J11" s="192">
        <v>11568</v>
      </c>
      <c r="K11" s="192">
        <v>16241</v>
      </c>
      <c r="L11" s="192">
        <v>40983</v>
      </c>
      <c r="M11" s="192">
        <v>26447</v>
      </c>
      <c r="N11" s="192">
        <v>20391</v>
      </c>
      <c r="O11" s="192">
        <v>12514</v>
      </c>
      <c r="P11" s="192">
        <v>30813</v>
      </c>
      <c r="Q11" s="192">
        <v>15188</v>
      </c>
      <c r="R11" s="192">
        <v>10643.612903225807</v>
      </c>
      <c r="S11" s="192">
        <v>14937</v>
      </c>
      <c r="T11" s="192">
        <v>18635.032258064515</v>
      </c>
      <c r="U11" s="192">
        <v>19367</v>
      </c>
      <c r="V11" s="192">
        <v>35892.867801096778</v>
      </c>
      <c r="W11" s="192">
        <v>28192.070579225805</v>
      </c>
      <c r="X11" s="537">
        <v>38748.606415483868</v>
      </c>
    </row>
    <row r="12" spans="1:24">
      <c r="A12" s="191" t="s">
        <v>1233</v>
      </c>
      <c r="B12" s="195" t="s">
        <v>1234</v>
      </c>
      <c r="C12" s="192">
        <v>1186</v>
      </c>
      <c r="D12" s="192">
        <v>17190</v>
      </c>
      <c r="E12" s="192">
        <v>46690</v>
      </c>
      <c r="F12" s="192">
        <v>3495</v>
      </c>
      <c r="G12" s="192">
        <v>2875</v>
      </c>
      <c r="H12" s="192">
        <v>1936</v>
      </c>
      <c r="I12" s="192">
        <v>5039</v>
      </c>
      <c r="J12" s="192">
        <v>5513</v>
      </c>
      <c r="K12" s="192">
        <v>1930</v>
      </c>
      <c r="L12" s="192">
        <v>3109</v>
      </c>
      <c r="M12" s="192">
        <v>3645</v>
      </c>
      <c r="N12" s="192">
        <v>2727</v>
      </c>
      <c r="O12" s="192">
        <v>2732</v>
      </c>
      <c r="P12" s="192">
        <v>2766</v>
      </c>
      <c r="Q12" s="192">
        <v>155</v>
      </c>
      <c r="R12" s="192">
        <v>237.74193548387098</v>
      </c>
      <c r="S12" s="192">
        <v>310</v>
      </c>
      <c r="T12" s="192">
        <v>310.90322580645159</v>
      </c>
      <c r="U12" s="192">
        <v>310</v>
      </c>
      <c r="V12" s="192">
        <v>149.35431058064515</v>
      </c>
      <c r="W12" s="192">
        <v>155.44744832258064</v>
      </c>
      <c r="X12" s="537">
        <v>321.86254458064514</v>
      </c>
    </row>
    <row r="13" spans="1:24">
      <c r="A13" s="191" t="s">
        <v>1237</v>
      </c>
      <c r="B13" s="195" t="s">
        <v>1238</v>
      </c>
      <c r="C13" s="192">
        <v>26174</v>
      </c>
      <c r="D13" s="192">
        <v>31454</v>
      </c>
      <c r="E13" s="192">
        <v>51371</v>
      </c>
      <c r="F13" s="192">
        <v>116071</v>
      </c>
      <c r="G13" s="192">
        <v>120677</v>
      </c>
      <c r="H13" s="192">
        <v>100215</v>
      </c>
      <c r="I13" s="192">
        <v>87777</v>
      </c>
      <c r="J13" s="192">
        <v>72949</v>
      </c>
      <c r="K13" s="192">
        <v>138497</v>
      </c>
      <c r="L13" s="192">
        <v>99208</v>
      </c>
      <c r="M13" s="192">
        <v>71384</v>
      </c>
      <c r="N13" s="192">
        <v>82140</v>
      </c>
      <c r="O13" s="192">
        <v>68659</v>
      </c>
      <c r="P13" s="192">
        <v>40576</v>
      </c>
      <c r="Q13" s="192">
        <v>40942</v>
      </c>
      <c r="R13" s="192">
        <v>38171.548387096773</v>
      </c>
      <c r="S13" s="192">
        <v>53976</v>
      </c>
      <c r="T13" s="192">
        <v>54490.806451612902</v>
      </c>
      <c r="U13" s="192">
        <v>108127</v>
      </c>
      <c r="V13" s="192">
        <v>129425.30174787097</v>
      </c>
      <c r="W13" s="192">
        <v>160740.20342135485</v>
      </c>
      <c r="X13" s="537">
        <v>170998.7464736129</v>
      </c>
    </row>
    <row r="14" spans="1:24" ht="13.5" thickBot="1">
      <c r="A14" s="191"/>
      <c r="B14" s="197" t="s">
        <v>1747</v>
      </c>
      <c r="C14" s="198">
        <f>SUM(C7:C13)</f>
        <v>43730</v>
      </c>
      <c r="D14" s="198">
        <f t="shared" ref="D14:Q14" si="2">SUM(D7:D13)</f>
        <v>72601</v>
      </c>
      <c r="E14" s="198">
        <f t="shared" si="2"/>
        <v>118965</v>
      </c>
      <c r="F14" s="198">
        <f t="shared" si="2"/>
        <v>142084</v>
      </c>
      <c r="G14" s="198">
        <f t="shared" si="2"/>
        <v>152962</v>
      </c>
      <c r="H14" s="198">
        <f t="shared" si="2"/>
        <v>128736</v>
      </c>
      <c r="I14" s="198">
        <f t="shared" si="2"/>
        <v>109842</v>
      </c>
      <c r="J14" s="198">
        <f t="shared" si="2"/>
        <v>99002</v>
      </c>
      <c r="K14" s="198">
        <f t="shared" si="2"/>
        <v>170791</v>
      </c>
      <c r="L14" s="198">
        <f t="shared" si="2"/>
        <v>156402</v>
      </c>
      <c r="M14" s="198">
        <f t="shared" si="2"/>
        <v>118806</v>
      </c>
      <c r="N14" s="198">
        <f t="shared" si="2"/>
        <v>123011</v>
      </c>
      <c r="O14" s="198">
        <f t="shared" si="2"/>
        <v>114218</v>
      </c>
      <c r="P14" s="198">
        <f t="shared" si="2"/>
        <v>91589</v>
      </c>
      <c r="Q14" s="198">
        <f t="shared" si="2"/>
        <v>64573</v>
      </c>
      <c r="R14" s="198">
        <f t="shared" ref="R14:V14" si="3">SUM(R7:R13)</f>
        <v>54781.06451612903</v>
      </c>
      <c r="S14" s="198">
        <f t="shared" si="3"/>
        <v>74239</v>
      </c>
      <c r="T14" s="198">
        <f t="shared" si="3"/>
        <v>77837.516129032258</v>
      </c>
      <c r="U14" s="198">
        <f t="shared" si="3"/>
        <v>132136</v>
      </c>
      <c r="V14" s="198">
        <f t="shared" si="3"/>
        <v>171342.17787361291</v>
      </c>
      <c r="W14" s="198">
        <f>SUM(W7:W13)</f>
        <v>198663.33880554838</v>
      </c>
      <c r="X14" s="198">
        <f>SUM(X7:X13)</f>
        <v>240403.65880858066</v>
      </c>
    </row>
    <row r="15" spans="1:24" ht="13.5" thickTop="1">
      <c r="A15" s="191" t="s">
        <v>1253</v>
      </c>
      <c r="B15" s="195" t="s">
        <v>1254</v>
      </c>
      <c r="C15" s="193">
        <v>0</v>
      </c>
      <c r="D15" s="193">
        <v>0</v>
      </c>
      <c r="E15" s="193">
        <v>0</v>
      </c>
      <c r="F15" s="193">
        <v>0</v>
      </c>
      <c r="G15" s="192">
        <v>281</v>
      </c>
      <c r="H15" s="192">
        <v>141</v>
      </c>
      <c r="I15" s="192">
        <v>360</v>
      </c>
      <c r="J15" s="192">
        <v>1060</v>
      </c>
      <c r="K15" s="192">
        <v>1069</v>
      </c>
      <c r="L15" s="192">
        <v>465</v>
      </c>
      <c r="M15" s="192">
        <v>391</v>
      </c>
      <c r="N15" s="456">
        <v>0</v>
      </c>
      <c r="O15" s="192">
        <v>99</v>
      </c>
      <c r="P15" s="192">
        <v>143</v>
      </c>
      <c r="Q15" s="192">
        <v>78</v>
      </c>
      <c r="R15" s="192">
        <v>76.967741935483872</v>
      </c>
      <c r="S15" s="192">
        <v>73</v>
      </c>
      <c r="T15" s="456">
        <v>139.74193548387098</v>
      </c>
      <c r="U15" s="456">
        <v>0</v>
      </c>
      <c r="V15" s="456">
        <v>0</v>
      </c>
      <c r="W15" s="456">
        <v>0</v>
      </c>
      <c r="X15" s="456">
        <v>0</v>
      </c>
    </row>
    <row r="16" spans="1:24">
      <c r="A16" s="191" t="s">
        <v>1259</v>
      </c>
      <c r="B16" s="195" t="s">
        <v>1260</v>
      </c>
      <c r="C16" s="192">
        <v>1241</v>
      </c>
      <c r="D16" s="192">
        <v>484</v>
      </c>
      <c r="E16" s="192">
        <v>316</v>
      </c>
      <c r="F16" s="192">
        <v>220</v>
      </c>
      <c r="G16" s="193">
        <v>0</v>
      </c>
      <c r="H16" s="192">
        <v>3155</v>
      </c>
      <c r="I16" s="192">
        <v>2507</v>
      </c>
      <c r="J16" s="192">
        <v>533</v>
      </c>
      <c r="K16" s="192">
        <v>68</v>
      </c>
      <c r="L16" s="192">
        <v>132</v>
      </c>
      <c r="M16" s="192">
        <v>334</v>
      </c>
      <c r="N16" s="192">
        <v>102</v>
      </c>
      <c r="O16" s="192">
        <v>98</v>
      </c>
      <c r="P16" s="456">
        <v>0</v>
      </c>
      <c r="Q16" s="456">
        <v>0</v>
      </c>
      <c r="R16" s="192">
        <v>50.096774193548384</v>
      </c>
      <c r="S16" s="192">
        <v>83</v>
      </c>
      <c r="T16" s="456">
        <v>60.774193548387096</v>
      </c>
      <c r="U16" s="456">
        <v>171</v>
      </c>
      <c r="V16" s="456">
        <v>132.70257470967744</v>
      </c>
      <c r="W16" s="456">
        <v>71.208753806451611</v>
      </c>
      <c r="X16" s="537">
        <v>0</v>
      </c>
    </row>
    <row r="17" spans="1:24">
      <c r="A17" s="191" t="s">
        <v>1275</v>
      </c>
      <c r="B17" s="195" t="s">
        <v>1276</v>
      </c>
      <c r="C17" s="192">
        <v>5997</v>
      </c>
      <c r="D17" s="192">
        <v>10049</v>
      </c>
      <c r="E17" s="192">
        <v>9542</v>
      </c>
      <c r="F17" s="192">
        <v>7105</v>
      </c>
      <c r="G17" s="192">
        <v>6367</v>
      </c>
      <c r="H17" s="192">
        <v>8133</v>
      </c>
      <c r="I17" s="192">
        <v>7951</v>
      </c>
      <c r="J17" s="192">
        <v>11430</v>
      </c>
      <c r="K17" s="192">
        <v>14087</v>
      </c>
      <c r="L17" s="192">
        <v>20684</v>
      </c>
      <c r="M17" s="192">
        <v>9592</v>
      </c>
      <c r="N17" s="192">
        <v>15630</v>
      </c>
      <c r="O17" s="192">
        <v>14459</v>
      </c>
      <c r="P17" s="192">
        <v>35657</v>
      </c>
      <c r="Q17" s="192">
        <v>19453</v>
      </c>
      <c r="R17" s="192">
        <v>18657.612903225807</v>
      </c>
      <c r="S17" s="192">
        <v>16692</v>
      </c>
      <c r="T17" s="192">
        <v>24516.806451612902</v>
      </c>
      <c r="U17" s="192">
        <v>18739</v>
      </c>
      <c r="V17" s="192">
        <v>14588.284122322581</v>
      </c>
      <c r="W17" s="192">
        <v>14637.574623999999</v>
      </c>
      <c r="X17" s="537">
        <v>14314.621279935483</v>
      </c>
    </row>
    <row r="18" spans="1:24">
      <c r="A18" s="191" t="s">
        <v>1241</v>
      </c>
      <c r="B18" s="195" t="s">
        <v>1242</v>
      </c>
      <c r="C18" s="192">
        <v>30630</v>
      </c>
      <c r="D18" s="192">
        <v>27981</v>
      </c>
      <c r="E18" s="192">
        <v>32225</v>
      </c>
      <c r="F18" s="192">
        <v>37396</v>
      </c>
      <c r="G18" s="192">
        <v>35201</v>
      </c>
      <c r="H18" s="192">
        <v>38045</v>
      </c>
      <c r="I18" s="192">
        <v>32572</v>
      </c>
      <c r="J18" s="192">
        <v>20627</v>
      </c>
      <c r="K18" s="192">
        <v>23503</v>
      </c>
      <c r="L18" s="192">
        <v>28453</v>
      </c>
      <c r="M18" s="192">
        <v>30944</v>
      </c>
      <c r="N18" s="192">
        <v>26731</v>
      </c>
      <c r="O18" s="192">
        <v>31431</v>
      </c>
      <c r="P18" s="192">
        <v>32513</v>
      </c>
      <c r="Q18" s="192">
        <v>25994</v>
      </c>
      <c r="R18" s="192">
        <v>31526.935483870966</v>
      </c>
      <c r="S18" s="192">
        <v>32502</v>
      </c>
      <c r="T18" s="456">
        <v>26342.451612903227</v>
      </c>
      <c r="U18" s="456">
        <v>26895</v>
      </c>
      <c r="V18" s="456">
        <v>26227.924192967741</v>
      </c>
      <c r="W18" s="456">
        <v>20302.334956129034</v>
      </c>
      <c r="X18" s="537">
        <v>20946.631010645164</v>
      </c>
    </row>
    <row r="19" spans="1:24">
      <c r="A19" s="191" t="s">
        <v>1269</v>
      </c>
      <c r="B19" s="195" t="s">
        <v>1270</v>
      </c>
      <c r="C19" s="193">
        <v>0</v>
      </c>
      <c r="D19" s="193">
        <v>0</v>
      </c>
      <c r="E19" s="192">
        <v>161</v>
      </c>
      <c r="F19" s="193">
        <v>0</v>
      </c>
      <c r="G19" s="192">
        <v>198</v>
      </c>
      <c r="H19" s="192">
        <v>4</v>
      </c>
      <c r="I19" s="192">
        <v>290</v>
      </c>
      <c r="J19" s="192">
        <v>290</v>
      </c>
      <c r="K19" s="192">
        <v>465</v>
      </c>
      <c r="L19" s="192">
        <v>465</v>
      </c>
      <c r="M19" s="192">
        <v>511</v>
      </c>
      <c r="N19" s="192">
        <v>659</v>
      </c>
      <c r="O19" s="192">
        <v>644</v>
      </c>
      <c r="P19" s="192">
        <v>380</v>
      </c>
      <c r="Q19" s="456">
        <v>0</v>
      </c>
      <c r="R19" s="456">
        <v>0</v>
      </c>
      <c r="S19" s="456">
        <v>0</v>
      </c>
      <c r="T19" s="456">
        <v>0</v>
      </c>
      <c r="U19" s="456">
        <v>58</v>
      </c>
      <c r="V19" s="456">
        <v>610.62614232258068</v>
      </c>
      <c r="W19" s="456">
        <v>21.304677419354839</v>
      </c>
      <c r="X19" s="537">
        <v>46.060712580645166</v>
      </c>
    </row>
    <row r="20" spans="1:24">
      <c r="A20" s="191" t="s">
        <v>1239</v>
      </c>
      <c r="B20" s="195" t="s">
        <v>1240</v>
      </c>
      <c r="C20" s="192">
        <v>8199</v>
      </c>
      <c r="D20" s="192">
        <v>6636</v>
      </c>
      <c r="E20" s="192">
        <v>5771</v>
      </c>
      <c r="F20" s="192">
        <v>4080</v>
      </c>
      <c r="G20" s="192">
        <v>4529</v>
      </c>
      <c r="H20" s="192">
        <v>7406</v>
      </c>
      <c r="I20" s="192">
        <v>4282</v>
      </c>
      <c r="J20" s="192">
        <v>5743</v>
      </c>
      <c r="K20" s="192">
        <v>7345</v>
      </c>
      <c r="L20" s="192">
        <v>7986</v>
      </c>
      <c r="M20" s="192">
        <v>7604</v>
      </c>
      <c r="N20" s="192">
        <v>5215</v>
      </c>
      <c r="O20" s="192">
        <v>9358</v>
      </c>
      <c r="P20" s="192">
        <v>7617</v>
      </c>
      <c r="Q20" s="192">
        <v>8279</v>
      </c>
      <c r="R20" s="192">
        <v>10640.612903225807</v>
      </c>
      <c r="S20" s="192">
        <v>7456</v>
      </c>
      <c r="T20" s="456">
        <v>6589.6451612903229</v>
      </c>
      <c r="U20" s="456">
        <v>18961</v>
      </c>
      <c r="V20" s="456">
        <v>16546.098758451612</v>
      </c>
      <c r="W20" s="456">
        <v>11105.088670451612</v>
      </c>
      <c r="X20" s="537">
        <v>11519.132293290324</v>
      </c>
    </row>
    <row r="21" spans="1:24">
      <c r="A21" s="191" t="s">
        <v>1255</v>
      </c>
      <c r="B21" s="195" t="s">
        <v>1256</v>
      </c>
      <c r="C21" s="192">
        <v>35487</v>
      </c>
      <c r="D21" s="192">
        <v>4245</v>
      </c>
      <c r="E21" s="192">
        <v>3847</v>
      </c>
      <c r="F21" s="192">
        <v>7900</v>
      </c>
      <c r="G21" s="192">
        <v>6890</v>
      </c>
      <c r="H21" s="192">
        <v>8341</v>
      </c>
      <c r="I21" s="192">
        <v>7347</v>
      </c>
      <c r="J21" s="192">
        <v>6000</v>
      </c>
      <c r="K21" s="192">
        <v>6845</v>
      </c>
      <c r="L21" s="192">
        <v>6506</v>
      </c>
      <c r="M21" s="192">
        <v>6714</v>
      </c>
      <c r="N21" s="192">
        <v>3330</v>
      </c>
      <c r="O21" s="192">
        <v>2093</v>
      </c>
      <c r="P21" s="192">
        <v>2766</v>
      </c>
      <c r="Q21" s="192">
        <v>2980</v>
      </c>
      <c r="R21" s="192">
        <v>3422.6129032258063</v>
      </c>
      <c r="S21" s="192">
        <v>2894</v>
      </c>
      <c r="T21" s="456">
        <v>2025.1612903225807</v>
      </c>
      <c r="U21" s="456">
        <v>3630</v>
      </c>
      <c r="V21" s="456">
        <v>10834.791967096775</v>
      </c>
      <c r="W21" s="456">
        <v>12832.096953290324</v>
      </c>
      <c r="X21" s="537">
        <v>10126.726752129032</v>
      </c>
    </row>
    <row r="22" spans="1:24">
      <c r="A22" s="191" t="s">
        <v>1247</v>
      </c>
      <c r="B22" s="195" t="s">
        <v>1248</v>
      </c>
      <c r="C22" s="192">
        <v>17779</v>
      </c>
      <c r="D22" s="192">
        <v>12999</v>
      </c>
      <c r="E22" s="192">
        <v>11710</v>
      </c>
      <c r="F22" s="192">
        <v>19336</v>
      </c>
      <c r="G22" s="192">
        <v>24081</v>
      </c>
      <c r="H22" s="192">
        <v>10131</v>
      </c>
      <c r="I22" s="192">
        <v>16971</v>
      </c>
      <c r="J22" s="192">
        <v>16622</v>
      </c>
      <c r="K22" s="192">
        <v>19144</v>
      </c>
      <c r="L22" s="192">
        <v>20092</v>
      </c>
      <c r="M22" s="192">
        <v>17791</v>
      </c>
      <c r="N22" s="192">
        <v>16990</v>
      </c>
      <c r="O22" s="192">
        <v>10507</v>
      </c>
      <c r="P22" s="192">
        <v>11564</v>
      </c>
      <c r="Q22" s="192">
        <v>15309</v>
      </c>
      <c r="R22" s="192">
        <v>19214.064516129034</v>
      </c>
      <c r="S22" s="192">
        <v>13615</v>
      </c>
      <c r="T22" s="456">
        <v>15706.677419354839</v>
      </c>
      <c r="U22" s="456">
        <v>12594</v>
      </c>
      <c r="V22" s="456">
        <v>12152.102781290323</v>
      </c>
      <c r="W22" s="456">
        <v>9443.7925346451611</v>
      </c>
      <c r="X22" s="537">
        <v>13342.625199225806</v>
      </c>
    </row>
    <row r="23" spans="1:24">
      <c r="A23" s="191"/>
      <c r="B23" s="195" t="s">
        <v>1264</v>
      </c>
      <c r="C23" s="456">
        <v>0</v>
      </c>
      <c r="D23" s="456">
        <v>0</v>
      </c>
      <c r="E23" s="456">
        <v>0</v>
      </c>
      <c r="F23" s="456">
        <v>0</v>
      </c>
      <c r="G23" s="456">
        <v>0</v>
      </c>
      <c r="H23" s="456">
        <v>0</v>
      </c>
      <c r="I23" s="456">
        <v>0</v>
      </c>
      <c r="J23" s="456">
        <v>0</v>
      </c>
      <c r="K23" s="456">
        <v>0</v>
      </c>
      <c r="L23" s="456">
        <v>0</v>
      </c>
      <c r="M23" s="456">
        <v>0</v>
      </c>
      <c r="N23" s="456">
        <v>0</v>
      </c>
      <c r="O23" s="456">
        <v>0</v>
      </c>
      <c r="P23" s="456">
        <v>0</v>
      </c>
      <c r="Q23" s="456">
        <v>0</v>
      </c>
      <c r="R23" s="456">
        <v>0</v>
      </c>
      <c r="S23" s="456">
        <v>0</v>
      </c>
      <c r="T23" s="456">
        <v>988.16129032258061</v>
      </c>
      <c r="U23" s="456">
        <v>0</v>
      </c>
      <c r="V23" s="456">
        <v>0</v>
      </c>
      <c r="W23" s="456">
        <v>0</v>
      </c>
      <c r="X23" s="456">
        <v>0</v>
      </c>
    </row>
    <row r="24" spans="1:24">
      <c r="A24" s="191" t="s">
        <v>1251</v>
      </c>
      <c r="B24" s="195" t="s">
        <v>1252</v>
      </c>
      <c r="C24" s="192">
        <v>182</v>
      </c>
      <c r="D24" s="193">
        <v>0</v>
      </c>
      <c r="E24" s="192">
        <v>9710</v>
      </c>
      <c r="F24" s="192">
        <v>69597</v>
      </c>
      <c r="G24" s="192">
        <v>26291</v>
      </c>
      <c r="H24" s="192">
        <v>6728</v>
      </c>
      <c r="I24" s="192">
        <v>3961</v>
      </c>
      <c r="J24" s="192">
        <v>1343</v>
      </c>
      <c r="K24" s="192">
        <v>1791</v>
      </c>
      <c r="L24" s="192">
        <v>4260</v>
      </c>
      <c r="M24" s="192">
        <v>14629</v>
      </c>
      <c r="N24" s="192">
        <v>47119</v>
      </c>
      <c r="O24" s="192">
        <v>101257</v>
      </c>
      <c r="P24" s="192">
        <v>91635</v>
      </c>
      <c r="Q24" s="192">
        <v>32784</v>
      </c>
      <c r="R24" s="192">
        <v>27795.483870967742</v>
      </c>
      <c r="S24" s="192">
        <v>23242</v>
      </c>
      <c r="T24" s="456">
        <v>12524.645161290322</v>
      </c>
      <c r="U24" s="456">
        <v>11452</v>
      </c>
      <c r="V24" s="456">
        <v>10793.443849161289</v>
      </c>
      <c r="W24" s="456">
        <v>14084.829029290322</v>
      </c>
      <c r="X24" s="537">
        <v>18143.37007767742</v>
      </c>
    </row>
    <row r="25" spans="1:24">
      <c r="A25" s="191" t="s">
        <v>1277</v>
      </c>
      <c r="B25" s="195" t="s">
        <v>1278</v>
      </c>
      <c r="C25" s="192">
        <v>612</v>
      </c>
      <c r="D25" s="192">
        <v>567</v>
      </c>
      <c r="E25" s="192">
        <v>608</v>
      </c>
      <c r="F25" s="192">
        <v>370</v>
      </c>
      <c r="G25" s="192">
        <v>539</v>
      </c>
      <c r="H25" s="192">
        <v>417</v>
      </c>
      <c r="I25" s="192">
        <v>890</v>
      </c>
      <c r="J25" s="192">
        <v>2361</v>
      </c>
      <c r="K25" s="192">
        <v>1351</v>
      </c>
      <c r="L25" s="192">
        <v>631</v>
      </c>
      <c r="M25" s="192">
        <v>701</v>
      </c>
      <c r="N25" s="192">
        <v>840</v>
      </c>
      <c r="O25" s="192">
        <v>947</v>
      </c>
      <c r="P25" s="192">
        <v>2502</v>
      </c>
      <c r="Q25" s="192">
        <v>560</v>
      </c>
      <c r="R25" s="192">
        <v>419.32258064516128</v>
      </c>
      <c r="S25" s="192">
        <v>420</v>
      </c>
      <c r="T25" s="456">
        <v>279.48387096774195</v>
      </c>
      <c r="U25" s="456">
        <v>560</v>
      </c>
      <c r="V25" s="456">
        <v>419.1652672903225</v>
      </c>
      <c r="W25" s="456">
        <v>565.78405729032261</v>
      </c>
      <c r="X25" s="537">
        <v>563.09966793548381</v>
      </c>
    </row>
    <row r="26" spans="1:24">
      <c r="A26" s="191" t="s">
        <v>1249</v>
      </c>
      <c r="B26" s="195" t="s">
        <v>1250</v>
      </c>
      <c r="C26" s="192">
        <v>6835</v>
      </c>
      <c r="D26" s="192">
        <v>1969</v>
      </c>
      <c r="E26" s="193">
        <v>0</v>
      </c>
      <c r="F26" s="192">
        <v>504</v>
      </c>
      <c r="G26" s="192">
        <v>2358</v>
      </c>
      <c r="H26" s="192">
        <v>3631</v>
      </c>
      <c r="I26" s="192">
        <v>5307</v>
      </c>
      <c r="J26" s="192">
        <v>5046</v>
      </c>
      <c r="K26" s="192">
        <v>10248</v>
      </c>
      <c r="L26" s="192">
        <v>17541</v>
      </c>
      <c r="M26" s="192">
        <v>20891</v>
      </c>
      <c r="N26" s="192">
        <v>16848</v>
      </c>
      <c r="O26" s="192">
        <v>11232</v>
      </c>
      <c r="P26" s="192">
        <v>6048</v>
      </c>
      <c r="Q26" s="192">
        <v>5382</v>
      </c>
      <c r="R26" s="192">
        <v>6919.7419354838712</v>
      </c>
      <c r="S26" s="192">
        <v>13099</v>
      </c>
      <c r="T26" s="456">
        <v>3829.4193548387098</v>
      </c>
      <c r="U26" s="456">
        <v>8642</v>
      </c>
      <c r="V26" s="456">
        <v>2481.850047548387</v>
      </c>
      <c r="W26" s="456">
        <v>6552.4580652258064</v>
      </c>
      <c r="X26" s="537">
        <v>1863.716136903226</v>
      </c>
    </row>
    <row r="27" spans="1:24">
      <c r="A27" s="191" t="s">
        <v>1243</v>
      </c>
      <c r="B27" s="195" t="s">
        <v>1244</v>
      </c>
      <c r="C27" s="192">
        <v>593</v>
      </c>
      <c r="D27" s="456">
        <v>0</v>
      </c>
      <c r="E27" s="192">
        <v>82</v>
      </c>
      <c r="F27" s="192">
        <v>290</v>
      </c>
      <c r="G27" s="456">
        <v>0</v>
      </c>
      <c r="H27" s="192">
        <v>938</v>
      </c>
      <c r="I27" s="192">
        <v>1961</v>
      </c>
      <c r="J27" s="192">
        <v>3278</v>
      </c>
      <c r="K27" s="192">
        <v>1841</v>
      </c>
      <c r="L27" s="192">
        <v>1969</v>
      </c>
      <c r="M27" s="193"/>
      <c r="N27" s="192">
        <v>10175</v>
      </c>
      <c r="O27" s="192">
        <v>13052</v>
      </c>
      <c r="P27" s="192">
        <v>1599</v>
      </c>
      <c r="Q27" s="192">
        <v>1655</v>
      </c>
      <c r="R27" s="192">
        <v>955.93548387096769</v>
      </c>
      <c r="S27" s="192">
        <v>1093</v>
      </c>
      <c r="T27" s="456">
        <v>2274.0645161290322</v>
      </c>
      <c r="U27" s="456">
        <v>624</v>
      </c>
      <c r="V27" s="456">
        <v>1674.2408578064515</v>
      </c>
      <c r="W27" s="456">
        <v>780.82494929032271</v>
      </c>
      <c r="X27" s="537">
        <v>657.60721696774192</v>
      </c>
    </row>
    <row r="28" spans="1:24">
      <c r="A28" s="191" t="s">
        <v>1279</v>
      </c>
      <c r="B28" s="195" t="s">
        <v>1280</v>
      </c>
      <c r="C28" s="456">
        <v>0</v>
      </c>
      <c r="D28" s="456">
        <v>0</v>
      </c>
      <c r="E28" s="456">
        <v>0</v>
      </c>
      <c r="F28" s="456">
        <v>0</v>
      </c>
      <c r="G28" s="456">
        <v>0</v>
      </c>
      <c r="H28" s="456">
        <v>0</v>
      </c>
      <c r="I28" s="192">
        <v>142</v>
      </c>
      <c r="J28" s="192">
        <v>77</v>
      </c>
      <c r="K28" s="193">
        <v>0</v>
      </c>
      <c r="L28" s="193">
        <v>0</v>
      </c>
      <c r="M28" s="193">
        <v>0</v>
      </c>
      <c r="N28" s="193">
        <v>0</v>
      </c>
      <c r="O28" s="193">
        <v>0</v>
      </c>
      <c r="P28" s="193">
        <v>0</v>
      </c>
      <c r="Q28" s="193">
        <v>0</v>
      </c>
      <c r="R28" s="192">
        <v>0</v>
      </c>
      <c r="S28" s="192">
        <v>0</v>
      </c>
      <c r="T28" s="456">
        <v>0</v>
      </c>
      <c r="U28" s="456">
        <v>0</v>
      </c>
      <c r="V28" s="456">
        <v>0</v>
      </c>
      <c r="W28" s="456">
        <v>0</v>
      </c>
      <c r="X28" s="456">
        <v>0</v>
      </c>
    </row>
    <row r="29" spans="1:24">
      <c r="A29" s="191" t="s">
        <v>1261</v>
      </c>
      <c r="B29" s="195" t="s">
        <v>1262</v>
      </c>
      <c r="C29" s="192">
        <v>49</v>
      </c>
      <c r="D29" s="456">
        <v>0</v>
      </c>
      <c r="E29" s="456">
        <v>0</v>
      </c>
      <c r="F29" s="456">
        <v>0</v>
      </c>
      <c r="G29" s="456">
        <v>0</v>
      </c>
      <c r="H29" s="456">
        <v>0</v>
      </c>
      <c r="I29" s="456">
        <v>0</v>
      </c>
      <c r="J29" s="456">
        <v>0</v>
      </c>
      <c r="K29" s="193"/>
      <c r="L29" s="193"/>
      <c r="M29" s="193"/>
      <c r="N29" s="193"/>
      <c r="O29" s="192">
        <v>78</v>
      </c>
      <c r="P29" s="456">
        <v>0</v>
      </c>
      <c r="Q29" s="456">
        <v>0</v>
      </c>
      <c r="R29" s="456">
        <v>0</v>
      </c>
      <c r="S29" s="456">
        <v>0</v>
      </c>
      <c r="T29" s="456">
        <v>0</v>
      </c>
      <c r="U29" s="456">
        <v>0</v>
      </c>
      <c r="V29" s="456">
        <v>0</v>
      </c>
      <c r="W29" s="456">
        <v>0</v>
      </c>
      <c r="X29" s="456">
        <v>0</v>
      </c>
    </row>
    <row r="30" spans="1:24">
      <c r="A30" s="191" t="s">
        <v>1273</v>
      </c>
      <c r="B30" s="195" t="s">
        <v>1274</v>
      </c>
      <c r="C30" s="456">
        <v>0</v>
      </c>
      <c r="D30" s="456">
        <v>0</v>
      </c>
      <c r="E30" s="456">
        <v>0</v>
      </c>
      <c r="F30" s="456">
        <v>0</v>
      </c>
      <c r="G30" s="456">
        <v>0</v>
      </c>
      <c r="H30" s="456">
        <v>0</v>
      </c>
      <c r="I30" s="456">
        <v>0</v>
      </c>
      <c r="J30" s="192">
        <v>17824</v>
      </c>
      <c r="K30" s="192">
        <v>10981</v>
      </c>
      <c r="L30" s="192">
        <v>8856</v>
      </c>
      <c r="M30" s="192">
        <v>9363</v>
      </c>
      <c r="N30" s="192">
        <v>7682</v>
      </c>
      <c r="O30" s="192">
        <v>10910</v>
      </c>
      <c r="P30" s="192">
        <v>11650</v>
      </c>
      <c r="Q30" s="192">
        <v>16316</v>
      </c>
      <c r="R30" s="192">
        <v>17612.83870967742</v>
      </c>
      <c r="S30" s="192">
        <v>20638</v>
      </c>
      <c r="T30" s="456">
        <v>19984.322580645163</v>
      </c>
      <c r="U30" s="456">
        <v>21329</v>
      </c>
      <c r="V30" s="456">
        <v>22048.202139419358</v>
      </c>
      <c r="W30" s="456">
        <v>20413.042581870966</v>
      </c>
      <c r="X30" s="537">
        <v>6413.9094870322579</v>
      </c>
    </row>
    <row r="31" spans="1:24">
      <c r="A31" s="191" t="s">
        <v>1257</v>
      </c>
      <c r="B31" s="195" t="s">
        <v>1258</v>
      </c>
      <c r="C31" s="192">
        <v>863</v>
      </c>
      <c r="D31" s="192">
        <v>75</v>
      </c>
      <c r="E31" s="192">
        <v>515</v>
      </c>
      <c r="F31" s="192">
        <v>179</v>
      </c>
      <c r="G31" s="456">
        <v>0</v>
      </c>
      <c r="H31" s="456">
        <v>0</v>
      </c>
      <c r="I31" s="456">
        <v>0</v>
      </c>
      <c r="J31" s="193"/>
      <c r="K31" s="193"/>
      <c r="L31" s="193"/>
      <c r="M31" s="192">
        <v>1333</v>
      </c>
      <c r="N31" s="456">
        <v>0</v>
      </c>
      <c r="O31" s="456">
        <v>0</v>
      </c>
      <c r="P31" s="456">
        <v>0</v>
      </c>
      <c r="Q31" s="192">
        <v>45</v>
      </c>
      <c r="R31" s="456">
        <v>0</v>
      </c>
      <c r="S31" s="456">
        <v>0</v>
      </c>
      <c r="T31" s="456">
        <v>0</v>
      </c>
      <c r="U31" s="456">
        <v>77</v>
      </c>
      <c r="V31" s="456">
        <v>7</v>
      </c>
      <c r="W31" s="456">
        <v>0</v>
      </c>
      <c r="X31" s="456">
        <v>0</v>
      </c>
    </row>
    <row r="32" spans="1:24">
      <c r="A32" s="191" t="s">
        <v>1265</v>
      </c>
      <c r="B32" s="195" t="s">
        <v>1266</v>
      </c>
      <c r="C32" s="192">
        <v>41</v>
      </c>
      <c r="D32" s="456">
        <v>0</v>
      </c>
      <c r="E32" s="192">
        <v>194</v>
      </c>
      <c r="F32" s="456">
        <v>0</v>
      </c>
      <c r="G32" s="192">
        <v>266</v>
      </c>
      <c r="H32" s="456">
        <v>0</v>
      </c>
      <c r="I32" s="192">
        <v>315</v>
      </c>
      <c r="J32" s="192">
        <v>78</v>
      </c>
      <c r="K32" s="456">
        <v>0</v>
      </c>
      <c r="L32" s="456">
        <v>0</v>
      </c>
      <c r="M32" s="456">
        <v>0</v>
      </c>
      <c r="N32" s="456">
        <v>0</v>
      </c>
      <c r="O32" s="192">
        <v>265</v>
      </c>
      <c r="P32" s="192">
        <v>46</v>
      </c>
      <c r="Q32" s="456">
        <v>0</v>
      </c>
      <c r="R32" s="456">
        <v>0</v>
      </c>
      <c r="S32" s="456">
        <v>0</v>
      </c>
      <c r="T32" s="456">
        <v>0</v>
      </c>
      <c r="U32" s="456">
        <v>0</v>
      </c>
      <c r="V32" s="456">
        <v>0</v>
      </c>
      <c r="W32" s="456">
        <v>0</v>
      </c>
      <c r="X32" s="456">
        <v>0</v>
      </c>
    </row>
    <row r="33" spans="1:24">
      <c r="A33" s="191" t="s">
        <v>1267</v>
      </c>
      <c r="B33" s="195" t="s">
        <v>1268</v>
      </c>
      <c r="C33" s="456">
        <v>0</v>
      </c>
      <c r="D33" s="456">
        <v>0</v>
      </c>
      <c r="E33" s="456">
        <v>0</v>
      </c>
      <c r="F33" s="456">
        <v>0</v>
      </c>
      <c r="G33" s="456">
        <v>0</v>
      </c>
      <c r="H33" s="456">
        <v>0</v>
      </c>
      <c r="I33" s="456">
        <v>0</v>
      </c>
      <c r="J33" s="456">
        <v>0</v>
      </c>
      <c r="K33" s="456">
        <v>0</v>
      </c>
      <c r="L33" s="456">
        <v>0</v>
      </c>
      <c r="M33" s="456">
        <v>0</v>
      </c>
      <c r="N33" s="456">
        <v>0</v>
      </c>
      <c r="O33" s="456">
        <v>0</v>
      </c>
      <c r="P33" s="456">
        <v>0</v>
      </c>
      <c r="Q33" s="192">
        <v>45</v>
      </c>
      <c r="R33" s="456">
        <v>0</v>
      </c>
      <c r="S33" s="456">
        <v>0</v>
      </c>
      <c r="T33" s="456">
        <v>0</v>
      </c>
      <c r="U33" s="456">
        <v>206</v>
      </c>
      <c r="V33" s="456">
        <v>0</v>
      </c>
      <c r="W33" s="456">
        <v>0</v>
      </c>
      <c r="X33" s="456">
        <v>0</v>
      </c>
    </row>
    <row r="34" spans="1:24">
      <c r="A34" s="191" t="s">
        <v>1271</v>
      </c>
      <c r="B34" s="195" t="s">
        <v>1272</v>
      </c>
      <c r="C34" s="456">
        <v>0</v>
      </c>
      <c r="D34" s="456">
        <v>0</v>
      </c>
      <c r="E34" s="456">
        <v>0</v>
      </c>
      <c r="F34" s="456">
        <v>0</v>
      </c>
      <c r="G34" s="192">
        <v>117</v>
      </c>
      <c r="H34" s="192">
        <v>4410</v>
      </c>
      <c r="I34" s="192">
        <v>2309</v>
      </c>
      <c r="J34" s="192">
        <v>2349</v>
      </c>
      <c r="K34" s="192">
        <v>880</v>
      </c>
      <c r="L34" s="192">
        <v>806</v>
      </c>
      <c r="M34" s="192">
        <v>987</v>
      </c>
      <c r="N34" s="192">
        <v>856</v>
      </c>
      <c r="O34" s="192">
        <v>381</v>
      </c>
      <c r="P34" s="192">
        <v>382</v>
      </c>
      <c r="Q34" s="192">
        <v>707</v>
      </c>
      <c r="R34" s="192">
        <v>843.9677419354839</v>
      </c>
      <c r="S34" s="192">
        <v>4828</v>
      </c>
      <c r="T34" s="456">
        <v>3310.9032258064517</v>
      </c>
      <c r="U34" s="456">
        <v>1925</v>
      </c>
      <c r="V34" s="456">
        <v>1700</v>
      </c>
      <c r="W34" s="456">
        <v>3109.0853163870966</v>
      </c>
      <c r="X34" s="537">
        <v>4514.8190637419357</v>
      </c>
    </row>
    <row r="35" spans="1:24">
      <c r="A35" s="191" t="s">
        <v>1245</v>
      </c>
      <c r="B35" s="195" t="s">
        <v>1246</v>
      </c>
      <c r="C35" s="456">
        <v>0</v>
      </c>
      <c r="D35" s="456">
        <v>0</v>
      </c>
      <c r="E35" s="456">
        <v>0</v>
      </c>
      <c r="F35" s="456">
        <v>0</v>
      </c>
      <c r="G35" s="456">
        <v>0</v>
      </c>
      <c r="H35" s="456">
        <v>0</v>
      </c>
      <c r="I35" s="456">
        <v>0</v>
      </c>
      <c r="J35" s="192">
        <v>6944</v>
      </c>
      <c r="K35" s="192">
        <v>5601</v>
      </c>
      <c r="L35" s="192">
        <v>4092</v>
      </c>
      <c r="M35" s="192">
        <v>4255</v>
      </c>
      <c r="N35" s="192">
        <v>3325</v>
      </c>
      <c r="O35" s="192">
        <v>3141</v>
      </c>
      <c r="P35" s="192">
        <v>11586</v>
      </c>
      <c r="Q35" s="192">
        <v>4455</v>
      </c>
      <c r="R35" s="192">
        <v>6332.8387096774195</v>
      </c>
      <c r="S35" s="192">
        <v>9363</v>
      </c>
      <c r="T35" s="456">
        <v>9481.8387096774186</v>
      </c>
      <c r="U35" s="456">
        <v>9408</v>
      </c>
      <c r="V35" s="456">
        <v>6877.9679705806448</v>
      </c>
      <c r="W35" s="456">
        <v>5466.7290945806444</v>
      </c>
      <c r="X35" s="537">
        <v>5659.5619908387089</v>
      </c>
    </row>
    <row r="36" spans="1:24" ht="13.5" thickBot="1">
      <c r="A36" s="191"/>
      <c r="B36" s="197" t="s">
        <v>1748</v>
      </c>
      <c r="C36" s="199">
        <f t="shared" ref="C36:Q36" si="4">SUM(C15:C35)</f>
        <v>108508</v>
      </c>
      <c r="D36" s="199">
        <f t="shared" si="4"/>
        <v>65005</v>
      </c>
      <c r="E36" s="199">
        <f t="shared" si="4"/>
        <v>74681</v>
      </c>
      <c r="F36" s="199">
        <f t="shared" si="4"/>
        <v>146977</v>
      </c>
      <c r="G36" s="199">
        <f t="shared" si="4"/>
        <v>107118</v>
      </c>
      <c r="H36" s="199">
        <f t="shared" si="4"/>
        <v>91480</v>
      </c>
      <c r="I36" s="199">
        <f t="shared" si="4"/>
        <v>87165</v>
      </c>
      <c r="J36" s="199">
        <f t="shared" si="4"/>
        <v>101605</v>
      </c>
      <c r="K36" s="199">
        <f t="shared" si="4"/>
        <v>105219</v>
      </c>
      <c r="L36" s="199">
        <f t="shared" si="4"/>
        <v>122938</v>
      </c>
      <c r="M36" s="199">
        <f t="shared" si="4"/>
        <v>126040</v>
      </c>
      <c r="N36" s="199">
        <f t="shared" si="4"/>
        <v>155502</v>
      </c>
      <c r="O36" s="199">
        <f t="shared" si="4"/>
        <v>209952</v>
      </c>
      <c r="P36" s="199">
        <f t="shared" si="4"/>
        <v>216088</v>
      </c>
      <c r="Q36" s="199">
        <f t="shared" si="4"/>
        <v>134042</v>
      </c>
      <c r="R36" s="199">
        <f t="shared" ref="R36:X36" si="5">SUM(R15:R35)</f>
        <v>144469.03225806452</v>
      </c>
      <c r="S36" s="199">
        <f t="shared" si="5"/>
        <v>145998</v>
      </c>
      <c r="T36" s="199">
        <f t="shared" si="5"/>
        <v>128054.09677419356</v>
      </c>
      <c r="U36" s="199">
        <f t="shared" si="5"/>
        <v>135271</v>
      </c>
      <c r="V36" s="199">
        <f t="shared" si="5"/>
        <v>127094.40067096773</v>
      </c>
      <c r="W36" s="199">
        <f t="shared" si="5"/>
        <v>119386.15426367742</v>
      </c>
      <c r="X36" s="199">
        <f t="shared" si="5"/>
        <v>108111.88088890322</v>
      </c>
    </row>
    <row r="37" spans="1:24" ht="13.5" thickTop="1">
      <c r="A37" s="191" t="s">
        <v>1303</v>
      </c>
      <c r="B37" s="195" t="s">
        <v>1304</v>
      </c>
      <c r="C37" s="192">
        <v>4981</v>
      </c>
      <c r="D37" s="192">
        <v>54201</v>
      </c>
      <c r="E37" s="192">
        <v>155381</v>
      </c>
      <c r="F37" s="192">
        <v>58133</v>
      </c>
      <c r="G37" s="192">
        <v>54422</v>
      </c>
      <c r="H37" s="192">
        <v>106325</v>
      </c>
      <c r="I37" s="192">
        <v>55484</v>
      </c>
      <c r="J37" s="192">
        <v>52447</v>
      </c>
      <c r="K37" s="192">
        <v>54793</v>
      </c>
      <c r="L37" s="192">
        <v>28752</v>
      </c>
      <c r="M37" s="192">
        <v>32213</v>
      </c>
      <c r="N37" s="192">
        <v>9501</v>
      </c>
      <c r="O37" s="192">
        <v>694</v>
      </c>
      <c r="P37" s="192">
        <v>189</v>
      </c>
      <c r="Q37" s="193">
        <v>0</v>
      </c>
      <c r="R37" s="193">
        <v>0</v>
      </c>
      <c r="S37" s="192">
        <v>174</v>
      </c>
      <c r="T37" s="192">
        <v>300.77419354838707</v>
      </c>
      <c r="U37" s="192">
        <v>139</v>
      </c>
      <c r="V37" s="192">
        <v>27.329640193548389</v>
      </c>
      <c r="W37" s="192">
        <v>60.846158709677418</v>
      </c>
      <c r="X37" s="537">
        <v>217.62301890322581</v>
      </c>
    </row>
    <row r="38" spans="1:24">
      <c r="A38" s="191" t="s">
        <v>1293</v>
      </c>
      <c r="B38" s="195" t="s">
        <v>1294</v>
      </c>
      <c r="C38" s="193">
        <v>0</v>
      </c>
      <c r="D38" s="193">
        <v>0</v>
      </c>
      <c r="E38" s="193">
        <v>0</v>
      </c>
      <c r="F38" s="193">
        <v>0</v>
      </c>
      <c r="G38" s="193">
        <v>0</v>
      </c>
      <c r="H38" s="192">
        <v>2533</v>
      </c>
      <c r="I38" s="193">
        <v>0</v>
      </c>
      <c r="J38" s="192">
        <v>2371</v>
      </c>
      <c r="K38" s="193">
        <v>0</v>
      </c>
      <c r="L38" s="193">
        <v>0</v>
      </c>
      <c r="M38" s="192">
        <v>42</v>
      </c>
      <c r="N38" s="193">
        <v>0</v>
      </c>
      <c r="O38" s="193">
        <v>0</v>
      </c>
      <c r="P38" s="193">
        <v>0</v>
      </c>
      <c r="Q38" s="193">
        <v>0</v>
      </c>
      <c r="R38" s="193">
        <v>0</v>
      </c>
      <c r="S38" s="193">
        <v>0</v>
      </c>
      <c r="T38" s="193">
        <v>0</v>
      </c>
      <c r="U38" s="193">
        <v>0</v>
      </c>
      <c r="V38" s="193">
        <v>0</v>
      </c>
      <c r="W38" s="193">
        <v>0</v>
      </c>
      <c r="X38" s="537">
        <v>303.22521277419355</v>
      </c>
    </row>
    <row r="39" spans="1:24">
      <c r="A39" s="191" t="s">
        <v>1297</v>
      </c>
      <c r="B39" s="195" t="s">
        <v>1298</v>
      </c>
      <c r="C39" s="192">
        <v>29192</v>
      </c>
      <c r="D39" s="192">
        <v>64776</v>
      </c>
      <c r="E39" s="192">
        <v>53442</v>
      </c>
      <c r="F39" s="192">
        <v>55556</v>
      </c>
      <c r="G39" s="192">
        <v>226502</v>
      </c>
      <c r="H39" s="192">
        <v>712419</v>
      </c>
      <c r="I39" s="192">
        <v>618598</v>
      </c>
      <c r="J39" s="192">
        <v>84370</v>
      </c>
      <c r="K39" s="192">
        <v>7550</v>
      </c>
      <c r="L39" s="192">
        <v>559</v>
      </c>
      <c r="M39" s="192">
        <v>1759</v>
      </c>
      <c r="N39" s="192">
        <v>529</v>
      </c>
      <c r="O39" s="192">
        <v>371</v>
      </c>
      <c r="P39" s="192">
        <v>371</v>
      </c>
      <c r="Q39" s="192">
        <v>184</v>
      </c>
      <c r="R39" s="192">
        <v>93.58064516129032</v>
      </c>
      <c r="S39" s="192">
        <v>381</v>
      </c>
      <c r="T39" s="192">
        <v>395.41935483870969</v>
      </c>
      <c r="U39" s="192">
        <v>252</v>
      </c>
      <c r="V39" s="192">
        <v>454.02824141935486</v>
      </c>
      <c r="W39" s="192">
        <v>2826.7642530967737</v>
      </c>
      <c r="X39" s="537">
        <v>27999.59560154839</v>
      </c>
    </row>
    <row r="40" spans="1:24">
      <c r="A40" s="191" t="s">
        <v>1295</v>
      </c>
      <c r="B40" s="195" t="s">
        <v>1296</v>
      </c>
      <c r="C40" s="192">
        <v>1014</v>
      </c>
      <c r="D40" s="192">
        <v>1386</v>
      </c>
      <c r="E40" s="192">
        <v>6745</v>
      </c>
      <c r="F40" s="192">
        <v>7749</v>
      </c>
      <c r="G40" s="192">
        <v>15929</v>
      </c>
      <c r="H40" s="192">
        <v>28977</v>
      </c>
      <c r="I40" s="192">
        <v>27354</v>
      </c>
      <c r="J40" s="192">
        <v>36902</v>
      </c>
      <c r="K40" s="192">
        <v>30101</v>
      </c>
      <c r="L40" s="192">
        <v>23232</v>
      </c>
      <c r="M40" s="192">
        <v>79</v>
      </c>
      <c r="N40" s="193">
        <v>0</v>
      </c>
      <c r="O40" s="193">
        <v>0</v>
      </c>
      <c r="P40" s="193">
        <v>0</v>
      </c>
      <c r="Q40" s="193">
        <v>0</v>
      </c>
      <c r="R40" s="193">
        <v>0</v>
      </c>
      <c r="S40" s="193">
        <v>0</v>
      </c>
      <c r="T40" s="193">
        <v>2267.8709677419356</v>
      </c>
      <c r="U40" s="193">
        <v>22139</v>
      </c>
      <c r="V40" s="193">
        <v>32301</v>
      </c>
      <c r="W40" s="193">
        <v>86823.539896193543</v>
      </c>
      <c r="X40" s="537">
        <v>178733.83570425806</v>
      </c>
    </row>
    <row r="41" spans="1:24">
      <c r="A41" s="191" t="s">
        <v>1281</v>
      </c>
      <c r="B41" s="195" t="s">
        <v>1282</v>
      </c>
      <c r="C41" s="192">
        <v>4749</v>
      </c>
      <c r="D41" s="192">
        <v>4935</v>
      </c>
      <c r="E41" s="192">
        <v>8141</v>
      </c>
      <c r="F41" s="192">
        <v>15247</v>
      </c>
      <c r="G41" s="192">
        <v>6345</v>
      </c>
      <c r="H41" s="192">
        <v>9079</v>
      </c>
      <c r="I41" s="192">
        <v>15738</v>
      </c>
      <c r="J41" s="192">
        <v>22563</v>
      </c>
      <c r="K41" s="192">
        <v>29534</v>
      </c>
      <c r="L41" s="192">
        <v>11952</v>
      </c>
      <c r="M41" s="192">
        <v>6582</v>
      </c>
      <c r="N41" s="192">
        <v>10266</v>
      </c>
      <c r="O41" s="192">
        <v>7389</v>
      </c>
      <c r="P41" s="192">
        <v>3134</v>
      </c>
      <c r="Q41" s="192">
        <v>3419</v>
      </c>
      <c r="R41" s="192">
        <v>3954.6774193548385</v>
      </c>
      <c r="S41" s="192">
        <v>11721</v>
      </c>
      <c r="T41" s="192">
        <v>19204.967741935485</v>
      </c>
      <c r="U41" s="192">
        <v>11733</v>
      </c>
      <c r="V41" s="192">
        <v>15610</v>
      </c>
      <c r="W41" s="192">
        <v>21952.89353451613</v>
      </c>
      <c r="X41" s="537">
        <v>27193.477739225811</v>
      </c>
    </row>
    <row r="42" spans="1:24">
      <c r="A42" s="191" t="s">
        <v>1289</v>
      </c>
      <c r="B42" s="195" t="s">
        <v>1290</v>
      </c>
      <c r="C42" s="192">
        <v>174</v>
      </c>
      <c r="D42" s="192">
        <v>628</v>
      </c>
      <c r="E42" s="192">
        <v>2382</v>
      </c>
      <c r="F42" s="192">
        <v>2072</v>
      </c>
      <c r="G42" s="192">
        <v>3491</v>
      </c>
      <c r="H42" s="192">
        <v>20367</v>
      </c>
      <c r="I42" s="192">
        <v>2035</v>
      </c>
      <c r="J42" s="192">
        <v>14153</v>
      </c>
      <c r="K42" s="192">
        <v>14844</v>
      </c>
      <c r="L42" s="192">
        <v>2409</v>
      </c>
      <c r="M42" s="193">
        <v>0</v>
      </c>
      <c r="N42" s="192">
        <v>4768</v>
      </c>
      <c r="O42" s="192">
        <v>6007</v>
      </c>
      <c r="P42" s="192">
        <v>5034</v>
      </c>
      <c r="Q42" s="192">
        <v>3496</v>
      </c>
      <c r="R42" s="192">
        <v>3424.0967741935483</v>
      </c>
      <c r="S42" s="192">
        <v>4320</v>
      </c>
      <c r="T42" s="192">
        <v>6030.0967741935483</v>
      </c>
      <c r="U42" s="192">
        <v>7424</v>
      </c>
      <c r="V42" s="192">
        <v>8172</v>
      </c>
      <c r="W42" s="192">
        <v>11671.162471354839</v>
      </c>
      <c r="X42" s="537">
        <v>27205.91967083871</v>
      </c>
    </row>
    <row r="43" spans="1:24">
      <c r="A43" s="191" t="s">
        <v>1285</v>
      </c>
      <c r="B43" s="195" t="s">
        <v>1286</v>
      </c>
      <c r="C43" s="193"/>
      <c r="D43" s="193"/>
      <c r="E43" s="192">
        <v>235</v>
      </c>
      <c r="F43" s="192">
        <v>40</v>
      </c>
      <c r="G43" s="193"/>
      <c r="H43" s="193"/>
      <c r="I43" s="192">
        <v>48</v>
      </c>
      <c r="J43" s="192">
        <v>604</v>
      </c>
      <c r="K43" s="193"/>
      <c r="L43" s="192">
        <v>1027</v>
      </c>
      <c r="M43" s="193">
        <v>0</v>
      </c>
      <c r="N43" s="193">
        <v>0</v>
      </c>
      <c r="O43" s="193">
        <v>0</v>
      </c>
      <c r="P43" s="193">
        <v>0</v>
      </c>
      <c r="Q43" s="193">
        <v>0</v>
      </c>
      <c r="R43" s="193">
        <v>0</v>
      </c>
      <c r="S43" s="193">
        <v>0</v>
      </c>
      <c r="T43" s="193">
        <v>0</v>
      </c>
      <c r="U43" s="193">
        <v>0</v>
      </c>
      <c r="V43" s="193">
        <v>0</v>
      </c>
      <c r="W43" s="193">
        <v>0</v>
      </c>
      <c r="X43" s="193">
        <v>0</v>
      </c>
    </row>
    <row r="44" spans="1:24">
      <c r="A44" s="191" t="s">
        <v>1299</v>
      </c>
      <c r="B44" s="195" t="s">
        <v>1300</v>
      </c>
      <c r="C44" s="192">
        <v>4358</v>
      </c>
      <c r="D44" s="192">
        <v>16460</v>
      </c>
      <c r="E44" s="192">
        <v>16882</v>
      </c>
      <c r="F44" s="192">
        <v>42066</v>
      </c>
      <c r="G44" s="192">
        <v>141006</v>
      </c>
      <c r="H44" s="192">
        <v>153297</v>
      </c>
      <c r="I44" s="192">
        <v>292233</v>
      </c>
      <c r="J44" s="192">
        <v>304442</v>
      </c>
      <c r="K44" s="192">
        <v>86577</v>
      </c>
      <c r="L44" s="192">
        <v>89973</v>
      </c>
      <c r="M44" s="192">
        <v>80317</v>
      </c>
      <c r="N44" s="192">
        <v>28892</v>
      </c>
      <c r="O44" s="192">
        <v>1244</v>
      </c>
      <c r="P44" s="192">
        <v>2656</v>
      </c>
      <c r="Q44" s="192">
        <v>2505</v>
      </c>
      <c r="R44" s="192">
        <v>2510.6129032258063</v>
      </c>
      <c r="S44" s="192">
        <v>5167</v>
      </c>
      <c r="T44" s="192">
        <v>29541.129032258064</v>
      </c>
      <c r="U44" s="192">
        <v>92238</v>
      </c>
      <c r="V44" s="192">
        <v>52935</v>
      </c>
      <c r="W44" s="192">
        <v>125257.78301354838</v>
      </c>
      <c r="X44" s="537">
        <v>206560.02827535482</v>
      </c>
    </row>
    <row r="45" spans="1:24">
      <c r="A45" s="191" t="s">
        <v>1291</v>
      </c>
      <c r="B45" s="195" t="s">
        <v>1292</v>
      </c>
      <c r="C45" s="193"/>
      <c r="D45" s="192">
        <v>3173</v>
      </c>
      <c r="E45" s="192">
        <v>6925</v>
      </c>
      <c r="F45" s="192">
        <v>4670</v>
      </c>
      <c r="G45" s="192">
        <v>5599</v>
      </c>
      <c r="H45" s="192">
        <v>4833</v>
      </c>
      <c r="I45" s="192">
        <v>1688</v>
      </c>
      <c r="J45" s="192">
        <v>2521</v>
      </c>
      <c r="K45" s="192">
        <v>1149</v>
      </c>
      <c r="L45" s="192">
        <v>1539</v>
      </c>
      <c r="M45" s="192">
        <v>1257</v>
      </c>
      <c r="N45" s="192">
        <v>1368</v>
      </c>
      <c r="O45" s="192">
        <v>1578</v>
      </c>
      <c r="P45" s="192">
        <v>547</v>
      </c>
      <c r="Q45" s="192">
        <v>70</v>
      </c>
      <c r="R45" s="192">
        <v>1115.0322580645161</v>
      </c>
      <c r="S45" s="192">
        <v>72</v>
      </c>
      <c r="T45" s="192">
        <v>0</v>
      </c>
      <c r="U45" s="192">
        <v>0</v>
      </c>
      <c r="V45" s="192">
        <v>0</v>
      </c>
      <c r="W45" s="192">
        <v>900.24192716129028</v>
      </c>
      <c r="X45" s="537">
        <v>1480.0955934193548</v>
      </c>
    </row>
    <row r="46" spans="1:24">
      <c r="A46" s="191" t="s">
        <v>1287</v>
      </c>
      <c r="B46" s="195" t="s">
        <v>1288</v>
      </c>
      <c r="C46" s="192">
        <v>974</v>
      </c>
      <c r="D46" s="192">
        <v>242</v>
      </c>
      <c r="E46" s="192">
        <v>682</v>
      </c>
      <c r="F46" s="193">
        <v>0</v>
      </c>
      <c r="G46" s="193">
        <v>0</v>
      </c>
      <c r="H46" s="192">
        <v>603</v>
      </c>
      <c r="I46" s="192">
        <v>4556</v>
      </c>
      <c r="J46" s="192">
        <v>6751</v>
      </c>
      <c r="K46" s="192">
        <v>5120</v>
      </c>
      <c r="L46" s="192">
        <v>1559</v>
      </c>
      <c r="M46" s="192">
        <v>1475</v>
      </c>
      <c r="N46" s="192">
        <v>500</v>
      </c>
      <c r="O46" s="192">
        <v>422</v>
      </c>
      <c r="P46" s="193">
        <v>0</v>
      </c>
      <c r="Q46" s="193">
        <v>0</v>
      </c>
      <c r="R46" s="192">
        <v>156.83870967741936</v>
      </c>
      <c r="S46" s="192">
        <v>253</v>
      </c>
      <c r="T46" s="192">
        <v>687.06451612903231</v>
      </c>
      <c r="U46" s="192">
        <v>2100</v>
      </c>
      <c r="V46" s="192">
        <v>1368</v>
      </c>
      <c r="W46" s="192">
        <v>2004.216223548387</v>
      </c>
      <c r="X46" s="537">
        <v>1289.5550804516129</v>
      </c>
    </row>
    <row r="47" spans="1:24">
      <c r="A47" s="191" t="s">
        <v>1301</v>
      </c>
      <c r="B47" s="195" t="s">
        <v>1302</v>
      </c>
      <c r="C47" s="192">
        <v>829</v>
      </c>
      <c r="D47" s="192">
        <v>625</v>
      </c>
      <c r="E47" s="192">
        <v>1142</v>
      </c>
      <c r="F47" s="192">
        <v>2865</v>
      </c>
      <c r="G47" s="192">
        <v>4062</v>
      </c>
      <c r="H47" s="192">
        <v>3206</v>
      </c>
      <c r="I47" s="192">
        <v>28876</v>
      </c>
      <c r="J47" s="192">
        <v>8665</v>
      </c>
      <c r="K47" s="193">
        <v>0</v>
      </c>
      <c r="L47" s="192">
        <v>408</v>
      </c>
      <c r="M47" s="192">
        <v>474</v>
      </c>
      <c r="N47" s="193">
        <v>0</v>
      </c>
      <c r="O47" s="193">
        <v>0</v>
      </c>
      <c r="P47" s="193">
        <v>0</v>
      </c>
      <c r="Q47" s="193">
        <v>0</v>
      </c>
      <c r="R47" s="193">
        <v>0</v>
      </c>
      <c r="S47" s="193">
        <v>0</v>
      </c>
      <c r="T47" s="193">
        <v>0</v>
      </c>
      <c r="U47" s="193">
        <v>140</v>
      </c>
      <c r="V47" s="193">
        <v>759</v>
      </c>
      <c r="W47" s="193">
        <v>1353.1367597419355</v>
      </c>
      <c r="X47" s="537">
        <v>2608.8003593548387</v>
      </c>
    </row>
    <row r="48" spans="1:24">
      <c r="A48" s="191" t="s">
        <v>1283</v>
      </c>
      <c r="B48" s="195" t="s">
        <v>1284</v>
      </c>
      <c r="C48" s="193">
        <v>0</v>
      </c>
      <c r="D48" s="193">
        <v>0</v>
      </c>
      <c r="E48" s="192">
        <v>22391</v>
      </c>
      <c r="F48" s="192">
        <v>10461</v>
      </c>
      <c r="G48" s="192">
        <v>243</v>
      </c>
      <c r="H48" s="192">
        <v>1752</v>
      </c>
      <c r="I48" s="192">
        <v>5390</v>
      </c>
      <c r="J48" s="192">
        <v>98</v>
      </c>
      <c r="K48" s="192">
        <v>469</v>
      </c>
      <c r="L48" s="192">
        <v>2402</v>
      </c>
      <c r="M48" s="192">
        <v>4030</v>
      </c>
      <c r="N48" s="192">
        <v>5293</v>
      </c>
      <c r="O48" s="192">
        <v>2944</v>
      </c>
      <c r="P48" s="193">
        <v>0</v>
      </c>
      <c r="Q48" s="193">
        <v>0</v>
      </c>
      <c r="R48" s="192">
        <v>0</v>
      </c>
      <c r="S48" s="192">
        <v>0</v>
      </c>
      <c r="T48" s="192">
        <v>0</v>
      </c>
      <c r="U48" s="192">
        <v>0</v>
      </c>
      <c r="V48" s="192">
        <v>0</v>
      </c>
      <c r="W48" s="192">
        <v>0</v>
      </c>
      <c r="X48" s="192">
        <v>0</v>
      </c>
    </row>
    <row r="49" spans="1:24" ht="13.5" thickBot="1">
      <c r="A49" s="191"/>
      <c r="B49" s="197" t="s">
        <v>1749</v>
      </c>
      <c r="C49" s="198">
        <f>SUM(C37:C48)</f>
        <v>46271</v>
      </c>
      <c r="D49" s="198">
        <f t="shared" ref="D49:P49" si="6">SUM(D37:D48)</f>
        <v>146426</v>
      </c>
      <c r="E49" s="198">
        <f t="shared" si="6"/>
        <v>274348</v>
      </c>
      <c r="F49" s="198">
        <f t="shared" si="6"/>
        <v>198859</v>
      </c>
      <c r="G49" s="198">
        <f t="shared" si="6"/>
        <v>457599</v>
      </c>
      <c r="H49" s="198">
        <f t="shared" si="6"/>
        <v>1043391</v>
      </c>
      <c r="I49" s="198">
        <f t="shared" si="6"/>
        <v>1052000</v>
      </c>
      <c r="J49" s="198">
        <f t="shared" si="6"/>
        <v>535887</v>
      </c>
      <c r="K49" s="198">
        <f t="shared" si="6"/>
        <v>230137</v>
      </c>
      <c r="L49" s="198">
        <f t="shared" si="6"/>
        <v>163812</v>
      </c>
      <c r="M49" s="198">
        <f t="shared" si="6"/>
        <v>128228</v>
      </c>
      <c r="N49" s="198">
        <f t="shared" si="6"/>
        <v>61117</v>
      </c>
      <c r="O49" s="198">
        <f t="shared" si="6"/>
        <v>20649</v>
      </c>
      <c r="P49" s="198">
        <f t="shared" si="6"/>
        <v>11931</v>
      </c>
      <c r="Q49" s="198">
        <f t="shared" ref="Q49:X49" si="7">SUM(Q37:Q48)</f>
        <v>9674</v>
      </c>
      <c r="R49" s="198">
        <f t="shared" si="7"/>
        <v>11254.838709677419</v>
      </c>
      <c r="S49" s="198">
        <f t="shared" si="7"/>
        <v>22088</v>
      </c>
      <c r="T49" s="198">
        <f t="shared" si="7"/>
        <v>58427.322580645159</v>
      </c>
      <c r="U49" s="198">
        <f t="shared" si="7"/>
        <v>136165</v>
      </c>
      <c r="V49" s="198">
        <f t="shared" si="7"/>
        <v>111626.3578816129</v>
      </c>
      <c r="W49" s="198">
        <f t="shared" si="7"/>
        <v>252850.58423787096</v>
      </c>
      <c r="X49" s="198">
        <f t="shared" si="7"/>
        <v>473592.15625612898</v>
      </c>
    </row>
    <row r="50" spans="1:24" ht="13.5" thickTop="1">
      <c r="A50" s="191"/>
      <c r="B50" s="195" t="s">
        <v>1764</v>
      </c>
      <c r="C50" s="193">
        <v>0</v>
      </c>
      <c r="D50" s="193">
        <v>0</v>
      </c>
      <c r="E50" s="193">
        <v>0</v>
      </c>
      <c r="F50" s="193">
        <v>0</v>
      </c>
      <c r="G50" s="193">
        <v>0</v>
      </c>
      <c r="H50" s="193">
        <v>0</v>
      </c>
      <c r="I50" s="193">
        <v>0</v>
      </c>
      <c r="J50" s="193">
        <v>0</v>
      </c>
      <c r="K50" s="193">
        <v>0</v>
      </c>
      <c r="L50" s="193">
        <v>0</v>
      </c>
      <c r="M50" s="193">
        <v>0</v>
      </c>
      <c r="N50" s="193">
        <v>0</v>
      </c>
      <c r="O50" s="193">
        <v>0</v>
      </c>
      <c r="P50" s="193">
        <v>0</v>
      </c>
      <c r="Q50" s="193">
        <v>0</v>
      </c>
      <c r="R50" s="192">
        <v>20.322580645161292</v>
      </c>
      <c r="S50" s="193">
        <v>0</v>
      </c>
      <c r="T50" s="193">
        <v>0</v>
      </c>
      <c r="U50" s="193">
        <v>0</v>
      </c>
      <c r="V50" s="193">
        <v>0</v>
      </c>
      <c r="W50" s="193">
        <v>0</v>
      </c>
      <c r="X50" s="193">
        <v>0</v>
      </c>
    </row>
    <row r="51" spans="1:24">
      <c r="A51" s="191" t="s">
        <v>1359</v>
      </c>
      <c r="B51" s="195" t="s">
        <v>1360</v>
      </c>
      <c r="C51" s="193">
        <v>0</v>
      </c>
      <c r="D51" s="193">
        <v>0</v>
      </c>
      <c r="E51" s="193">
        <v>0</v>
      </c>
      <c r="F51" s="193">
        <v>0</v>
      </c>
      <c r="G51" s="193">
        <v>0</v>
      </c>
      <c r="H51" s="193">
        <v>0</v>
      </c>
      <c r="I51" s="193">
        <v>0</v>
      </c>
      <c r="J51" s="193">
        <v>0</v>
      </c>
      <c r="K51" s="192">
        <v>154</v>
      </c>
      <c r="L51" s="192">
        <v>38</v>
      </c>
      <c r="M51" s="193">
        <v>0</v>
      </c>
      <c r="N51" s="193">
        <v>0</v>
      </c>
      <c r="O51" s="193">
        <v>0</v>
      </c>
      <c r="P51" s="193">
        <v>0</v>
      </c>
      <c r="Q51" s="193">
        <v>0</v>
      </c>
      <c r="R51" s="193">
        <v>0</v>
      </c>
      <c r="S51" s="193">
        <v>0</v>
      </c>
      <c r="T51" s="193">
        <v>0</v>
      </c>
      <c r="U51" s="193">
        <v>0</v>
      </c>
      <c r="V51" s="193">
        <v>0</v>
      </c>
      <c r="W51" s="193">
        <v>0</v>
      </c>
      <c r="X51" s="193">
        <v>0</v>
      </c>
    </row>
    <row r="52" spans="1:24">
      <c r="A52" s="191" t="s">
        <v>1332</v>
      </c>
      <c r="B52" s="195" t="s">
        <v>1333</v>
      </c>
      <c r="C52" s="193">
        <v>0</v>
      </c>
      <c r="D52" s="193">
        <v>0</v>
      </c>
      <c r="E52" s="193">
        <v>0</v>
      </c>
      <c r="F52" s="193">
        <v>0</v>
      </c>
      <c r="G52" s="192">
        <v>220</v>
      </c>
      <c r="H52" s="192">
        <v>66</v>
      </c>
      <c r="I52" s="192">
        <v>1089</v>
      </c>
      <c r="J52" s="192">
        <v>733</v>
      </c>
      <c r="K52" s="192">
        <v>104</v>
      </c>
      <c r="L52" s="192">
        <v>1512</v>
      </c>
      <c r="M52" s="192">
        <v>384</v>
      </c>
      <c r="N52" s="193">
        <v>0</v>
      </c>
      <c r="O52" s="193">
        <v>0</v>
      </c>
      <c r="P52" s="193">
        <v>0</v>
      </c>
      <c r="Q52" s="193">
        <v>0</v>
      </c>
      <c r="R52" s="192">
        <v>1935.1935483870968</v>
      </c>
      <c r="S52" s="193">
        <v>0</v>
      </c>
      <c r="T52" s="193">
        <v>0</v>
      </c>
      <c r="U52" s="193">
        <v>0</v>
      </c>
      <c r="V52" s="193">
        <v>0</v>
      </c>
      <c r="W52" s="193">
        <v>0</v>
      </c>
      <c r="X52" s="193">
        <v>0</v>
      </c>
    </row>
    <row r="53" spans="1:24">
      <c r="A53" s="191" t="s">
        <v>1361</v>
      </c>
      <c r="B53" s="195" t="s">
        <v>1362</v>
      </c>
      <c r="C53" s="193">
        <v>0</v>
      </c>
      <c r="D53" s="193">
        <v>0</v>
      </c>
      <c r="E53" s="193">
        <v>0</v>
      </c>
      <c r="F53" s="193">
        <v>0</v>
      </c>
      <c r="G53" s="192">
        <v>833</v>
      </c>
      <c r="H53" s="193">
        <v>0</v>
      </c>
      <c r="I53" s="192">
        <v>754</v>
      </c>
      <c r="J53" s="192">
        <v>230</v>
      </c>
      <c r="K53" s="193">
        <v>0</v>
      </c>
      <c r="L53" s="193">
        <v>0</v>
      </c>
      <c r="M53" s="193">
        <v>0</v>
      </c>
      <c r="N53" s="193">
        <v>0</v>
      </c>
      <c r="O53" s="193">
        <v>0</v>
      </c>
      <c r="P53" s="193">
        <v>0</v>
      </c>
      <c r="Q53" s="193">
        <v>0</v>
      </c>
      <c r="R53" s="193">
        <v>0</v>
      </c>
      <c r="S53" s="193">
        <v>0</v>
      </c>
      <c r="T53" s="193">
        <v>0</v>
      </c>
      <c r="U53" s="193">
        <v>0</v>
      </c>
      <c r="V53" s="193">
        <v>0</v>
      </c>
      <c r="W53" s="193">
        <v>0</v>
      </c>
      <c r="X53" s="193">
        <v>0</v>
      </c>
    </row>
    <row r="54" spans="1:24" ht="15">
      <c r="A54" s="191" t="s">
        <v>1322</v>
      </c>
      <c r="B54" s="195" t="s">
        <v>1323</v>
      </c>
      <c r="C54" s="192">
        <v>185</v>
      </c>
      <c r="D54" s="192">
        <v>11875</v>
      </c>
      <c r="E54" s="192">
        <v>18082</v>
      </c>
      <c r="F54" s="192">
        <v>9659</v>
      </c>
      <c r="G54" s="192">
        <v>3142</v>
      </c>
      <c r="H54" s="192">
        <v>8705</v>
      </c>
      <c r="I54" s="192">
        <v>23030</v>
      </c>
      <c r="J54" s="192">
        <v>707</v>
      </c>
      <c r="K54" s="192">
        <v>3255</v>
      </c>
      <c r="L54" s="192">
        <v>4299</v>
      </c>
      <c r="M54" s="192">
        <v>2834</v>
      </c>
      <c r="N54" s="192">
        <v>2455</v>
      </c>
      <c r="O54" s="192">
        <v>2343</v>
      </c>
      <c r="P54" s="192">
        <v>984</v>
      </c>
      <c r="Q54" s="192">
        <v>1881</v>
      </c>
      <c r="R54" s="192">
        <v>220.41935483870967</v>
      </c>
      <c r="S54" s="192">
        <v>8454</v>
      </c>
      <c r="T54" s="456">
        <v>599.29032258064512</v>
      </c>
      <c r="U54" s="410">
        <v>2308</v>
      </c>
      <c r="V54" s="410">
        <v>2770.2557267096777</v>
      </c>
      <c r="W54" s="468">
        <v>984.0374843870967</v>
      </c>
      <c r="X54" s="537">
        <v>863.40187896774194</v>
      </c>
    </row>
    <row r="55" spans="1:24">
      <c r="A55" s="191" t="s">
        <v>1389</v>
      </c>
      <c r="B55" s="195" t="s">
        <v>1390</v>
      </c>
      <c r="C55" s="193"/>
      <c r="D55" s="193"/>
      <c r="E55" s="193"/>
      <c r="F55" s="193"/>
      <c r="G55" s="193"/>
      <c r="H55" s="193"/>
      <c r="I55" s="193"/>
      <c r="J55" s="193"/>
      <c r="K55" s="193"/>
      <c r="L55" s="193"/>
      <c r="M55" s="193"/>
      <c r="N55" s="192">
        <v>240</v>
      </c>
      <c r="O55" s="192">
        <v>1038</v>
      </c>
      <c r="P55" s="193"/>
      <c r="Q55" s="193"/>
      <c r="R55" s="192"/>
      <c r="S55" s="192">
        <v>1427</v>
      </c>
      <c r="T55" s="456">
        <v>1824.6451612903227</v>
      </c>
      <c r="U55" s="193">
        <v>0</v>
      </c>
      <c r="V55" s="193">
        <v>0</v>
      </c>
      <c r="W55" s="193">
        <v>0</v>
      </c>
      <c r="X55" s="193">
        <v>0</v>
      </c>
    </row>
    <row r="56" spans="1:24">
      <c r="A56" s="191" t="s">
        <v>1397</v>
      </c>
      <c r="B56" s="195" t="s">
        <v>1398</v>
      </c>
      <c r="C56" s="193">
        <v>0</v>
      </c>
      <c r="D56" s="193">
        <v>0</v>
      </c>
      <c r="E56" s="192">
        <v>951</v>
      </c>
      <c r="F56" s="192">
        <v>2088</v>
      </c>
      <c r="G56" s="192">
        <v>569</v>
      </c>
      <c r="H56" s="192">
        <v>308</v>
      </c>
      <c r="I56" s="192">
        <v>179</v>
      </c>
      <c r="J56" s="193">
        <v>0</v>
      </c>
      <c r="K56" s="193">
        <v>0</v>
      </c>
      <c r="L56" s="193">
        <v>0</v>
      </c>
      <c r="M56" s="193">
        <v>0</v>
      </c>
      <c r="N56" s="193">
        <v>0</v>
      </c>
      <c r="O56" s="193">
        <v>0</v>
      </c>
      <c r="P56" s="193">
        <v>0</v>
      </c>
      <c r="Q56" s="193">
        <v>0</v>
      </c>
      <c r="R56" s="193">
        <v>0</v>
      </c>
      <c r="S56" s="193">
        <v>0</v>
      </c>
      <c r="T56" s="193">
        <v>0</v>
      </c>
      <c r="U56" s="193">
        <v>0</v>
      </c>
      <c r="V56" s="193">
        <v>0</v>
      </c>
      <c r="W56" s="193">
        <v>0</v>
      </c>
      <c r="X56" s="193">
        <v>0</v>
      </c>
    </row>
    <row r="57" spans="1:24">
      <c r="A57" s="191" t="s">
        <v>1352</v>
      </c>
      <c r="B57" s="195" t="s">
        <v>1356</v>
      </c>
      <c r="C57" s="193">
        <v>0</v>
      </c>
      <c r="D57" s="193">
        <v>0</v>
      </c>
      <c r="E57" s="193">
        <v>0</v>
      </c>
      <c r="F57" s="193">
        <v>0</v>
      </c>
      <c r="G57" s="192">
        <v>653</v>
      </c>
      <c r="H57" s="193">
        <v>0</v>
      </c>
      <c r="I57" s="193">
        <v>0</v>
      </c>
      <c r="J57" s="193">
        <v>0</v>
      </c>
      <c r="K57" s="193">
        <v>0</v>
      </c>
      <c r="L57" s="193">
        <v>0</v>
      </c>
      <c r="M57" s="193">
        <v>0</v>
      </c>
      <c r="N57" s="193">
        <v>0</v>
      </c>
      <c r="O57" s="193">
        <v>0</v>
      </c>
      <c r="P57" s="193">
        <v>0</v>
      </c>
      <c r="Q57" s="193">
        <v>0</v>
      </c>
      <c r="R57" s="193">
        <v>0</v>
      </c>
      <c r="S57" s="193">
        <v>0</v>
      </c>
      <c r="T57" s="193">
        <v>0</v>
      </c>
      <c r="U57" s="193">
        <v>0</v>
      </c>
      <c r="V57" s="193">
        <v>0</v>
      </c>
      <c r="W57" s="193">
        <v>0</v>
      </c>
      <c r="X57" s="193">
        <v>0</v>
      </c>
    </row>
    <row r="58" spans="1:24">
      <c r="A58" s="191" t="s">
        <v>1385</v>
      </c>
      <c r="B58" s="195" t="s">
        <v>1386</v>
      </c>
      <c r="C58" s="193">
        <v>0</v>
      </c>
      <c r="D58" s="193">
        <v>0</v>
      </c>
      <c r="E58" s="192">
        <v>124</v>
      </c>
      <c r="F58" s="193">
        <v>0</v>
      </c>
      <c r="G58" s="193">
        <v>0</v>
      </c>
      <c r="H58" s="192">
        <v>179</v>
      </c>
      <c r="I58" s="192">
        <v>1198</v>
      </c>
      <c r="J58" s="192">
        <v>146</v>
      </c>
      <c r="K58" s="193">
        <v>0</v>
      </c>
      <c r="L58" s="193">
        <v>0</v>
      </c>
      <c r="M58" s="193">
        <v>0</v>
      </c>
      <c r="N58" s="193">
        <v>0</v>
      </c>
      <c r="O58" s="193">
        <v>0</v>
      </c>
      <c r="P58" s="193">
        <v>0</v>
      </c>
      <c r="Q58" s="193">
        <v>0</v>
      </c>
      <c r="R58" s="193">
        <v>0</v>
      </c>
      <c r="S58" s="193">
        <v>0</v>
      </c>
      <c r="T58" s="193">
        <v>0</v>
      </c>
      <c r="U58" s="193">
        <v>0</v>
      </c>
      <c r="V58" s="193">
        <v>0</v>
      </c>
      <c r="W58" s="193">
        <v>0</v>
      </c>
      <c r="X58" s="193">
        <v>0</v>
      </c>
    </row>
    <row r="59" spans="1:24" ht="15">
      <c r="A59" s="191" t="s">
        <v>1401</v>
      </c>
      <c r="B59" s="195" t="s">
        <v>1402</v>
      </c>
      <c r="C59" s="192">
        <v>2703</v>
      </c>
      <c r="D59" s="192">
        <v>11181</v>
      </c>
      <c r="E59" s="192">
        <v>27374</v>
      </c>
      <c r="F59" s="192">
        <v>15601</v>
      </c>
      <c r="G59" s="192">
        <v>4297</v>
      </c>
      <c r="H59" s="192">
        <v>4009</v>
      </c>
      <c r="I59" s="192">
        <v>7638</v>
      </c>
      <c r="J59" s="192">
        <v>1654</v>
      </c>
      <c r="K59" s="192">
        <v>388</v>
      </c>
      <c r="L59" s="192">
        <v>796</v>
      </c>
      <c r="M59" s="192">
        <v>539</v>
      </c>
      <c r="N59" s="192">
        <v>855</v>
      </c>
      <c r="O59" s="192">
        <v>442</v>
      </c>
      <c r="P59" s="193">
        <v>0</v>
      </c>
      <c r="Q59" s="193">
        <v>0</v>
      </c>
      <c r="R59" s="193">
        <v>0</v>
      </c>
      <c r="S59" s="192">
        <v>191</v>
      </c>
      <c r="T59" s="456">
        <v>497.03225806451616</v>
      </c>
      <c r="U59" s="410">
        <v>625</v>
      </c>
      <c r="V59" s="410">
        <v>333</v>
      </c>
      <c r="W59" s="468">
        <v>688.77169909677423</v>
      </c>
      <c r="X59" s="537">
        <v>924.05203464516114</v>
      </c>
    </row>
    <row r="60" spans="1:24">
      <c r="A60" s="191" t="s">
        <v>1334</v>
      </c>
      <c r="B60" s="195" t="s">
        <v>1335</v>
      </c>
      <c r="C60" s="193">
        <v>0</v>
      </c>
      <c r="D60" s="192">
        <v>149</v>
      </c>
      <c r="E60" s="193">
        <v>0</v>
      </c>
      <c r="F60" s="193">
        <v>0</v>
      </c>
      <c r="G60" s="192">
        <v>155</v>
      </c>
      <c r="H60" s="192">
        <v>53</v>
      </c>
      <c r="I60" s="193">
        <v>0</v>
      </c>
      <c r="J60" s="193">
        <v>0</v>
      </c>
      <c r="K60" s="193">
        <v>0</v>
      </c>
      <c r="L60" s="193">
        <v>0</v>
      </c>
      <c r="M60" s="193">
        <v>0</v>
      </c>
      <c r="N60" s="193">
        <v>0</v>
      </c>
      <c r="O60" s="193">
        <v>0</v>
      </c>
      <c r="P60" s="193">
        <v>0</v>
      </c>
      <c r="Q60" s="193">
        <v>0</v>
      </c>
      <c r="R60" s="193">
        <v>0</v>
      </c>
      <c r="S60" s="193">
        <v>0</v>
      </c>
      <c r="T60" s="193">
        <v>0</v>
      </c>
      <c r="U60" s="193">
        <v>0</v>
      </c>
      <c r="V60" s="193">
        <v>0</v>
      </c>
      <c r="W60" s="193">
        <v>0</v>
      </c>
      <c r="X60" s="193">
        <v>0</v>
      </c>
    </row>
    <row r="61" spans="1:24" ht="15">
      <c r="A61" s="191" t="s">
        <v>1314</v>
      </c>
      <c r="B61" s="195" t="s">
        <v>1315</v>
      </c>
      <c r="C61" s="193"/>
      <c r="D61" s="192">
        <v>196</v>
      </c>
      <c r="E61" s="192">
        <v>308</v>
      </c>
      <c r="F61" s="192">
        <v>1955</v>
      </c>
      <c r="G61" s="192">
        <v>3096</v>
      </c>
      <c r="H61" s="192">
        <v>4386</v>
      </c>
      <c r="I61" s="192">
        <v>6768</v>
      </c>
      <c r="J61" s="192">
        <v>6468</v>
      </c>
      <c r="K61" s="192">
        <v>588</v>
      </c>
      <c r="L61" s="192">
        <v>313</v>
      </c>
      <c r="M61" s="192">
        <v>292</v>
      </c>
      <c r="N61" s="192">
        <v>3876</v>
      </c>
      <c r="O61" s="192">
        <v>1875</v>
      </c>
      <c r="P61" s="192">
        <v>2303</v>
      </c>
      <c r="Q61" s="192">
        <v>1666</v>
      </c>
      <c r="R61" s="192">
        <v>7218.8709677419356</v>
      </c>
      <c r="S61" s="192">
        <v>8534</v>
      </c>
      <c r="T61" s="456">
        <v>4841.2580645161288</v>
      </c>
      <c r="U61" s="410">
        <v>10389</v>
      </c>
      <c r="V61" s="410">
        <v>8011</v>
      </c>
      <c r="W61" s="533">
        <v>9095.6911493548396</v>
      </c>
      <c r="X61" s="537">
        <v>8575.5843204516113</v>
      </c>
    </row>
    <row r="62" spans="1:24">
      <c r="A62" s="191" t="s">
        <v>1340</v>
      </c>
      <c r="B62" s="195" t="s">
        <v>1341</v>
      </c>
      <c r="C62" s="193"/>
      <c r="D62" s="193"/>
      <c r="E62" s="192">
        <v>327</v>
      </c>
      <c r="F62" s="192">
        <v>1068</v>
      </c>
      <c r="G62" s="192">
        <v>491</v>
      </c>
      <c r="H62" s="192">
        <v>544</v>
      </c>
      <c r="I62" s="192">
        <v>531</v>
      </c>
      <c r="J62" s="192">
        <v>901</v>
      </c>
      <c r="K62" s="192">
        <v>545</v>
      </c>
      <c r="L62" s="192">
        <v>255</v>
      </c>
      <c r="M62" s="193"/>
      <c r="N62" s="193"/>
      <c r="O62" s="193"/>
      <c r="P62" s="192">
        <v>287</v>
      </c>
      <c r="Q62" s="193">
        <v>0</v>
      </c>
      <c r="R62" s="193">
        <v>0</v>
      </c>
      <c r="S62" s="193">
        <v>0</v>
      </c>
      <c r="T62" s="193">
        <v>0</v>
      </c>
      <c r="U62" s="193">
        <v>0</v>
      </c>
      <c r="V62" s="193">
        <v>0</v>
      </c>
      <c r="W62" s="193">
        <v>0</v>
      </c>
      <c r="X62" s="193">
        <v>0</v>
      </c>
    </row>
    <row r="63" spans="1:24" ht="15">
      <c r="A63" s="191" t="s">
        <v>1330</v>
      </c>
      <c r="B63" s="195" t="s">
        <v>1331</v>
      </c>
      <c r="C63" s="192">
        <v>3455</v>
      </c>
      <c r="D63" s="192">
        <v>10273</v>
      </c>
      <c r="E63" s="192">
        <v>4701</v>
      </c>
      <c r="F63" s="192">
        <v>7967</v>
      </c>
      <c r="G63" s="192">
        <v>5766</v>
      </c>
      <c r="H63" s="192">
        <v>7747</v>
      </c>
      <c r="I63" s="192">
        <v>28070</v>
      </c>
      <c r="J63" s="192">
        <v>28871</v>
      </c>
      <c r="K63" s="192">
        <v>28506</v>
      </c>
      <c r="L63" s="192">
        <v>42007</v>
      </c>
      <c r="M63" s="192">
        <v>30474</v>
      </c>
      <c r="N63" s="192">
        <v>37229</v>
      </c>
      <c r="O63" s="192">
        <v>2963</v>
      </c>
      <c r="P63" s="192">
        <v>2416</v>
      </c>
      <c r="Q63" s="192">
        <v>2928</v>
      </c>
      <c r="R63" s="192">
        <v>3977.2580645161293</v>
      </c>
      <c r="S63" s="192">
        <v>4014</v>
      </c>
      <c r="T63" s="456">
        <v>10504.741935483871</v>
      </c>
      <c r="U63" s="410">
        <v>2386</v>
      </c>
      <c r="V63" s="410">
        <v>3077</v>
      </c>
      <c r="W63" s="533">
        <v>15904.129174709678</v>
      </c>
      <c r="X63" s="537">
        <v>6232.5385072258068</v>
      </c>
    </row>
    <row r="64" spans="1:24" ht="15">
      <c r="A64" s="191" t="s">
        <v>1312</v>
      </c>
      <c r="B64" s="195" t="s">
        <v>1313</v>
      </c>
      <c r="C64" s="192">
        <v>9187</v>
      </c>
      <c r="D64" s="192">
        <v>1354</v>
      </c>
      <c r="E64" s="192">
        <v>1097</v>
      </c>
      <c r="F64" s="192">
        <v>1333</v>
      </c>
      <c r="G64" s="192">
        <v>5802</v>
      </c>
      <c r="H64" s="192">
        <v>3793</v>
      </c>
      <c r="I64" s="192">
        <v>1318</v>
      </c>
      <c r="J64" s="192">
        <v>660</v>
      </c>
      <c r="K64" s="192">
        <v>436</v>
      </c>
      <c r="L64" s="192">
        <v>485</v>
      </c>
      <c r="M64" s="192">
        <v>583</v>
      </c>
      <c r="N64" s="192">
        <v>868</v>
      </c>
      <c r="O64" s="192">
        <v>514</v>
      </c>
      <c r="P64" s="192">
        <v>218</v>
      </c>
      <c r="Q64" s="193">
        <v>0</v>
      </c>
      <c r="R64" s="193">
        <v>0</v>
      </c>
      <c r="S64" s="193">
        <v>0</v>
      </c>
      <c r="T64" s="456">
        <v>1890.8387096774193</v>
      </c>
      <c r="U64" s="410">
        <v>3885</v>
      </c>
      <c r="V64" s="410">
        <v>4743</v>
      </c>
      <c r="W64" s="533">
        <v>4293.8384276774195</v>
      </c>
      <c r="X64" s="537">
        <v>3523.8277326451616</v>
      </c>
    </row>
    <row r="65" spans="1:24" ht="15">
      <c r="A65" s="191" t="s">
        <v>1326</v>
      </c>
      <c r="B65" s="195" t="s">
        <v>1327</v>
      </c>
      <c r="C65" s="192">
        <v>5058</v>
      </c>
      <c r="D65" s="192">
        <v>5597</v>
      </c>
      <c r="E65" s="192">
        <v>8593</v>
      </c>
      <c r="F65" s="192">
        <v>14411</v>
      </c>
      <c r="G65" s="192">
        <v>7262</v>
      </c>
      <c r="H65" s="192">
        <v>5639</v>
      </c>
      <c r="I65" s="192">
        <v>8757</v>
      </c>
      <c r="J65" s="192">
        <v>3286</v>
      </c>
      <c r="K65" s="192">
        <v>4758</v>
      </c>
      <c r="L65" s="192">
        <v>1014</v>
      </c>
      <c r="M65" s="192">
        <v>811</v>
      </c>
      <c r="N65" s="192">
        <v>240</v>
      </c>
      <c r="O65" s="192">
        <v>275</v>
      </c>
      <c r="P65" s="192">
        <v>147</v>
      </c>
      <c r="Q65" s="192">
        <v>94</v>
      </c>
      <c r="R65" s="193">
        <v>0</v>
      </c>
      <c r="S65" s="193">
        <v>0</v>
      </c>
      <c r="T65" s="456">
        <v>6.5483870967741939</v>
      </c>
      <c r="U65" s="410">
        <v>43</v>
      </c>
      <c r="V65" s="410">
        <v>34</v>
      </c>
      <c r="W65" s="533">
        <v>426.95425735483872</v>
      </c>
      <c r="X65" s="537">
        <v>147.05340541935485</v>
      </c>
    </row>
    <row r="66" spans="1:24">
      <c r="A66" s="191" t="s">
        <v>1363</v>
      </c>
      <c r="B66" s="195" t="s">
        <v>187</v>
      </c>
      <c r="C66" s="193">
        <v>0</v>
      </c>
      <c r="D66" s="193">
        <v>0</v>
      </c>
      <c r="E66" s="193">
        <v>0</v>
      </c>
      <c r="F66" s="193">
        <v>0</v>
      </c>
      <c r="G66" s="193">
        <v>0</v>
      </c>
      <c r="H66" s="193">
        <v>0</v>
      </c>
      <c r="I66" s="193">
        <v>0</v>
      </c>
      <c r="J66" s="192">
        <v>1063</v>
      </c>
      <c r="K66" s="192">
        <v>1245</v>
      </c>
      <c r="L66" s="193">
        <v>0</v>
      </c>
      <c r="M66" s="193">
        <v>0</v>
      </c>
      <c r="N66" s="193">
        <v>0</v>
      </c>
      <c r="O66" s="193">
        <v>0</v>
      </c>
      <c r="P66" s="193">
        <v>0</v>
      </c>
      <c r="Q66" s="193">
        <v>0</v>
      </c>
      <c r="R66" s="193">
        <v>0</v>
      </c>
      <c r="S66" s="193">
        <v>0</v>
      </c>
      <c r="T66" s="193">
        <v>0</v>
      </c>
      <c r="U66" s="193">
        <v>0</v>
      </c>
      <c r="V66" s="193">
        <v>0</v>
      </c>
      <c r="W66" s="193">
        <v>0</v>
      </c>
      <c r="X66" s="193">
        <v>0</v>
      </c>
    </row>
    <row r="67" spans="1:24">
      <c r="A67" s="191" t="s">
        <v>1376</v>
      </c>
      <c r="B67" s="195" t="s">
        <v>1377</v>
      </c>
      <c r="C67" s="193">
        <v>0</v>
      </c>
      <c r="D67" s="193">
        <v>0</v>
      </c>
      <c r="E67" s="192">
        <v>298</v>
      </c>
      <c r="F67" s="193">
        <v>0</v>
      </c>
      <c r="G67" s="193">
        <v>0</v>
      </c>
      <c r="H67" s="193">
        <v>0</v>
      </c>
      <c r="I67" s="193">
        <v>0</v>
      </c>
      <c r="J67" s="193">
        <v>0</v>
      </c>
      <c r="K67" s="193">
        <v>0</v>
      </c>
      <c r="L67" s="193">
        <v>0</v>
      </c>
      <c r="M67" s="193">
        <v>0</v>
      </c>
      <c r="N67" s="193">
        <v>0</v>
      </c>
      <c r="O67" s="193">
        <v>0</v>
      </c>
      <c r="P67" s="193">
        <v>0</v>
      </c>
      <c r="Q67" s="193">
        <v>0</v>
      </c>
      <c r="R67" s="193">
        <v>0</v>
      </c>
      <c r="S67" s="193">
        <v>0</v>
      </c>
      <c r="T67" s="193">
        <v>0</v>
      </c>
      <c r="U67" s="193">
        <v>0</v>
      </c>
      <c r="V67" s="193">
        <v>0</v>
      </c>
      <c r="W67" s="193">
        <v>0</v>
      </c>
      <c r="X67" s="193">
        <v>0</v>
      </c>
    </row>
    <row r="68" spans="1:24">
      <c r="A68" s="191" t="s">
        <v>1393</v>
      </c>
      <c r="B68" s="195" t="s">
        <v>1394</v>
      </c>
      <c r="C68" s="192">
        <v>4413</v>
      </c>
      <c r="D68" s="192">
        <v>8899</v>
      </c>
      <c r="E68" s="192">
        <v>15186</v>
      </c>
      <c r="F68" s="192">
        <v>17005</v>
      </c>
      <c r="G68" s="192">
        <v>21254</v>
      </c>
      <c r="H68" s="192">
        <v>26691</v>
      </c>
      <c r="I68" s="192">
        <v>23198</v>
      </c>
      <c r="J68" s="192">
        <v>27755</v>
      </c>
      <c r="K68" s="192">
        <v>8875</v>
      </c>
      <c r="L68" s="192">
        <v>4108</v>
      </c>
      <c r="M68" s="192">
        <v>612</v>
      </c>
      <c r="N68" s="192">
        <v>49</v>
      </c>
      <c r="O68" s="193">
        <v>0</v>
      </c>
      <c r="P68" s="193">
        <v>0</v>
      </c>
      <c r="Q68" s="193">
        <v>0</v>
      </c>
      <c r="R68" s="193">
        <v>0</v>
      </c>
      <c r="S68" s="193">
        <v>0</v>
      </c>
      <c r="T68" s="456">
        <v>111.2258064516129</v>
      </c>
      <c r="U68" s="193">
        <v>0</v>
      </c>
      <c r="V68" s="193">
        <v>0</v>
      </c>
      <c r="W68" s="193">
        <v>0</v>
      </c>
      <c r="X68" s="193">
        <v>0</v>
      </c>
    </row>
    <row r="69" spans="1:24">
      <c r="A69" s="191" t="s">
        <v>1336</v>
      </c>
      <c r="B69" s="195" t="s">
        <v>1337</v>
      </c>
      <c r="C69" s="193">
        <v>0</v>
      </c>
      <c r="D69" s="192">
        <v>680</v>
      </c>
      <c r="E69" s="192">
        <v>209</v>
      </c>
      <c r="F69" s="192">
        <v>2251</v>
      </c>
      <c r="G69" s="192">
        <v>2195</v>
      </c>
      <c r="H69" s="192">
        <v>290</v>
      </c>
      <c r="I69" s="192">
        <v>77</v>
      </c>
      <c r="J69" s="192">
        <v>333</v>
      </c>
      <c r="K69" s="192">
        <v>102</v>
      </c>
      <c r="L69" s="192">
        <v>200</v>
      </c>
      <c r="M69" s="192">
        <v>595</v>
      </c>
      <c r="N69" s="192">
        <v>295</v>
      </c>
      <c r="O69" s="192">
        <v>369</v>
      </c>
      <c r="P69" s="193">
        <v>0</v>
      </c>
      <c r="Q69" s="193">
        <v>0</v>
      </c>
      <c r="R69" s="193">
        <v>0</v>
      </c>
      <c r="S69" s="193">
        <v>0</v>
      </c>
      <c r="T69" s="193">
        <v>0</v>
      </c>
      <c r="U69" s="193">
        <v>0</v>
      </c>
      <c r="V69" s="193">
        <v>0</v>
      </c>
      <c r="W69" s="193">
        <v>0</v>
      </c>
      <c r="X69" s="193">
        <v>0</v>
      </c>
    </row>
    <row r="70" spans="1:24" ht="15">
      <c r="A70" s="191" t="s">
        <v>1306</v>
      </c>
      <c r="B70" s="195" t="s">
        <v>1307</v>
      </c>
      <c r="C70" s="192">
        <v>6578</v>
      </c>
      <c r="D70" s="192">
        <v>2823</v>
      </c>
      <c r="E70" s="192">
        <v>2262</v>
      </c>
      <c r="F70" s="192">
        <v>2315</v>
      </c>
      <c r="G70" s="192">
        <v>2061</v>
      </c>
      <c r="H70" s="192">
        <v>2976</v>
      </c>
      <c r="I70" s="192">
        <v>2979</v>
      </c>
      <c r="J70" s="192">
        <v>2864</v>
      </c>
      <c r="K70" s="192">
        <v>3503</v>
      </c>
      <c r="L70" s="192">
        <v>3341</v>
      </c>
      <c r="M70" s="192">
        <v>4222</v>
      </c>
      <c r="N70" s="192">
        <v>3921</v>
      </c>
      <c r="O70" s="192">
        <v>2069</v>
      </c>
      <c r="P70" s="192">
        <v>673</v>
      </c>
      <c r="Q70" s="192">
        <v>805</v>
      </c>
      <c r="R70" s="192">
        <v>676.35483870967744</v>
      </c>
      <c r="S70" s="192">
        <v>646</v>
      </c>
      <c r="T70" s="456">
        <v>641.25806451612902</v>
      </c>
      <c r="U70" s="410">
        <v>848</v>
      </c>
      <c r="V70" s="410">
        <v>570</v>
      </c>
      <c r="W70" s="534">
        <v>1255.0415030322579</v>
      </c>
      <c r="X70" s="537">
        <v>0</v>
      </c>
    </row>
    <row r="71" spans="1:24" ht="15">
      <c r="A71" s="191" t="s">
        <v>1318</v>
      </c>
      <c r="B71" s="195" t="s">
        <v>1319</v>
      </c>
      <c r="C71" s="193">
        <v>0</v>
      </c>
      <c r="D71" s="192">
        <v>3546</v>
      </c>
      <c r="E71" s="192">
        <v>9454</v>
      </c>
      <c r="F71" s="192">
        <v>9461</v>
      </c>
      <c r="G71" s="192">
        <v>74223</v>
      </c>
      <c r="H71" s="192">
        <v>84123</v>
      </c>
      <c r="I71" s="192">
        <v>95356</v>
      </c>
      <c r="J71" s="192">
        <v>80441</v>
      </c>
      <c r="K71" s="192">
        <v>93861</v>
      </c>
      <c r="L71" s="192">
        <v>59717</v>
      </c>
      <c r="M71" s="192">
        <v>55471</v>
      </c>
      <c r="N71" s="192">
        <v>14870</v>
      </c>
      <c r="O71" s="192">
        <v>5363</v>
      </c>
      <c r="P71" s="192">
        <v>7668</v>
      </c>
      <c r="Q71" s="192">
        <v>5124</v>
      </c>
      <c r="R71" s="192">
        <v>4828.3870967741932</v>
      </c>
      <c r="S71" s="192">
        <v>3973</v>
      </c>
      <c r="T71" s="456">
        <v>4012.5806451612902</v>
      </c>
      <c r="U71" s="410">
        <v>3469</v>
      </c>
      <c r="V71" s="410">
        <v>11405</v>
      </c>
      <c r="W71" s="533">
        <v>289.78622225806453</v>
      </c>
      <c r="X71" s="537">
        <v>701.7078992258065</v>
      </c>
    </row>
    <row r="72" spans="1:24" ht="15">
      <c r="A72" s="191" t="s">
        <v>1381</v>
      </c>
      <c r="B72" s="195" t="s">
        <v>1382</v>
      </c>
      <c r="C72" s="192">
        <v>3462</v>
      </c>
      <c r="D72" s="192">
        <v>8277</v>
      </c>
      <c r="E72" s="192">
        <v>15251</v>
      </c>
      <c r="F72" s="192">
        <v>7136</v>
      </c>
      <c r="G72" s="192">
        <v>3350</v>
      </c>
      <c r="H72" s="192">
        <v>3267</v>
      </c>
      <c r="I72" s="192">
        <v>4126</v>
      </c>
      <c r="J72" s="192">
        <v>3495</v>
      </c>
      <c r="K72" s="192">
        <v>1611</v>
      </c>
      <c r="L72" s="192">
        <v>745</v>
      </c>
      <c r="M72" s="192">
        <v>635</v>
      </c>
      <c r="N72" s="192">
        <v>1395</v>
      </c>
      <c r="O72" s="192">
        <v>284</v>
      </c>
      <c r="P72" s="193">
        <v>0</v>
      </c>
      <c r="Q72" s="192">
        <v>17</v>
      </c>
      <c r="R72" s="193">
        <v>0</v>
      </c>
      <c r="S72" s="192">
        <v>163</v>
      </c>
      <c r="T72" s="456">
        <v>1219.2903225806451</v>
      </c>
      <c r="U72" s="410">
        <v>992</v>
      </c>
      <c r="V72" s="410">
        <v>1858</v>
      </c>
      <c r="W72" s="533">
        <v>1514.0893367096774</v>
      </c>
      <c r="X72" s="537">
        <v>2736.8840800000003</v>
      </c>
    </row>
    <row r="73" spans="1:24">
      <c r="A73" s="191" t="s">
        <v>1364</v>
      </c>
      <c r="B73" s="195" t="s">
        <v>1365</v>
      </c>
      <c r="C73" s="193">
        <v>0</v>
      </c>
      <c r="D73" s="193">
        <v>0</v>
      </c>
      <c r="E73" s="193">
        <v>0</v>
      </c>
      <c r="F73" s="193">
        <v>0</v>
      </c>
      <c r="G73" s="192">
        <v>1373</v>
      </c>
      <c r="H73" s="192">
        <v>4040</v>
      </c>
      <c r="I73" s="192">
        <v>1459</v>
      </c>
      <c r="J73" s="192">
        <v>810</v>
      </c>
      <c r="K73" s="193">
        <v>0</v>
      </c>
      <c r="L73" s="193">
        <v>0</v>
      </c>
      <c r="M73" s="193">
        <v>0</v>
      </c>
      <c r="N73" s="193">
        <v>0</v>
      </c>
      <c r="O73" s="193">
        <v>0</v>
      </c>
      <c r="P73" s="193">
        <v>0</v>
      </c>
      <c r="Q73" s="193">
        <v>0</v>
      </c>
      <c r="R73" s="193">
        <v>0</v>
      </c>
      <c r="S73" s="193">
        <v>0</v>
      </c>
      <c r="T73" s="193">
        <v>0</v>
      </c>
      <c r="U73" s="193">
        <v>0</v>
      </c>
      <c r="V73" s="193">
        <v>0</v>
      </c>
      <c r="W73" s="193">
        <v>0</v>
      </c>
      <c r="X73" s="193">
        <v>0</v>
      </c>
    </row>
    <row r="74" spans="1:24">
      <c r="A74" s="191" t="s">
        <v>1342</v>
      </c>
      <c r="B74" s="195" t="s">
        <v>1343</v>
      </c>
      <c r="C74" s="193">
        <v>0</v>
      </c>
      <c r="D74" s="193">
        <v>0</v>
      </c>
      <c r="E74" s="192">
        <v>3728</v>
      </c>
      <c r="F74" s="192">
        <v>5757</v>
      </c>
      <c r="G74" s="192">
        <v>5229</v>
      </c>
      <c r="H74" s="192">
        <v>20180</v>
      </c>
      <c r="I74" s="192">
        <v>145683</v>
      </c>
      <c r="J74" s="192">
        <v>113823</v>
      </c>
      <c r="K74" s="192">
        <v>65474</v>
      </c>
      <c r="L74" s="192">
        <v>3770</v>
      </c>
      <c r="M74" s="193"/>
      <c r="N74" s="192">
        <v>63</v>
      </c>
      <c r="O74" s="192">
        <v>1324</v>
      </c>
      <c r="P74" s="192">
        <v>1875</v>
      </c>
      <c r="Q74" s="192">
        <v>787</v>
      </c>
      <c r="R74" s="193">
        <v>0</v>
      </c>
      <c r="S74" s="193">
        <v>0</v>
      </c>
      <c r="T74" s="193">
        <v>0</v>
      </c>
      <c r="U74" s="193">
        <v>0</v>
      </c>
      <c r="V74" s="193">
        <v>0</v>
      </c>
      <c r="W74" s="193">
        <v>0</v>
      </c>
      <c r="X74" s="193">
        <v>0</v>
      </c>
    </row>
    <row r="75" spans="1:24">
      <c r="A75" s="191" t="s">
        <v>1344</v>
      </c>
      <c r="B75" s="195" t="s">
        <v>1345</v>
      </c>
      <c r="C75" s="193">
        <v>0</v>
      </c>
      <c r="D75" s="193">
        <v>0</v>
      </c>
      <c r="E75" s="192">
        <v>586</v>
      </c>
      <c r="F75" s="192">
        <v>670</v>
      </c>
      <c r="G75" s="192">
        <v>118</v>
      </c>
      <c r="H75" s="193">
        <v>0</v>
      </c>
      <c r="I75" s="193">
        <v>0</v>
      </c>
      <c r="J75" s="192">
        <v>658</v>
      </c>
      <c r="K75" s="192">
        <v>2006</v>
      </c>
      <c r="L75" s="192">
        <v>128</v>
      </c>
      <c r="M75" s="193">
        <v>0</v>
      </c>
      <c r="N75" s="193">
        <v>0</v>
      </c>
      <c r="O75" s="193">
        <v>0</v>
      </c>
      <c r="P75" s="193">
        <v>0</v>
      </c>
      <c r="Q75" s="193">
        <v>0</v>
      </c>
      <c r="R75" s="193">
        <v>0</v>
      </c>
      <c r="S75" s="193">
        <v>0</v>
      </c>
      <c r="T75" s="193">
        <v>0</v>
      </c>
      <c r="U75" s="193">
        <v>0</v>
      </c>
      <c r="V75" s="193">
        <v>0</v>
      </c>
      <c r="W75" s="193">
        <v>0</v>
      </c>
      <c r="X75" s="193">
        <v>152.19209361290325</v>
      </c>
    </row>
    <row r="76" spans="1:24">
      <c r="A76" s="191" t="s">
        <v>1324</v>
      </c>
      <c r="B76" s="195" t="s">
        <v>1325</v>
      </c>
      <c r="C76" s="193">
        <v>0</v>
      </c>
      <c r="D76" s="193">
        <v>0</v>
      </c>
      <c r="E76" s="193">
        <v>0</v>
      </c>
      <c r="F76" s="193">
        <v>0</v>
      </c>
      <c r="G76" s="193">
        <v>0</v>
      </c>
      <c r="H76" s="193">
        <v>0</v>
      </c>
      <c r="I76" s="193">
        <v>0</v>
      </c>
      <c r="J76" s="193">
        <v>0</v>
      </c>
      <c r="K76" s="193">
        <v>0</v>
      </c>
      <c r="L76" s="193">
        <v>0</v>
      </c>
      <c r="M76" s="192">
        <v>69</v>
      </c>
      <c r="N76" s="193">
        <v>0</v>
      </c>
      <c r="O76" s="193">
        <v>0</v>
      </c>
      <c r="P76" s="193">
        <v>0</v>
      </c>
      <c r="Q76" s="193">
        <v>0</v>
      </c>
      <c r="R76" s="193">
        <v>0</v>
      </c>
      <c r="S76" s="193">
        <v>0</v>
      </c>
      <c r="T76" s="193">
        <v>0</v>
      </c>
      <c r="U76" s="193">
        <v>0</v>
      </c>
      <c r="V76" s="193">
        <v>0</v>
      </c>
      <c r="W76" s="193">
        <v>0</v>
      </c>
      <c r="X76" s="193">
        <v>0</v>
      </c>
    </row>
    <row r="77" spans="1:24">
      <c r="A77" s="191" t="s">
        <v>1391</v>
      </c>
      <c r="B77" s="195" t="s">
        <v>1392</v>
      </c>
      <c r="C77" s="193">
        <v>0</v>
      </c>
      <c r="D77" s="193">
        <v>0</v>
      </c>
      <c r="E77" s="193">
        <v>0</v>
      </c>
      <c r="F77" s="193">
        <v>0</v>
      </c>
      <c r="G77" s="193">
        <v>0</v>
      </c>
      <c r="H77" s="193">
        <v>0</v>
      </c>
      <c r="I77" s="192">
        <v>89</v>
      </c>
      <c r="J77" s="193">
        <v>0</v>
      </c>
      <c r="K77" s="193">
        <v>0</v>
      </c>
      <c r="L77" s="193">
        <v>0</v>
      </c>
      <c r="M77" s="193">
        <v>0</v>
      </c>
      <c r="N77" s="193">
        <v>0</v>
      </c>
      <c r="O77" s="193">
        <v>0</v>
      </c>
      <c r="P77" s="193">
        <v>0</v>
      </c>
      <c r="Q77" s="193">
        <v>0</v>
      </c>
      <c r="R77" s="193">
        <v>0</v>
      </c>
      <c r="S77" s="193">
        <v>0</v>
      </c>
      <c r="T77" s="193">
        <v>0</v>
      </c>
      <c r="U77" s="193">
        <v>0</v>
      </c>
      <c r="V77" s="193">
        <v>0</v>
      </c>
      <c r="W77" s="193">
        <v>0</v>
      </c>
      <c r="X77" s="193">
        <v>0</v>
      </c>
    </row>
    <row r="78" spans="1:24" ht="15">
      <c r="A78" s="191" t="s">
        <v>1379</v>
      </c>
      <c r="B78" s="195" t="s">
        <v>1380</v>
      </c>
      <c r="C78" s="192">
        <v>542</v>
      </c>
      <c r="D78" s="192">
        <v>837</v>
      </c>
      <c r="E78" s="192">
        <v>414</v>
      </c>
      <c r="F78" s="192">
        <v>414</v>
      </c>
      <c r="G78" s="192">
        <v>682</v>
      </c>
      <c r="H78" s="193"/>
      <c r="I78" s="192">
        <v>8</v>
      </c>
      <c r="J78" s="193">
        <v>0</v>
      </c>
      <c r="K78" s="193">
        <v>0</v>
      </c>
      <c r="L78" s="193">
        <v>0</v>
      </c>
      <c r="M78" s="193">
        <v>0</v>
      </c>
      <c r="N78" s="193">
        <v>0</v>
      </c>
      <c r="O78" s="193">
        <v>0</v>
      </c>
      <c r="P78" s="193">
        <v>0</v>
      </c>
      <c r="Q78" s="193">
        <v>0</v>
      </c>
      <c r="R78" s="193">
        <v>0</v>
      </c>
      <c r="S78" s="193">
        <v>0</v>
      </c>
      <c r="T78" s="456">
        <v>417.58064516129031</v>
      </c>
      <c r="U78" s="410">
        <v>200</v>
      </c>
      <c r="V78" s="410">
        <v>764</v>
      </c>
      <c r="W78" s="533">
        <v>544.61572980645155</v>
      </c>
      <c r="X78" s="537">
        <v>648.42064006451619</v>
      </c>
    </row>
    <row r="79" spans="1:24">
      <c r="A79" s="191" t="s">
        <v>1366</v>
      </c>
      <c r="B79" s="195" t="s">
        <v>1367</v>
      </c>
      <c r="C79" s="193">
        <v>0</v>
      </c>
      <c r="D79" s="193">
        <v>0</v>
      </c>
      <c r="E79" s="193">
        <v>0</v>
      </c>
      <c r="F79" s="193">
        <v>0</v>
      </c>
      <c r="G79" s="192">
        <v>405</v>
      </c>
      <c r="H79" s="192">
        <v>715</v>
      </c>
      <c r="I79" s="192">
        <v>90</v>
      </c>
      <c r="J79" s="193">
        <v>0</v>
      </c>
      <c r="K79" s="193">
        <v>0</v>
      </c>
      <c r="L79" s="193">
        <v>0</v>
      </c>
      <c r="M79" s="193">
        <v>0</v>
      </c>
      <c r="N79" s="193">
        <v>0</v>
      </c>
      <c r="O79" s="193">
        <v>0</v>
      </c>
      <c r="P79" s="193">
        <v>0</v>
      </c>
      <c r="Q79" s="193">
        <v>0</v>
      </c>
      <c r="R79" s="193">
        <v>0</v>
      </c>
      <c r="S79" s="193">
        <v>0</v>
      </c>
      <c r="T79" s="193">
        <v>0</v>
      </c>
      <c r="U79" s="193">
        <v>0</v>
      </c>
      <c r="V79" s="193">
        <v>0</v>
      </c>
      <c r="W79" s="193">
        <v>0</v>
      </c>
      <c r="X79" s="193">
        <v>0</v>
      </c>
    </row>
    <row r="80" spans="1:24">
      <c r="A80" s="191" t="s">
        <v>1328</v>
      </c>
      <c r="B80" s="195" t="s">
        <v>1329</v>
      </c>
      <c r="C80" s="193">
        <v>0</v>
      </c>
      <c r="D80" s="193">
        <v>0</v>
      </c>
      <c r="E80" s="193">
        <v>0</v>
      </c>
      <c r="F80" s="193">
        <v>0</v>
      </c>
      <c r="G80" s="193">
        <v>0</v>
      </c>
      <c r="H80" s="193">
        <v>0</v>
      </c>
      <c r="I80" s="193">
        <v>0</v>
      </c>
      <c r="J80" s="193">
        <v>0</v>
      </c>
      <c r="K80" s="193">
        <v>0</v>
      </c>
      <c r="L80" s="193">
        <v>0</v>
      </c>
      <c r="M80" s="192">
        <v>154</v>
      </c>
      <c r="N80" s="193">
        <v>0</v>
      </c>
      <c r="O80" s="193">
        <v>0</v>
      </c>
      <c r="P80" s="193">
        <v>0</v>
      </c>
      <c r="Q80" s="193">
        <v>0</v>
      </c>
      <c r="R80" s="193">
        <v>0</v>
      </c>
      <c r="S80" s="193">
        <v>0</v>
      </c>
      <c r="T80" s="193">
        <v>0</v>
      </c>
      <c r="U80" s="193">
        <v>0</v>
      </c>
      <c r="V80" s="193">
        <v>0</v>
      </c>
      <c r="W80" s="193">
        <v>0</v>
      </c>
      <c r="X80" s="193">
        <v>0</v>
      </c>
    </row>
    <row r="81" spans="1:24" ht="15">
      <c r="A81" s="191" t="s">
        <v>1320</v>
      </c>
      <c r="B81" s="195" t="s">
        <v>1321</v>
      </c>
      <c r="C81" s="192">
        <v>2902</v>
      </c>
      <c r="D81" s="192">
        <v>7901</v>
      </c>
      <c r="E81" s="192">
        <v>9414</v>
      </c>
      <c r="F81" s="192">
        <v>13312</v>
      </c>
      <c r="G81" s="192">
        <v>8296</v>
      </c>
      <c r="H81" s="192">
        <v>22864</v>
      </c>
      <c r="I81" s="192">
        <v>13088</v>
      </c>
      <c r="J81" s="192">
        <v>1973</v>
      </c>
      <c r="K81" s="192">
        <v>7038</v>
      </c>
      <c r="L81" s="192">
        <v>9611</v>
      </c>
      <c r="M81" s="192">
        <v>12263</v>
      </c>
      <c r="N81" s="192">
        <v>16577</v>
      </c>
      <c r="O81" s="192">
        <v>2426</v>
      </c>
      <c r="P81" s="192">
        <v>2475</v>
      </c>
      <c r="Q81" s="192">
        <v>5806</v>
      </c>
      <c r="R81" s="192">
        <v>2060.0322580645161</v>
      </c>
      <c r="S81" s="192">
        <v>2750</v>
      </c>
      <c r="T81" s="456">
        <v>4516.5806451612907</v>
      </c>
      <c r="U81" s="410">
        <v>4204</v>
      </c>
      <c r="V81" s="410">
        <v>6649</v>
      </c>
      <c r="W81" s="533">
        <v>8820.3409765161286</v>
      </c>
      <c r="X81" s="537">
        <v>8365.179326258065</v>
      </c>
    </row>
    <row r="82" spans="1:24" ht="15">
      <c r="A82" s="191" t="s">
        <v>1310</v>
      </c>
      <c r="B82" s="195" t="s">
        <v>1311</v>
      </c>
      <c r="C82" s="193">
        <v>0</v>
      </c>
      <c r="D82" s="193">
        <v>0</v>
      </c>
      <c r="E82" s="192">
        <v>30</v>
      </c>
      <c r="F82" s="192">
        <v>899</v>
      </c>
      <c r="G82" s="192">
        <v>2391</v>
      </c>
      <c r="H82" s="192">
        <v>2369</v>
      </c>
      <c r="I82" s="192">
        <v>6314</v>
      </c>
      <c r="J82" s="192">
        <v>4942</v>
      </c>
      <c r="K82" s="192">
        <v>6433</v>
      </c>
      <c r="L82" s="192">
        <v>5513</v>
      </c>
      <c r="M82" s="192">
        <v>11739</v>
      </c>
      <c r="N82" s="192">
        <v>9432</v>
      </c>
      <c r="O82" s="192">
        <v>7889</v>
      </c>
      <c r="P82" s="192">
        <v>4531</v>
      </c>
      <c r="Q82" s="193">
        <v>0</v>
      </c>
      <c r="R82" s="192">
        <v>346.35483870967744</v>
      </c>
      <c r="S82" s="193">
        <v>0</v>
      </c>
      <c r="T82" s="456">
        <v>44.161290322580648</v>
      </c>
      <c r="U82" s="410">
        <v>2580</v>
      </c>
      <c r="V82" s="410">
        <v>4402</v>
      </c>
      <c r="W82" s="533">
        <v>4614.2011229677419</v>
      </c>
      <c r="X82" s="537">
        <v>5760.9722553548381</v>
      </c>
    </row>
    <row r="83" spans="1:24">
      <c r="A83" s="191" t="s">
        <v>1346</v>
      </c>
      <c r="B83" s="195" t="s">
        <v>1347</v>
      </c>
      <c r="C83" s="192">
        <v>12175</v>
      </c>
      <c r="D83" s="192">
        <v>17445</v>
      </c>
      <c r="E83" s="192">
        <v>815</v>
      </c>
      <c r="F83" s="192">
        <v>145</v>
      </c>
      <c r="G83" s="193">
        <v>0</v>
      </c>
      <c r="H83" s="192">
        <v>900</v>
      </c>
      <c r="I83" s="192">
        <v>3386</v>
      </c>
      <c r="J83" s="192">
        <v>4737</v>
      </c>
      <c r="K83" s="192">
        <v>5304</v>
      </c>
      <c r="L83" s="192">
        <v>6020</v>
      </c>
      <c r="M83" s="192">
        <v>6634</v>
      </c>
      <c r="N83" s="192">
        <v>3562</v>
      </c>
      <c r="O83" s="192">
        <v>612</v>
      </c>
      <c r="P83" s="193">
        <v>0</v>
      </c>
      <c r="Q83" s="193">
        <v>0</v>
      </c>
      <c r="R83" s="192">
        <v>975.29032258064512</v>
      </c>
      <c r="S83" s="192">
        <v>776</v>
      </c>
      <c r="T83" s="456"/>
      <c r="U83" s="410">
        <v>104</v>
      </c>
      <c r="V83" s="193">
        <v>0</v>
      </c>
      <c r="W83" s="193">
        <v>0</v>
      </c>
      <c r="X83" s="193">
        <v>0</v>
      </c>
    </row>
    <row r="84" spans="1:24">
      <c r="A84" s="191" t="s">
        <v>1374</v>
      </c>
      <c r="B84" s="195" t="s">
        <v>1375</v>
      </c>
      <c r="C84" s="192">
        <v>498</v>
      </c>
      <c r="D84" s="193">
        <v>0</v>
      </c>
      <c r="E84" s="193">
        <v>0</v>
      </c>
      <c r="F84" s="193">
        <v>0</v>
      </c>
      <c r="G84" s="193">
        <v>0</v>
      </c>
      <c r="H84" s="193">
        <v>0</v>
      </c>
      <c r="I84" s="193">
        <v>0</v>
      </c>
      <c r="J84" s="193">
        <v>0</v>
      </c>
      <c r="K84" s="193">
        <v>0</v>
      </c>
      <c r="L84" s="193">
        <v>0</v>
      </c>
      <c r="M84" s="193">
        <v>0</v>
      </c>
      <c r="N84" s="193">
        <v>0</v>
      </c>
      <c r="O84" s="193">
        <v>0</v>
      </c>
      <c r="P84" s="193">
        <v>0</v>
      </c>
      <c r="Q84" s="193">
        <v>0</v>
      </c>
      <c r="R84" s="193">
        <v>0</v>
      </c>
      <c r="S84" s="193">
        <v>0</v>
      </c>
      <c r="T84" s="193">
        <v>0</v>
      </c>
      <c r="U84" s="193">
        <v>0</v>
      </c>
      <c r="V84" s="193">
        <v>0</v>
      </c>
      <c r="W84" s="193">
        <v>0</v>
      </c>
      <c r="X84" s="193">
        <v>0</v>
      </c>
    </row>
    <row r="85" spans="1:24">
      <c r="A85" s="191" t="s">
        <v>1395</v>
      </c>
      <c r="B85" s="195" t="s">
        <v>1396</v>
      </c>
      <c r="C85" s="192">
        <v>1006</v>
      </c>
      <c r="D85" s="192">
        <v>6177</v>
      </c>
      <c r="E85" s="192">
        <v>41260</v>
      </c>
      <c r="F85" s="192">
        <v>13105</v>
      </c>
      <c r="G85" s="192">
        <v>84</v>
      </c>
      <c r="H85" s="192">
        <v>1209</v>
      </c>
      <c r="I85" s="192">
        <v>189</v>
      </c>
      <c r="J85" s="193">
        <v>0</v>
      </c>
      <c r="K85" s="193">
        <v>0</v>
      </c>
      <c r="L85" s="193">
        <v>0</v>
      </c>
      <c r="M85" s="193">
        <v>0</v>
      </c>
      <c r="N85" s="193">
        <v>0</v>
      </c>
      <c r="O85" s="193">
        <v>0</v>
      </c>
      <c r="P85" s="193">
        <v>0</v>
      </c>
      <c r="Q85" s="193">
        <v>0</v>
      </c>
      <c r="R85" s="193">
        <v>0</v>
      </c>
      <c r="S85" s="193">
        <v>0</v>
      </c>
      <c r="T85" s="193">
        <v>0</v>
      </c>
      <c r="U85" s="193">
        <v>0</v>
      </c>
      <c r="V85" s="193">
        <v>0</v>
      </c>
      <c r="W85" s="193">
        <v>0</v>
      </c>
      <c r="X85" s="193">
        <v>0</v>
      </c>
    </row>
    <row r="86" spans="1:24">
      <c r="A86" s="191" t="s">
        <v>1350</v>
      </c>
      <c r="B86" s="195" t="s">
        <v>1351</v>
      </c>
      <c r="C86" s="193">
        <v>0</v>
      </c>
      <c r="D86" s="193">
        <v>0</v>
      </c>
      <c r="E86" s="192">
        <v>58897</v>
      </c>
      <c r="F86" s="192">
        <v>188643</v>
      </c>
      <c r="G86" s="192">
        <v>110398</v>
      </c>
      <c r="H86" s="192">
        <v>198458</v>
      </c>
      <c r="I86" s="192">
        <v>214176</v>
      </c>
      <c r="J86" s="192">
        <v>14887</v>
      </c>
      <c r="K86" s="192">
        <v>4493</v>
      </c>
      <c r="L86" s="193">
        <v>0</v>
      </c>
      <c r="M86" s="193">
        <v>0</v>
      </c>
      <c r="N86" s="193">
        <v>0</v>
      </c>
      <c r="O86" s="192">
        <v>294</v>
      </c>
      <c r="P86" s="192">
        <v>2130</v>
      </c>
      <c r="Q86" s="192">
        <v>445</v>
      </c>
      <c r="R86" s="193">
        <v>0</v>
      </c>
      <c r="S86" s="193">
        <v>0</v>
      </c>
      <c r="T86" s="193">
        <v>0</v>
      </c>
      <c r="U86" s="193">
        <v>0</v>
      </c>
      <c r="V86" s="193">
        <v>0</v>
      </c>
      <c r="W86" s="193">
        <v>0</v>
      </c>
      <c r="X86" s="193">
        <v>0</v>
      </c>
    </row>
    <row r="87" spans="1:24">
      <c r="A87" s="191" t="s">
        <v>1376</v>
      </c>
      <c r="B87" s="195" t="s">
        <v>1378</v>
      </c>
      <c r="C87" s="193">
        <v>0</v>
      </c>
      <c r="D87" s="193">
        <v>0</v>
      </c>
      <c r="E87" s="193">
        <v>0</v>
      </c>
      <c r="F87" s="193">
        <v>0</v>
      </c>
      <c r="G87" s="193">
        <v>0</v>
      </c>
      <c r="H87" s="193">
        <v>0</v>
      </c>
      <c r="I87" s="193">
        <v>0</v>
      </c>
      <c r="J87" s="193">
        <v>0</v>
      </c>
      <c r="K87" s="193">
        <v>0</v>
      </c>
      <c r="L87" s="193">
        <v>0</v>
      </c>
      <c r="M87" s="193">
        <v>0</v>
      </c>
      <c r="N87" s="192">
        <v>621</v>
      </c>
      <c r="O87" s="192">
        <v>80</v>
      </c>
      <c r="P87" s="193">
        <v>0</v>
      </c>
      <c r="Q87" s="193">
        <v>0</v>
      </c>
      <c r="R87" s="193">
        <v>0</v>
      </c>
      <c r="S87" s="193">
        <v>0</v>
      </c>
      <c r="T87" s="193">
        <v>0</v>
      </c>
      <c r="U87" s="193">
        <v>0</v>
      </c>
      <c r="V87" s="193">
        <v>0</v>
      </c>
      <c r="W87" s="193">
        <v>0</v>
      </c>
      <c r="X87" s="193">
        <v>0</v>
      </c>
    </row>
    <row r="88" spans="1:24">
      <c r="A88" s="191" t="s">
        <v>1387</v>
      </c>
      <c r="B88" s="195" t="s">
        <v>1388</v>
      </c>
      <c r="C88" s="193">
        <v>0</v>
      </c>
      <c r="D88" s="193">
        <v>0</v>
      </c>
      <c r="E88" s="193">
        <v>0</v>
      </c>
      <c r="F88" s="193">
        <v>0</v>
      </c>
      <c r="G88" s="193">
        <v>0</v>
      </c>
      <c r="H88" s="192">
        <v>1337</v>
      </c>
      <c r="I88" s="192">
        <v>1095</v>
      </c>
      <c r="J88" s="192">
        <v>886</v>
      </c>
      <c r="K88" s="192">
        <v>545</v>
      </c>
      <c r="L88" s="192">
        <v>368</v>
      </c>
      <c r="M88" s="193">
        <v>0</v>
      </c>
      <c r="N88" s="193">
        <v>0</v>
      </c>
      <c r="O88" s="193">
        <v>0</v>
      </c>
      <c r="P88" s="193">
        <v>0</v>
      </c>
      <c r="Q88" s="193">
        <v>0</v>
      </c>
      <c r="R88" s="193">
        <v>0</v>
      </c>
      <c r="S88" s="193">
        <v>0</v>
      </c>
      <c r="T88" s="193">
        <v>0</v>
      </c>
      <c r="U88" s="193">
        <v>0</v>
      </c>
      <c r="V88" s="193">
        <v>0</v>
      </c>
      <c r="W88" s="193">
        <v>0</v>
      </c>
      <c r="X88" s="193">
        <v>0</v>
      </c>
    </row>
    <row r="89" spans="1:24" ht="15">
      <c r="A89" s="191" t="s">
        <v>1372</v>
      </c>
      <c r="B89" s="195" t="s">
        <v>1373</v>
      </c>
      <c r="C89" s="192">
        <v>17496</v>
      </c>
      <c r="D89" s="192">
        <v>20211</v>
      </c>
      <c r="E89" s="192">
        <v>30725</v>
      </c>
      <c r="F89" s="192">
        <v>10399</v>
      </c>
      <c r="G89" s="192">
        <v>3248</v>
      </c>
      <c r="H89" s="192">
        <v>2399</v>
      </c>
      <c r="I89" s="192">
        <v>725</v>
      </c>
      <c r="J89" s="192">
        <v>10190</v>
      </c>
      <c r="K89" s="192">
        <v>10029</v>
      </c>
      <c r="L89" s="192">
        <v>9544</v>
      </c>
      <c r="M89" s="192">
        <v>1937</v>
      </c>
      <c r="N89" s="192">
        <v>2740</v>
      </c>
      <c r="O89" s="192">
        <v>330</v>
      </c>
      <c r="P89" s="193">
        <v>0</v>
      </c>
      <c r="Q89" s="193">
        <v>0</v>
      </c>
      <c r="R89" s="193">
        <v>0</v>
      </c>
      <c r="S89" s="192">
        <v>567</v>
      </c>
      <c r="T89" s="193">
        <v>0</v>
      </c>
      <c r="U89" s="410">
        <v>547</v>
      </c>
      <c r="V89" s="193">
        <v>0</v>
      </c>
      <c r="W89" s="533">
        <v>76.773535548387088</v>
      </c>
      <c r="X89" s="537">
        <v>1927.5364285806452</v>
      </c>
    </row>
    <row r="90" spans="1:24" ht="15">
      <c r="A90" s="191" t="s">
        <v>1308</v>
      </c>
      <c r="B90" s="195" t="s">
        <v>1309</v>
      </c>
      <c r="C90" s="192">
        <v>18926</v>
      </c>
      <c r="D90" s="192">
        <v>28194</v>
      </c>
      <c r="E90" s="192">
        <v>36371</v>
      </c>
      <c r="F90" s="192">
        <v>29615</v>
      </c>
      <c r="G90" s="192">
        <v>27832</v>
      </c>
      <c r="H90" s="192">
        <v>15301</v>
      </c>
      <c r="I90" s="192">
        <v>10221</v>
      </c>
      <c r="J90" s="192">
        <v>9473</v>
      </c>
      <c r="K90" s="192">
        <v>7501</v>
      </c>
      <c r="L90" s="192">
        <v>11425</v>
      </c>
      <c r="M90" s="192">
        <v>10119</v>
      </c>
      <c r="N90" s="192">
        <v>14749</v>
      </c>
      <c r="O90" s="192">
        <v>8210</v>
      </c>
      <c r="P90" s="192">
        <v>2570</v>
      </c>
      <c r="Q90" s="192">
        <v>5093</v>
      </c>
      <c r="R90" s="192">
        <v>9915.7419354838712</v>
      </c>
      <c r="S90" s="192">
        <v>11397</v>
      </c>
      <c r="T90" s="456">
        <v>22762.741935483871</v>
      </c>
      <c r="U90" s="410">
        <v>29425</v>
      </c>
      <c r="V90" s="410">
        <v>24699.322109999997</v>
      </c>
      <c r="W90" s="533">
        <v>19080.656577935482</v>
      </c>
      <c r="X90" s="537">
        <v>31267.596767741936</v>
      </c>
    </row>
    <row r="91" spans="1:24" ht="15">
      <c r="A91" s="191" t="s">
        <v>1338</v>
      </c>
      <c r="B91" s="195" t="s">
        <v>1339</v>
      </c>
      <c r="C91" s="192">
        <v>5370</v>
      </c>
      <c r="D91" s="192">
        <v>5177</v>
      </c>
      <c r="E91" s="192">
        <v>6533</v>
      </c>
      <c r="F91" s="192">
        <v>31609</v>
      </c>
      <c r="G91" s="192">
        <v>39418</v>
      </c>
      <c r="H91" s="192">
        <v>39348</v>
      </c>
      <c r="I91" s="192">
        <v>37697</v>
      </c>
      <c r="J91" s="192">
        <v>21918</v>
      </c>
      <c r="K91" s="192">
        <v>10264</v>
      </c>
      <c r="L91" s="192">
        <v>608</v>
      </c>
      <c r="M91" s="192">
        <v>594</v>
      </c>
      <c r="N91" s="192">
        <v>1256</v>
      </c>
      <c r="O91" s="192">
        <v>796</v>
      </c>
      <c r="P91" s="192">
        <v>631</v>
      </c>
      <c r="Q91" s="192">
        <v>826</v>
      </c>
      <c r="R91" s="192">
        <v>423.87096774193549</v>
      </c>
      <c r="S91" s="192">
        <v>688</v>
      </c>
      <c r="T91" s="456">
        <v>289.35483870967744</v>
      </c>
      <c r="U91" s="410">
        <v>292</v>
      </c>
      <c r="V91" s="410">
        <v>343.15017825806456</v>
      </c>
      <c r="W91" s="533">
        <v>640.43564696774195</v>
      </c>
      <c r="X91" s="537">
        <v>1100.2843262580645</v>
      </c>
    </row>
    <row r="92" spans="1:24" ht="15">
      <c r="A92" s="191" t="s">
        <v>1399</v>
      </c>
      <c r="B92" s="195" t="s">
        <v>1400</v>
      </c>
      <c r="C92" s="193">
        <v>0</v>
      </c>
      <c r="D92" s="192">
        <v>383</v>
      </c>
      <c r="E92" s="192">
        <v>114</v>
      </c>
      <c r="F92" s="193">
        <v>0</v>
      </c>
      <c r="G92" s="192">
        <v>910</v>
      </c>
      <c r="H92" s="192">
        <v>400</v>
      </c>
      <c r="I92" s="192">
        <v>3195</v>
      </c>
      <c r="J92" s="192">
        <v>2345</v>
      </c>
      <c r="K92" s="192">
        <v>3276</v>
      </c>
      <c r="L92" s="192">
        <v>1924</v>
      </c>
      <c r="M92" s="192">
        <v>982</v>
      </c>
      <c r="N92" s="193">
        <v>0</v>
      </c>
      <c r="O92" s="193">
        <v>0</v>
      </c>
      <c r="P92" s="193">
        <v>0</v>
      </c>
      <c r="Q92" s="192">
        <v>99</v>
      </c>
      <c r="R92" s="193">
        <v>0</v>
      </c>
      <c r="S92" s="192">
        <v>1132</v>
      </c>
      <c r="T92" s="456">
        <v>539.67741935483866</v>
      </c>
      <c r="U92" s="410">
        <v>111</v>
      </c>
      <c r="V92" s="410">
        <v>153</v>
      </c>
      <c r="W92" s="533">
        <v>149.84857909677419</v>
      </c>
      <c r="X92" s="537">
        <v>2377.8406123870968</v>
      </c>
    </row>
    <row r="93" spans="1:24">
      <c r="A93" s="191" t="s">
        <v>1370</v>
      </c>
      <c r="B93" s="195" t="s">
        <v>1371</v>
      </c>
      <c r="C93" s="193">
        <v>0</v>
      </c>
      <c r="D93" s="193">
        <v>0</v>
      </c>
      <c r="E93" s="193">
        <v>0</v>
      </c>
      <c r="F93" s="193">
        <v>0</v>
      </c>
      <c r="G93" s="193">
        <v>0</v>
      </c>
      <c r="H93" s="193">
        <v>0</v>
      </c>
      <c r="I93" s="193">
        <v>0</v>
      </c>
      <c r="J93" s="193">
        <v>0</v>
      </c>
      <c r="K93" s="192">
        <v>247</v>
      </c>
      <c r="L93" s="193">
        <v>0</v>
      </c>
      <c r="M93" s="193">
        <v>0</v>
      </c>
      <c r="N93" s="193">
        <v>0</v>
      </c>
      <c r="O93" s="193">
        <v>0</v>
      </c>
      <c r="P93" s="193">
        <v>0</v>
      </c>
      <c r="Q93" s="193">
        <v>0</v>
      </c>
      <c r="R93" s="193">
        <v>0</v>
      </c>
      <c r="S93" s="193">
        <v>0</v>
      </c>
      <c r="T93" s="193">
        <v>0</v>
      </c>
      <c r="U93" s="193">
        <v>0</v>
      </c>
      <c r="V93" s="193">
        <v>0</v>
      </c>
      <c r="W93" s="193">
        <v>0</v>
      </c>
      <c r="X93" s="193">
        <v>0</v>
      </c>
    </row>
    <row r="94" spans="1:24">
      <c r="A94" s="191" t="s">
        <v>1357</v>
      </c>
      <c r="B94" s="195" t="s">
        <v>1358</v>
      </c>
      <c r="C94" s="193">
        <v>0</v>
      </c>
      <c r="D94" s="193">
        <v>0</v>
      </c>
      <c r="E94" s="192">
        <v>6976</v>
      </c>
      <c r="F94" s="192">
        <v>4420</v>
      </c>
      <c r="G94" s="192">
        <v>5239</v>
      </c>
      <c r="H94" s="192">
        <v>2821</v>
      </c>
      <c r="I94" s="192">
        <v>1907</v>
      </c>
      <c r="J94" s="192">
        <v>5063</v>
      </c>
      <c r="K94" s="192">
        <v>5607</v>
      </c>
      <c r="L94" s="193">
        <v>0</v>
      </c>
      <c r="M94" s="193">
        <v>0</v>
      </c>
      <c r="N94" s="193">
        <v>0</v>
      </c>
      <c r="O94" s="193">
        <v>0</v>
      </c>
      <c r="P94" s="193">
        <v>0</v>
      </c>
      <c r="Q94" s="193">
        <v>0</v>
      </c>
      <c r="R94" s="192">
        <v>929.58064516129036</v>
      </c>
      <c r="S94" s="193">
        <v>0</v>
      </c>
      <c r="T94" s="193">
        <v>0</v>
      </c>
      <c r="U94" s="193">
        <v>0</v>
      </c>
      <c r="V94" s="193">
        <v>0</v>
      </c>
      <c r="W94" s="193">
        <v>0</v>
      </c>
      <c r="X94" s="193">
        <v>0</v>
      </c>
    </row>
    <row r="95" spans="1:24">
      <c r="A95" s="191" t="s">
        <v>1316</v>
      </c>
      <c r="B95" s="195" t="s">
        <v>1317</v>
      </c>
      <c r="C95" s="192">
        <v>38070</v>
      </c>
      <c r="D95" s="192">
        <v>81917</v>
      </c>
      <c r="E95" s="192">
        <v>92051</v>
      </c>
      <c r="F95" s="192">
        <v>126260</v>
      </c>
      <c r="G95" s="192">
        <v>87184</v>
      </c>
      <c r="H95" s="192">
        <v>173838</v>
      </c>
      <c r="I95" s="192">
        <v>251823</v>
      </c>
      <c r="J95" s="192">
        <v>224719</v>
      </c>
      <c r="K95" s="192">
        <v>262746</v>
      </c>
      <c r="L95" s="192">
        <v>158545</v>
      </c>
      <c r="M95" s="192">
        <v>118720</v>
      </c>
      <c r="N95" s="192">
        <v>82799</v>
      </c>
      <c r="O95" s="192">
        <v>26726</v>
      </c>
      <c r="P95" s="192">
        <v>10920</v>
      </c>
      <c r="Q95" s="192">
        <v>6893</v>
      </c>
      <c r="R95" s="192">
        <v>13390.483870967742</v>
      </c>
      <c r="S95" s="192">
        <v>10256</v>
      </c>
      <c r="T95" s="456">
        <v>15490.548387096775</v>
      </c>
      <c r="U95" s="410">
        <v>115857</v>
      </c>
      <c r="V95" s="410">
        <v>37276</v>
      </c>
      <c r="W95" s="410">
        <v>41594.212525290328</v>
      </c>
      <c r="X95" s="537">
        <v>39116.367757096777</v>
      </c>
    </row>
    <row r="96" spans="1:24">
      <c r="A96" s="191" t="s">
        <v>1348</v>
      </c>
      <c r="B96" s="195" t="s">
        <v>1349</v>
      </c>
      <c r="C96" s="192">
        <v>819</v>
      </c>
      <c r="D96" s="192">
        <v>98132</v>
      </c>
      <c r="E96" s="192">
        <v>20785</v>
      </c>
      <c r="F96" s="193">
        <v>0</v>
      </c>
      <c r="G96" s="193">
        <v>0</v>
      </c>
      <c r="H96" s="193">
        <v>0</v>
      </c>
      <c r="I96" s="193">
        <v>0</v>
      </c>
      <c r="J96" s="193">
        <v>0</v>
      </c>
      <c r="K96" s="193">
        <v>0</v>
      </c>
      <c r="L96" s="193">
        <v>0</v>
      </c>
      <c r="M96" s="193">
        <v>0</v>
      </c>
      <c r="N96" s="193">
        <v>0</v>
      </c>
      <c r="O96" s="193">
        <v>0</v>
      </c>
      <c r="P96" s="193">
        <v>0</v>
      </c>
      <c r="Q96" s="193">
        <v>0</v>
      </c>
      <c r="R96" s="193">
        <v>0</v>
      </c>
      <c r="S96" s="193">
        <v>0</v>
      </c>
      <c r="T96" s="193">
        <v>0</v>
      </c>
      <c r="U96" s="193">
        <v>0</v>
      </c>
      <c r="V96" s="193">
        <v>0</v>
      </c>
      <c r="W96" s="193">
        <v>0</v>
      </c>
      <c r="X96" s="193">
        <v>0</v>
      </c>
    </row>
    <row r="97" spans="1:24">
      <c r="A97" s="191" t="s">
        <v>1368</v>
      </c>
      <c r="B97" s="195" t="s">
        <v>1369</v>
      </c>
      <c r="C97" s="193">
        <v>0</v>
      </c>
      <c r="D97" s="193">
        <v>0</v>
      </c>
      <c r="E97" s="193">
        <v>0</v>
      </c>
      <c r="F97" s="193">
        <v>0</v>
      </c>
      <c r="G97" s="192">
        <v>616</v>
      </c>
      <c r="H97" s="192">
        <v>1247</v>
      </c>
      <c r="I97" s="192">
        <v>5299</v>
      </c>
      <c r="J97" s="193">
        <v>0</v>
      </c>
      <c r="K97" s="193">
        <v>0</v>
      </c>
      <c r="L97" s="193">
        <v>0</v>
      </c>
      <c r="M97" s="193">
        <v>0</v>
      </c>
      <c r="N97" s="193">
        <v>0</v>
      </c>
      <c r="O97" s="193">
        <v>0</v>
      </c>
      <c r="P97" s="193">
        <v>0</v>
      </c>
      <c r="Q97" s="193">
        <v>0</v>
      </c>
      <c r="R97" s="193">
        <v>0</v>
      </c>
      <c r="S97" s="193">
        <v>0</v>
      </c>
      <c r="T97" s="193">
        <v>0</v>
      </c>
      <c r="U97" s="193">
        <v>0</v>
      </c>
      <c r="V97" s="193">
        <v>0</v>
      </c>
      <c r="W97" s="193">
        <v>0</v>
      </c>
      <c r="X97" s="193">
        <v>0</v>
      </c>
    </row>
    <row r="98" spans="1:24">
      <c r="A98" s="191" t="s">
        <v>1383</v>
      </c>
      <c r="B98" s="195" t="s">
        <v>1384</v>
      </c>
      <c r="C98" s="193">
        <v>0</v>
      </c>
      <c r="D98" s="193">
        <v>0</v>
      </c>
      <c r="E98" s="192">
        <v>275</v>
      </c>
      <c r="F98" s="193">
        <v>0</v>
      </c>
      <c r="G98" s="193">
        <v>0</v>
      </c>
      <c r="H98" s="193">
        <v>0</v>
      </c>
      <c r="I98" s="192">
        <v>279</v>
      </c>
      <c r="J98" s="193">
        <v>0</v>
      </c>
      <c r="K98" s="193">
        <v>0</v>
      </c>
      <c r="L98" s="192">
        <v>99</v>
      </c>
      <c r="M98" s="193">
        <v>0</v>
      </c>
      <c r="N98" s="193">
        <v>0</v>
      </c>
      <c r="O98" s="193">
        <v>0</v>
      </c>
      <c r="P98" s="193">
        <v>0</v>
      </c>
      <c r="Q98" s="193">
        <v>0</v>
      </c>
      <c r="R98" s="193">
        <v>0</v>
      </c>
      <c r="S98" s="193">
        <v>0</v>
      </c>
      <c r="T98" s="193">
        <v>0</v>
      </c>
      <c r="U98" s="193">
        <v>0</v>
      </c>
      <c r="V98" s="193">
        <v>0</v>
      </c>
      <c r="W98" s="193">
        <v>0</v>
      </c>
      <c r="X98" s="193">
        <v>0</v>
      </c>
    </row>
    <row r="99" spans="1:24" ht="13.5" thickBot="1">
      <c r="A99" s="191"/>
      <c r="B99" s="197" t="s">
        <v>1750</v>
      </c>
      <c r="C99" s="198">
        <f>SUM(C51:C98)</f>
        <v>132845</v>
      </c>
      <c r="D99" s="198">
        <f t="shared" ref="D99:Q99" si="8">SUM(D51:D98)</f>
        <v>331224</v>
      </c>
      <c r="E99" s="198">
        <f t="shared" si="8"/>
        <v>413191</v>
      </c>
      <c r="F99" s="198">
        <f t="shared" si="8"/>
        <v>517498</v>
      </c>
      <c r="G99" s="198">
        <f t="shared" si="8"/>
        <v>428792</v>
      </c>
      <c r="H99" s="198">
        <f t="shared" si="8"/>
        <v>640202</v>
      </c>
      <c r="I99" s="198">
        <f t="shared" si="8"/>
        <v>901791</v>
      </c>
      <c r="J99" s="198">
        <f t="shared" si="8"/>
        <v>576031</v>
      </c>
      <c r="K99" s="198">
        <f t="shared" si="8"/>
        <v>538894</v>
      </c>
      <c r="L99" s="198">
        <f t="shared" si="8"/>
        <v>326385</v>
      </c>
      <c r="M99" s="198">
        <f t="shared" si="8"/>
        <v>260663</v>
      </c>
      <c r="N99" s="198">
        <f t="shared" si="8"/>
        <v>198092</v>
      </c>
      <c r="O99" s="198">
        <f t="shared" si="8"/>
        <v>66222</v>
      </c>
      <c r="P99" s="198">
        <f t="shared" si="8"/>
        <v>39828</v>
      </c>
      <c r="Q99" s="198">
        <f t="shared" si="8"/>
        <v>32464</v>
      </c>
      <c r="R99" s="198">
        <f>SUM(R51:R98)</f>
        <v>46897.838709677417</v>
      </c>
      <c r="S99" s="198">
        <f>SUM(S51:S98)</f>
        <v>54968</v>
      </c>
      <c r="T99" s="198">
        <f>SUM(T51:T98)</f>
        <v>70209.354838709682</v>
      </c>
      <c r="U99" s="198">
        <f>SUM(U51:U98)</f>
        <v>178265</v>
      </c>
      <c r="V99" s="198">
        <f>SUM(V51:V98)</f>
        <v>107087.72801496774</v>
      </c>
      <c r="W99" s="198">
        <f>SUM(W50:W98)</f>
        <v>109973.42394870968</v>
      </c>
      <c r="X99" s="198">
        <f>SUM(X50:X98)</f>
        <v>114421.44006593549</v>
      </c>
    </row>
    <row r="100" spans="1:24" ht="13.5" thickTop="1">
      <c r="A100" s="191" t="s">
        <v>1420</v>
      </c>
      <c r="B100" s="195" t="s">
        <v>1421</v>
      </c>
      <c r="C100" s="192">
        <v>2951</v>
      </c>
      <c r="D100" s="192">
        <v>8276</v>
      </c>
      <c r="E100" s="192">
        <v>11195</v>
      </c>
      <c r="F100" s="192">
        <v>14377</v>
      </c>
      <c r="G100" s="192">
        <v>25753</v>
      </c>
      <c r="H100" s="192">
        <v>21619</v>
      </c>
      <c r="I100" s="192">
        <v>28069</v>
      </c>
      <c r="J100" s="192">
        <v>14360</v>
      </c>
      <c r="K100" s="192">
        <v>18621</v>
      </c>
      <c r="L100" s="192">
        <v>23577</v>
      </c>
      <c r="M100" s="192">
        <v>24666</v>
      </c>
      <c r="N100" s="192">
        <v>27949</v>
      </c>
      <c r="O100" s="192">
        <v>29288</v>
      </c>
      <c r="P100" s="192">
        <v>22139</v>
      </c>
      <c r="Q100" s="192">
        <v>24443</v>
      </c>
      <c r="R100" s="192">
        <v>26631.806451612902</v>
      </c>
      <c r="S100" s="192">
        <v>30243</v>
      </c>
      <c r="T100" s="456">
        <v>32364.741935483871</v>
      </c>
      <c r="U100" s="456">
        <v>35180</v>
      </c>
      <c r="V100" s="410">
        <v>28141.373968838707</v>
      </c>
      <c r="W100" s="410">
        <v>31297.917584645162</v>
      </c>
      <c r="X100" s="537">
        <v>32264.297752387098</v>
      </c>
    </row>
    <row r="101" spans="1:24">
      <c r="A101" s="191" t="s">
        <v>1426</v>
      </c>
      <c r="B101" s="195" t="s">
        <v>1427</v>
      </c>
      <c r="C101" s="192">
        <v>6603</v>
      </c>
      <c r="D101" s="192">
        <v>16920</v>
      </c>
      <c r="E101" s="192">
        <v>14905</v>
      </c>
      <c r="F101" s="192">
        <v>22170</v>
      </c>
      <c r="G101" s="192">
        <v>16977</v>
      </c>
      <c r="H101" s="192">
        <v>36025</v>
      </c>
      <c r="I101" s="192">
        <v>13291</v>
      </c>
      <c r="J101" s="192">
        <v>16989</v>
      </c>
      <c r="K101" s="192">
        <v>15816</v>
      </c>
      <c r="L101" s="192">
        <v>19504</v>
      </c>
      <c r="M101" s="192">
        <v>16195</v>
      </c>
      <c r="N101" s="192">
        <v>16268</v>
      </c>
      <c r="O101" s="192">
        <v>12762</v>
      </c>
      <c r="P101" s="192">
        <v>5568</v>
      </c>
      <c r="Q101" s="192">
        <v>5055</v>
      </c>
      <c r="R101" s="192">
        <v>6267.7741935483873</v>
      </c>
      <c r="S101" s="192">
        <v>3691</v>
      </c>
      <c r="T101" s="456">
        <v>3286.516129032258</v>
      </c>
      <c r="U101" s="456">
        <v>3677</v>
      </c>
      <c r="V101" s="410">
        <v>3503.3752423225806</v>
      </c>
      <c r="W101" s="410">
        <v>3684.7377002580643</v>
      </c>
      <c r="X101" s="537">
        <v>3470.5063859999996</v>
      </c>
    </row>
    <row r="102" spans="1:24" ht="15">
      <c r="A102" s="191" t="s">
        <v>1407</v>
      </c>
      <c r="B102" s="195" t="s">
        <v>1408</v>
      </c>
      <c r="C102" s="192">
        <v>2652</v>
      </c>
      <c r="D102" s="192">
        <v>4102</v>
      </c>
      <c r="E102" s="192">
        <v>1636</v>
      </c>
      <c r="F102" s="192">
        <v>1688</v>
      </c>
      <c r="G102" s="192">
        <v>4758</v>
      </c>
      <c r="H102" s="192">
        <v>3077</v>
      </c>
      <c r="I102" s="192">
        <v>4544</v>
      </c>
      <c r="J102" s="192">
        <v>1713</v>
      </c>
      <c r="K102" s="192">
        <v>364</v>
      </c>
      <c r="L102" s="192">
        <v>288</v>
      </c>
      <c r="M102" s="193">
        <v>0</v>
      </c>
      <c r="N102" s="192">
        <v>2195</v>
      </c>
      <c r="O102" s="192">
        <v>1944</v>
      </c>
      <c r="P102" s="192">
        <v>878</v>
      </c>
      <c r="Q102" s="192">
        <v>550</v>
      </c>
      <c r="R102" s="192">
        <v>939.32258064516134</v>
      </c>
      <c r="S102" s="192">
        <v>558</v>
      </c>
      <c r="T102" s="456">
        <v>199.29032258064515</v>
      </c>
      <c r="U102" s="456">
        <v>403</v>
      </c>
      <c r="V102" s="410">
        <v>685</v>
      </c>
      <c r="W102" s="534">
        <v>3035.302957548387</v>
      </c>
      <c r="X102" s="537">
        <v>1337.8655669677419</v>
      </c>
    </row>
    <row r="103" spans="1:24" ht="15">
      <c r="A103" s="191" t="s">
        <v>1409</v>
      </c>
      <c r="B103" s="195" t="s">
        <v>1410</v>
      </c>
      <c r="C103" s="193">
        <v>0</v>
      </c>
      <c r="D103" s="192">
        <v>6164</v>
      </c>
      <c r="E103" s="193">
        <v>0</v>
      </c>
      <c r="F103" s="193">
        <v>0</v>
      </c>
      <c r="G103" s="193">
        <v>0</v>
      </c>
      <c r="H103" s="193">
        <v>0</v>
      </c>
      <c r="I103" s="192">
        <v>155</v>
      </c>
      <c r="J103" s="192">
        <v>947</v>
      </c>
      <c r="K103" s="192">
        <v>152</v>
      </c>
      <c r="L103" s="193">
        <v>0</v>
      </c>
      <c r="M103" s="193">
        <v>0</v>
      </c>
      <c r="N103" s="193">
        <v>0</v>
      </c>
      <c r="O103" s="193">
        <v>0</v>
      </c>
      <c r="P103" s="193">
        <v>0</v>
      </c>
      <c r="Q103" s="193">
        <v>0</v>
      </c>
      <c r="R103" s="193">
        <v>0</v>
      </c>
      <c r="S103" s="192">
        <v>23</v>
      </c>
      <c r="T103" s="193">
        <v>0</v>
      </c>
      <c r="U103" s="193">
        <v>0</v>
      </c>
      <c r="V103" s="193">
        <v>0</v>
      </c>
      <c r="W103" s="534">
        <v>99.859284000000002</v>
      </c>
      <c r="X103" s="537">
        <v>488.39694703225803</v>
      </c>
    </row>
    <row r="104" spans="1:24">
      <c r="A104" s="191" t="s">
        <v>1411</v>
      </c>
      <c r="B104" s="195" t="s">
        <v>1412</v>
      </c>
      <c r="C104" s="193">
        <v>0</v>
      </c>
      <c r="D104" s="193">
        <v>0</v>
      </c>
      <c r="E104" s="193">
        <v>0</v>
      </c>
      <c r="F104" s="193">
        <v>0</v>
      </c>
      <c r="G104" s="193">
        <v>0</v>
      </c>
      <c r="H104" s="193">
        <v>0</v>
      </c>
      <c r="I104" s="193">
        <v>0</v>
      </c>
      <c r="J104" s="193">
        <v>0</v>
      </c>
      <c r="K104" s="193">
        <v>0</v>
      </c>
      <c r="L104" s="193">
        <v>0</v>
      </c>
      <c r="M104" s="193">
        <v>0</v>
      </c>
      <c r="N104" s="193">
        <v>0</v>
      </c>
      <c r="O104" s="192">
        <v>280</v>
      </c>
      <c r="P104" s="192">
        <v>4940</v>
      </c>
      <c r="Q104" s="192">
        <v>926</v>
      </c>
      <c r="R104" s="193">
        <v>0</v>
      </c>
      <c r="S104" s="193">
        <v>0</v>
      </c>
      <c r="T104" s="193">
        <v>0</v>
      </c>
      <c r="U104" s="456">
        <v>332</v>
      </c>
      <c r="V104" s="410">
        <v>299</v>
      </c>
      <c r="W104" s="193">
        <v>0</v>
      </c>
      <c r="X104" s="193">
        <v>0</v>
      </c>
    </row>
    <row r="105" spans="1:24" ht="15">
      <c r="A105" s="191" t="s">
        <v>1405</v>
      </c>
      <c r="B105" s="195" t="s">
        <v>1406</v>
      </c>
      <c r="C105" s="192">
        <v>407</v>
      </c>
      <c r="D105" s="192">
        <v>1905</v>
      </c>
      <c r="E105" s="192">
        <v>3319</v>
      </c>
      <c r="F105" s="192">
        <v>1977</v>
      </c>
      <c r="G105" s="192">
        <v>1747</v>
      </c>
      <c r="H105" s="192">
        <v>4407</v>
      </c>
      <c r="I105" s="192">
        <v>2276</v>
      </c>
      <c r="J105" s="192">
        <v>3475</v>
      </c>
      <c r="K105" s="192">
        <v>2155</v>
      </c>
      <c r="L105" s="192">
        <v>138</v>
      </c>
      <c r="M105" s="193">
        <v>0</v>
      </c>
      <c r="N105" s="193">
        <v>0</v>
      </c>
      <c r="O105" s="193">
        <v>0</v>
      </c>
      <c r="P105" s="193">
        <v>0</v>
      </c>
      <c r="Q105" s="193">
        <v>0</v>
      </c>
      <c r="R105" s="193">
        <v>0</v>
      </c>
      <c r="S105" s="193">
        <v>0</v>
      </c>
      <c r="T105" s="193">
        <v>0</v>
      </c>
      <c r="U105" s="193">
        <v>0</v>
      </c>
      <c r="V105" s="410">
        <v>199</v>
      </c>
      <c r="W105" s="533">
        <v>1240.8355441290323</v>
      </c>
      <c r="X105" s="537">
        <v>3256.7522965161293</v>
      </c>
    </row>
    <row r="106" spans="1:24" ht="15">
      <c r="A106" s="191" t="s">
        <v>1424</v>
      </c>
      <c r="B106" s="195" t="s">
        <v>1425</v>
      </c>
      <c r="C106" s="192">
        <v>568</v>
      </c>
      <c r="D106" s="192">
        <v>1326</v>
      </c>
      <c r="E106" s="192">
        <v>1374</v>
      </c>
      <c r="F106" s="192">
        <v>1428</v>
      </c>
      <c r="G106" s="192">
        <v>1244</v>
      </c>
      <c r="H106" s="192">
        <v>1363</v>
      </c>
      <c r="I106" s="192">
        <v>1932</v>
      </c>
      <c r="J106" s="192">
        <v>3443</v>
      </c>
      <c r="K106" s="192">
        <v>3381</v>
      </c>
      <c r="L106" s="192">
        <v>2639</v>
      </c>
      <c r="M106" s="192">
        <v>2844</v>
      </c>
      <c r="N106" s="192">
        <v>3040</v>
      </c>
      <c r="O106" s="192">
        <v>2908</v>
      </c>
      <c r="P106" s="192">
        <v>3264</v>
      </c>
      <c r="Q106" s="192">
        <v>3015</v>
      </c>
      <c r="R106" s="192">
        <v>3380.3225806451615</v>
      </c>
      <c r="S106" s="192">
        <v>4079</v>
      </c>
      <c r="T106" s="456">
        <v>3945.8064516129034</v>
      </c>
      <c r="U106" s="456">
        <v>4921</v>
      </c>
      <c r="V106" s="410">
        <v>4171</v>
      </c>
      <c r="W106" s="533">
        <v>3276.2247716774191</v>
      </c>
      <c r="X106" s="537">
        <v>3604.3764570322578</v>
      </c>
    </row>
    <row r="107" spans="1:24">
      <c r="A107" s="191" t="s">
        <v>1418</v>
      </c>
      <c r="B107" s="195" t="s">
        <v>1419</v>
      </c>
      <c r="C107" s="193">
        <v>0</v>
      </c>
      <c r="D107" s="193">
        <v>0</v>
      </c>
      <c r="E107" s="192">
        <v>149</v>
      </c>
      <c r="F107" s="192">
        <v>223</v>
      </c>
      <c r="G107" s="193">
        <v>0</v>
      </c>
      <c r="H107" s="192">
        <v>148</v>
      </c>
      <c r="I107" s="192">
        <v>303</v>
      </c>
      <c r="J107" s="192">
        <v>839</v>
      </c>
      <c r="K107" s="192">
        <v>611</v>
      </c>
      <c r="L107" s="192">
        <v>420</v>
      </c>
      <c r="M107" s="192">
        <v>1744</v>
      </c>
      <c r="N107" s="192">
        <v>2167</v>
      </c>
      <c r="O107" s="192">
        <v>3632</v>
      </c>
      <c r="P107" s="192">
        <v>2058</v>
      </c>
      <c r="Q107" s="192">
        <v>1847</v>
      </c>
      <c r="R107" s="192">
        <v>3286.4516129032259</v>
      </c>
      <c r="S107" s="192">
        <v>3453</v>
      </c>
      <c r="T107" s="456">
        <v>3432.5483870967741</v>
      </c>
      <c r="U107" s="456">
        <v>4953</v>
      </c>
      <c r="V107" s="410">
        <v>702</v>
      </c>
      <c r="W107" s="193">
        <v>0</v>
      </c>
      <c r="X107" s="537">
        <v>1715.7849787741936</v>
      </c>
    </row>
    <row r="108" spans="1:24">
      <c r="A108" s="191" t="s">
        <v>1413</v>
      </c>
      <c r="B108" s="195" t="s">
        <v>1414</v>
      </c>
      <c r="C108" s="193">
        <v>0</v>
      </c>
      <c r="D108" s="193">
        <v>0</v>
      </c>
      <c r="E108" s="192">
        <v>1313</v>
      </c>
      <c r="F108" s="192">
        <v>1068</v>
      </c>
      <c r="G108" s="192">
        <v>617</v>
      </c>
      <c r="H108" s="192">
        <v>434</v>
      </c>
      <c r="I108" s="192">
        <v>154</v>
      </c>
      <c r="J108" s="193">
        <v>0</v>
      </c>
      <c r="K108" s="193">
        <v>0</v>
      </c>
      <c r="L108" s="192">
        <v>4269</v>
      </c>
      <c r="M108" s="193"/>
      <c r="N108" s="192">
        <v>2544</v>
      </c>
      <c r="O108" s="192">
        <v>979</v>
      </c>
      <c r="P108" s="192">
        <v>4384</v>
      </c>
      <c r="Q108" s="192">
        <v>2551</v>
      </c>
      <c r="R108" s="193">
        <v>0</v>
      </c>
      <c r="S108" s="193">
        <v>0</v>
      </c>
      <c r="T108" s="193">
        <v>0</v>
      </c>
      <c r="U108" s="456">
        <v>1680</v>
      </c>
      <c r="V108" s="193">
        <v>0</v>
      </c>
      <c r="W108" s="193">
        <v>0</v>
      </c>
      <c r="X108" s="193">
        <v>0</v>
      </c>
    </row>
    <row r="109" spans="1:24">
      <c r="A109" s="191" t="s">
        <v>1403</v>
      </c>
      <c r="B109" s="195" t="s">
        <v>1404</v>
      </c>
      <c r="C109" s="193">
        <v>0</v>
      </c>
      <c r="D109" s="193">
        <v>0</v>
      </c>
      <c r="E109" s="193">
        <v>0</v>
      </c>
      <c r="F109" s="193">
        <v>0</v>
      </c>
      <c r="G109" s="192">
        <v>155</v>
      </c>
      <c r="H109" s="193">
        <v>0</v>
      </c>
      <c r="I109" s="193">
        <v>0</v>
      </c>
      <c r="J109" s="193">
        <v>0</v>
      </c>
      <c r="K109" s="193">
        <v>0</v>
      </c>
      <c r="L109" s="193">
        <v>0</v>
      </c>
      <c r="M109" s="193">
        <v>0</v>
      </c>
      <c r="N109" s="193">
        <v>0</v>
      </c>
      <c r="O109" s="193">
        <v>0</v>
      </c>
      <c r="P109" s="193">
        <v>0</v>
      </c>
      <c r="Q109" s="193">
        <v>0</v>
      </c>
      <c r="R109" s="193">
        <v>0</v>
      </c>
      <c r="S109" s="193">
        <v>0</v>
      </c>
      <c r="T109" s="193">
        <v>0</v>
      </c>
      <c r="U109" s="193">
        <v>0</v>
      </c>
      <c r="V109" s="193">
        <v>0</v>
      </c>
      <c r="W109" s="193">
        <v>0</v>
      </c>
      <c r="X109" s="193">
        <v>0</v>
      </c>
    </row>
    <row r="110" spans="1:24">
      <c r="A110" s="191" t="s">
        <v>1422</v>
      </c>
      <c r="B110" s="195" t="s">
        <v>1423</v>
      </c>
      <c r="C110" s="193">
        <v>0</v>
      </c>
      <c r="D110" s="193">
        <v>0</v>
      </c>
      <c r="E110" s="193">
        <v>0</v>
      </c>
      <c r="F110" s="192">
        <v>629</v>
      </c>
      <c r="G110" s="193">
        <v>0</v>
      </c>
      <c r="H110" s="193">
        <v>0</v>
      </c>
      <c r="I110" s="193">
        <v>0</v>
      </c>
      <c r="J110" s="193">
        <v>0</v>
      </c>
      <c r="K110" s="193">
        <v>0</v>
      </c>
      <c r="L110" s="193">
        <v>0</v>
      </c>
      <c r="M110" s="193">
        <v>0</v>
      </c>
      <c r="N110" s="193">
        <v>0</v>
      </c>
      <c r="O110" s="193">
        <v>0</v>
      </c>
      <c r="P110" s="193">
        <v>0</v>
      </c>
      <c r="Q110" s="193">
        <v>0</v>
      </c>
      <c r="R110" s="193">
        <v>0</v>
      </c>
      <c r="S110" s="193">
        <v>0</v>
      </c>
      <c r="T110" s="193">
        <v>0</v>
      </c>
      <c r="U110" s="193">
        <v>0</v>
      </c>
      <c r="V110" s="193">
        <v>0</v>
      </c>
      <c r="W110" s="193">
        <v>0</v>
      </c>
      <c r="X110" s="193">
        <v>0</v>
      </c>
    </row>
    <row r="111" spans="1:24" ht="13.5" thickBot="1">
      <c r="A111" s="191"/>
      <c r="B111" s="197" t="s">
        <v>1752</v>
      </c>
      <c r="C111" s="198">
        <f>SUM(C100:C110)</f>
        <v>13181</v>
      </c>
      <c r="D111" s="198">
        <f t="shared" ref="D111:Q111" si="9">SUM(D100:D110)</f>
        <v>38693</v>
      </c>
      <c r="E111" s="198">
        <f t="shared" si="9"/>
        <v>33891</v>
      </c>
      <c r="F111" s="198">
        <f t="shared" si="9"/>
        <v>43560</v>
      </c>
      <c r="G111" s="198">
        <f t="shared" si="9"/>
        <v>51251</v>
      </c>
      <c r="H111" s="198">
        <f t="shared" si="9"/>
        <v>67073</v>
      </c>
      <c r="I111" s="198">
        <f t="shared" si="9"/>
        <v>50724</v>
      </c>
      <c r="J111" s="198">
        <f t="shared" si="9"/>
        <v>41766</v>
      </c>
      <c r="K111" s="198">
        <f t="shared" si="9"/>
        <v>41100</v>
      </c>
      <c r="L111" s="198">
        <f t="shared" si="9"/>
        <v>50835</v>
      </c>
      <c r="M111" s="198">
        <f t="shared" si="9"/>
        <v>45449</v>
      </c>
      <c r="N111" s="198">
        <f t="shared" si="9"/>
        <v>54163</v>
      </c>
      <c r="O111" s="198">
        <f t="shared" si="9"/>
        <v>51793</v>
      </c>
      <c r="P111" s="198">
        <f t="shared" si="9"/>
        <v>43231</v>
      </c>
      <c r="Q111" s="198">
        <f t="shared" si="9"/>
        <v>38387</v>
      </c>
      <c r="R111" s="198">
        <f t="shared" ref="R111:X111" si="10">SUM(R100:R110)</f>
        <v>40505.677419354834</v>
      </c>
      <c r="S111" s="198">
        <f t="shared" si="10"/>
        <v>42047</v>
      </c>
      <c r="T111" s="198">
        <f t="shared" si="10"/>
        <v>43228.903225806447</v>
      </c>
      <c r="U111" s="198">
        <f t="shared" si="10"/>
        <v>51146</v>
      </c>
      <c r="V111" s="198">
        <f t="shared" si="10"/>
        <v>37700.749211161288</v>
      </c>
      <c r="W111" s="198">
        <f t="shared" si="10"/>
        <v>42634.877842258065</v>
      </c>
      <c r="X111" s="198">
        <f t="shared" si="10"/>
        <v>46137.98038470967</v>
      </c>
    </row>
    <row r="112" spans="1:24" ht="13.5" thickTop="1">
      <c r="A112" s="191" t="s">
        <v>1432</v>
      </c>
      <c r="B112" s="195" t="s">
        <v>1433</v>
      </c>
      <c r="C112" s="193">
        <v>0</v>
      </c>
      <c r="D112" s="193">
        <v>0</v>
      </c>
      <c r="E112" s="193">
        <v>0</v>
      </c>
      <c r="F112" s="193">
        <v>0</v>
      </c>
      <c r="G112" s="193">
        <v>0</v>
      </c>
      <c r="H112" s="193">
        <v>0</v>
      </c>
      <c r="I112" s="192">
        <v>147</v>
      </c>
      <c r="J112" s="193">
        <v>0</v>
      </c>
      <c r="K112" s="192">
        <v>145</v>
      </c>
      <c r="L112" s="193">
        <v>0</v>
      </c>
      <c r="M112" s="193">
        <v>0</v>
      </c>
      <c r="N112" s="193">
        <v>0</v>
      </c>
      <c r="O112" s="193">
        <v>0</v>
      </c>
      <c r="P112" s="193">
        <v>0</v>
      </c>
      <c r="Q112" s="192">
        <v>21</v>
      </c>
      <c r="R112" s="192">
        <v>0</v>
      </c>
      <c r="S112" s="192">
        <v>0</v>
      </c>
      <c r="T112" s="456">
        <v>268.45161290322579</v>
      </c>
      <c r="U112" s="535">
        <v>0</v>
      </c>
      <c r="V112" s="535">
        <v>0</v>
      </c>
      <c r="W112" s="536">
        <v>0</v>
      </c>
      <c r="X112" s="536">
        <v>0</v>
      </c>
    </row>
    <row r="113" spans="1:24">
      <c r="A113" s="191" t="s">
        <v>1436</v>
      </c>
      <c r="B113" s="195" t="s">
        <v>1437</v>
      </c>
      <c r="C113" s="193">
        <v>0</v>
      </c>
      <c r="D113" s="193">
        <v>0</v>
      </c>
      <c r="E113" s="193">
        <v>0</v>
      </c>
      <c r="F113" s="193">
        <v>0</v>
      </c>
      <c r="G113" s="193">
        <v>0</v>
      </c>
      <c r="H113" s="192">
        <v>1790</v>
      </c>
      <c r="I113" s="192">
        <v>7789</v>
      </c>
      <c r="J113" s="192">
        <v>5427</v>
      </c>
      <c r="K113" s="193">
        <v>0</v>
      </c>
      <c r="L113" s="193">
        <v>0</v>
      </c>
      <c r="M113" s="193">
        <v>0</v>
      </c>
      <c r="N113" s="192">
        <v>73</v>
      </c>
      <c r="O113" s="192">
        <v>489</v>
      </c>
      <c r="P113" s="193">
        <v>0</v>
      </c>
      <c r="Q113" s="193">
        <v>0</v>
      </c>
      <c r="R113" s="192">
        <v>0</v>
      </c>
      <c r="S113" s="192">
        <v>0</v>
      </c>
      <c r="T113" s="456">
        <v>0</v>
      </c>
      <c r="U113" s="535">
        <v>0</v>
      </c>
      <c r="V113" s="535">
        <v>0</v>
      </c>
      <c r="W113" s="536">
        <v>0</v>
      </c>
      <c r="X113" s="536">
        <v>0</v>
      </c>
    </row>
    <row r="114" spans="1:24" ht="15">
      <c r="A114" s="191" t="s">
        <v>1442</v>
      </c>
      <c r="B114" s="195" t="s">
        <v>1443</v>
      </c>
      <c r="C114" s="193">
        <v>0</v>
      </c>
      <c r="D114" s="193">
        <v>0</v>
      </c>
      <c r="E114" s="193">
        <v>0</v>
      </c>
      <c r="F114" s="193">
        <v>0</v>
      </c>
      <c r="G114" s="193">
        <v>0</v>
      </c>
      <c r="H114" s="193">
        <v>0</v>
      </c>
      <c r="I114" s="192">
        <v>777</v>
      </c>
      <c r="J114" s="192">
        <v>404</v>
      </c>
      <c r="K114" s="193">
        <v>0</v>
      </c>
      <c r="L114" s="192">
        <v>161</v>
      </c>
      <c r="M114" s="192">
        <v>736</v>
      </c>
      <c r="N114" s="192">
        <v>1029</v>
      </c>
      <c r="O114" s="192">
        <v>1342</v>
      </c>
      <c r="P114" s="192">
        <v>1448</v>
      </c>
      <c r="Q114" s="192">
        <v>1765</v>
      </c>
      <c r="R114" s="192">
        <v>1845.1290322580646</v>
      </c>
      <c r="S114" s="192">
        <v>2031</v>
      </c>
      <c r="T114" s="456">
        <v>2323.8387096774195</v>
      </c>
      <c r="U114" s="410">
        <v>3801</v>
      </c>
      <c r="V114" s="410">
        <v>1763.3966718709678</v>
      </c>
      <c r="W114" s="468">
        <v>1824.5922272903224</v>
      </c>
      <c r="X114" s="537">
        <v>1416.1815611612901</v>
      </c>
    </row>
    <row r="115" spans="1:24" ht="15">
      <c r="A115" s="191" t="s">
        <v>1466</v>
      </c>
      <c r="B115" s="195" t="s">
        <v>1467</v>
      </c>
      <c r="C115" s="192">
        <v>175324</v>
      </c>
      <c r="D115" s="192">
        <v>296279</v>
      </c>
      <c r="E115" s="192">
        <v>179692</v>
      </c>
      <c r="F115" s="192">
        <v>359666</v>
      </c>
      <c r="G115" s="192">
        <v>450155</v>
      </c>
      <c r="H115" s="192">
        <v>730327</v>
      </c>
      <c r="I115" s="192">
        <v>583551</v>
      </c>
      <c r="J115" s="192">
        <v>464249</v>
      </c>
      <c r="K115" s="192">
        <v>353982</v>
      </c>
      <c r="L115" s="192">
        <v>222327</v>
      </c>
      <c r="M115" s="192">
        <v>123110</v>
      </c>
      <c r="N115" s="192">
        <v>141687</v>
      </c>
      <c r="O115" s="192">
        <v>144102</v>
      </c>
      <c r="P115" s="192">
        <v>151841</v>
      </c>
      <c r="Q115" s="192">
        <v>152691</v>
      </c>
      <c r="R115" s="192">
        <v>134779.03225806452</v>
      </c>
      <c r="S115" s="192">
        <v>56431</v>
      </c>
      <c r="T115" s="456">
        <v>41687.677419354841</v>
      </c>
      <c r="U115" s="410">
        <v>43003</v>
      </c>
      <c r="V115" s="410">
        <v>32902</v>
      </c>
      <c r="W115" s="533">
        <v>35150.306052451619</v>
      </c>
      <c r="X115" s="537">
        <v>35974.123840774191</v>
      </c>
    </row>
    <row r="116" spans="1:24" ht="15">
      <c r="A116" s="191" t="s">
        <v>1428</v>
      </c>
      <c r="B116" s="195" t="s">
        <v>1429</v>
      </c>
      <c r="C116" s="193">
        <v>0</v>
      </c>
      <c r="D116" s="193">
        <v>0</v>
      </c>
      <c r="E116" s="193">
        <v>0</v>
      </c>
      <c r="F116" s="193">
        <v>0</v>
      </c>
      <c r="G116" s="193">
        <v>0</v>
      </c>
      <c r="H116" s="192">
        <v>149</v>
      </c>
      <c r="I116" s="192">
        <v>798</v>
      </c>
      <c r="J116" s="192">
        <v>1565</v>
      </c>
      <c r="K116" s="193">
        <v>0</v>
      </c>
      <c r="L116" s="193">
        <v>0</v>
      </c>
      <c r="M116" s="193">
        <v>0</v>
      </c>
      <c r="N116" s="193">
        <v>0</v>
      </c>
      <c r="O116" s="193">
        <v>0</v>
      </c>
      <c r="P116" s="193">
        <v>0</v>
      </c>
      <c r="Q116" s="193">
        <v>0</v>
      </c>
      <c r="R116" s="192">
        <v>0</v>
      </c>
      <c r="S116" s="192">
        <v>0</v>
      </c>
      <c r="T116" s="456">
        <v>0</v>
      </c>
      <c r="U116" s="535">
        <v>0</v>
      </c>
      <c r="V116" s="410">
        <v>186</v>
      </c>
      <c r="W116" s="533">
        <v>52.256112774193546</v>
      </c>
      <c r="X116" s="537">
        <v>412.56933916129026</v>
      </c>
    </row>
    <row r="117" spans="1:24">
      <c r="A117" s="191" t="s">
        <v>1448</v>
      </c>
      <c r="B117" s="195" t="s">
        <v>1449</v>
      </c>
      <c r="C117" s="193">
        <v>0</v>
      </c>
      <c r="D117" s="193">
        <v>0</v>
      </c>
      <c r="E117" s="193">
        <v>0</v>
      </c>
      <c r="F117" s="193">
        <v>0</v>
      </c>
      <c r="G117" s="193">
        <v>0</v>
      </c>
      <c r="H117" s="192">
        <v>112</v>
      </c>
      <c r="I117" s="192">
        <v>732</v>
      </c>
      <c r="J117" s="192">
        <v>415</v>
      </c>
      <c r="K117" s="192">
        <v>323</v>
      </c>
      <c r="L117" s="193">
        <v>0</v>
      </c>
      <c r="M117" s="193">
        <v>0</v>
      </c>
      <c r="N117" s="193">
        <v>0</v>
      </c>
      <c r="O117" s="192">
        <v>165</v>
      </c>
      <c r="P117" s="192">
        <v>82</v>
      </c>
      <c r="Q117" s="193">
        <v>0</v>
      </c>
      <c r="R117" s="192">
        <v>0</v>
      </c>
      <c r="S117" s="192">
        <v>0</v>
      </c>
      <c r="T117" s="456">
        <v>0</v>
      </c>
      <c r="U117" s="535">
        <v>0</v>
      </c>
      <c r="V117" s="535">
        <v>0</v>
      </c>
      <c r="W117" s="536">
        <v>0</v>
      </c>
      <c r="X117" s="536">
        <v>0</v>
      </c>
    </row>
    <row r="118" spans="1:24" ht="15">
      <c r="A118" s="191" t="s">
        <v>1470</v>
      </c>
      <c r="B118" s="195" t="s">
        <v>1471</v>
      </c>
      <c r="C118" s="192">
        <v>575627</v>
      </c>
      <c r="D118" s="192">
        <v>557146</v>
      </c>
      <c r="E118" s="192">
        <v>765177</v>
      </c>
      <c r="F118" s="192">
        <v>642127</v>
      </c>
      <c r="G118" s="192">
        <v>1813584</v>
      </c>
      <c r="H118" s="192">
        <v>1512785</v>
      </c>
      <c r="I118" s="192">
        <v>990441</v>
      </c>
      <c r="J118" s="192">
        <v>922081</v>
      </c>
      <c r="K118" s="192">
        <v>568013</v>
      </c>
      <c r="L118" s="192">
        <v>413687</v>
      </c>
      <c r="M118" s="192">
        <v>282656</v>
      </c>
      <c r="N118" s="192">
        <v>245680</v>
      </c>
      <c r="O118" s="192">
        <v>195865</v>
      </c>
      <c r="P118" s="192">
        <v>99583</v>
      </c>
      <c r="Q118" s="192">
        <v>47522</v>
      </c>
      <c r="R118" s="192">
        <v>32274.225806451614</v>
      </c>
      <c r="S118" s="192">
        <v>25034</v>
      </c>
      <c r="T118" s="456">
        <v>15710.387096774193</v>
      </c>
      <c r="U118" s="410">
        <v>15051</v>
      </c>
      <c r="V118" s="410">
        <v>17697</v>
      </c>
      <c r="W118" s="534">
        <v>18783.686418451613</v>
      </c>
      <c r="X118" s="537">
        <v>23437.590938258065</v>
      </c>
    </row>
    <row r="119" spans="1:24" ht="15">
      <c r="A119" s="191" t="s">
        <v>1464</v>
      </c>
      <c r="B119" s="195" t="s">
        <v>1465</v>
      </c>
      <c r="C119" s="192">
        <v>39762</v>
      </c>
      <c r="D119" s="192">
        <v>20285</v>
      </c>
      <c r="E119" s="192">
        <v>5454</v>
      </c>
      <c r="F119" s="192">
        <v>39996</v>
      </c>
      <c r="G119" s="192">
        <v>14750</v>
      </c>
      <c r="H119" s="192">
        <v>29549</v>
      </c>
      <c r="I119" s="192">
        <v>38084</v>
      </c>
      <c r="J119" s="192">
        <v>50032</v>
      </c>
      <c r="K119" s="192">
        <v>7676</v>
      </c>
      <c r="L119" s="192">
        <v>19528</v>
      </c>
      <c r="M119" s="192">
        <v>29204</v>
      </c>
      <c r="N119" s="192">
        <v>49358</v>
      </c>
      <c r="O119" s="192">
        <v>47499</v>
      </c>
      <c r="P119" s="192">
        <v>48484</v>
      </c>
      <c r="Q119" s="192">
        <v>43877</v>
      </c>
      <c r="R119" s="192">
        <v>69566.774193548394</v>
      </c>
      <c r="S119" s="192">
        <v>77060</v>
      </c>
      <c r="T119" s="456">
        <v>98062.451612903227</v>
      </c>
      <c r="U119" s="410">
        <v>114888</v>
      </c>
      <c r="V119" s="410">
        <v>74227</v>
      </c>
      <c r="W119" s="534">
        <v>87588.343728064516</v>
      </c>
      <c r="X119" s="537">
        <v>83817.935658967734</v>
      </c>
    </row>
    <row r="120" spans="1:24">
      <c r="A120" s="191" t="s">
        <v>1458</v>
      </c>
      <c r="B120" s="195" t="s">
        <v>1459</v>
      </c>
      <c r="C120" s="193">
        <v>0</v>
      </c>
      <c r="D120" s="193">
        <v>0</v>
      </c>
      <c r="E120" s="193">
        <v>0</v>
      </c>
      <c r="F120" s="193">
        <v>0</v>
      </c>
      <c r="G120" s="193">
        <v>0</v>
      </c>
      <c r="H120" s="193">
        <v>0</v>
      </c>
      <c r="I120" s="192">
        <v>571</v>
      </c>
      <c r="J120" s="192">
        <v>502</v>
      </c>
      <c r="K120" s="192">
        <v>526</v>
      </c>
      <c r="L120" s="192">
        <v>450</v>
      </c>
      <c r="M120" s="193">
        <v>0</v>
      </c>
      <c r="N120" s="192">
        <v>324</v>
      </c>
      <c r="O120" s="192">
        <v>151</v>
      </c>
      <c r="P120" s="193">
        <v>0</v>
      </c>
      <c r="Q120" s="193">
        <v>0</v>
      </c>
      <c r="R120" s="192">
        <v>0</v>
      </c>
      <c r="S120" s="192">
        <v>0</v>
      </c>
      <c r="T120" s="456">
        <v>0</v>
      </c>
      <c r="U120" s="536">
        <v>0</v>
      </c>
      <c r="V120" s="536">
        <v>0</v>
      </c>
      <c r="W120" s="536">
        <v>0</v>
      </c>
      <c r="X120" s="536">
        <v>0</v>
      </c>
    </row>
    <row r="121" spans="1:24" ht="15">
      <c r="A121" s="191" t="s">
        <v>1460</v>
      </c>
      <c r="B121" s="195" t="s">
        <v>1461</v>
      </c>
      <c r="C121" s="193">
        <v>0</v>
      </c>
      <c r="D121" s="193">
        <v>0</v>
      </c>
      <c r="E121" s="193">
        <v>0</v>
      </c>
      <c r="F121" s="193">
        <v>0</v>
      </c>
      <c r="G121" s="193">
        <v>0</v>
      </c>
      <c r="H121" s="193">
        <v>0</v>
      </c>
      <c r="I121" s="193">
        <v>0</v>
      </c>
      <c r="J121" s="192">
        <v>17122</v>
      </c>
      <c r="K121" s="192">
        <v>21142</v>
      </c>
      <c r="L121" s="192">
        <v>22902</v>
      </c>
      <c r="M121" s="192">
        <v>2283</v>
      </c>
      <c r="N121" s="192">
        <v>1386</v>
      </c>
      <c r="O121" s="192">
        <v>444</v>
      </c>
      <c r="P121" s="192">
        <v>5082</v>
      </c>
      <c r="Q121" s="192">
        <v>252</v>
      </c>
      <c r="R121" s="192">
        <v>1064.741935483871</v>
      </c>
      <c r="S121" s="192">
        <v>1560</v>
      </c>
      <c r="T121" s="456">
        <v>3057.4193548387098</v>
      </c>
      <c r="U121" s="410">
        <v>1949</v>
      </c>
      <c r="V121" s="410">
        <v>1344</v>
      </c>
      <c r="W121" s="534">
        <v>4590.9278933548394</v>
      </c>
      <c r="X121" s="537">
        <v>29847.631495870966</v>
      </c>
    </row>
    <row r="122" spans="1:24" ht="15">
      <c r="A122" s="191" t="s">
        <v>1444</v>
      </c>
      <c r="B122" s="195" t="s">
        <v>1445</v>
      </c>
      <c r="C122" s="192">
        <v>605</v>
      </c>
      <c r="D122" s="192">
        <v>503</v>
      </c>
      <c r="E122" s="192">
        <v>147</v>
      </c>
      <c r="F122" s="192">
        <v>466</v>
      </c>
      <c r="G122" s="192">
        <v>469</v>
      </c>
      <c r="H122" s="192">
        <v>459</v>
      </c>
      <c r="I122" s="192">
        <v>1599</v>
      </c>
      <c r="J122" s="192">
        <v>1140</v>
      </c>
      <c r="K122" s="192">
        <v>7517</v>
      </c>
      <c r="L122" s="192">
        <v>5934</v>
      </c>
      <c r="M122" s="192">
        <v>1088</v>
      </c>
      <c r="N122" s="192">
        <v>226</v>
      </c>
      <c r="O122" s="192">
        <v>631</v>
      </c>
      <c r="P122" s="192">
        <v>923</v>
      </c>
      <c r="Q122" s="192">
        <v>1047</v>
      </c>
      <c r="R122" s="192">
        <v>1072.0967741935483</v>
      </c>
      <c r="S122" s="192">
        <v>1382</v>
      </c>
      <c r="T122" s="456">
        <v>1549.741935483871</v>
      </c>
      <c r="U122" s="410">
        <v>3564</v>
      </c>
      <c r="V122" s="410">
        <v>3494</v>
      </c>
      <c r="W122" s="533">
        <v>4529.1528507096782</v>
      </c>
      <c r="X122" s="537">
        <v>9632.6116296774198</v>
      </c>
    </row>
    <row r="123" spans="1:24" ht="15">
      <c r="A123" s="191" t="s">
        <v>1462</v>
      </c>
      <c r="B123" s="195" t="s">
        <v>1463</v>
      </c>
      <c r="C123" s="193">
        <v>0</v>
      </c>
      <c r="D123" s="193">
        <v>0</v>
      </c>
      <c r="E123" s="193">
        <v>0</v>
      </c>
      <c r="F123" s="193">
        <v>0</v>
      </c>
      <c r="G123" s="193">
        <v>0</v>
      </c>
      <c r="H123" s="192">
        <v>156</v>
      </c>
      <c r="I123" s="192">
        <v>267</v>
      </c>
      <c r="J123" s="192">
        <v>254</v>
      </c>
      <c r="K123" s="193">
        <v>0</v>
      </c>
      <c r="L123" s="192">
        <v>252</v>
      </c>
      <c r="M123" s="193">
        <v>0</v>
      </c>
      <c r="N123" s="193">
        <v>0</v>
      </c>
      <c r="O123" s="193">
        <v>0</v>
      </c>
      <c r="P123" s="193">
        <v>0</v>
      </c>
      <c r="Q123" s="192">
        <v>310</v>
      </c>
      <c r="R123" s="192">
        <v>0</v>
      </c>
      <c r="S123" s="192">
        <v>0</v>
      </c>
      <c r="T123" s="456">
        <v>0</v>
      </c>
      <c r="U123" s="536">
        <v>0</v>
      </c>
      <c r="V123" s="536">
        <v>98</v>
      </c>
      <c r="W123" s="533">
        <v>127.83658638709677</v>
      </c>
      <c r="X123" s="537">
        <v>852.26379361290321</v>
      </c>
    </row>
    <row r="124" spans="1:24">
      <c r="A124" s="191" t="s">
        <v>1430</v>
      </c>
      <c r="B124" s="195" t="s">
        <v>1431</v>
      </c>
      <c r="C124" s="193">
        <v>0</v>
      </c>
      <c r="D124" s="192">
        <v>87</v>
      </c>
      <c r="E124" s="192">
        <v>186</v>
      </c>
      <c r="F124" s="192">
        <v>186</v>
      </c>
      <c r="G124" s="192">
        <v>100</v>
      </c>
      <c r="H124" s="192">
        <v>2682</v>
      </c>
      <c r="I124" s="193">
        <v>0</v>
      </c>
      <c r="J124" s="192">
        <v>195</v>
      </c>
      <c r="K124" s="193">
        <v>0</v>
      </c>
      <c r="L124" s="193">
        <v>0</v>
      </c>
      <c r="M124" s="193">
        <v>0</v>
      </c>
      <c r="N124" s="193">
        <v>0</v>
      </c>
      <c r="O124" s="193">
        <v>0</v>
      </c>
      <c r="P124" s="193">
        <v>0</v>
      </c>
      <c r="Q124" s="193">
        <v>0</v>
      </c>
      <c r="R124" s="192">
        <v>0</v>
      </c>
      <c r="S124" s="192">
        <v>0</v>
      </c>
      <c r="T124" s="456">
        <v>0</v>
      </c>
      <c r="U124" s="536">
        <v>0</v>
      </c>
      <c r="V124" s="536">
        <v>0</v>
      </c>
      <c r="W124" s="536">
        <v>0</v>
      </c>
      <c r="X124" s="536">
        <v>0</v>
      </c>
    </row>
    <row r="125" spans="1:24" ht="15">
      <c r="A125" s="191" t="s">
        <v>1450</v>
      </c>
      <c r="B125" s="195" t="s">
        <v>1457</v>
      </c>
      <c r="C125" s="193">
        <v>0</v>
      </c>
      <c r="D125" s="192">
        <v>296</v>
      </c>
      <c r="E125" s="192">
        <v>303</v>
      </c>
      <c r="F125" s="192">
        <v>1594</v>
      </c>
      <c r="G125" s="192">
        <v>1473</v>
      </c>
      <c r="H125" s="192">
        <v>5901</v>
      </c>
      <c r="I125" s="192">
        <v>2785</v>
      </c>
      <c r="J125" s="192">
        <v>2644</v>
      </c>
      <c r="K125" s="193">
        <v>0</v>
      </c>
      <c r="L125" s="192">
        <v>419</v>
      </c>
      <c r="M125" s="192">
        <v>200</v>
      </c>
      <c r="N125" s="192">
        <v>276</v>
      </c>
      <c r="O125" s="192">
        <v>9</v>
      </c>
      <c r="P125" s="192">
        <v>124</v>
      </c>
      <c r="Q125" s="193">
        <v>0</v>
      </c>
      <c r="R125" s="192">
        <v>0</v>
      </c>
      <c r="S125" s="192">
        <v>22</v>
      </c>
      <c r="T125" s="456">
        <v>242.64516129032259</v>
      </c>
      <c r="U125" s="410">
        <v>295</v>
      </c>
      <c r="V125" s="410">
        <v>1020</v>
      </c>
      <c r="W125" s="534">
        <v>1120.4641167096775</v>
      </c>
      <c r="X125" s="537">
        <v>1906.2147074193549</v>
      </c>
    </row>
    <row r="126" spans="1:24" ht="15">
      <c r="A126" s="191" t="s">
        <v>1446</v>
      </c>
      <c r="B126" s="195" t="s">
        <v>1447</v>
      </c>
      <c r="C126" s="192">
        <v>4840</v>
      </c>
      <c r="D126" s="192">
        <v>9832</v>
      </c>
      <c r="E126" s="192">
        <v>9464</v>
      </c>
      <c r="F126" s="192">
        <v>7864</v>
      </c>
      <c r="G126" s="192">
        <v>13095</v>
      </c>
      <c r="H126" s="192">
        <v>11337</v>
      </c>
      <c r="I126" s="192">
        <v>14097</v>
      </c>
      <c r="J126" s="192">
        <v>11705</v>
      </c>
      <c r="K126" s="192">
        <v>5777</v>
      </c>
      <c r="L126" s="192">
        <v>8621</v>
      </c>
      <c r="M126" s="192">
        <v>6117</v>
      </c>
      <c r="N126" s="192">
        <v>8087</v>
      </c>
      <c r="O126" s="192">
        <v>5331</v>
      </c>
      <c r="P126" s="192">
        <v>3615</v>
      </c>
      <c r="Q126" s="192">
        <v>2937</v>
      </c>
      <c r="R126" s="192">
        <v>1622.258064516129</v>
      </c>
      <c r="S126" s="192">
        <v>2434</v>
      </c>
      <c r="T126" s="456">
        <v>2485.4516129032259</v>
      </c>
      <c r="U126" s="410">
        <v>11057</v>
      </c>
      <c r="V126" s="410">
        <v>5898</v>
      </c>
      <c r="W126" s="533">
        <v>5182.0474730322585</v>
      </c>
      <c r="X126" s="537">
        <v>9601.0721852258066</v>
      </c>
    </row>
    <row r="127" spans="1:24">
      <c r="A127" s="191" t="s">
        <v>1434</v>
      </c>
      <c r="B127" s="195" t="s">
        <v>1435</v>
      </c>
      <c r="C127" s="193">
        <v>0</v>
      </c>
      <c r="D127" s="193">
        <v>0</v>
      </c>
      <c r="E127" s="192">
        <v>140</v>
      </c>
      <c r="F127" s="193">
        <v>0</v>
      </c>
      <c r="G127" s="193">
        <v>0</v>
      </c>
      <c r="H127" s="193">
        <v>0</v>
      </c>
      <c r="I127" s="193">
        <v>0</v>
      </c>
      <c r="J127" s="192">
        <v>155</v>
      </c>
      <c r="K127" s="192">
        <v>1489</v>
      </c>
      <c r="L127" s="192">
        <v>310</v>
      </c>
      <c r="M127" s="193">
        <v>0</v>
      </c>
      <c r="N127" s="193">
        <v>0</v>
      </c>
      <c r="O127" s="193">
        <v>0</v>
      </c>
      <c r="P127" s="193">
        <v>0</v>
      </c>
      <c r="Q127" s="193">
        <v>0</v>
      </c>
      <c r="R127" s="192">
        <v>0</v>
      </c>
      <c r="S127" s="192">
        <v>0</v>
      </c>
      <c r="T127" s="456">
        <v>0</v>
      </c>
      <c r="U127" s="536">
        <v>0</v>
      </c>
      <c r="V127" s="536">
        <v>0</v>
      </c>
      <c r="W127" s="536">
        <v>0</v>
      </c>
      <c r="X127" s="536">
        <v>0</v>
      </c>
    </row>
    <row r="128" spans="1:24" ht="15">
      <c r="A128" s="191" t="s">
        <v>1468</v>
      </c>
      <c r="B128" s="195" t="s">
        <v>1469</v>
      </c>
      <c r="C128" s="192">
        <v>102027</v>
      </c>
      <c r="D128" s="192">
        <v>97310</v>
      </c>
      <c r="E128" s="192">
        <v>99059</v>
      </c>
      <c r="F128" s="192">
        <v>136396</v>
      </c>
      <c r="G128" s="192">
        <v>273326</v>
      </c>
      <c r="H128" s="192">
        <v>570178</v>
      </c>
      <c r="I128" s="192">
        <v>475284</v>
      </c>
      <c r="J128" s="192">
        <v>524235</v>
      </c>
      <c r="K128" s="192">
        <v>436054</v>
      </c>
      <c r="L128" s="192">
        <v>311599</v>
      </c>
      <c r="M128" s="192">
        <v>269360</v>
      </c>
      <c r="N128" s="192">
        <v>207934</v>
      </c>
      <c r="O128" s="192">
        <v>195435</v>
      </c>
      <c r="P128" s="192">
        <v>154619</v>
      </c>
      <c r="Q128" s="192">
        <v>264759</v>
      </c>
      <c r="R128" s="192">
        <v>215262.45161290321</v>
      </c>
      <c r="S128" s="192">
        <v>149778</v>
      </c>
      <c r="T128" s="456">
        <v>149427.96774193548</v>
      </c>
      <c r="U128" s="410">
        <v>121304</v>
      </c>
      <c r="V128" s="410">
        <v>99267</v>
      </c>
      <c r="W128" s="533">
        <v>83080.325117354834</v>
      </c>
      <c r="X128" s="537">
        <v>81334.935158838707</v>
      </c>
    </row>
    <row r="129" spans="1:24" ht="15">
      <c r="A129" s="191" t="s">
        <v>1438</v>
      </c>
      <c r="B129" s="195" t="s">
        <v>1439</v>
      </c>
      <c r="C129" s="192">
        <v>134</v>
      </c>
      <c r="D129" s="192">
        <v>42</v>
      </c>
      <c r="E129" s="192">
        <v>194</v>
      </c>
      <c r="F129" s="192">
        <v>386</v>
      </c>
      <c r="G129" s="192">
        <v>1435</v>
      </c>
      <c r="H129" s="192">
        <v>4118</v>
      </c>
      <c r="I129" s="192">
        <v>2259</v>
      </c>
      <c r="J129" s="192">
        <v>1264</v>
      </c>
      <c r="K129" s="192">
        <v>1170</v>
      </c>
      <c r="L129" s="192">
        <v>706</v>
      </c>
      <c r="M129" s="192">
        <v>294</v>
      </c>
      <c r="N129" s="192">
        <v>653</v>
      </c>
      <c r="O129" s="192">
        <v>543</v>
      </c>
      <c r="P129" s="192">
        <v>322</v>
      </c>
      <c r="Q129" s="192">
        <v>521</v>
      </c>
      <c r="R129" s="192">
        <v>407.93548387096774</v>
      </c>
      <c r="S129" s="192">
        <v>342</v>
      </c>
      <c r="T129" s="456">
        <v>146.74193548387098</v>
      </c>
      <c r="U129" s="410">
        <v>82</v>
      </c>
      <c r="V129" s="410">
        <v>419</v>
      </c>
      <c r="W129" s="534">
        <v>1047.1163732903226</v>
      </c>
      <c r="X129" s="537">
        <v>1471.3521538064515</v>
      </c>
    </row>
    <row r="130" spans="1:24">
      <c r="A130" s="191" t="s">
        <v>1440</v>
      </c>
      <c r="B130" s="195" t="s">
        <v>1441</v>
      </c>
      <c r="C130" s="193">
        <v>0</v>
      </c>
      <c r="D130" s="193">
        <v>0</v>
      </c>
      <c r="E130" s="193">
        <v>0</v>
      </c>
      <c r="F130" s="193">
        <v>0</v>
      </c>
      <c r="G130" s="192">
        <v>4636</v>
      </c>
      <c r="H130" s="192">
        <v>2724</v>
      </c>
      <c r="I130" s="192">
        <v>749</v>
      </c>
      <c r="J130" s="192">
        <v>540</v>
      </c>
      <c r="K130" s="193">
        <v>0</v>
      </c>
      <c r="L130" s="193">
        <v>0</v>
      </c>
      <c r="M130" s="193">
        <v>0</v>
      </c>
      <c r="N130" s="192">
        <v>943</v>
      </c>
      <c r="O130" s="192">
        <v>520</v>
      </c>
      <c r="P130" s="192">
        <v>130</v>
      </c>
      <c r="Q130" s="192">
        <v>130</v>
      </c>
      <c r="R130" s="192">
        <v>487.29032258064518</v>
      </c>
      <c r="S130" s="192">
        <v>532</v>
      </c>
      <c r="T130" s="456">
        <v>55.516129032258064</v>
      </c>
      <c r="U130" s="410">
        <v>6649</v>
      </c>
      <c r="V130" s="410">
        <v>24758</v>
      </c>
      <c r="W130" s="410">
        <v>13570.056891612903</v>
      </c>
      <c r="X130" s="537">
        <v>5657.7809198064515</v>
      </c>
    </row>
    <row r="131" spans="1:24" ht="13.5" thickBot="1">
      <c r="A131" s="191"/>
      <c r="B131" s="197" t="s">
        <v>1753</v>
      </c>
      <c r="C131" s="198">
        <f>SUM(C112:C130)</f>
        <v>898319</v>
      </c>
      <c r="D131" s="198">
        <f t="shared" ref="D131:Q131" si="11">SUM(D112:D130)</f>
        <v>981780</v>
      </c>
      <c r="E131" s="198">
        <f t="shared" si="11"/>
        <v>1059816</v>
      </c>
      <c r="F131" s="198">
        <f t="shared" si="11"/>
        <v>1188681</v>
      </c>
      <c r="G131" s="198">
        <f t="shared" si="11"/>
        <v>2573023</v>
      </c>
      <c r="H131" s="198">
        <f t="shared" si="11"/>
        <v>2872267</v>
      </c>
      <c r="I131" s="198">
        <f t="shared" si="11"/>
        <v>2119930</v>
      </c>
      <c r="J131" s="198">
        <f t="shared" si="11"/>
        <v>2003929</v>
      </c>
      <c r="K131" s="198">
        <f t="shared" si="11"/>
        <v>1403814</v>
      </c>
      <c r="L131" s="198">
        <f t="shared" si="11"/>
        <v>1006896</v>
      </c>
      <c r="M131" s="198">
        <f t="shared" si="11"/>
        <v>715048</v>
      </c>
      <c r="N131" s="198">
        <f t="shared" si="11"/>
        <v>657656</v>
      </c>
      <c r="O131" s="198">
        <f t="shared" si="11"/>
        <v>592526</v>
      </c>
      <c r="P131" s="198">
        <f t="shared" si="11"/>
        <v>466253</v>
      </c>
      <c r="Q131" s="198">
        <f t="shared" si="11"/>
        <v>515832</v>
      </c>
      <c r="R131" s="198">
        <f t="shared" ref="R131:X131" si="12">SUM(R112:R130)</f>
        <v>458381.93548387097</v>
      </c>
      <c r="S131" s="198">
        <f t="shared" si="12"/>
        <v>316606</v>
      </c>
      <c r="T131" s="198">
        <f t="shared" si="12"/>
        <v>315018.29032258061</v>
      </c>
      <c r="U131" s="198">
        <f t="shared" si="12"/>
        <v>321643</v>
      </c>
      <c r="V131" s="198">
        <f t="shared" si="12"/>
        <v>263073.39667187096</v>
      </c>
      <c r="W131" s="198">
        <f t="shared" si="12"/>
        <v>256647.11184148391</v>
      </c>
      <c r="X131" s="198">
        <f t="shared" si="12"/>
        <v>285362.2633825806</v>
      </c>
    </row>
    <row r="132" spans="1:24" ht="13.5" thickTop="1">
      <c r="A132" s="191" t="s">
        <v>1472</v>
      </c>
      <c r="B132" s="195" t="s">
        <v>1473</v>
      </c>
      <c r="C132" s="192">
        <v>7599</v>
      </c>
      <c r="D132" s="192">
        <v>14564</v>
      </c>
      <c r="E132" s="192">
        <v>11420</v>
      </c>
      <c r="F132" s="192">
        <v>15728</v>
      </c>
      <c r="G132" s="192">
        <v>14734</v>
      </c>
      <c r="H132" s="192">
        <v>20214</v>
      </c>
      <c r="I132" s="192">
        <v>23620</v>
      </c>
      <c r="J132" s="192">
        <v>23451</v>
      </c>
      <c r="K132" s="192">
        <v>26401</v>
      </c>
      <c r="L132" s="192">
        <v>19003</v>
      </c>
      <c r="M132" s="192">
        <v>16151</v>
      </c>
      <c r="N132" s="192">
        <v>9995</v>
      </c>
      <c r="O132" s="192">
        <v>10323</v>
      </c>
      <c r="P132" s="192">
        <v>10902</v>
      </c>
      <c r="Q132" s="192">
        <v>11934</v>
      </c>
      <c r="R132" s="192">
        <v>19746.774193548386</v>
      </c>
      <c r="S132" s="192">
        <v>33554</v>
      </c>
      <c r="T132" s="456">
        <v>67776.967741935485</v>
      </c>
      <c r="U132" s="456">
        <v>99483</v>
      </c>
      <c r="V132" s="456">
        <v>130616.2332156129</v>
      </c>
      <c r="W132" s="456">
        <v>63012.767706387101</v>
      </c>
      <c r="X132" s="537">
        <v>62976.123661225807</v>
      </c>
    </row>
    <row r="133" spans="1:24">
      <c r="A133" s="191"/>
      <c r="B133" s="195" t="s">
        <v>2</v>
      </c>
      <c r="C133" s="192">
        <v>0</v>
      </c>
      <c r="D133" s="192">
        <v>0</v>
      </c>
      <c r="E133" s="192">
        <v>0</v>
      </c>
      <c r="F133" s="192">
        <v>0</v>
      </c>
      <c r="G133" s="192">
        <v>0</v>
      </c>
      <c r="H133" s="192">
        <v>0</v>
      </c>
      <c r="I133" s="192">
        <v>0</v>
      </c>
      <c r="J133" s="192">
        <v>0</v>
      </c>
      <c r="K133" s="192">
        <v>0</v>
      </c>
      <c r="L133" s="192">
        <v>0</v>
      </c>
      <c r="M133" s="192">
        <v>0</v>
      </c>
      <c r="N133" s="192">
        <v>0</v>
      </c>
      <c r="O133" s="192">
        <v>0</v>
      </c>
      <c r="P133" s="192">
        <v>0</v>
      </c>
      <c r="Q133" s="192">
        <v>0</v>
      </c>
      <c r="R133" s="192">
        <v>0</v>
      </c>
      <c r="S133" s="192">
        <v>0</v>
      </c>
      <c r="T133" s="456">
        <v>0</v>
      </c>
      <c r="U133" s="536">
        <v>0</v>
      </c>
      <c r="V133" s="536">
        <v>0</v>
      </c>
      <c r="W133" s="536">
        <v>0</v>
      </c>
    </row>
    <row r="134" spans="1:24">
      <c r="A134" s="191" t="s">
        <v>1504</v>
      </c>
      <c r="B134" s="195" t="s">
        <v>1505</v>
      </c>
      <c r="C134" s="192">
        <v>29915</v>
      </c>
      <c r="D134" s="192">
        <v>28384</v>
      </c>
      <c r="E134" s="192">
        <v>21405</v>
      </c>
      <c r="F134" s="192">
        <v>21517</v>
      </c>
      <c r="G134" s="192">
        <v>21679</v>
      </c>
      <c r="H134" s="192">
        <v>17569</v>
      </c>
      <c r="I134" s="192">
        <v>21397</v>
      </c>
      <c r="J134" s="192">
        <v>20263</v>
      </c>
      <c r="K134" s="193">
        <v>0</v>
      </c>
      <c r="L134" s="193">
        <v>0</v>
      </c>
      <c r="M134" s="193">
        <v>0</v>
      </c>
      <c r="N134" s="193">
        <v>0</v>
      </c>
      <c r="O134" s="193">
        <v>0</v>
      </c>
      <c r="P134" s="193">
        <v>0</v>
      </c>
      <c r="Q134" s="193">
        <v>0</v>
      </c>
      <c r="R134" s="192">
        <v>0</v>
      </c>
      <c r="S134" s="192">
        <v>0</v>
      </c>
      <c r="T134" s="456">
        <v>0</v>
      </c>
      <c r="U134" s="536">
        <v>0</v>
      </c>
      <c r="V134" s="536">
        <v>0</v>
      </c>
      <c r="W134" s="536">
        <v>0</v>
      </c>
    </row>
    <row r="135" spans="1:24">
      <c r="A135" s="191" t="s">
        <v>1498</v>
      </c>
      <c r="B135" s="195" t="s">
        <v>1499</v>
      </c>
      <c r="C135" s="193">
        <v>0</v>
      </c>
      <c r="D135" s="192">
        <v>110</v>
      </c>
      <c r="E135" s="192">
        <v>167</v>
      </c>
      <c r="F135" s="192">
        <v>61</v>
      </c>
      <c r="G135" s="192">
        <v>128</v>
      </c>
      <c r="H135" s="192">
        <v>819</v>
      </c>
      <c r="I135" s="192">
        <v>679</v>
      </c>
      <c r="J135" s="192">
        <v>787</v>
      </c>
      <c r="K135" s="192">
        <v>122</v>
      </c>
      <c r="L135" s="193">
        <v>0</v>
      </c>
      <c r="M135" s="192">
        <v>13</v>
      </c>
      <c r="N135" s="192">
        <v>16</v>
      </c>
      <c r="O135" s="192">
        <v>27</v>
      </c>
      <c r="P135" s="193">
        <v>0</v>
      </c>
      <c r="Q135" s="193">
        <v>0</v>
      </c>
      <c r="R135" s="192">
        <v>0</v>
      </c>
      <c r="S135" s="192">
        <v>33</v>
      </c>
      <c r="T135" s="456">
        <v>119.12903225806451</v>
      </c>
      <c r="U135" s="410">
        <v>1404</v>
      </c>
      <c r="V135" s="410">
        <v>262</v>
      </c>
      <c r="W135" s="536">
        <v>0</v>
      </c>
      <c r="X135" s="537">
        <v>7.1157622580645166</v>
      </c>
    </row>
    <row r="136" spans="1:24" ht="15">
      <c r="A136" s="191" t="s">
        <v>1490</v>
      </c>
      <c r="B136" s="195" t="s">
        <v>1491</v>
      </c>
      <c r="C136" s="192">
        <v>8578</v>
      </c>
      <c r="D136" s="192">
        <v>13640</v>
      </c>
      <c r="E136" s="192">
        <v>10821</v>
      </c>
      <c r="F136" s="192">
        <v>11824</v>
      </c>
      <c r="G136" s="192">
        <v>9605</v>
      </c>
      <c r="H136" s="192">
        <v>9303</v>
      </c>
      <c r="I136" s="192">
        <v>10279</v>
      </c>
      <c r="J136" s="192">
        <v>14191</v>
      </c>
      <c r="K136" s="192">
        <v>9554</v>
      </c>
      <c r="L136" s="192">
        <v>6914</v>
      </c>
      <c r="M136" s="192">
        <v>9213</v>
      </c>
      <c r="N136" s="192">
        <v>3899</v>
      </c>
      <c r="O136" s="192">
        <v>3829</v>
      </c>
      <c r="P136" s="192">
        <v>2623</v>
      </c>
      <c r="Q136" s="192">
        <v>3091</v>
      </c>
      <c r="R136" s="192">
        <v>2253.8387096774195</v>
      </c>
      <c r="S136" s="192">
        <v>2709</v>
      </c>
      <c r="T136" s="456">
        <v>2555.0322580645161</v>
      </c>
      <c r="U136" s="410">
        <v>4023</v>
      </c>
      <c r="V136" s="410">
        <v>3259</v>
      </c>
      <c r="W136" s="533">
        <v>2656.6336210967743</v>
      </c>
      <c r="X136" s="537">
        <v>3447.0201096129031</v>
      </c>
    </row>
    <row r="137" spans="1:24" ht="15">
      <c r="A137" s="191" t="s">
        <v>1502</v>
      </c>
      <c r="B137" s="195" t="s">
        <v>1503</v>
      </c>
      <c r="C137" s="192">
        <v>14156</v>
      </c>
      <c r="D137" s="192">
        <v>14571</v>
      </c>
      <c r="E137" s="192">
        <v>10799</v>
      </c>
      <c r="F137" s="192">
        <v>8733</v>
      </c>
      <c r="G137" s="192">
        <v>9749</v>
      </c>
      <c r="H137" s="192">
        <v>7730</v>
      </c>
      <c r="I137" s="192">
        <v>3652</v>
      </c>
      <c r="J137" s="192">
        <v>4254</v>
      </c>
      <c r="K137" s="192">
        <v>4620</v>
      </c>
      <c r="L137" s="192">
        <v>3445</v>
      </c>
      <c r="M137" s="192">
        <v>3766</v>
      </c>
      <c r="N137" s="192">
        <v>4066</v>
      </c>
      <c r="O137" s="192">
        <v>5167</v>
      </c>
      <c r="P137" s="192">
        <v>6185</v>
      </c>
      <c r="Q137" s="192">
        <v>5870</v>
      </c>
      <c r="R137" s="192">
        <v>7025.9032258064517</v>
      </c>
      <c r="S137" s="192">
        <v>3800</v>
      </c>
      <c r="T137" s="456">
        <v>4197.4516129032254</v>
      </c>
      <c r="U137" s="410">
        <v>4326</v>
      </c>
      <c r="V137" s="410">
        <v>3876</v>
      </c>
      <c r="W137" s="533">
        <v>4773.7902005806445</v>
      </c>
      <c r="X137" s="537">
        <v>4290.4808105161292</v>
      </c>
    </row>
    <row r="138" spans="1:24" ht="15">
      <c r="A138" s="191" t="s">
        <v>1492</v>
      </c>
      <c r="B138" s="195" t="s">
        <v>1493</v>
      </c>
      <c r="C138" s="193">
        <v>0</v>
      </c>
      <c r="D138" s="193">
        <v>0</v>
      </c>
      <c r="E138" s="193">
        <v>0</v>
      </c>
      <c r="F138" s="193">
        <v>0</v>
      </c>
      <c r="G138" s="193">
        <v>0</v>
      </c>
      <c r="H138" s="193">
        <v>0</v>
      </c>
      <c r="I138" s="193">
        <v>0</v>
      </c>
      <c r="J138" s="193">
        <v>0</v>
      </c>
      <c r="K138" s="192">
        <v>19050</v>
      </c>
      <c r="L138" s="192">
        <v>8510</v>
      </c>
      <c r="M138" s="192">
        <v>14297</v>
      </c>
      <c r="N138" s="192">
        <v>13404</v>
      </c>
      <c r="O138" s="192">
        <v>15216</v>
      </c>
      <c r="P138" s="192">
        <v>12873</v>
      </c>
      <c r="Q138" s="192">
        <v>13097</v>
      </c>
      <c r="R138" s="192">
        <v>10853.645161290322</v>
      </c>
      <c r="S138" s="192">
        <v>10720</v>
      </c>
      <c r="T138" s="456">
        <v>9478.7741935483864</v>
      </c>
      <c r="U138" s="410">
        <v>7591</v>
      </c>
      <c r="V138" s="410">
        <v>6955</v>
      </c>
      <c r="W138" s="534">
        <v>7940.6623239999999</v>
      </c>
      <c r="X138" s="537">
        <v>8477.497585612904</v>
      </c>
    </row>
    <row r="139" spans="1:24">
      <c r="A139" s="191" t="s">
        <v>1496</v>
      </c>
      <c r="B139" s="195" t="s">
        <v>1497</v>
      </c>
      <c r="C139" s="193">
        <v>0</v>
      </c>
      <c r="D139" s="193">
        <v>0</v>
      </c>
      <c r="E139" s="193">
        <v>0</v>
      </c>
      <c r="F139" s="193">
        <v>0</v>
      </c>
      <c r="G139" s="193">
        <v>0</v>
      </c>
      <c r="H139" s="192">
        <v>109</v>
      </c>
      <c r="I139" s="192">
        <v>144</v>
      </c>
      <c r="J139" s="193">
        <v>0</v>
      </c>
      <c r="K139" s="193">
        <v>0</v>
      </c>
      <c r="L139" s="193">
        <v>0</v>
      </c>
      <c r="M139" s="193">
        <v>0</v>
      </c>
      <c r="N139" s="193">
        <v>0</v>
      </c>
      <c r="O139" s="193">
        <v>0</v>
      </c>
      <c r="P139" s="193">
        <v>0</v>
      </c>
      <c r="Q139" s="193">
        <v>0</v>
      </c>
      <c r="R139" s="192">
        <v>0</v>
      </c>
      <c r="S139" s="192">
        <v>0</v>
      </c>
      <c r="T139" s="456">
        <v>0</v>
      </c>
      <c r="U139" s="536">
        <v>0</v>
      </c>
      <c r="V139" s="536">
        <v>0</v>
      </c>
      <c r="W139" s="536">
        <v>0</v>
      </c>
      <c r="X139" s="536">
        <v>0</v>
      </c>
    </row>
    <row r="140" spans="1:24">
      <c r="A140" s="191" t="s">
        <v>1474</v>
      </c>
      <c r="B140" s="195" t="s">
        <v>1475</v>
      </c>
      <c r="C140" s="193">
        <v>0</v>
      </c>
      <c r="D140" s="193">
        <v>0</v>
      </c>
      <c r="E140" s="192">
        <v>138</v>
      </c>
      <c r="F140" s="193">
        <v>0</v>
      </c>
      <c r="G140" s="192">
        <v>429</v>
      </c>
      <c r="H140" s="193">
        <v>0</v>
      </c>
      <c r="I140" s="193">
        <v>0</v>
      </c>
      <c r="J140" s="193">
        <v>0</v>
      </c>
      <c r="K140" s="193">
        <v>0</v>
      </c>
      <c r="L140" s="193">
        <v>0</v>
      </c>
      <c r="M140" s="193">
        <v>0</v>
      </c>
      <c r="N140" s="193">
        <v>0</v>
      </c>
      <c r="O140" s="193">
        <v>0</v>
      </c>
      <c r="P140" s="193">
        <v>0</v>
      </c>
      <c r="Q140" s="193">
        <v>0</v>
      </c>
      <c r="R140" s="192">
        <v>0</v>
      </c>
      <c r="S140" s="192">
        <v>0</v>
      </c>
      <c r="T140" s="456">
        <v>0</v>
      </c>
      <c r="U140" s="536">
        <v>0</v>
      </c>
      <c r="V140" s="536">
        <v>0</v>
      </c>
      <c r="W140" s="536">
        <v>0</v>
      </c>
      <c r="X140" s="536">
        <v>0</v>
      </c>
    </row>
    <row r="141" spans="1:24" ht="15">
      <c r="A141" s="191" t="s">
        <v>1482</v>
      </c>
      <c r="B141" s="195" t="s">
        <v>1483</v>
      </c>
      <c r="C141" s="192">
        <v>5271</v>
      </c>
      <c r="D141" s="192">
        <v>3486</v>
      </c>
      <c r="E141" s="192">
        <v>4566</v>
      </c>
      <c r="F141" s="192">
        <v>2693</v>
      </c>
      <c r="G141" s="192">
        <v>1989</v>
      </c>
      <c r="H141" s="192">
        <v>2545</v>
      </c>
      <c r="I141" s="192">
        <v>2842</v>
      </c>
      <c r="J141" s="192">
        <v>3956</v>
      </c>
      <c r="K141" s="192">
        <v>2685</v>
      </c>
      <c r="L141" s="192">
        <v>2893</v>
      </c>
      <c r="M141" s="192">
        <v>1485</v>
      </c>
      <c r="N141" s="192">
        <v>1400</v>
      </c>
      <c r="O141" s="192">
        <v>927</v>
      </c>
      <c r="P141" s="192">
        <v>1549</v>
      </c>
      <c r="Q141" s="192">
        <v>1532</v>
      </c>
      <c r="R141" s="192">
        <v>1834.741935483871</v>
      </c>
      <c r="S141" s="192">
        <v>553</v>
      </c>
      <c r="T141" s="456">
        <v>769.06451612903231</v>
      </c>
      <c r="U141" s="410">
        <v>1717</v>
      </c>
      <c r="V141" s="410">
        <v>3590.0085825806455</v>
      </c>
      <c r="W141" s="533">
        <v>6397.6497572258058</v>
      </c>
      <c r="X141" s="537">
        <v>8673.5943584516117</v>
      </c>
    </row>
    <row r="142" spans="1:24">
      <c r="A142" s="191" t="s">
        <v>1494</v>
      </c>
      <c r="B142" s="195" t="s">
        <v>1495</v>
      </c>
      <c r="C142" s="192">
        <v>316</v>
      </c>
      <c r="D142" s="193">
        <v>0</v>
      </c>
      <c r="E142" s="192">
        <v>172</v>
      </c>
      <c r="F142" s="192">
        <v>81</v>
      </c>
      <c r="G142" s="193">
        <v>0</v>
      </c>
      <c r="H142" s="193">
        <v>0</v>
      </c>
      <c r="I142" s="193">
        <v>0</v>
      </c>
      <c r="J142" s="193">
        <v>0</v>
      </c>
      <c r="K142" s="193">
        <v>0</v>
      </c>
      <c r="L142" s="193">
        <v>0</v>
      </c>
      <c r="M142" s="193">
        <v>0</v>
      </c>
      <c r="N142" s="193">
        <v>0</v>
      </c>
      <c r="O142" s="193">
        <v>0</v>
      </c>
      <c r="P142" s="193">
        <v>0</v>
      </c>
      <c r="Q142" s="193">
        <v>0</v>
      </c>
      <c r="R142" s="192">
        <v>0</v>
      </c>
      <c r="S142" s="192">
        <v>0</v>
      </c>
      <c r="T142" s="456">
        <v>0</v>
      </c>
      <c r="U142" s="536">
        <v>0</v>
      </c>
      <c r="V142" s="536">
        <v>0</v>
      </c>
      <c r="W142" s="536">
        <v>0</v>
      </c>
      <c r="X142" s="536">
        <v>0</v>
      </c>
    </row>
    <row r="143" spans="1:24" ht="15">
      <c r="A143" s="191" t="s">
        <v>1506</v>
      </c>
      <c r="B143" s="195" t="s">
        <v>1507</v>
      </c>
      <c r="C143" s="192">
        <v>21692</v>
      </c>
      <c r="D143" s="192">
        <v>14750</v>
      </c>
      <c r="E143" s="192">
        <v>11903</v>
      </c>
      <c r="F143" s="192">
        <v>13796</v>
      </c>
      <c r="G143" s="192">
        <v>14273</v>
      </c>
      <c r="H143" s="192">
        <v>12749</v>
      </c>
      <c r="I143" s="192">
        <v>11826</v>
      </c>
      <c r="J143" s="192">
        <v>16163</v>
      </c>
      <c r="K143" s="192">
        <v>11602</v>
      </c>
      <c r="L143" s="192">
        <v>4572</v>
      </c>
      <c r="M143" s="192">
        <v>10915</v>
      </c>
      <c r="N143" s="192">
        <v>13665</v>
      </c>
      <c r="O143" s="192">
        <v>11630</v>
      </c>
      <c r="P143" s="192">
        <v>11306</v>
      </c>
      <c r="Q143" s="192">
        <v>10704</v>
      </c>
      <c r="R143" s="192">
        <v>10627.967741935483</v>
      </c>
      <c r="S143" s="192">
        <v>8461</v>
      </c>
      <c r="T143" s="456">
        <v>9283.5161290322576</v>
      </c>
      <c r="U143" s="410">
        <v>8028</v>
      </c>
      <c r="V143" s="410">
        <v>8990.4034335483884</v>
      </c>
      <c r="W143" s="534">
        <v>6801.3733943225807</v>
      </c>
      <c r="X143" s="537">
        <v>8566.7215746451602</v>
      </c>
    </row>
    <row r="144" spans="1:24" ht="15">
      <c r="A144" s="191" t="s">
        <v>1486</v>
      </c>
      <c r="B144" s="195" t="s">
        <v>1487</v>
      </c>
      <c r="C144" s="193">
        <v>0</v>
      </c>
      <c r="D144" s="193">
        <v>0</v>
      </c>
      <c r="E144" s="193">
        <v>0</v>
      </c>
      <c r="F144" s="193">
        <v>0</v>
      </c>
      <c r="G144" s="193">
        <v>0</v>
      </c>
      <c r="H144" s="193">
        <v>0</v>
      </c>
      <c r="I144" s="193">
        <v>0</v>
      </c>
      <c r="J144" s="192">
        <v>512</v>
      </c>
      <c r="K144" s="192">
        <v>155</v>
      </c>
      <c r="L144" s="192">
        <v>1707</v>
      </c>
      <c r="M144" s="192">
        <v>2797</v>
      </c>
      <c r="N144" s="192">
        <v>6054</v>
      </c>
      <c r="O144" s="192">
        <v>4198</v>
      </c>
      <c r="P144" s="192">
        <v>155</v>
      </c>
      <c r="Q144" s="192">
        <v>778</v>
      </c>
      <c r="R144" s="192">
        <v>1244.9677419354839</v>
      </c>
      <c r="S144" s="192">
        <v>934</v>
      </c>
      <c r="T144" s="456">
        <v>1710.3225806451612</v>
      </c>
      <c r="U144" s="410">
        <v>1090</v>
      </c>
      <c r="V144" s="410">
        <v>1242</v>
      </c>
      <c r="W144" s="533">
        <v>467.03261651612905</v>
      </c>
      <c r="X144" s="537">
        <v>1243.6051521935485</v>
      </c>
    </row>
    <row r="145" spans="1:24" ht="15">
      <c r="A145" s="191" t="s">
        <v>1500</v>
      </c>
      <c r="B145" s="195" t="s">
        <v>1501</v>
      </c>
      <c r="C145" s="193">
        <v>0</v>
      </c>
      <c r="D145" s="193">
        <v>0</v>
      </c>
      <c r="E145" s="193">
        <v>0</v>
      </c>
      <c r="F145" s="193">
        <v>0</v>
      </c>
      <c r="G145" s="193">
        <v>0</v>
      </c>
      <c r="H145" s="192">
        <v>489</v>
      </c>
      <c r="I145" s="192">
        <v>2256</v>
      </c>
      <c r="J145" s="193">
        <v>0</v>
      </c>
      <c r="K145" s="192">
        <v>380</v>
      </c>
      <c r="L145" s="193">
        <v>0</v>
      </c>
      <c r="M145" s="193">
        <v>0</v>
      </c>
      <c r="N145" s="193">
        <v>0</v>
      </c>
      <c r="O145" s="193">
        <v>0</v>
      </c>
      <c r="P145" s="193">
        <v>0</v>
      </c>
      <c r="Q145" s="193">
        <v>0</v>
      </c>
      <c r="R145" s="192">
        <v>0</v>
      </c>
      <c r="S145" s="192">
        <v>0</v>
      </c>
      <c r="T145" s="456">
        <v>345.64516129032256</v>
      </c>
      <c r="U145" s="410">
        <v>20</v>
      </c>
      <c r="V145" s="410">
        <v>180</v>
      </c>
      <c r="W145" s="533">
        <v>120.58447419354839</v>
      </c>
      <c r="X145" s="537">
        <v>0</v>
      </c>
    </row>
    <row r="146" spans="1:24">
      <c r="A146" s="191" t="s">
        <v>1488</v>
      </c>
      <c r="B146" s="195" t="s">
        <v>1489</v>
      </c>
      <c r="C146" s="193">
        <v>0</v>
      </c>
      <c r="D146" s="193">
        <v>0</v>
      </c>
      <c r="E146" s="193">
        <v>0</v>
      </c>
      <c r="F146" s="192">
        <v>119</v>
      </c>
      <c r="G146" s="193">
        <v>0</v>
      </c>
      <c r="H146" s="193">
        <v>0</v>
      </c>
      <c r="I146" s="193">
        <v>0</v>
      </c>
      <c r="J146" s="193">
        <v>0</v>
      </c>
      <c r="K146" s="193">
        <v>0</v>
      </c>
      <c r="L146" s="193">
        <v>0</v>
      </c>
      <c r="M146" s="193">
        <v>0</v>
      </c>
      <c r="N146" s="193">
        <v>0</v>
      </c>
      <c r="O146" s="193">
        <v>0</v>
      </c>
      <c r="P146" s="193">
        <v>0</v>
      </c>
      <c r="Q146" s="193">
        <v>0</v>
      </c>
      <c r="R146" s="192">
        <v>0</v>
      </c>
      <c r="S146" s="192">
        <v>0</v>
      </c>
      <c r="T146" s="456">
        <v>0</v>
      </c>
      <c r="U146" s="536">
        <v>0</v>
      </c>
      <c r="V146" s="536">
        <v>0</v>
      </c>
      <c r="W146" s="410">
        <v>36.2946484516129</v>
      </c>
      <c r="X146" s="537">
        <v>22.037558322580644</v>
      </c>
    </row>
    <row r="147" spans="1:24">
      <c r="A147" s="191" t="s">
        <v>1484</v>
      </c>
      <c r="B147" s="195" t="s">
        <v>1485</v>
      </c>
      <c r="C147" s="193">
        <v>0</v>
      </c>
      <c r="D147" s="193">
        <v>0</v>
      </c>
      <c r="E147" s="193">
        <v>0</v>
      </c>
      <c r="F147" s="193">
        <v>0</v>
      </c>
      <c r="G147" s="193">
        <v>0</v>
      </c>
      <c r="H147" s="193">
        <v>0</v>
      </c>
      <c r="I147" s="193">
        <v>0</v>
      </c>
      <c r="J147" s="193">
        <v>0</v>
      </c>
      <c r="K147" s="193">
        <v>0</v>
      </c>
      <c r="L147" s="192">
        <v>608</v>
      </c>
      <c r="M147" s="192">
        <v>118</v>
      </c>
      <c r="N147" s="192">
        <v>294</v>
      </c>
      <c r="O147" s="193">
        <v>0</v>
      </c>
      <c r="P147" s="192">
        <v>52</v>
      </c>
      <c r="Q147" s="193">
        <v>0</v>
      </c>
      <c r="R147" s="192">
        <v>0</v>
      </c>
      <c r="S147" s="192">
        <v>0</v>
      </c>
      <c r="T147" s="456">
        <v>0</v>
      </c>
      <c r="U147" s="410">
        <v>932</v>
      </c>
      <c r="V147" s="410">
        <v>2336</v>
      </c>
      <c r="W147" s="410">
        <v>765.72419393548375</v>
      </c>
      <c r="X147" s="569" t="s">
        <v>2022</v>
      </c>
    </row>
    <row r="148" spans="1:24" ht="13.5" thickBot="1">
      <c r="A148" s="191"/>
      <c r="B148" s="197" t="s">
        <v>1754</v>
      </c>
      <c r="C148" s="198">
        <f>SUM(C132:C147)</f>
        <v>87527</v>
      </c>
      <c r="D148" s="198">
        <f t="shared" ref="D148:Q148" si="13">SUM(D132:D147)</f>
        <v>89505</v>
      </c>
      <c r="E148" s="198">
        <f t="shared" si="13"/>
        <v>71391</v>
      </c>
      <c r="F148" s="198">
        <f t="shared" si="13"/>
        <v>74552</v>
      </c>
      <c r="G148" s="198">
        <f t="shared" si="13"/>
        <v>72586</v>
      </c>
      <c r="H148" s="198">
        <f t="shared" si="13"/>
        <v>71527</v>
      </c>
      <c r="I148" s="198">
        <f t="shared" si="13"/>
        <v>76695</v>
      </c>
      <c r="J148" s="198">
        <f t="shared" si="13"/>
        <v>83577</v>
      </c>
      <c r="K148" s="198">
        <f t="shared" si="13"/>
        <v>74569</v>
      </c>
      <c r="L148" s="198">
        <f t="shared" si="13"/>
        <v>47652</v>
      </c>
      <c r="M148" s="198">
        <f t="shared" si="13"/>
        <v>58755</v>
      </c>
      <c r="N148" s="198">
        <f t="shared" si="13"/>
        <v>52793</v>
      </c>
      <c r="O148" s="198">
        <f t="shared" si="13"/>
        <v>51317</v>
      </c>
      <c r="P148" s="198">
        <f t="shared" si="13"/>
        <v>45645</v>
      </c>
      <c r="Q148" s="198">
        <f t="shared" si="13"/>
        <v>47006</v>
      </c>
      <c r="R148" s="198">
        <f t="shared" ref="R148:X148" si="14">SUM(R132:R147)</f>
        <v>53587.838709677417</v>
      </c>
      <c r="S148" s="198">
        <f t="shared" si="14"/>
        <v>60764</v>
      </c>
      <c r="T148" s="198">
        <f t="shared" si="14"/>
        <v>96235.90322580644</v>
      </c>
      <c r="U148" s="198">
        <f t="shared" si="14"/>
        <v>128614</v>
      </c>
      <c r="V148" s="198">
        <f t="shared" si="14"/>
        <v>161306.64523174195</v>
      </c>
      <c r="W148" s="198">
        <f t="shared" si="14"/>
        <v>92972.512936709682</v>
      </c>
      <c r="X148" s="198">
        <f t="shared" si="14"/>
        <v>97704.1965728387</v>
      </c>
    </row>
    <row r="149" spans="1:24" ht="13.5" thickTop="1">
      <c r="A149" s="191" t="s">
        <v>1536</v>
      </c>
      <c r="B149" s="195" t="s">
        <v>1537</v>
      </c>
      <c r="C149" s="192">
        <v>1408</v>
      </c>
      <c r="D149" s="192">
        <v>6444</v>
      </c>
      <c r="E149" s="192">
        <v>15440</v>
      </c>
      <c r="F149" s="192">
        <v>935</v>
      </c>
      <c r="G149" s="192">
        <v>311</v>
      </c>
      <c r="H149" s="192">
        <v>1138</v>
      </c>
      <c r="I149" s="193">
        <v>0</v>
      </c>
      <c r="J149" s="193">
        <v>0</v>
      </c>
      <c r="K149" s="193">
        <v>0</v>
      </c>
      <c r="L149" s="193">
        <v>0</v>
      </c>
      <c r="M149" s="193">
        <v>0</v>
      </c>
      <c r="N149" s="193">
        <v>0</v>
      </c>
      <c r="O149" s="193">
        <v>0</v>
      </c>
      <c r="P149" s="193">
        <v>0</v>
      </c>
      <c r="Q149" s="193">
        <v>0</v>
      </c>
      <c r="R149" s="192">
        <v>0</v>
      </c>
      <c r="S149" s="192">
        <v>2378</v>
      </c>
      <c r="T149" s="456">
        <v>0</v>
      </c>
      <c r="U149" s="410">
        <v>203</v>
      </c>
      <c r="V149" s="564">
        <v>201.03093612903226</v>
      </c>
      <c r="W149" s="410">
        <v>441.27952245161288</v>
      </c>
      <c r="X149" s="537">
        <v>1203.9273209677419</v>
      </c>
    </row>
    <row r="150" spans="1:24">
      <c r="A150" s="191" t="s">
        <v>1534</v>
      </c>
      <c r="B150" s="195" t="s">
        <v>1535</v>
      </c>
      <c r="C150" s="193">
        <v>0</v>
      </c>
      <c r="D150" s="193">
        <v>0</v>
      </c>
      <c r="E150" s="193">
        <v>0</v>
      </c>
      <c r="F150" s="192">
        <v>1382</v>
      </c>
      <c r="G150" s="192">
        <v>2485</v>
      </c>
      <c r="H150" s="192">
        <v>690</v>
      </c>
      <c r="I150" s="192">
        <v>276</v>
      </c>
      <c r="J150" s="192">
        <v>138</v>
      </c>
      <c r="K150" s="193">
        <v>0</v>
      </c>
      <c r="L150" s="193">
        <v>0</v>
      </c>
      <c r="M150" s="193">
        <v>0</v>
      </c>
      <c r="N150" s="193">
        <v>0</v>
      </c>
      <c r="O150" s="193">
        <v>0</v>
      </c>
      <c r="P150" s="193">
        <v>0</v>
      </c>
      <c r="Q150" s="192">
        <v>2580</v>
      </c>
      <c r="R150" s="192">
        <v>0</v>
      </c>
      <c r="S150" s="192">
        <v>0</v>
      </c>
      <c r="T150" s="456">
        <v>0</v>
      </c>
      <c r="U150" s="536">
        <v>0</v>
      </c>
      <c r="V150" s="536">
        <v>0</v>
      </c>
      <c r="W150" s="536">
        <v>0</v>
      </c>
      <c r="X150" s="536">
        <v>0</v>
      </c>
    </row>
    <row r="151" spans="1:24">
      <c r="A151" s="191" t="s">
        <v>1544</v>
      </c>
      <c r="B151" s="195" t="s">
        <v>1545</v>
      </c>
      <c r="C151" s="193">
        <v>0</v>
      </c>
      <c r="D151" s="193">
        <v>0</v>
      </c>
      <c r="E151" s="193">
        <v>0</v>
      </c>
      <c r="F151" s="193">
        <v>0</v>
      </c>
      <c r="G151" s="193">
        <v>0</v>
      </c>
      <c r="H151" s="192">
        <v>138</v>
      </c>
      <c r="I151" s="193">
        <v>0</v>
      </c>
      <c r="J151" s="193">
        <v>0</v>
      </c>
      <c r="K151" s="193">
        <v>0</v>
      </c>
      <c r="L151" s="193">
        <v>0</v>
      </c>
      <c r="M151" s="193">
        <v>0</v>
      </c>
      <c r="N151" s="193">
        <v>0</v>
      </c>
      <c r="O151" s="193">
        <v>0</v>
      </c>
      <c r="P151" s="193">
        <v>0</v>
      </c>
      <c r="Q151" s="193">
        <v>0</v>
      </c>
      <c r="R151" s="192">
        <v>0</v>
      </c>
      <c r="S151" s="192">
        <v>0</v>
      </c>
      <c r="T151" s="456">
        <v>0</v>
      </c>
      <c r="U151" s="536">
        <v>0</v>
      </c>
      <c r="V151" s="536">
        <v>0</v>
      </c>
      <c r="W151" s="536">
        <v>0</v>
      </c>
      <c r="X151" s="536">
        <v>0</v>
      </c>
    </row>
    <row r="152" spans="1:24">
      <c r="A152" s="191" t="s">
        <v>1516</v>
      </c>
      <c r="B152" s="195" t="s">
        <v>1517</v>
      </c>
      <c r="C152" s="192">
        <v>3090</v>
      </c>
      <c r="D152" s="192">
        <v>4606</v>
      </c>
      <c r="E152" s="193">
        <v>0</v>
      </c>
      <c r="F152" s="193">
        <v>0</v>
      </c>
      <c r="G152" s="193">
        <v>0</v>
      </c>
      <c r="H152" s="193">
        <v>0</v>
      </c>
      <c r="I152" s="193">
        <v>0</v>
      </c>
      <c r="J152" s="193">
        <v>0</v>
      </c>
      <c r="K152" s="193">
        <v>0</v>
      </c>
      <c r="L152" s="193">
        <v>0</v>
      </c>
      <c r="M152" s="193">
        <v>0</v>
      </c>
      <c r="N152" s="193">
        <v>0</v>
      </c>
      <c r="O152" s="193">
        <v>0</v>
      </c>
      <c r="P152" s="193">
        <v>0</v>
      </c>
      <c r="Q152" s="193">
        <v>0</v>
      </c>
      <c r="R152" s="192">
        <v>0</v>
      </c>
      <c r="S152" s="192">
        <v>0</v>
      </c>
      <c r="T152" s="456">
        <v>0</v>
      </c>
      <c r="U152" s="536">
        <v>0</v>
      </c>
      <c r="V152" s="536">
        <v>0</v>
      </c>
      <c r="W152" s="536">
        <v>0</v>
      </c>
      <c r="X152" s="536">
        <v>0</v>
      </c>
    </row>
    <row r="153" spans="1:24">
      <c r="A153" s="191" t="s">
        <v>1538</v>
      </c>
      <c r="B153" s="195" t="s">
        <v>1539</v>
      </c>
      <c r="C153" s="192">
        <v>45</v>
      </c>
      <c r="D153" s="192">
        <v>66</v>
      </c>
      <c r="E153" s="193">
        <v>0</v>
      </c>
      <c r="F153" s="193">
        <v>0</v>
      </c>
      <c r="G153" s="193">
        <v>0</v>
      </c>
      <c r="H153" s="193">
        <v>0</v>
      </c>
      <c r="I153" s="193">
        <v>0</v>
      </c>
      <c r="J153" s="193">
        <v>0</v>
      </c>
      <c r="K153" s="193">
        <v>0</v>
      </c>
      <c r="L153" s="193">
        <v>0</v>
      </c>
      <c r="M153" s="193">
        <v>0</v>
      </c>
      <c r="N153" s="193">
        <v>0</v>
      </c>
      <c r="O153" s="193">
        <v>0</v>
      </c>
      <c r="P153" s="193">
        <v>0</v>
      </c>
      <c r="Q153" s="193">
        <v>0</v>
      </c>
      <c r="R153" s="192">
        <v>0</v>
      </c>
      <c r="S153" s="192">
        <v>0</v>
      </c>
      <c r="T153" s="456">
        <v>0</v>
      </c>
      <c r="U153" s="410">
        <v>123</v>
      </c>
      <c r="V153" s="410">
        <v>0</v>
      </c>
      <c r="W153" s="536">
        <v>0</v>
      </c>
      <c r="X153" s="536">
        <v>0</v>
      </c>
    </row>
    <row r="154" spans="1:24">
      <c r="A154" s="191" t="s">
        <v>1542</v>
      </c>
      <c r="B154" s="195" t="s">
        <v>1543</v>
      </c>
      <c r="C154" s="193">
        <v>0</v>
      </c>
      <c r="D154" s="193">
        <v>0</v>
      </c>
      <c r="E154" s="193">
        <v>0</v>
      </c>
      <c r="F154" s="193">
        <v>0</v>
      </c>
      <c r="G154" s="193">
        <v>0</v>
      </c>
      <c r="H154" s="193">
        <v>0</v>
      </c>
      <c r="I154" s="193">
        <v>0</v>
      </c>
      <c r="J154" s="192">
        <v>1102</v>
      </c>
      <c r="K154" s="193">
        <v>0</v>
      </c>
      <c r="L154" s="193">
        <v>0</v>
      </c>
      <c r="M154" s="193">
        <v>0</v>
      </c>
      <c r="N154" s="193">
        <v>0</v>
      </c>
      <c r="O154" s="193">
        <v>0</v>
      </c>
      <c r="P154" s="193">
        <v>0</v>
      </c>
      <c r="Q154" s="193">
        <v>0</v>
      </c>
      <c r="R154" s="192">
        <v>0</v>
      </c>
      <c r="S154" s="192">
        <v>0</v>
      </c>
      <c r="T154" s="456">
        <v>0</v>
      </c>
      <c r="U154" s="536">
        <v>0</v>
      </c>
      <c r="V154" s="536">
        <v>0</v>
      </c>
      <c r="W154" s="536">
        <v>0</v>
      </c>
      <c r="X154" s="536">
        <v>0</v>
      </c>
    </row>
    <row r="155" spans="1:24">
      <c r="A155" s="191" t="s">
        <v>1548</v>
      </c>
      <c r="B155" s="195" t="s">
        <v>1549</v>
      </c>
      <c r="C155" s="192">
        <v>467</v>
      </c>
      <c r="D155" s="192">
        <v>214</v>
      </c>
      <c r="E155" s="192">
        <v>349</v>
      </c>
      <c r="F155" s="192">
        <v>538</v>
      </c>
      <c r="G155" s="192">
        <v>284</v>
      </c>
      <c r="H155" s="192">
        <v>267</v>
      </c>
      <c r="I155" s="192">
        <v>257</v>
      </c>
      <c r="J155" s="192">
        <v>137</v>
      </c>
      <c r="K155" s="193">
        <v>0</v>
      </c>
      <c r="L155" s="193">
        <v>0</v>
      </c>
      <c r="M155" s="193">
        <v>0</v>
      </c>
      <c r="N155" s="193">
        <v>0</v>
      </c>
      <c r="O155" s="193">
        <v>0</v>
      </c>
      <c r="P155" s="193">
        <v>0</v>
      </c>
      <c r="Q155" s="192">
        <v>164</v>
      </c>
      <c r="R155" s="192">
        <v>164.58064516129033</v>
      </c>
      <c r="S155" s="192">
        <v>0</v>
      </c>
      <c r="T155" s="456">
        <v>0</v>
      </c>
      <c r="U155" s="536">
        <v>0</v>
      </c>
      <c r="V155" s="410">
        <v>145</v>
      </c>
      <c r="W155" s="536">
        <v>0</v>
      </c>
      <c r="X155" s="536">
        <v>0</v>
      </c>
    </row>
    <row r="156" spans="1:24">
      <c r="A156" s="191" t="s">
        <v>1512</v>
      </c>
      <c r="B156" s="195" t="s">
        <v>1513</v>
      </c>
      <c r="C156" s="192">
        <v>718</v>
      </c>
      <c r="D156" s="192">
        <v>1965</v>
      </c>
      <c r="E156" s="192">
        <v>2820</v>
      </c>
      <c r="F156" s="192">
        <v>1737</v>
      </c>
      <c r="G156" s="192">
        <v>2398</v>
      </c>
      <c r="H156" s="192">
        <v>1962</v>
      </c>
      <c r="I156" s="192">
        <v>259</v>
      </c>
      <c r="J156" s="192">
        <v>1144</v>
      </c>
      <c r="K156" s="193">
        <v>0</v>
      </c>
      <c r="L156" s="193">
        <v>0</v>
      </c>
      <c r="M156" s="193">
        <v>0</v>
      </c>
      <c r="N156" s="192">
        <v>97</v>
      </c>
      <c r="O156" s="193">
        <v>0</v>
      </c>
      <c r="P156" s="192">
        <v>94</v>
      </c>
      <c r="Q156" s="193">
        <v>0</v>
      </c>
      <c r="R156" s="192">
        <v>553.19354838709683</v>
      </c>
      <c r="S156" s="192">
        <v>0</v>
      </c>
      <c r="T156" s="456">
        <v>0</v>
      </c>
      <c r="U156" s="536">
        <v>0</v>
      </c>
      <c r="V156" s="536">
        <v>0</v>
      </c>
      <c r="W156" s="536">
        <v>0</v>
      </c>
      <c r="X156" s="536">
        <v>0</v>
      </c>
    </row>
    <row r="157" spans="1:24">
      <c r="A157" s="191" t="s">
        <v>1546</v>
      </c>
      <c r="B157" s="195" t="s">
        <v>1547</v>
      </c>
      <c r="C157" s="193">
        <v>0</v>
      </c>
      <c r="D157" s="193">
        <v>0</v>
      </c>
      <c r="E157" s="193">
        <v>0</v>
      </c>
      <c r="F157" s="193">
        <v>0</v>
      </c>
      <c r="G157" s="193">
        <v>0</v>
      </c>
      <c r="H157" s="193">
        <v>0</v>
      </c>
      <c r="I157" s="192">
        <v>155</v>
      </c>
      <c r="J157" s="193">
        <v>0</v>
      </c>
      <c r="K157" s="193">
        <v>0</v>
      </c>
      <c r="L157" s="193">
        <v>0</v>
      </c>
      <c r="M157" s="193">
        <v>0</v>
      </c>
      <c r="N157" s="193">
        <v>0</v>
      </c>
      <c r="O157" s="193">
        <v>0</v>
      </c>
      <c r="P157" s="193">
        <v>0</v>
      </c>
      <c r="Q157" s="193">
        <v>0</v>
      </c>
      <c r="R157" s="192">
        <v>0</v>
      </c>
      <c r="S157" s="192">
        <v>0</v>
      </c>
      <c r="T157" s="456">
        <v>0</v>
      </c>
      <c r="U157" s="536">
        <v>0</v>
      </c>
      <c r="V157" s="536">
        <v>0</v>
      </c>
      <c r="W157" s="536">
        <v>0</v>
      </c>
      <c r="X157" s="536">
        <v>0</v>
      </c>
    </row>
    <row r="158" spans="1:24">
      <c r="A158" s="191" t="s">
        <v>1532</v>
      </c>
      <c r="B158" s="195" t="s">
        <v>1533</v>
      </c>
      <c r="C158" s="193">
        <v>0</v>
      </c>
      <c r="D158" s="193">
        <v>0</v>
      </c>
      <c r="E158" s="192">
        <v>181</v>
      </c>
      <c r="F158" s="193">
        <v>0</v>
      </c>
      <c r="G158" s="193">
        <v>0</v>
      </c>
      <c r="H158" s="193">
        <v>0</v>
      </c>
      <c r="I158" s="193">
        <v>0</v>
      </c>
      <c r="J158" s="193">
        <v>0</v>
      </c>
      <c r="K158" s="193">
        <v>0</v>
      </c>
      <c r="L158" s="193">
        <v>0</v>
      </c>
      <c r="M158" s="193">
        <v>0</v>
      </c>
      <c r="N158" s="192">
        <v>552</v>
      </c>
      <c r="O158" s="193">
        <v>0</v>
      </c>
      <c r="P158" s="193">
        <v>0</v>
      </c>
      <c r="Q158" s="193">
        <v>0</v>
      </c>
      <c r="R158" s="192">
        <v>0</v>
      </c>
      <c r="S158" s="192">
        <v>0</v>
      </c>
      <c r="T158" s="456">
        <v>0</v>
      </c>
      <c r="U158" s="410">
        <v>51</v>
      </c>
      <c r="V158" s="410">
        <v>0</v>
      </c>
      <c r="W158" s="536">
        <v>0</v>
      </c>
      <c r="X158" s="536">
        <v>164.9322907096774</v>
      </c>
    </row>
    <row r="159" spans="1:24">
      <c r="A159" s="191" t="s">
        <v>1526</v>
      </c>
      <c r="B159" s="195" t="s">
        <v>1527</v>
      </c>
      <c r="C159" s="193">
        <v>0</v>
      </c>
      <c r="D159" s="192">
        <v>138</v>
      </c>
      <c r="E159" s="193">
        <v>0</v>
      </c>
      <c r="F159" s="193">
        <v>0</v>
      </c>
      <c r="G159" s="193">
        <v>0</v>
      </c>
      <c r="H159" s="193">
        <v>0</v>
      </c>
      <c r="I159" s="193">
        <v>0</v>
      </c>
      <c r="J159" s="193">
        <v>0</v>
      </c>
      <c r="K159" s="193">
        <v>0</v>
      </c>
      <c r="L159" s="193">
        <v>0</v>
      </c>
      <c r="M159" s="193">
        <v>0</v>
      </c>
      <c r="N159" s="193">
        <v>0</v>
      </c>
      <c r="O159" s="193">
        <v>0</v>
      </c>
      <c r="P159" s="193">
        <v>0</v>
      </c>
      <c r="Q159" s="193">
        <v>0</v>
      </c>
      <c r="R159" s="192">
        <v>0</v>
      </c>
      <c r="S159" s="192">
        <v>0</v>
      </c>
      <c r="T159" s="456">
        <v>0</v>
      </c>
      <c r="U159" s="536">
        <v>0</v>
      </c>
      <c r="V159" s="536">
        <v>0</v>
      </c>
      <c r="W159" s="536">
        <v>0</v>
      </c>
      <c r="X159" s="536">
        <v>0</v>
      </c>
    </row>
    <row r="160" spans="1:24">
      <c r="A160" s="191"/>
      <c r="B160" s="195" t="s">
        <v>8</v>
      </c>
      <c r="C160" s="193">
        <v>0</v>
      </c>
      <c r="D160" s="192">
        <v>0</v>
      </c>
      <c r="E160" s="193">
        <v>0</v>
      </c>
      <c r="F160" s="193">
        <v>0</v>
      </c>
      <c r="G160" s="193">
        <v>0</v>
      </c>
      <c r="H160" s="193">
        <v>0</v>
      </c>
      <c r="I160" s="193">
        <v>0</v>
      </c>
      <c r="J160" s="193">
        <v>0</v>
      </c>
      <c r="K160" s="193">
        <v>0</v>
      </c>
      <c r="L160" s="193">
        <v>0</v>
      </c>
      <c r="M160" s="193">
        <v>0</v>
      </c>
      <c r="N160" s="193">
        <v>0</v>
      </c>
      <c r="O160" s="193">
        <v>0</v>
      </c>
      <c r="P160" s="193">
        <v>0</v>
      </c>
      <c r="Q160" s="193">
        <v>0</v>
      </c>
      <c r="R160" s="192">
        <v>0</v>
      </c>
      <c r="S160" s="192">
        <v>0</v>
      </c>
      <c r="T160" s="456">
        <v>0</v>
      </c>
      <c r="U160" s="536">
        <v>0</v>
      </c>
      <c r="V160" s="536">
        <v>0</v>
      </c>
      <c r="W160" s="536">
        <v>0</v>
      </c>
      <c r="X160" s="536">
        <v>0</v>
      </c>
    </row>
    <row r="161" spans="1:24">
      <c r="A161" s="191" t="s">
        <v>1520</v>
      </c>
      <c r="B161" s="195" t="s">
        <v>1521</v>
      </c>
      <c r="C161" s="193">
        <v>0</v>
      </c>
      <c r="D161" s="192">
        <v>718</v>
      </c>
      <c r="E161" s="192">
        <v>3945</v>
      </c>
      <c r="F161" s="192">
        <v>1734</v>
      </c>
      <c r="G161" s="192">
        <v>4800</v>
      </c>
      <c r="H161" s="192">
        <v>972</v>
      </c>
      <c r="I161" s="192">
        <v>471</v>
      </c>
      <c r="J161" s="193">
        <v>0</v>
      </c>
      <c r="K161" s="193">
        <v>0</v>
      </c>
      <c r="L161" s="193">
        <v>0</v>
      </c>
      <c r="M161" s="193">
        <v>0</v>
      </c>
      <c r="N161" s="193">
        <v>0</v>
      </c>
      <c r="O161" s="193">
        <v>0</v>
      </c>
      <c r="P161" s="193">
        <v>0</v>
      </c>
      <c r="Q161" s="193">
        <v>0</v>
      </c>
      <c r="R161" s="192">
        <v>0</v>
      </c>
      <c r="S161" s="192">
        <v>0</v>
      </c>
      <c r="T161" s="456">
        <v>0</v>
      </c>
      <c r="U161" s="536">
        <v>0</v>
      </c>
      <c r="V161" s="536">
        <v>0</v>
      </c>
      <c r="W161" s="536">
        <v>0</v>
      </c>
      <c r="X161" s="536">
        <v>0</v>
      </c>
    </row>
    <row r="162" spans="1:24">
      <c r="A162" s="191" t="s">
        <v>1524</v>
      </c>
      <c r="B162" s="195" t="s">
        <v>1525</v>
      </c>
      <c r="C162" s="192">
        <v>44</v>
      </c>
      <c r="D162" s="193">
        <v>0</v>
      </c>
      <c r="E162" s="192">
        <v>1673</v>
      </c>
      <c r="F162" s="192">
        <v>3468</v>
      </c>
      <c r="G162" s="192">
        <v>960</v>
      </c>
      <c r="H162" s="193">
        <v>0</v>
      </c>
      <c r="I162" s="193">
        <v>0</v>
      </c>
      <c r="J162" s="192">
        <v>155</v>
      </c>
      <c r="K162" s="193">
        <v>0</v>
      </c>
      <c r="L162" s="193">
        <v>0</v>
      </c>
      <c r="M162" s="193">
        <v>0</v>
      </c>
      <c r="N162" s="193">
        <v>0</v>
      </c>
      <c r="O162" s="193">
        <v>0</v>
      </c>
      <c r="P162" s="193">
        <v>0</v>
      </c>
      <c r="Q162" s="193">
        <v>0</v>
      </c>
      <c r="R162" s="192">
        <v>0</v>
      </c>
      <c r="S162" s="192">
        <v>0</v>
      </c>
      <c r="T162" s="456">
        <v>0</v>
      </c>
      <c r="U162" s="536">
        <v>0</v>
      </c>
      <c r="V162" s="536">
        <v>96</v>
      </c>
      <c r="W162" s="536">
        <v>0</v>
      </c>
      <c r="X162" s="536">
        <v>0</v>
      </c>
    </row>
    <row r="163" spans="1:24">
      <c r="A163" s="191" t="s">
        <v>1552</v>
      </c>
      <c r="B163" s="195" t="s">
        <v>1731</v>
      </c>
      <c r="C163" s="193">
        <v>0</v>
      </c>
      <c r="D163" s="193">
        <v>0</v>
      </c>
      <c r="E163" s="193">
        <v>0</v>
      </c>
      <c r="F163" s="193">
        <v>0</v>
      </c>
      <c r="G163" s="192">
        <v>466</v>
      </c>
      <c r="H163" s="193">
        <v>0</v>
      </c>
      <c r="I163" s="193">
        <v>0</v>
      </c>
      <c r="J163" s="193">
        <v>0</v>
      </c>
      <c r="K163" s="193">
        <v>0</v>
      </c>
      <c r="L163" s="193">
        <v>0</v>
      </c>
      <c r="M163" s="192">
        <v>165</v>
      </c>
      <c r="N163" s="193">
        <v>0</v>
      </c>
      <c r="O163" s="193">
        <v>0</v>
      </c>
      <c r="P163" s="193">
        <v>0</v>
      </c>
      <c r="Q163" s="193">
        <v>0</v>
      </c>
      <c r="R163" s="192">
        <v>0</v>
      </c>
      <c r="S163" s="192">
        <v>0</v>
      </c>
      <c r="T163" s="456">
        <v>0</v>
      </c>
      <c r="U163" s="536">
        <v>0</v>
      </c>
      <c r="V163" s="536">
        <v>0</v>
      </c>
      <c r="W163" s="536">
        <v>0</v>
      </c>
      <c r="X163" s="536">
        <v>0</v>
      </c>
    </row>
    <row r="164" spans="1:24">
      <c r="A164" s="191" t="s">
        <v>1540</v>
      </c>
      <c r="B164" s="195" t="s">
        <v>1541</v>
      </c>
      <c r="C164" s="192">
        <v>2580</v>
      </c>
      <c r="D164" s="192">
        <v>12122</v>
      </c>
      <c r="E164" s="192">
        <v>4520</v>
      </c>
      <c r="F164" s="193">
        <v>0</v>
      </c>
      <c r="G164" s="193">
        <v>0</v>
      </c>
      <c r="H164" s="192">
        <v>282</v>
      </c>
      <c r="I164" s="192">
        <v>158</v>
      </c>
      <c r="J164" s="193">
        <v>0</v>
      </c>
      <c r="K164" s="193">
        <v>0</v>
      </c>
      <c r="L164" s="193">
        <v>0</v>
      </c>
      <c r="M164" s="193">
        <v>0</v>
      </c>
      <c r="N164" s="193">
        <v>0</v>
      </c>
      <c r="O164" s="193">
        <v>0</v>
      </c>
      <c r="P164" s="193">
        <v>0</v>
      </c>
      <c r="Q164" s="193">
        <v>0</v>
      </c>
      <c r="R164" s="192">
        <v>0</v>
      </c>
      <c r="S164" s="192">
        <v>0</v>
      </c>
      <c r="T164" s="456">
        <v>0</v>
      </c>
      <c r="U164" s="536">
        <v>0</v>
      </c>
      <c r="V164" s="536">
        <v>0</v>
      </c>
      <c r="W164" s="536">
        <v>0</v>
      </c>
      <c r="X164" s="536">
        <v>0</v>
      </c>
    </row>
    <row r="165" spans="1:24">
      <c r="A165" s="191" t="s">
        <v>1514</v>
      </c>
      <c r="B165" s="195" t="s">
        <v>1515</v>
      </c>
      <c r="C165" s="192">
        <v>31</v>
      </c>
      <c r="D165" s="193">
        <v>0</v>
      </c>
      <c r="E165" s="193">
        <v>0</v>
      </c>
      <c r="F165" s="193">
        <v>0</v>
      </c>
      <c r="G165" s="193">
        <v>0</v>
      </c>
      <c r="H165" s="193">
        <v>0</v>
      </c>
      <c r="I165" s="193">
        <v>0</v>
      </c>
      <c r="J165" s="193">
        <v>0</v>
      </c>
      <c r="K165" s="193">
        <v>0</v>
      </c>
      <c r="L165" s="193">
        <v>0</v>
      </c>
      <c r="M165" s="193">
        <v>0</v>
      </c>
      <c r="N165" s="193">
        <v>0</v>
      </c>
      <c r="O165" s="193">
        <v>0</v>
      </c>
      <c r="P165" s="193">
        <v>0</v>
      </c>
      <c r="Q165" s="193">
        <v>0</v>
      </c>
      <c r="R165" s="192">
        <v>0</v>
      </c>
      <c r="S165" s="192">
        <v>0</v>
      </c>
      <c r="T165" s="456">
        <v>0</v>
      </c>
      <c r="U165" s="536">
        <v>0</v>
      </c>
      <c r="V165" s="536">
        <v>0</v>
      </c>
      <c r="W165" s="536">
        <v>0</v>
      </c>
      <c r="X165" s="536">
        <v>0</v>
      </c>
    </row>
    <row r="166" spans="1:24">
      <c r="A166" s="191" t="s">
        <v>1738</v>
      </c>
      <c r="B166" s="195" t="s">
        <v>1739</v>
      </c>
      <c r="C166" s="193">
        <v>0</v>
      </c>
      <c r="D166" s="193">
        <v>0</v>
      </c>
      <c r="E166" s="192">
        <v>144</v>
      </c>
      <c r="F166" s="193">
        <v>0</v>
      </c>
      <c r="G166" s="193">
        <v>0</v>
      </c>
      <c r="H166" s="193">
        <v>0</v>
      </c>
      <c r="I166" s="193">
        <v>0</v>
      </c>
      <c r="J166" s="193">
        <v>0</v>
      </c>
      <c r="K166" s="193">
        <v>0</v>
      </c>
      <c r="L166" s="193">
        <v>0</v>
      </c>
      <c r="M166" s="193">
        <v>0</v>
      </c>
      <c r="N166" s="193">
        <v>0</v>
      </c>
      <c r="O166" s="193">
        <v>0</v>
      </c>
      <c r="P166" s="193">
        <v>0</v>
      </c>
      <c r="Q166" s="193">
        <v>0</v>
      </c>
      <c r="R166" s="192">
        <v>0</v>
      </c>
      <c r="S166" s="192">
        <v>0</v>
      </c>
      <c r="T166" s="456">
        <v>0</v>
      </c>
      <c r="U166" s="536">
        <v>0</v>
      </c>
      <c r="V166" s="536">
        <v>0</v>
      </c>
      <c r="W166" s="536">
        <v>0</v>
      </c>
      <c r="X166" s="536">
        <v>0</v>
      </c>
    </row>
    <row r="167" spans="1:24" ht="15">
      <c r="A167" s="191" t="s">
        <v>1508</v>
      </c>
      <c r="B167" s="195" t="s">
        <v>1509</v>
      </c>
      <c r="C167" s="192">
        <v>1180</v>
      </c>
      <c r="D167" s="192">
        <v>3551</v>
      </c>
      <c r="E167" s="192">
        <v>4463</v>
      </c>
      <c r="F167" s="192">
        <v>3918</v>
      </c>
      <c r="G167" s="192">
        <v>3692</v>
      </c>
      <c r="H167" s="192">
        <v>4072</v>
      </c>
      <c r="I167" s="192">
        <v>5137</v>
      </c>
      <c r="J167" s="192">
        <v>5702</v>
      </c>
      <c r="K167" s="192">
        <v>6094</v>
      </c>
      <c r="L167" s="192">
        <v>5243</v>
      </c>
      <c r="M167" s="192">
        <v>5786</v>
      </c>
      <c r="N167" s="192">
        <v>132</v>
      </c>
      <c r="O167" s="193">
        <v>0</v>
      </c>
      <c r="P167" s="193">
        <v>0</v>
      </c>
      <c r="Q167" s="193">
        <v>0</v>
      </c>
      <c r="R167" s="192">
        <v>0</v>
      </c>
      <c r="S167" s="192">
        <v>0</v>
      </c>
      <c r="T167" s="456">
        <v>0</v>
      </c>
      <c r="U167" s="536">
        <v>0</v>
      </c>
      <c r="V167" s="536">
        <v>0</v>
      </c>
      <c r="W167" s="534">
        <v>215.00680451612905</v>
      </c>
      <c r="X167" s="537">
        <v>402.15561283870966</v>
      </c>
    </row>
    <row r="168" spans="1:24">
      <c r="A168" s="191" t="s">
        <v>1528</v>
      </c>
      <c r="B168" s="195" t="s">
        <v>1529</v>
      </c>
      <c r="C168" s="193">
        <v>0</v>
      </c>
      <c r="D168" s="193">
        <v>0</v>
      </c>
      <c r="E168" s="193">
        <v>0</v>
      </c>
      <c r="F168" s="193">
        <v>0</v>
      </c>
      <c r="G168" s="193">
        <v>0</v>
      </c>
      <c r="H168" s="193">
        <v>0</v>
      </c>
      <c r="I168" s="193">
        <v>0</v>
      </c>
      <c r="J168" s="192">
        <v>277</v>
      </c>
      <c r="K168" s="193">
        <v>0</v>
      </c>
      <c r="L168" s="193">
        <v>0</v>
      </c>
      <c r="M168" s="193">
        <v>0</v>
      </c>
      <c r="N168" s="192">
        <v>193</v>
      </c>
      <c r="O168" s="192">
        <v>474</v>
      </c>
      <c r="P168" s="193">
        <v>0</v>
      </c>
      <c r="Q168" s="193">
        <v>0</v>
      </c>
      <c r="R168" s="192">
        <v>0</v>
      </c>
      <c r="S168" s="192">
        <v>0</v>
      </c>
      <c r="T168" s="456">
        <v>0</v>
      </c>
      <c r="U168" s="536">
        <v>0</v>
      </c>
      <c r="V168" s="536">
        <v>0</v>
      </c>
      <c r="W168" s="537">
        <v>0</v>
      </c>
      <c r="X168" s="537">
        <v>0</v>
      </c>
    </row>
    <row r="169" spans="1:24" ht="15">
      <c r="A169" s="191" t="s">
        <v>1530</v>
      </c>
      <c r="B169" s="195" t="s">
        <v>1531</v>
      </c>
      <c r="C169" s="193">
        <v>0</v>
      </c>
      <c r="D169" s="193">
        <v>0</v>
      </c>
      <c r="E169" s="192">
        <v>171</v>
      </c>
      <c r="F169" s="193">
        <v>0</v>
      </c>
      <c r="G169" s="193">
        <v>0</v>
      </c>
      <c r="H169" s="193">
        <v>0</v>
      </c>
      <c r="I169" s="192">
        <v>138</v>
      </c>
      <c r="J169" s="193">
        <v>0</v>
      </c>
      <c r="K169" s="193">
        <v>0</v>
      </c>
      <c r="L169" s="193">
        <v>0</v>
      </c>
      <c r="M169" s="193">
        <v>0</v>
      </c>
      <c r="N169" s="193">
        <v>0</v>
      </c>
      <c r="O169" s="192">
        <v>484</v>
      </c>
      <c r="P169" s="193">
        <v>0</v>
      </c>
      <c r="Q169" s="193">
        <v>0</v>
      </c>
      <c r="R169" s="192">
        <v>84.096774193548384</v>
      </c>
      <c r="S169" s="192">
        <v>576</v>
      </c>
      <c r="T169" s="456">
        <v>494.03225806451616</v>
      </c>
      <c r="U169" s="456">
        <v>410</v>
      </c>
      <c r="V169" s="456">
        <v>283</v>
      </c>
      <c r="W169" s="534">
        <v>432.29747045161292</v>
      </c>
      <c r="X169" s="537">
        <v>5.6244348387096776</v>
      </c>
    </row>
    <row r="170" spans="1:24" ht="15">
      <c r="A170" s="191" t="s">
        <v>1740</v>
      </c>
      <c r="B170" s="195" t="s">
        <v>1741</v>
      </c>
      <c r="C170" s="193">
        <v>0</v>
      </c>
      <c r="D170" s="193">
        <v>0</v>
      </c>
      <c r="E170" s="192">
        <v>724</v>
      </c>
      <c r="F170" s="192">
        <v>1249</v>
      </c>
      <c r="G170" s="192">
        <v>7091</v>
      </c>
      <c r="H170" s="192">
        <v>2714</v>
      </c>
      <c r="I170" s="192">
        <v>7163</v>
      </c>
      <c r="J170" s="192">
        <v>1216</v>
      </c>
      <c r="K170" s="192">
        <v>719</v>
      </c>
      <c r="L170" s="192">
        <v>768</v>
      </c>
      <c r="M170" s="192">
        <v>662</v>
      </c>
      <c r="N170" s="192">
        <v>144</v>
      </c>
      <c r="O170" s="193">
        <v>0</v>
      </c>
      <c r="P170" s="192">
        <v>48</v>
      </c>
      <c r="Q170" s="193">
        <v>0</v>
      </c>
      <c r="R170" s="192">
        <v>0</v>
      </c>
      <c r="S170" s="192">
        <v>0</v>
      </c>
      <c r="T170" s="456">
        <v>86.322580645161295</v>
      </c>
      <c r="U170" s="536">
        <v>0</v>
      </c>
      <c r="V170" s="536">
        <v>0</v>
      </c>
      <c r="W170" s="534">
        <v>10141.162801548386</v>
      </c>
      <c r="X170" s="537">
        <v>0</v>
      </c>
    </row>
    <row r="171" spans="1:24">
      <c r="A171" s="191" t="s">
        <v>1734</v>
      </c>
      <c r="B171" s="195" t="s">
        <v>1735</v>
      </c>
      <c r="C171" s="193">
        <v>0</v>
      </c>
      <c r="D171" s="193">
        <v>0</v>
      </c>
      <c r="E171" s="193">
        <v>0</v>
      </c>
      <c r="F171" s="193">
        <v>0</v>
      </c>
      <c r="G171" s="193">
        <v>0</v>
      </c>
      <c r="H171" s="193">
        <v>0</v>
      </c>
      <c r="I171" s="193">
        <v>0</v>
      </c>
      <c r="J171" s="193">
        <v>0</v>
      </c>
      <c r="K171" s="193">
        <v>0</v>
      </c>
      <c r="L171" s="192">
        <v>147</v>
      </c>
      <c r="M171" s="193">
        <v>0</v>
      </c>
      <c r="N171" s="193">
        <v>0</v>
      </c>
      <c r="O171" s="193">
        <v>0</v>
      </c>
      <c r="P171" s="193">
        <v>0</v>
      </c>
      <c r="Q171" s="193">
        <v>0</v>
      </c>
      <c r="R171" s="192">
        <v>0</v>
      </c>
      <c r="S171" s="192">
        <v>0</v>
      </c>
      <c r="T171" s="456">
        <v>0</v>
      </c>
      <c r="U171" s="536">
        <v>0</v>
      </c>
      <c r="V171" s="536">
        <v>0</v>
      </c>
      <c r="W171" s="536">
        <v>0</v>
      </c>
      <c r="X171" s="536">
        <v>0</v>
      </c>
    </row>
    <row r="172" spans="1:24">
      <c r="A172" s="191" t="s">
        <v>1518</v>
      </c>
      <c r="B172" s="195" t="s">
        <v>1519</v>
      </c>
      <c r="C172" s="193">
        <v>0</v>
      </c>
      <c r="D172" s="193">
        <v>0</v>
      </c>
      <c r="E172" s="192">
        <v>198</v>
      </c>
      <c r="F172" s="193">
        <v>0</v>
      </c>
      <c r="G172" s="193">
        <v>0</v>
      </c>
      <c r="H172" s="193">
        <v>0</v>
      </c>
      <c r="I172" s="193">
        <v>0</v>
      </c>
      <c r="J172" s="193">
        <v>0</v>
      </c>
      <c r="K172" s="193">
        <v>0</v>
      </c>
      <c r="L172" s="193">
        <v>0</v>
      </c>
      <c r="M172" s="193">
        <v>0</v>
      </c>
      <c r="N172" s="193">
        <v>0</v>
      </c>
      <c r="O172" s="193">
        <v>0</v>
      </c>
      <c r="P172" s="193">
        <v>0</v>
      </c>
      <c r="Q172" s="193">
        <v>0</v>
      </c>
      <c r="R172" s="192">
        <v>0</v>
      </c>
      <c r="S172" s="192">
        <v>0</v>
      </c>
      <c r="T172" s="192">
        <v>0</v>
      </c>
      <c r="U172" s="536">
        <v>0</v>
      </c>
      <c r="V172" s="536">
        <v>0</v>
      </c>
      <c r="W172" s="536">
        <v>0</v>
      </c>
      <c r="X172" s="536">
        <v>0</v>
      </c>
    </row>
    <row r="173" spans="1:24">
      <c r="A173" s="191" t="s">
        <v>1732</v>
      </c>
      <c r="B173" s="195" t="s">
        <v>1733</v>
      </c>
      <c r="C173" s="193">
        <v>0</v>
      </c>
      <c r="D173" s="193">
        <v>0</v>
      </c>
      <c r="E173" s="193">
        <v>0</v>
      </c>
      <c r="F173" s="193">
        <v>0</v>
      </c>
      <c r="G173" s="193">
        <v>0</v>
      </c>
      <c r="H173" s="193">
        <v>0</v>
      </c>
      <c r="I173" s="193">
        <v>0</v>
      </c>
      <c r="J173" s="192">
        <v>203</v>
      </c>
      <c r="K173" s="193">
        <v>0</v>
      </c>
      <c r="L173" s="193">
        <v>0</v>
      </c>
      <c r="M173" s="193">
        <v>0</v>
      </c>
      <c r="N173" s="193">
        <v>0</v>
      </c>
      <c r="O173" s="193">
        <v>0</v>
      </c>
      <c r="P173" s="193">
        <v>0</v>
      </c>
      <c r="Q173" s="193">
        <v>0</v>
      </c>
      <c r="R173" s="192">
        <v>0</v>
      </c>
      <c r="S173" s="192">
        <v>0</v>
      </c>
      <c r="T173" s="192">
        <v>0</v>
      </c>
      <c r="U173" s="536">
        <v>0</v>
      </c>
      <c r="V173" s="536">
        <v>0</v>
      </c>
      <c r="W173" s="536">
        <v>0</v>
      </c>
      <c r="X173" s="536">
        <v>0</v>
      </c>
    </row>
    <row r="174" spans="1:24">
      <c r="A174" s="191" t="s">
        <v>1522</v>
      </c>
      <c r="B174" s="195" t="s">
        <v>1523</v>
      </c>
      <c r="C174" s="193">
        <v>0</v>
      </c>
      <c r="D174" s="192">
        <v>222</v>
      </c>
      <c r="E174" s="192">
        <v>32</v>
      </c>
      <c r="F174" s="192">
        <v>119</v>
      </c>
      <c r="G174" s="192">
        <v>200</v>
      </c>
      <c r="H174" s="192">
        <v>182</v>
      </c>
      <c r="I174" s="192">
        <v>1243</v>
      </c>
      <c r="J174" s="193">
        <v>0</v>
      </c>
      <c r="K174" s="193">
        <v>0</v>
      </c>
      <c r="L174" s="193">
        <v>0</v>
      </c>
      <c r="M174" s="193">
        <v>0</v>
      </c>
      <c r="N174" s="193">
        <v>0</v>
      </c>
      <c r="O174" s="193">
        <v>0</v>
      </c>
      <c r="P174" s="193">
        <v>0</v>
      </c>
      <c r="Q174" s="193">
        <v>0</v>
      </c>
      <c r="R174" s="192">
        <v>0</v>
      </c>
      <c r="S174" s="192">
        <v>0</v>
      </c>
      <c r="T174" s="192">
        <v>0</v>
      </c>
      <c r="U174" s="536">
        <v>0</v>
      </c>
      <c r="V174" s="536">
        <v>0</v>
      </c>
      <c r="W174" s="536">
        <v>0</v>
      </c>
      <c r="X174" s="536">
        <v>0</v>
      </c>
    </row>
    <row r="175" spans="1:24">
      <c r="A175" s="191" t="s">
        <v>1742</v>
      </c>
      <c r="B175" s="195" t="s">
        <v>1743</v>
      </c>
      <c r="C175" s="193">
        <v>0</v>
      </c>
      <c r="D175" s="193">
        <v>0</v>
      </c>
      <c r="E175" s="193">
        <v>0</v>
      </c>
      <c r="F175" s="193">
        <v>0</v>
      </c>
      <c r="G175" s="192">
        <v>864</v>
      </c>
      <c r="H175" s="193">
        <v>0</v>
      </c>
      <c r="I175" s="193">
        <v>0</v>
      </c>
      <c r="J175" s="193">
        <v>0</v>
      </c>
      <c r="K175" s="193">
        <v>0</v>
      </c>
      <c r="L175" s="193">
        <v>0</v>
      </c>
      <c r="M175" s="193">
        <v>0</v>
      </c>
      <c r="N175" s="192">
        <v>168</v>
      </c>
      <c r="O175" s="193">
        <v>0</v>
      </c>
      <c r="P175" s="193">
        <v>0</v>
      </c>
      <c r="Q175" s="193">
        <v>0</v>
      </c>
      <c r="R175" s="192">
        <v>0</v>
      </c>
      <c r="S175" s="192">
        <v>0</v>
      </c>
      <c r="T175" s="192">
        <v>0</v>
      </c>
      <c r="U175" s="536">
        <v>0</v>
      </c>
      <c r="V175" s="536">
        <v>0</v>
      </c>
      <c r="W175" s="536">
        <v>0</v>
      </c>
      <c r="X175" s="536">
        <v>0</v>
      </c>
    </row>
    <row r="176" spans="1:24">
      <c r="A176" s="191" t="s">
        <v>1736</v>
      </c>
      <c r="B176" s="195" t="s">
        <v>1737</v>
      </c>
      <c r="C176" s="192">
        <v>1480</v>
      </c>
      <c r="D176" s="192">
        <v>310</v>
      </c>
      <c r="E176" s="192">
        <v>2619</v>
      </c>
      <c r="F176" s="192">
        <v>2316</v>
      </c>
      <c r="G176" s="193">
        <v>0</v>
      </c>
      <c r="H176" s="192">
        <v>1602</v>
      </c>
      <c r="I176" s="192">
        <v>294</v>
      </c>
      <c r="J176" s="193">
        <v>0</v>
      </c>
      <c r="K176" s="193">
        <v>0</v>
      </c>
      <c r="L176" s="193">
        <v>0</v>
      </c>
      <c r="M176" s="193">
        <v>0</v>
      </c>
      <c r="N176" s="193">
        <v>0</v>
      </c>
      <c r="O176" s="193">
        <v>0</v>
      </c>
      <c r="P176" s="193">
        <v>0</v>
      </c>
      <c r="Q176" s="193">
        <v>0</v>
      </c>
      <c r="R176" s="192">
        <v>0</v>
      </c>
      <c r="S176" s="192">
        <v>0</v>
      </c>
      <c r="T176" s="192">
        <v>0</v>
      </c>
      <c r="U176" s="536">
        <v>0</v>
      </c>
      <c r="V176" s="536">
        <v>0</v>
      </c>
      <c r="W176" s="536">
        <v>0</v>
      </c>
      <c r="X176" s="536">
        <v>0</v>
      </c>
    </row>
    <row r="177" spans="1:24">
      <c r="A177" s="191" t="s">
        <v>1510</v>
      </c>
      <c r="B177" s="195" t="s">
        <v>1511</v>
      </c>
      <c r="C177" s="193">
        <v>0</v>
      </c>
      <c r="D177" s="193">
        <v>0</v>
      </c>
      <c r="E177" s="192">
        <v>200</v>
      </c>
      <c r="F177" s="193">
        <v>0</v>
      </c>
      <c r="G177" s="193">
        <v>0</v>
      </c>
      <c r="H177" s="193">
        <v>0</v>
      </c>
      <c r="I177" s="193">
        <v>0</v>
      </c>
      <c r="J177" s="193">
        <v>0</v>
      </c>
      <c r="K177" s="193">
        <v>0</v>
      </c>
      <c r="L177" s="193">
        <v>0</v>
      </c>
      <c r="M177" s="193">
        <v>0</v>
      </c>
      <c r="N177" s="193">
        <v>0</v>
      </c>
      <c r="O177" s="192">
        <v>512</v>
      </c>
      <c r="P177" s="192">
        <v>60</v>
      </c>
      <c r="Q177" s="193">
        <v>0</v>
      </c>
      <c r="R177" s="192">
        <v>0</v>
      </c>
      <c r="S177" s="192">
        <v>0</v>
      </c>
      <c r="T177" s="532">
        <v>149</v>
      </c>
      <c r="U177" s="536">
        <v>0</v>
      </c>
      <c r="V177" s="536">
        <v>0</v>
      </c>
      <c r="W177" s="536">
        <v>0</v>
      </c>
      <c r="X177" s="536">
        <v>0</v>
      </c>
    </row>
    <row r="178" spans="1:24">
      <c r="A178" s="191" t="s">
        <v>1550</v>
      </c>
      <c r="B178" s="195" t="s">
        <v>1551</v>
      </c>
      <c r="C178" s="193">
        <v>0</v>
      </c>
      <c r="D178" s="193">
        <v>0</v>
      </c>
      <c r="E178" s="193">
        <v>0</v>
      </c>
      <c r="F178" s="193">
        <v>0</v>
      </c>
      <c r="G178" s="193">
        <v>0</v>
      </c>
      <c r="H178" s="193">
        <v>0</v>
      </c>
      <c r="I178" s="193">
        <v>0</v>
      </c>
      <c r="J178" s="193">
        <v>0</v>
      </c>
      <c r="K178" s="193">
        <v>0</v>
      </c>
      <c r="L178" s="193">
        <v>0</v>
      </c>
      <c r="M178" s="192">
        <v>153</v>
      </c>
      <c r="N178" s="193">
        <v>0</v>
      </c>
      <c r="O178" s="193">
        <v>0</v>
      </c>
      <c r="P178" s="193">
        <v>0</v>
      </c>
      <c r="Q178" s="193">
        <v>0</v>
      </c>
      <c r="R178" s="192">
        <v>0</v>
      </c>
      <c r="S178" s="192">
        <v>0</v>
      </c>
      <c r="T178" s="192">
        <v>0</v>
      </c>
      <c r="U178" s="536">
        <v>0</v>
      </c>
      <c r="V178" s="536">
        <v>0</v>
      </c>
      <c r="W178" s="536">
        <v>0</v>
      </c>
      <c r="X178" s="536">
        <v>0</v>
      </c>
    </row>
    <row r="179" spans="1:24">
      <c r="A179" s="191" t="s">
        <v>1744</v>
      </c>
      <c r="B179" s="195" t="s">
        <v>1745</v>
      </c>
      <c r="C179" s="193">
        <v>0</v>
      </c>
      <c r="D179" s="193">
        <v>0</v>
      </c>
      <c r="E179" s="193">
        <v>0</v>
      </c>
      <c r="F179" s="193">
        <v>0</v>
      </c>
      <c r="G179" s="193">
        <v>0</v>
      </c>
      <c r="H179" s="192">
        <v>155</v>
      </c>
      <c r="I179" s="192">
        <v>155</v>
      </c>
      <c r="J179" s="193">
        <v>0</v>
      </c>
      <c r="K179" s="193">
        <v>0</v>
      </c>
      <c r="L179" s="193">
        <v>0</v>
      </c>
      <c r="M179" s="193">
        <v>0</v>
      </c>
      <c r="N179" s="193">
        <v>0</v>
      </c>
      <c r="O179" s="193">
        <v>0</v>
      </c>
      <c r="P179" s="193">
        <v>0</v>
      </c>
      <c r="Q179" s="193">
        <v>0</v>
      </c>
      <c r="R179" s="192">
        <v>0</v>
      </c>
      <c r="S179" s="192">
        <v>0</v>
      </c>
      <c r="T179" s="192">
        <v>0</v>
      </c>
      <c r="U179" s="536">
        <v>0</v>
      </c>
      <c r="V179" s="536">
        <v>0</v>
      </c>
      <c r="W179" s="536">
        <v>0</v>
      </c>
      <c r="X179" s="536">
        <v>0</v>
      </c>
    </row>
    <row r="180" spans="1:24" ht="13.5" thickBot="1">
      <c r="B180" s="200" t="s">
        <v>1751</v>
      </c>
      <c r="C180" s="201">
        <f>SUM(C149:C179)</f>
        <v>11043</v>
      </c>
      <c r="D180" s="201">
        <f t="shared" ref="D180:O180" si="15">SUM(D149:D179)</f>
        <v>30356</v>
      </c>
      <c r="E180" s="201">
        <f t="shared" si="15"/>
        <v>37479</v>
      </c>
      <c r="F180" s="201">
        <f t="shared" si="15"/>
        <v>17396</v>
      </c>
      <c r="G180" s="201">
        <f t="shared" si="15"/>
        <v>23551</v>
      </c>
      <c r="H180" s="201">
        <f t="shared" si="15"/>
        <v>14174</v>
      </c>
      <c r="I180" s="201">
        <f t="shared" si="15"/>
        <v>15706</v>
      </c>
      <c r="J180" s="201">
        <f t="shared" si="15"/>
        <v>10074</v>
      </c>
      <c r="K180" s="201">
        <f t="shared" si="15"/>
        <v>6813</v>
      </c>
      <c r="L180" s="201">
        <f>SUM(L149:L179)</f>
        <v>6158</v>
      </c>
      <c r="M180" s="201">
        <f t="shared" si="15"/>
        <v>6766</v>
      </c>
      <c r="N180" s="201">
        <f t="shared" si="15"/>
        <v>1286</v>
      </c>
      <c r="O180" s="201">
        <f t="shared" si="15"/>
        <v>1470</v>
      </c>
      <c r="P180" s="201">
        <f t="shared" ref="P180:U180" si="16">SUM(P149:P179)</f>
        <v>202</v>
      </c>
      <c r="Q180" s="201">
        <f t="shared" si="16"/>
        <v>2744</v>
      </c>
      <c r="R180" s="201">
        <f t="shared" si="16"/>
        <v>801.8709677419356</v>
      </c>
      <c r="S180" s="201">
        <f t="shared" si="16"/>
        <v>2954</v>
      </c>
      <c r="T180" s="201">
        <f t="shared" si="16"/>
        <v>729.35483870967744</v>
      </c>
      <c r="U180" s="538">
        <f t="shared" si="16"/>
        <v>787</v>
      </c>
      <c r="V180" s="538">
        <f>SUM(V149:V179)</f>
        <v>725.03093612903228</v>
      </c>
      <c r="W180" s="538">
        <f>SUM(W149:W179)</f>
        <v>11229.74659896774</v>
      </c>
      <c r="X180" s="538">
        <f>SUM(X149:X179)</f>
        <v>1776.6396593548386</v>
      </c>
    </row>
    <row r="181" spans="1:24" ht="13.5" thickTop="1">
      <c r="S181" s="192"/>
      <c r="X181" s="190"/>
    </row>
    <row r="182" spans="1:24" ht="13.5" thickBot="1">
      <c r="B182" s="200" t="s">
        <v>87</v>
      </c>
      <c r="C182" s="201">
        <f t="shared" ref="C182:W182" si="17">C180+C148+C131+C111+C99+C49+C36+C14+C6</f>
        <v>1967820</v>
      </c>
      <c r="D182" s="201">
        <f t="shared" si="17"/>
        <v>2350645</v>
      </c>
      <c r="E182" s="201">
        <f t="shared" si="17"/>
        <v>2603531</v>
      </c>
      <c r="F182" s="201">
        <f t="shared" si="17"/>
        <v>2781803</v>
      </c>
      <c r="G182" s="201">
        <f t="shared" si="17"/>
        <v>4491437</v>
      </c>
      <c r="H182" s="201">
        <f t="shared" si="17"/>
        <v>5498516</v>
      </c>
      <c r="I182" s="201">
        <f t="shared" si="17"/>
        <v>5011261</v>
      </c>
      <c r="J182" s="201">
        <f t="shared" si="17"/>
        <v>4127067</v>
      </c>
      <c r="K182" s="201">
        <f t="shared" si="17"/>
        <v>3335125</v>
      </c>
      <c r="L182" s="201">
        <f t="shared" si="17"/>
        <v>2685239</v>
      </c>
      <c r="M182" s="201">
        <f t="shared" si="17"/>
        <v>2230956</v>
      </c>
      <c r="N182" s="201">
        <f t="shared" si="17"/>
        <v>2163310</v>
      </c>
      <c r="O182" s="201">
        <f t="shared" si="17"/>
        <v>2059281</v>
      </c>
      <c r="P182" s="201">
        <f t="shared" si="17"/>
        <v>2056561</v>
      </c>
      <c r="Q182" s="201">
        <f t="shared" si="17"/>
        <v>2009922</v>
      </c>
      <c r="R182" s="201">
        <f t="shared" si="17"/>
        <v>2398079.5161290322</v>
      </c>
      <c r="S182" s="201">
        <f t="shared" si="17"/>
        <v>2351069</v>
      </c>
      <c r="T182" s="201">
        <f t="shared" si="17"/>
        <v>2644715.5161290322</v>
      </c>
      <c r="U182" s="201">
        <f t="shared" si="17"/>
        <v>2974424</v>
      </c>
      <c r="V182" s="201">
        <f t="shared" si="17"/>
        <v>3064532.3170670322</v>
      </c>
      <c r="W182" s="201">
        <f t="shared" si="17"/>
        <v>2729242.9784842581</v>
      </c>
      <c r="X182" s="201">
        <f t="shared" ref="X182" si="18">X180+X148+X131+X111+X99+X49+X36+X14+X6</f>
        <v>3062945.7764999997</v>
      </c>
    </row>
    <row r="183" spans="1:24" ht="13.5" thickTop="1">
      <c r="S183" s="192"/>
    </row>
    <row r="184" spans="1:24" ht="15">
      <c r="B184" s="722" t="s">
        <v>1093</v>
      </c>
      <c r="C184" s="722"/>
      <c r="S184" s="192"/>
    </row>
    <row r="185" spans="1:24">
      <c r="L185" s="542">
        <f>'Monthly Exports'!B16</f>
        <v>2687309</v>
      </c>
      <c r="M185" s="542">
        <f>'Monthly Exports'!C16</f>
        <v>2230956</v>
      </c>
      <c r="N185" s="542">
        <f>'Monthly Exports'!D16</f>
        <v>2163310</v>
      </c>
      <c r="O185" s="542">
        <f>'Monthly Exports'!E16</f>
        <v>2059281</v>
      </c>
      <c r="P185" s="542">
        <f>'Monthly Exports'!F16</f>
        <v>2056561</v>
      </c>
      <c r="Q185" s="542">
        <f>'Monthly Exports'!G16</f>
        <v>2009954</v>
      </c>
      <c r="R185" s="542">
        <f>'Monthly Exports'!H16</f>
        <v>2397562</v>
      </c>
      <c r="S185" s="542">
        <f>'Monthly Exports'!I16</f>
        <v>2350598</v>
      </c>
      <c r="T185" s="542">
        <f>'Monthly Exports'!J16</f>
        <v>2645096</v>
      </c>
      <c r="U185" s="542">
        <f>'Monthly Exports'!K16</f>
        <v>2974573</v>
      </c>
      <c r="V185" s="542">
        <f>'Monthly Exports'!L16</f>
        <v>3066859</v>
      </c>
      <c r="W185" s="542">
        <f>'Monthly Exports'!M16</f>
        <v>2730129.3250968223</v>
      </c>
      <c r="X185" s="542">
        <f>'Monthly Exports'!N16</f>
        <v>3078169</v>
      </c>
    </row>
    <row r="186" spans="1:24">
      <c r="S186" s="192"/>
    </row>
    <row r="187" spans="1:24">
      <c r="L187" s="541">
        <f t="shared" ref="L187:X187" si="19">L182-L185</f>
        <v>-2070</v>
      </c>
      <c r="M187" s="541">
        <f t="shared" si="19"/>
        <v>0</v>
      </c>
      <c r="N187" s="541">
        <f t="shared" si="19"/>
        <v>0</v>
      </c>
      <c r="O187" s="541">
        <f t="shared" si="19"/>
        <v>0</v>
      </c>
      <c r="P187" s="541">
        <f t="shared" si="19"/>
        <v>0</v>
      </c>
      <c r="Q187" s="541">
        <f t="shared" si="19"/>
        <v>-32</v>
      </c>
      <c r="R187" s="541">
        <f t="shared" si="19"/>
        <v>517.51612903224304</v>
      </c>
      <c r="S187" s="541">
        <f t="shared" si="19"/>
        <v>471</v>
      </c>
      <c r="T187" s="541">
        <f t="shared" si="19"/>
        <v>-380.48387096775696</v>
      </c>
      <c r="U187" s="541">
        <f t="shared" si="19"/>
        <v>-149</v>
      </c>
      <c r="V187" s="541">
        <f t="shared" si="19"/>
        <v>-2326.6829329677857</v>
      </c>
      <c r="W187" s="541">
        <f t="shared" si="19"/>
        <v>-886.34661256428808</v>
      </c>
      <c r="X187" s="541">
        <f t="shared" si="19"/>
        <v>-15223.223500000313</v>
      </c>
    </row>
  </sheetData>
  <mergeCells count="1">
    <mergeCell ref="B184:C184"/>
  </mergeCells>
  <phoneticPr fontId="15" type="noConversion"/>
  <hyperlinks>
    <hyperlink ref="B184:C184" location="'Table of Contents'!A1" display="Table of contents"/>
  </hyperlinks>
  <pageMargins left="0.75" right="0.75" top="1" bottom="1" header="0.5" footer="0.5"/>
  <pageSetup orientation="portrait" verticalDpi="1200" r:id="rId1"/>
  <headerFooter alignWithMargins="0"/>
</worksheet>
</file>

<file path=xl/worksheets/sheet21.xml><?xml version="1.0" encoding="utf-8"?>
<worksheet xmlns="http://schemas.openxmlformats.org/spreadsheetml/2006/main" xmlns:r="http://schemas.openxmlformats.org/officeDocument/2006/relationships">
  <sheetPr codeName="Sheet20"/>
  <dimension ref="A1:U60"/>
  <sheetViews>
    <sheetView zoomScale="85" zoomScaleNormal="85" zoomScaleSheetLayoutView="85" workbookViewId="0">
      <selection sqref="A1:K1"/>
    </sheetView>
  </sheetViews>
  <sheetFormatPr defaultRowHeight="12.75"/>
  <cols>
    <col min="1" max="1" width="22.5703125" customWidth="1"/>
    <col min="2" max="2" width="11.5703125" bestFit="1" customWidth="1"/>
    <col min="3" max="3" width="11.28515625" bestFit="1" customWidth="1"/>
    <col min="4" max="5" width="11.5703125" bestFit="1" customWidth="1"/>
    <col min="6" max="6" width="11.28515625" bestFit="1" customWidth="1"/>
    <col min="7" max="7" width="12" bestFit="1" customWidth="1"/>
    <col min="8" max="8" width="11.28515625" bestFit="1" customWidth="1"/>
    <col min="9" max="9" width="12" bestFit="1" customWidth="1"/>
    <col min="10" max="11" width="11.5703125" bestFit="1" customWidth="1"/>
    <col min="12" max="12" width="11.7109375" bestFit="1" customWidth="1"/>
    <col min="13" max="14" width="11.28515625" bestFit="1" customWidth="1"/>
    <col min="15" max="18" width="11.5703125" bestFit="1" customWidth="1"/>
    <col min="19" max="20" width="11.7109375" bestFit="1" customWidth="1"/>
  </cols>
  <sheetData>
    <row r="1" spans="1:20">
      <c r="A1" s="731" t="s">
        <v>2194</v>
      </c>
      <c r="B1" s="731"/>
      <c r="C1" s="731"/>
      <c r="D1" s="731"/>
      <c r="E1" s="731"/>
      <c r="F1" s="731"/>
      <c r="G1" s="731"/>
      <c r="H1" s="731"/>
      <c r="I1" s="731"/>
      <c r="J1" s="731"/>
      <c r="K1" s="731"/>
    </row>
    <row r="2" spans="1:20">
      <c r="A2" s="731" t="s">
        <v>346</v>
      </c>
      <c r="B2" s="731"/>
      <c r="C2" s="731"/>
      <c r="D2" s="731"/>
      <c r="E2" s="731"/>
      <c r="F2" s="731"/>
      <c r="G2" s="731"/>
      <c r="H2" s="731"/>
      <c r="I2" s="731"/>
      <c r="J2" s="731"/>
      <c r="K2" s="731"/>
    </row>
    <row r="4" spans="1:20" ht="13.5" thickBot="1">
      <c r="A4" s="30"/>
      <c r="B4" s="43">
        <v>1994</v>
      </c>
      <c r="C4" s="43">
        <v>1995</v>
      </c>
      <c r="D4" s="43">
        <v>1996</v>
      </c>
      <c r="E4" s="43">
        <v>1997</v>
      </c>
      <c r="F4" s="43">
        <v>1998</v>
      </c>
      <c r="G4" s="43">
        <v>1999</v>
      </c>
      <c r="H4" s="43">
        <v>2000</v>
      </c>
      <c r="I4" s="43">
        <v>2001</v>
      </c>
      <c r="J4" s="43">
        <v>2002</v>
      </c>
      <c r="K4" s="43">
        <v>2003</v>
      </c>
      <c r="L4" s="285">
        <v>2004</v>
      </c>
      <c r="M4" s="285">
        <v>2005</v>
      </c>
      <c r="N4" s="285">
        <v>2006</v>
      </c>
      <c r="O4" s="285">
        <v>2007</v>
      </c>
      <c r="P4" s="285">
        <v>2008</v>
      </c>
      <c r="Q4" s="285">
        <v>2009</v>
      </c>
      <c r="R4" s="285">
        <v>2010</v>
      </c>
      <c r="S4" s="285">
        <v>2011</v>
      </c>
      <c r="T4" s="285">
        <v>2012</v>
      </c>
    </row>
    <row r="5" spans="1:20">
      <c r="A5" s="9" t="s">
        <v>347</v>
      </c>
      <c r="B5" s="59">
        <v>4260229</v>
      </c>
      <c r="C5" s="59">
        <v>4296800</v>
      </c>
      <c r="D5" s="59">
        <v>4331102</v>
      </c>
      <c r="E5" s="59">
        <v>4367935</v>
      </c>
      <c r="F5" s="59">
        <v>4404701</v>
      </c>
      <c r="G5" s="59">
        <v>4430141</v>
      </c>
      <c r="H5" s="59">
        <v>4451687</v>
      </c>
      <c r="I5" s="59">
        <v>4462832</v>
      </c>
      <c r="J5" s="157">
        <v>4469906</v>
      </c>
      <c r="K5" s="158">
        <v>4486598</v>
      </c>
      <c r="L5" s="158">
        <v>4506574</v>
      </c>
      <c r="M5" s="158">
        <v>4537299</v>
      </c>
      <c r="N5" s="158">
        <v>4587564</v>
      </c>
      <c r="O5" s="2">
        <v>4626595</v>
      </c>
      <c r="P5" s="2">
        <v>4661900</v>
      </c>
      <c r="Q5" s="2">
        <v>4708708</v>
      </c>
      <c r="R5" s="2">
        <v>4771590</v>
      </c>
      <c r="S5" s="2">
        <v>4790869</v>
      </c>
      <c r="T5" s="2">
        <v>4822023</v>
      </c>
    </row>
    <row r="6" spans="1:20">
      <c r="A6" s="9" t="s">
        <v>348</v>
      </c>
      <c r="B6" s="59">
        <v>603308</v>
      </c>
      <c r="C6" s="59">
        <v>604412</v>
      </c>
      <c r="D6" s="59">
        <v>608569</v>
      </c>
      <c r="E6" s="59">
        <v>612968</v>
      </c>
      <c r="F6" s="59">
        <v>619932</v>
      </c>
      <c r="G6" s="59">
        <v>624779</v>
      </c>
      <c r="H6" s="59">
        <v>627428</v>
      </c>
      <c r="I6" s="59">
        <v>633160</v>
      </c>
      <c r="J6" s="157">
        <v>642391</v>
      </c>
      <c r="K6" s="158">
        <v>650426</v>
      </c>
      <c r="L6" s="158">
        <v>660975</v>
      </c>
      <c r="M6" s="158">
        <v>668625</v>
      </c>
      <c r="N6" s="158">
        <v>676301</v>
      </c>
      <c r="O6" s="2">
        <v>681111</v>
      </c>
      <c r="P6" s="2">
        <v>686293</v>
      </c>
      <c r="Q6" s="2">
        <v>698473</v>
      </c>
      <c r="R6" s="2">
        <v>690943</v>
      </c>
      <c r="S6" s="2">
        <v>703102</v>
      </c>
      <c r="T6" s="2">
        <v>731449</v>
      </c>
    </row>
    <row r="7" spans="1:20">
      <c r="A7" s="9" t="s">
        <v>349</v>
      </c>
      <c r="B7" s="59">
        <v>4245089</v>
      </c>
      <c r="C7" s="59">
        <v>4432499</v>
      </c>
      <c r="D7" s="59">
        <v>4586940</v>
      </c>
      <c r="E7" s="59">
        <v>4736990</v>
      </c>
      <c r="F7" s="59">
        <v>4883342</v>
      </c>
      <c r="G7" s="59">
        <v>5023823</v>
      </c>
      <c r="H7" s="59">
        <v>5166810</v>
      </c>
      <c r="I7" s="59">
        <v>5303632</v>
      </c>
      <c r="J7" s="157">
        <v>5449195</v>
      </c>
      <c r="K7" s="158">
        <v>5585512</v>
      </c>
      <c r="L7" s="158">
        <v>5750475</v>
      </c>
      <c r="M7" s="158">
        <v>5961239</v>
      </c>
      <c r="N7" s="158">
        <v>6178251</v>
      </c>
      <c r="O7" s="2">
        <v>6353421</v>
      </c>
      <c r="P7" s="2">
        <v>6500180</v>
      </c>
      <c r="Q7" s="2">
        <v>6595778</v>
      </c>
      <c r="R7" s="2">
        <v>6391642</v>
      </c>
      <c r="S7" s="2">
        <v>6461029</v>
      </c>
      <c r="T7" s="2">
        <v>6553255</v>
      </c>
    </row>
    <row r="8" spans="1:20">
      <c r="A8" s="9" t="s">
        <v>350</v>
      </c>
      <c r="B8" s="59">
        <v>2494019</v>
      </c>
      <c r="C8" s="59">
        <v>2535399</v>
      </c>
      <c r="D8" s="59">
        <v>2572109</v>
      </c>
      <c r="E8" s="59">
        <v>2601090</v>
      </c>
      <c r="F8" s="59">
        <v>2626289</v>
      </c>
      <c r="G8" s="59">
        <v>2651860</v>
      </c>
      <c r="H8" s="59">
        <v>2678217</v>
      </c>
      <c r="I8" s="59">
        <v>2689601</v>
      </c>
      <c r="J8" s="157">
        <v>2701889</v>
      </c>
      <c r="K8" s="158">
        <v>2717909</v>
      </c>
      <c r="L8" s="158">
        <v>2740191</v>
      </c>
      <c r="M8" s="158">
        <v>2768918</v>
      </c>
      <c r="N8" s="158">
        <v>2804199</v>
      </c>
      <c r="O8" s="2">
        <v>2830557</v>
      </c>
      <c r="P8" s="2">
        <v>2855390</v>
      </c>
      <c r="Q8" s="2">
        <v>2889450</v>
      </c>
      <c r="R8" s="2">
        <v>2914626</v>
      </c>
      <c r="S8" s="2">
        <v>2931665</v>
      </c>
      <c r="T8" s="2">
        <v>2949131</v>
      </c>
    </row>
    <row r="9" spans="1:20">
      <c r="A9" s="9" t="s">
        <v>351</v>
      </c>
      <c r="B9" s="59">
        <v>31484435</v>
      </c>
      <c r="C9" s="59">
        <v>31696582</v>
      </c>
      <c r="D9" s="59">
        <v>32018834</v>
      </c>
      <c r="E9" s="59">
        <v>32486010</v>
      </c>
      <c r="F9" s="59">
        <v>32987675</v>
      </c>
      <c r="G9" s="59">
        <v>33499204</v>
      </c>
      <c r="H9" s="59">
        <v>33998767</v>
      </c>
      <c r="I9" s="59">
        <v>34507030</v>
      </c>
      <c r="J9" s="157">
        <v>34916495</v>
      </c>
      <c r="K9" s="158">
        <v>35307398</v>
      </c>
      <c r="L9" s="158">
        <v>35629666</v>
      </c>
      <c r="M9" s="158">
        <v>35885415</v>
      </c>
      <c r="N9" s="158">
        <v>36121296</v>
      </c>
      <c r="O9" s="2">
        <v>36377534</v>
      </c>
      <c r="P9" s="2">
        <v>36756666</v>
      </c>
      <c r="Q9" s="2">
        <v>36961664</v>
      </c>
      <c r="R9" s="2">
        <v>37184322</v>
      </c>
      <c r="S9" s="2">
        <v>37536241</v>
      </c>
      <c r="T9" s="2">
        <v>38041430</v>
      </c>
    </row>
    <row r="10" spans="1:20">
      <c r="A10" s="9" t="s">
        <v>352</v>
      </c>
      <c r="B10" s="59">
        <v>3724168</v>
      </c>
      <c r="C10" s="59">
        <v>3826653</v>
      </c>
      <c r="D10" s="59">
        <v>3919972</v>
      </c>
      <c r="E10" s="59">
        <v>4018293</v>
      </c>
      <c r="F10" s="59">
        <v>4116639</v>
      </c>
      <c r="G10" s="59">
        <v>4226018</v>
      </c>
      <c r="H10" s="59">
        <v>4327788</v>
      </c>
      <c r="I10" s="59">
        <v>4431918</v>
      </c>
      <c r="J10" s="157">
        <v>4503156</v>
      </c>
      <c r="K10" s="158">
        <v>4548339</v>
      </c>
      <c r="L10" s="158">
        <v>4600050</v>
      </c>
      <c r="M10" s="158">
        <v>4662734</v>
      </c>
      <c r="N10" s="158">
        <v>4751474</v>
      </c>
      <c r="O10" s="2">
        <v>4842770</v>
      </c>
      <c r="P10" s="2">
        <v>4939456</v>
      </c>
      <c r="Q10" s="2">
        <v>5024748</v>
      </c>
      <c r="R10" s="2">
        <v>5013604</v>
      </c>
      <c r="S10" s="2">
        <v>5081969</v>
      </c>
      <c r="T10" s="2">
        <v>5187582</v>
      </c>
    </row>
    <row r="11" spans="1:20">
      <c r="A11" s="9" t="s">
        <v>353</v>
      </c>
      <c r="B11" s="59">
        <v>3316121</v>
      </c>
      <c r="C11" s="59">
        <v>3324144</v>
      </c>
      <c r="D11" s="59">
        <v>3336685</v>
      </c>
      <c r="E11" s="59">
        <v>3349348</v>
      </c>
      <c r="F11" s="59">
        <v>3365352</v>
      </c>
      <c r="G11" s="59">
        <v>3386401</v>
      </c>
      <c r="H11" s="59">
        <v>3411714</v>
      </c>
      <c r="I11" s="59">
        <v>3428208</v>
      </c>
      <c r="J11" s="157">
        <v>3448261</v>
      </c>
      <c r="K11" s="158">
        <v>3467932</v>
      </c>
      <c r="L11" s="158">
        <v>3475351</v>
      </c>
      <c r="M11" s="158">
        <v>3478714</v>
      </c>
      <c r="N11" s="158">
        <v>3487896</v>
      </c>
      <c r="O11" s="2">
        <v>3489868</v>
      </c>
      <c r="P11" s="2">
        <v>3501252</v>
      </c>
      <c r="Q11" s="2">
        <v>3518288</v>
      </c>
      <c r="R11" s="2">
        <v>3567732</v>
      </c>
      <c r="S11" s="2">
        <v>3573326</v>
      </c>
      <c r="T11" s="2">
        <v>3590347</v>
      </c>
    </row>
    <row r="12" spans="1:20">
      <c r="A12" s="9" t="s">
        <v>354</v>
      </c>
      <c r="B12" s="59">
        <v>717545</v>
      </c>
      <c r="C12" s="59">
        <v>729734</v>
      </c>
      <c r="D12" s="59">
        <v>740977</v>
      </c>
      <c r="E12" s="59">
        <v>751487</v>
      </c>
      <c r="F12" s="59">
        <v>763335</v>
      </c>
      <c r="G12" s="59">
        <v>774990</v>
      </c>
      <c r="H12" s="59">
        <v>786404</v>
      </c>
      <c r="I12" s="59">
        <v>794498</v>
      </c>
      <c r="J12" s="157">
        <v>803774</v>
      </c>
      <c r="K12" s="158">
        <v>814262</v>
      </c>
      <c r="L12" s="158">
        <v>825682</v>
      </c>
      <c r="M12" s="158">
        <v>838519</v>
      </c>
      <c r="N12" s="158">
        <v>850366</v>
      </c>
      <c r="O12" s="2">
        <v>861953</v>
      </c>
      <c r="P12" s="2">
        <v>873092</v>
      </c>
      <c r="Q12" s="2">
        <v>885122</v>
      </c>
      <c r="R12" s="2">
        <v>895869</v>
      </c>
      <c r="S12" s="2">
        <v>903195</v>
      </c>
      <c r="T12" s="2">
        <v>917092</v>
      </c>
    </row>
    <row r="13" spans="1:20">
      <c r="A13" s="9" t="s">
        <v>355</v>
      </c>
      <c r="B13" s="59">
        <v>589239</v>
      </c>
      <c r="C13" s="59">
        <v>580517</v>
      </c>
      <c r="D13" s="59">
        <v>572377</v>
      </c>
      <c r="E13" s="59">
        <v>567736</v>
      </c>
      <c r="F13" s="59">
        <v>565230</v>
      </c>
      <c r="G13" s="59">
        <v>570213</v>
      </c>
      <c r="H13" s="59">
        <v>571723</v>
      </c>
      <c r="I13" s="59">
        <v>577678</v>
      </c>
      <c r="J13" s="157">
        <v>579112</v>
      </c>
      <c r="K13" s="158">
        <v>577371</v>
      </c>
      <c r="L13" s="158">
        <v>579521</v>
      </c>
      <c r="M13" s="158">
        <v>582049</v>
      </c>
      <c r="N13" s="158">
        <v>585419</v>
      </c>
      <c r="O13" s="2">
        <v>587868</v>
      </c>
      <c r="P13" s="2">
        <v>591833</v>
      </c>
      <c r="Q13" s="2">
        <v>599657</v>
      </c>
      <c r="R13" s="2">
        <v>602018</v>
      </c>
      <c r="S13" s="2">
        <v>615191</v>
      </c>
      <c r="T13" s="2">
        <v>632323</v>
      </c>
    </row>
    <row r="14" spans="1:20">
      <c r="A14" s="9" t="s">
        <v>356</v>
      </c>
      <c r="B14" s="59">
        <v>14239444</v>
      </c>
      <c r="C14" s="59">
        <v>14537875</v>
      </c>
      <c r="D14" s="59">
        <v>14853360</v>
      </c>
      <c r="E14" s="59">
        <v>15186304</v>
      </c>
      <c r="F14" s="59">
        <v>15486559</v>
      </c>
      <c r="G14" s="59">
        <v>15759421</v>
      </c>
      <c r="H14" s="59">
        <v>16047246</v>
      </c>
      <c r="I14" s="59">
        <v>16340734</v>
      </c>
      <c r="J14" s="157">
        <v>16652679</v>
      </c>
      <c r="K14" s="158">
        <v>16937337</v>
      </c>
      <c r="L14" s="158">
        <v>17313811</v>
      </c>
      <c r="M14" s="158">
        <v>17702476</v>
      </c>
      <c r="N14" s="158">
        <v>18019093</v>
      </c>
      <c r="O14" s="2">
        <v>18199526</v>
      </c>
      <c r="P14" s="2">
        <v>18328340</v>
      </c>
      <c r="Q14" s="2">
        <v>18537969</v>
      </c>
      <c r="R14" s="2">
        <v>18768289</v>
      </c>
      <c r="S14" s="2">
        <v>18989122</v>
      </c>
      <c r="T14" s="2">
        <v>19317568</v>
      </c>
    </row>
    <row r="15" spans="1:20">
      <c r="A15" s="9" t="s">
        <v>357</v>
      </c>
      <c r="B15" s="59">
        <v>7157165</v>
      </c>
      <c r="C15" s="59">
        <v>7328413</v>
      </c>
      <c r="D15" s="59">
        <v>7501069</v>
      </c>
      <c r="E15" s="59">
        <v>7685099</v>
      </c>
      <c r="F15" s="59">
        <v>7863536</v>
      </c>
      <c r="G15" s="59">
        <v>8045965</v>
      </c>
      <c r="H15" s="59">
        <v>8230053</v>
      </c>
      <c r="I15" s="59">
        <v>8418592</v>
      </c>
      <c r="J15" s="157">
        <v>8583674</v>
      </c>
      <c r="K15" s="158">
        <v>8732924</v>
      </c>
      <c r="L15" s="158">
        <v>8910741</v>
      </c>
      <c r="M15" s="158">
        <v>9093958</v>
      </c>
      <c r="N15" s="158">
        <v>9318715</v>
      </c>
      <c r="O15" s="2">
        <v>9523297</v>
      </c>
      <c r="P15" s="2">
        <v>9685744</v>
      </c>
      <c r="Q15" s="2">
        <v>9829211</v>
      </c>
      <c r="R15" s="2">
        <v>9651615</v>
      </c>
      <c r="S15" s="2">
        <v>9739320</v>
      </c>
      <c r="T15" s="2">
        <v>9919945</v>
      </c>
    </row>
    <row r="16" spans="1:20">
      <c r="A16" s="9" t="s">
        <v>358</v>
      </c>
      <c r="B16" s="59">
        <v>1187536</v>
      </c>
      <c r="C16" s="59">
        <v>1196854</v>
      </c>
      <c r="D16" s="59">
        <v>1203755</v>
      </c>
      <c r="E16" s="59">
        <v>1211640</v>
      </c>
      <c r="F16" s="59">
        <v>1215233</v>
      </c>
      <c r="G16" s="59">
        <v>1210300</v>
      </c>
      <c r="H16" s="59">
        <v>1211479</v>
      </c>
      <c r="I16" s="59">
        <v>1217955</v>
      </c>
      <c r="J16" s="157">
        <v>1227391</v>
      </c>
      <c r="K16" s="158">
        <v>1238333</v>
      </c>
      <c r="L16" s="158">
        <v>1251532</v>
      </c>
      <c r="M16" s="158">
        <v>1264468</v>
      </c>
      <c r="N16" s="158">
        <v>1275264</v>
      </c>
      <c r="O16" s="2">
        <v>1277356</v>
      </c>
      <c r="P16" s="2">
        <v>1288198</v>
      </c>
      <c r="Q16" s="2">
        <v>1295178</v>
      </c>
      <c r="R16" s="2">
        <v>1322431</v>
      </c>
      <c r="S16" s="2">
        <v>1333586</v>
      </c>
      <c r="T16" s="2">
        <v>1392313</v>
      </c>
    </row>
    <row r="17" spans="1:21">
      <c r="A17" s="9" t="s">
        <v>359</v>
      </c>
      <c r="B17" s="59">
        <v>1145140</v>
      </c>
      <c r="C17" s="59">
        <v>1177322</v>
      </c>
      <c r="D17" s="59">
        <v>1203083</v>
      </c>
      <c r="E17" s="59">
        <v>1228520</v>
      </c>
      <c r="F17" s="59">
        <v>1252330</v>
      </c>
      <c r="G17" s="59">
        <v>1275674</v>
      </c>
      <c r="H17" s="59">
        <v>1299474</v>
      </c>
      <c r="I17" s="59">
        <v>1320732</v>
      </c>
      <c r="J17" s="157">
        <v>1341408</v>
      </c>
      <c r="K17" s="158">
        <v>1363010</v>
      </c>
      <c r="L17" s="158">
        <v>1390329</v>
      </c>
      <c r="M17" s="158">
        <v>1424127</v>
      </c>
      <c r="N17" s="158">
        <v>1461183</v>
      </c>
      <c r="O17" s="2">
        <v>1496145</v>
      </c>
      <c r="P17" s="2">
        <v>1523816</v>
      </c>
      <c r="Q17" s="2">
        <v>1545801</v>
      </c>
      <c r="R17" s="2">
        <v>1566443</v>
      </c>
      <c r="S17" s="2">
        <v>1581065</v>
      </c>
      <c r="T17" s="2">
        <v>1595728</v>
      </c>
    </row>
    <row r="18" spans="1:21">
      <c r="A18" s="9" t="s">
        <v>360</v>
      </c>
      <c r="B18" s="59">
        <v>11912585</v>
      </c>
      <c r="C18" s="59">
        <v>12008437</v>
      </c>
      <c r="D18" s="59">
        <v>12101997</v>
      </c>
      <c r="E18" s="59">
        <v>12185715</v>
      </c>
      <c r="F18" s="59">
        <v>12271847</v>
      </c>
      <c r="G18" s="59">
        <v>12359020</v>
      </c>
      <c r="H18" s="59">
        <v>12437888</v>
      </c>
      <c r="I18" s="59">
        <v>12510596</v>
      </c>
      <c r="J18" s="157">
        <v>12565228</v>
      </c>
      <c r="K18" s="158">
        <v>12611047</v>
      </c>
      <c r="L18" s="158">
        <v>12665718</v>
      </c>
      <c r="M18" s="158">
        <v>12704063</v>
      </c>
      <c r="N18" s="158">
        <v>12759673</v>
      </c>
      <c r="O18" s="2">
        <v>12825809</v>
      </c>
      <c r="P18" s="2">
        <v>12901563</v>
      </c>
      <c r="Q18" s="2">
        <v>12910409</v>
      </c>
      <c r="R18" s="2">
        <v>12807352</v>
      </c>
      <c r="S18" s="2">
        <v>12840250</v>
      </c>
      <c r="T18" s="2">
        <v>12875255</v>
      </c>
    </row>
    <row r="19" spans="1:21">
      <c r="A19" s="9" t="s">
        <v>361</v>
      </c>
      <c r="B19" s="59">
        <v>5793526</v>
      </c>
      <c r="C19" s="59">
        <v>5851459</v>
      </c>
      <c r="D19" s="59">
        <v>5906013</v>
      </c>
      <c r="E19" s="59">
        <v>5955267</v>
      </c>
      <c r="F19" s="59">
        <v>5998880</v>
      </c>
      <c r="G19" s="59">
        <v>6044969</v>
      </c>
      <c r="H19" s="59">
        <v>6091392</v>
      </c>
      <c r="I19" s="59">
        <v>6123942</v>
      </c>
      <c r="J19" s="157">
        <v>6146974</v>
      </c>
      <c r="K19" s="158">
        <v>6178828</v>
      </c>
      <c r="L19" s="158">
        <v>6210801</v>
      </c>
      <c r="M19" s="158">
        <v>6248569</v>
      </c>
      <c r="N19" s="158">
        <v>6294124</v>
      </c>
      <c r="O19" s="2">
        <v>6335862</v>
      </c>
      <c r="P19" s="2">
        <v>6376792</v>
      </c>
      <c r="Q19" s="2">
        <v>6423113</v>
      </c>
      <c r="R19" s="2">
        <v>6486415</v>
      </c>
      <c r="S19" s="2">
        <v>6513547</v>
      </c>
      <c r="T19" s="2">
        <v>6537334</v>
      </c>
    </row>
    <row r="20" spans="1:21">
      <c r="A20" s="9" t="s">
        <v>362</v>
      </c>
      <c r="B20" s="59">
        <v>2850746</v>
      </c>
      <c r="C20" s="59">
        <v>2867373</v>
      </c>
      <c r="D20" s="59">
        <v>2880000</v>
      </c>
      <c r="E20" s="59">
        <v>2891119</v>
      </c>
      <c r="F20" s="59">
        <v>2902872</v>
      </c>
      <c r="G20" s="59">
        <v>2917634</v>
      </c>
      <c r="H20" s="59">
        <v>2928046</v>
      </c>
      <c r="I20" s="59">
        <v>2929294</v>
      </c>
      <c r="J20" s="157">
        <v>2929395</v>
      </c>
      <c r="K20" s="158">
        <v>2933407</v>
      </c>
      <c r="L20" s="158">
        <v>2942739</v>
      </c>
      <c r="M20" s="158">
        <v>2951775</v>
      </c>
      <c r="N20" s="158">
        <v>2967270</v>
      </c>
      <c r="O20" s="2">
        <v>2983360</v>
      </c>
      <c r="P20" s="2">
        <v>3002555</v>
      </c>
      <c r="Q20" s="2">
        <v>3007856</v>
      </c>
      <c r="R20" s="2">
        <v>3048489</v>
      </c>
      <c r="S20" s="2">
        <v>3060988</v>
      </c>
      <c r="T20" s="2">
        <v>3074186</v>
      </c>
    </row>
    <row r="21" spans="1:21">
      <c r="A21" s="9" t="s">
        <v>363</v>
      </c>
      <c r="B21" s="59">
        <v>2580513</v>
      </c>
      <c r="C21" s="59">
        <v>2601007</v>
      </c>
      <c r="D21" s="59">
        <v>2614554</v>
      </c>
      <c r="E21" s="59">
        <v>2635292</v>
      </c>
      <c r="F21" s="59">
        <v>2660598</v>
      </c>
      <c r="G21" s="59">
        <v>2678338</v>
      </c>
      <c r="H21" s="59">
        <v>2692681</v>
      </c>
      <c r="I21" s="59">
        <v>2701346</v>
      </c>
      <c r="J21" s="157">
        <v>2712561</v>
      </c>
      <c r="K21" s="158">
        <v>2722070</v>
      </c>
      <c r="L21" s="158">
        <v>2731069</v>
      </c>
      <c r="M21" s="158">
        <v>2742204</v>
      </c>
      <c r="N21" s="158">
        <v>2756267</v>
      </c>
      <c r="O21" s="2">
        <v>2777382</v>
      </c>
      <c r="P21" s="2">
        <v>2802134</v>
      </c>
      <c r="Q21" s="2">
        <v>2818747</v>
      </c>
      <c r="R21" s="2">
        <v>2839153</v>
      </c>
      <c r="S21" s="2">
        <v>2850665</v>
      </c>
      <c r="T21" s="2">
        <v>2885905</v>
      </c>
    </row>
    <row r="22" spans="1:21">
      <c r="A22" s="9" t="s">
        <v>364</v>
      </c>
      <c r="B22" s="59">
        <v>3849088</v>
      </c>
      <c r="C22" s="59">
        <v>3887427</v>
      </c>
      <c r="D22" s="59">
        <v>3919535</v>
      </c>
      <c r="E22" s="59">
        <v>3952747</v>
      </c>
      <c r="F22" s="59">
        <v>3985390</v>
      </c>
      <c r="G22" s="59">
        <v>4018053</v>
      </c>
      <c r="H22" s="59">
        <v>4048831</v>
      </c>
      <c r="I22" s="59">
        <v>4066442</v>
      </c>
      <c r="J22" s="157">
        <v>4086754</v>
      </c>
      <c r="K22" s="158">
        <v>4110922</v>
      </c>
      <c r="L22" s="158">
        <v>4135567</v>
      </c>
      <c r="M22" s="158">
        <v>4165958</v>
      </c>
      <c r="N22" s="158">
        <v>4199440</v>
      </c>
      <c r="O22" s="2">
        <v>4236308</v>
      </c>
      <c r="P22" s="2">
        <v>4269245</v>
      </c>
      <c r="Q22" s="2">
        <v>4314113</v>
      </c>
      <c r="R22" s="2">
        <v>4326792</v>
      </c>
      <c r="S22" s="2">
        <v>4345942</v>
      </c>
      <c r="T22" s="2">
        <v>4380415</v>
      </c>
    </row>
    <row r="23" spans="1:21">
      <c r="A23" s="9" t="s">
        <v>365</v>
      </c>
      <c r="B23" s="59">
        <v>4347481</v>
      </c>
      <c r="C23" s="59">
        <v>4378779</v>
      </c>
      <c r="D23" s="59">
        <v>4398877</v>
      </c>
      <c r="E23" s="59">
        <v>4421071</v>
      </c>
      <c r="F23" s="59">
        <v>4440344</v>
      </c>
      <c r="G23" s="59">
        <v>4460811</v>
      </c>
      <c r="H23" s="59">
        <v>4468879</v>
      </c>
      <c r="I23" s="59">
        <v>4460395</v>
      </c>
      <c r="J23" s="157">
        <v>4465215</v>
      </c>
      <c r="K23" s="158">
        <v>4473558</v>
      </c>
      <c r="L23" s="158">
        <v>4487830</v>
      </c>
      <c r="M23" s="158">
        <v>4495627</v>
      </c>
      <c r="N23" s="158">
        <v>4243634</v>
      </c>
      <c r="O23" s="2">
        <v>4373310</v>
      </c>
      <c r="P23" s="2">
        <v>4410796</v>
      </c>
      <c r="Q23" s="2">
        <v>4492076</v>
      </c>
      <c r="R23" s="2">
        <v>4522576</v>
      </c>
      <c r="S23" s="2">
        <v>4556498</v>
      </c>
      <c r="T23" s="2">
        <v>4601893</v>
      </c>
    </row>
    <row r="24" spans="1:21">
      <c r="A24" s="9" t="s">
        <v>366</v>
      </c>
      <c r="B24" s="59">
        <v>1242662</v>
      </c>
      <c r="C24" s="59">
        <v>1243480</v>
      </c>
      <c r="D24" s="59">
        <v>1249060</v>
      </c>
      <c r="E24" s="59">
        <v>1254774</v>
      </c>
      <c r="F24" s="59">
        <v>1259127</v>
      </c>
      <c r="G24" s="59">
        <v>1266808</v>
      </c>
      <c r="H24" s="59">
        <v>1277179</v>
      </c>
      <c r="I24" s="59">
        <v>1284663</v>
      </c>
      <c r="J24" s="157">
        <v>1293667</v>
      </c>
      <c r="K24" s="158">
        <v>1302729</v>
      </c>
      <c r="L24" s="158">
        <v>1307904</v>
      </c>
      <c r="M24" s="158">
        <v>1311044</v>
      </c>
      <c r="N24" s="158">
        <v>1313355</v>
      </c>
      <c r="O24" s="2">
        <v>1315398</v>
      </c>
      <c r="P24" s="2">
        <v>1316456</v>
      </c>
      <c r="Q24" s="2">
        <v>1318301</v>
      </c>
      <c r="R24" s="2">
        <v>1325048</v>
      </c>
      <c r="S24" s="2">
        <v>1326787</v>
      </c>
      <c r="T24" s="2">
        <v>1329192</v>
      </c>
    </row>
    <row r="25" spans="1:21">
      <c r="A25" s="9" t="s">
        <v>367</v>
      </c>
      <c r="B25" s="59">
        <v>5023060</v>
      </c>
      <c r="C25" s="59">
        <v>5070033</v>
      </c>
      <c r="D25" s="59">
        <v>5111986</v>
      </c>
      <c r="E25" s="59">
        <v>5157328</v>
      </c>
      <c r="F25" s="59">
        <v>5204464</v>
      </c>
      <c r="G25" s="59">
        <v>5254509</v>
      </c>
      <c r="H25" s="59">
        <v>5310451</v>
      </c>
      <c r="I25" s="59">
        <v>5375659</v>
      </c>
      <c r="J25" s="157">
        <v>5439327</v>
      </c>
      <c r="K25" s="158">
        <v>5495009</v>
      </c>
      <c r="L25" s="158">
        <v>5538989</v>
      </c>
      <c r="M25" s="158">
        <v>5575552</v>
      </c>
      <c r="N25" s="158">
        <v>5602258</v>
      </c>
      <c r="O25" s="2">
        <v>5618899</v>
      </c>
      <c r="P25" s="2">
        <v>5633597</v>
      </c>
      <c r="Q25" s="2">
        <v>5699478</v>
      </c>
      <c r="R25" s="2">
        <v>5756657</v>
      </c>
      <c r="S25" s="2">
        <v>5800000</v>
      </c>
      <c r="T25" s="2">
        <v>5884563</v>
      </c>
    </row>
    <row r="26" spans="1:21">
      <c r="A26" s="9" t="s">
        <v>368</v>
      </c>
      <c r="B26" s="59">
        <v>6095241</v>
      </c>
      <c r="C26" s="59">
        <v>6141445</v>
      </c>
      <c r="D26" s="59">
        <v>6179756</v>
      </c>
      <c r="E26" s="59">
        <v>6226058</v>
      </c>
      <c r="F26" s="59">
        <v>6271838</v>
      </c>
      <c r="G26" s="59">
        <v>6317345</v>
      </c>
      <c r="H26" s="59">
        <v>6362583</v>
      </c>
      <c r="I26" s="59">
        <v>6407269</v>
      </c>
      <c r="J26" s="157">
        <v>6433043</v>
      </c>
      <c r="K26" s="158">
        <v>6441440</v>
      </c>
      <c r="L26" s="158">
        <v>6437414</v>
      </c>
      <c r="M26" s="158">
        <v>6434343</v>
      </c>
      <c r="N26" s="158">
        <v>6443424</v>
      </c>
      <c r="O26" s="2">
        <v>6467915</v>
      </c>
      <c r="P26" s="2">
        <v>6497967</v>
      </c>
      <c r="Q26" s="2">
        <v>6593587</v>
      </c>
      <c r="R26" s="2">
        <v>6549009</v>
      </c>
      <c r="S26" s="2">
        <v>6581354</v>
      </c>
      <c r="T26" s="2">
        <v>6646144</v>
      </c>
    </row>
    <row r="27" spans="1:21">
      <c r="A27" s="9" t="s">
        <v>369</v>
      </c>
      <c r="B27" s="59">
        <v>9597737</v>
      </c>
      <c r="C27" s="59">
        <v>9676211</v>
      </c>
      <c r="D27" s="59">
        <v>9758645</v>
      </c>
      <c r="E27" s="59">
        <v>9809051</v>
      </c>
      <c r="F27" s="59">
        <v>9847942</v>
      </c>
      <c r="G27" s="59">
        <v>9897116</v>
      </c>
      <c r="H27" s="59">
        <v>9955146</v>
      </c>
      <c r="I27" s="59">
        <v>10004341</v>
      </c>
      <c r="J27" s="157">
        <v>10037303</v>
      </c>
      <c r="K27" s="158">
        <v>10065881</v>
      </c>
      <c r="L27" s="158">
        <v>10090280</v>
      </c>
      <c r="M27" s="158">
        <v>10093266</v>
      </c>
      <c r="N27" s="158">
        <v>10083878</v>
      </c>
      <c r="O27" s="2">
        <v>10049790</v>
      </c>
      <c r="P27" s="2">
        <v>10003422</v>
      </c>
      <c r="Q27" s="2">
        <v>9969727</v>
      </c>
      <c r="R27" s="2">
        <v>9872240</v>
      </c>
      <c r="S27" s="2">
        <v>9871969</v>
      </c>
      <c r="T27" s="2">
        <v>9883360</v>
      </c>
    </row>
    <row r="28" spans="1:21">
      <c r="A28" s="9" t="s">
        <v>370</v>
      </c>
      <c r="B28" s="59">
        <v>4610355</v>
      </c>
      <c r="C28" s="59">
        <v>4660180</v>
      </c>
      <c r="D28" s="59">
        <v>4712827</v>
      </c>
      <c r="E28" s="59">
        <v>4763390</v>
      </c>
      <c r="F28" s="59">
        <v>4813412</v>
      </c>
      <c r="G28" s="59">
        <v>4873481</v>
      </c>
      <c r="H28" s="59">
        <v>4933787</v>
      </c>
      <c r="I28" s="59">
        <v>4982339</v>
      </c>
      <c r="J28" s="157">
        <v>5016643</v>
      </c>
      <c r="K28" s="158">
        <v>5046708</v>
      </c>
      <c r="L28" s="158">
        <v>5078014</v>
      </c>
      <c r="M28" s="158">
        <v>5104890</v>
      </c>
      <c r="N28" s="158">
        <v>5143134</v>
      </c>
      <c r="O28" s="2">
        <v>5182360</v>
      </c>
      <c r="P28" s="2">
        <v>5220393</v>
      </c>
      <c r="Q28" s="2">
        <v>5266214</v>
      </c>
      <c r="R28" s="2">
        <v>5307217</v>
      </c>
      <c r="S28" s="2">
        <v>5340136</v>
      </c>
      <c r="T28" s="2">
        <v>5379139</v>
      </c>
    </row>
    <row r="29" spans="1:21">
      <c r="A29" s="9" t="s">
        <v>371</v>
      </c>
      <c r="B29" s="59">
        <v>2688992</v>
      </c>
      <c r="C29" s="59">
        <v>2722659</v>
      </c>
      <c r="D29" s="59">
        <v>2748085</v>
      </c>
      <c r="E29" s="59">
        <v>2777004</v>
      </c>
      <c r="F29" s="59">
        <v>2804834</v>
      </c>
      <c r="G29" s="59">
        <v>2828408</v>
      </c>
      <c r="H29" s="59">
        <v>2848293</v>
      </c>
      <c r="I29" s="59">
        <v>2853061</v>
      </c>
      <c r="J29" s="157">
        <v>2858013</v>
      </c>
      <c r="K29" s="158">
        <v>2866711</v>
      </c>
      <c r="L29" s="158">
        <v>2884596</v>
      </c>
      <c r="M29" s="158">
        <v>2898209</v>
      </c>
      <c r="N29" s="158">
        <v>2896713</v>
      </c>
      <c r="O29" s="2">
        <v>2921030</v>
      </c>
      <c r="P29" s="2">
        <v>2938618</v>
      </c>
      <c r="Q29" s="2">
        <v>2951996</v>
      </c>
      <c r="R29" s="2">
        <v>2953344</v>
      </c>
      <c r="S29" s="2">
        <v>2962449</v>
      </c>
      <c r="T29" s="2">
        <v>2984926</v>
      </c>
    </row>
    <row r="30" spans="1:21">
      <c r="A30" s="9" t="s">
        <v>372</v>
      </c>
      <c r="B30" s="59">
        <v>5324497</v>
      </c>
      <c r="C30" s="59">
        <v>5378247</v>
      </c>
      <c r="D30" s="59">
        <v>5431553</v>
      </c>
      <c r="E30" s="59">
        <v>5481193</v>
      </c>
      <c r="F30" s="59">
        <v>5521765</v>
      </c>
      <c r="G30" s="59">
        <v>5561948</v>
      </c>
      <c r="H30" s="59">
        <v>5605868</v>
      </c>
      <c r="I30" s="59">
        <v>5641994</v>
      </c>
      <c r="J30" s="157">
        <v>5675641</v>
      </c>
      <c r="K30" s="158">
        <v>5704639</v>
      </c>
      <c r="L30" s="158">
        <v>5742650</v>
      </c>
      <c r="M30" s="158">
        <v>5785130</v>
      </c>
      <c r="N30" s="158">
        <v>5832977</v>
      </c>
      <c r="O30" s="2">
        <v>5878399</v>
      </c>
      <c r="P30" s="2">
        <v>5911605</v>
      </c>
      <c r="Q30" s="2">
        <v>5987580</v>
      </c>
      <c r="R30" s="2">
        <v>5976042</v>
      </c>
      <c r="S30" s="2">
        <v>5991346</v>
      </c>
      <c r="T30" s="2">
        <v>6021988</v>
      </c>
    </row>
    <row r="31" spans="1:21">
      <c r="A31" s="9" t="s">
        <v>373</v>
      </c>
      <c r="B31" s="59">
        <v>861306</v>
      </c>
      <c r="C31" s="59">
        <v>876553</v>
      </c>
      <c r="D31" s="59">
        <v>886254</v>
      </c>
      <c r="E31" s="59">
        <v>889865</v>
      </c>
      <c r="F31" s="59">
        <v>892431</v>
      </c>
      <c r="G31" s="59">
        <v>897507</v>
      </c>
      <c r="H31" s="59">
        <v>903283</v>
      </c>
      <c r="I31" s="59">
        <v>905854</v>
      </c>
      <c r="J31" s="157">
        <v>909859</v>
      </c>
      <c r="K31" s="158">
        <v>916754</v>
      </c>
      <c r="L31" s="158">
        <v>925969</v>
      </c>
      <c r="M31" s="158">
        <v>934888</v>
      </c>
      <c r="N31" s="158">
        <v>945428</v>
      </c>
      <c r="O31" s="2">
        <v>956624</v>
      </c>
      <c r="P31" s="2">
        <v>967440</v>
      </c>
      <c r="Q31" s="2">
        <v>974989</v>
      </c>
      <c r="R31" s="2">
        <v>987283</v>
      </c>
      <c r="S31" s="2">
        <v>994513</v>
      </c>
      <c r="T31" s="2">
        <v>1005141</v>
      </c>
      <c r="U31" s="403"/>
    </row>
    <row r="32" spans="1:21">
      <c r="A32" s="9" t="s">
        <v>374</v>
      </c>
      <c r="B32" s="59">
        <v>1639041</v>
      </c>
      <c r="C32" s="59">
        <v>1656992</v>
      </c>
      <c r="D32" s="59">
        <v>1673740</v>
      </c>
      <c r="E32" s="59">
        <v>1686418</v>
      </c>
      <c r="F32" s="59">
        <v>1695816</v>
      </c>
      <c r="G32" s="59">
        <v>1704764</v>
      </c>
      <c r="H32" s="59">
        <v>1713194</v>
      </c>
      <c r="I32" s="59">
        <v>1717705</v>
      </c>
      <c r="J32" s="157">
        <v>1724236</v>
      </c>
      <c r="K32" s="158">
        <v>1732873</v>
      </c>
      <c r="L32" s="158">
        <v>1741450</v>
      </c>
      <c r="M32" s="158">
        <v>1751069</v>
      </c>
      <c r="N32" s="158">
        <v>1759779</v>
      </c>
      <c r="O32" s="2">
        <v>1769473</v>
      </c>
      <c r="P32" s="2">
        <v>1783432</v>
      </c>
      <c r="Q32" s="2">
        <v>1796619</v>
      </c>
      <c r="R32" s="2">
        <v>1823231</v>
      </c>
      <c r="S32" s="2">
        <v>1835955</v>
      </c>
      <c r="T32" s="2">
        <v>1855525</v>
      </c>
    </row>
    <row r="33" spans="1:20">
      <c r="A33" s="9" t="s">
        <v>375</v>
      </c>
      <c r="B33" s="59">
        <v>1499298</v>
      </c>
      <c r="C33" s="59">
        <v>1581578</v>
      </c>
      <c r="D33" s="59">
        <v>1666320</v>
      </c>
      <c r="E33" s="59">
        <v>1764104</v>
      </c>
      <c r="F33" s="59">
        <v>1853191</v>
      </c>
      <c r="G33" s="59">
        <v>1934718</v>
      </c>
      <c r="H33" s="59">
        <v>2018244</v>
      </c>
      <c r="I33" s="59">
        <v>2093973</v>
      </c>
      <c r="J33" s="157">
        <v>2164518</v>
      </c>
      <c r="K33" s="158">
        <v>2233830</v>
      </c>
      <c r="L33" s="158">
        <v>2323875</v>
      </c>
      <c r="M33" s="158">
        <v>2401671</v>
      </c>
      <c r="N33" s="158">
        <v>2484196</v>
      </c>
      <c r="O33" s="2">
        <v>2554344</v>
      </c>
      <c r="P33" s="2">
        <v>2600167</v>
      </c>
      <c r="Q33" s="2">
        <v>2643085</v>
      </c>
      <c r="R33" s="2">
        <v>2693050</v>
      </c>
      <c r="S33" s="2">
        <v>2711460</v>
      </c>
      <c r="T33" s="2">
        <v>2758931</v>
      </c>
    </row>
    <row r="34" spans="1:20">
      <c r="A34" s="9" t="s">
        <v>376</v>
      </c>
      <c r="B34" s="59">
        <v>1142560</v>
      </c>
      <c r="C34" s="59">
        <v>1157561</v>
      </c>
      <c r="D34" s="59">
        <v>1174719</v>
      </c>
      <c r="E34" s="59">
        <v>1189425</v>
      </c>
      <c r="F34" s="59">
        <v>1205940</v>
      </c>
      <c r="G34" s="59">
        <v>1222014</v>
      </c>
      <c r="H34" s="59">
        <v>1240361</v>
      </c>
      <c r="I34" s="59">
        <v>1256625</v>
      </c>
      <c r="J34" s="157">
        <v>1270701</v>
      </c>
      <c r="K34" s="158">
        <v>1281260</v>
      </c>
      <c r="L34" s="158">
        <v>1292064</v>
      </c>
      <c r="M34" s="158">
        <v>1300530</v>
      </c>
      <c r="N34" s="158">
        <v>1308824</v>
      </c>
      <c r="O34" s="2">
        <v>1312256</v>
      </c>
      <c r="P34" s="2">
        <v>1315809</v>
      </c>
      <c r="Q34" s="2">
        <v>1324575</v>
      </c>
      <c r="R34" s="2">
        <v>1315478</v>
      </c>
      <c r="S34" s="2">
        <v>1316719</v>
      </c>
      <c r="T34" s="2">
        <v>1320718</v>
      </c>
    </row>
    <row r="35" spans="1:20">
      <c r="A35" s="9" t="s">
        <v>377</v>
      </c>
      <c r="B35" s="59">
        <v>8014306</v>
      </c>
      <c r="C35" s="59">
        <v>8083242</v>
      </c>
      <c r="D35" s="59">
        <v>8149596</v>
      </c>
      <c r="E35" s="59">
        <v>8218808</v>
      </c>
      <c r="F35" s="59">
        <v>8287418</v>
      </c>
      <c r="G35" s="59">
        <v>8359592</v>
      </c>
      <c r="H35" s="59">
        <v>8430913</v>
      </c>
      <c r="I35" s="59">
        <v>8490942</v>
      </c>
      <c r="J35" s="157">
        <v>8547410</v>
      </c>
      <c r="K35" s="158">
        <v>8589562</v>
      </c>
      <c r="L35" s="158">
        <v>8620770</v>
      </c>
      <c r="M35" s="158">
        <v>8634657</v>
      </c>
      <c r="N35" s="158">
        <v>8640218</v>
      </c>
      <c r="O35" s="2">
        <v>8653126</v>
      </c>
      <c r="P35" s="2">
        <v>8682661</v>
      </c>
      <c r="Q35" s="2">
        <v>8707739</v>
      </c>
      <c r="R35" s="2">
        <v>8790015</v>
      </c>
      <c r="S35" s="2">
        <v>8811163</v>
      </c>
      <c r="T35" s="2">
        <v>8864590</v>
      </c>
    </row>
    <row r="36" spans="1:20">
      <c r="A36" s="9" t="s">
        <v>378</v>
      </c>
      <c r="B36" s="59">
        <v>1682398</v>
      </c>
      <c r="C36" s="59">
        <v>1720394</v>
      </c>
      <c r="D36" s="59">
        <v>1752326</v>
      </c>
      <c r="E36" s="59">
        <v>1774839</v>
      </c>
      <c r="F36" s="59">
        <v>1793484</v>
      </c>
      <c r="G36" s="59">
        <v>1808082</v>
      </c>
      <c r="H36" s="59">
        <v>1820704</v>
      </c>
      <c r="I36" s="59">
        <v>1828330</v>
      </c>
      <c r="J36" s="157">
        <v>1848986</v>
      </c>
      <c r="K36" s="158">
        <v>1867909</v>
      </c>
      <c r="L36" s="158">
        <v>1889266</v>
      </c>
      <c r="M36" s="158">
        <v>1912884</v>
      </c>
      <c r="N36" s="158">
        <v>1937916</v>
      </c>
      <c r="O36" s="2">
        <v>1964402</v>
      </c>
      <c r="P36" s="2">
        <v>1984356</v>
      </c>
      <c r="Q36" s="2">
        <v>2009671</v>
      </c>
      <c r="R36" s="2">
        <v>2054149</v>
      </c>
      <c r="S36" s="2">
        <v>2069435</v>
      </c>
      <c r="T36" s="2">
        <v>2085538</v>
      </c>
    </row>
    <row r="37" spans="1:20">
      <c r="A37" s="9" t="s">
        <v>379</v>
      </c>
      <c r="B37" s="59">
        <v>18459470</v>
      </c>
      <c r="C37" s="59">
        <v>18524104</v>
      </c>
      <c r="D37" s="59">
        <v>18588460</v>
      </c>
      <c r="E37" s="59">
        <v>18656546</v>
      </c>
      <c r="F37" s="59">
        <v>18755906</v>
      </c>
      <c r="G37" s="59">
        <v>18882725</v>
      </c>
      <c r="H37" s="59">
        <v>18998429</v>
      </c>
      <c r="I37" s="59">
        <v>19088220</v>
      </c>
      <c r="J37" s="157">
        <v>19161573</v>
      </c>
      <c r="K37" s="158">
        <v>19230877</v>
      </c>
      <c r="L37" s="158">
        <v>19301113</v>
      </c>
      <c r="M37" s="158">
        <v>19336376</v>
      </c>
      <c r="N37" s="158">
        <v>19367028</v>
      </c>
      <c r="O37" s="2">
        <v>19429316</v>
      </c>
      <c r="P37" s="2">
        <v>19490297</v>
      </c>
      <c r="Q37" s="2">
        <v>19541453</v>
      </c>
      <c r="R37" s="2">
        <v>19370757</v>
      </c>
      <c r="S37" s="2">
        <v>19441759</v>
      </c>
      <c r="T37" s="2">
        <v>19570261</v>
      </c>
    </row>
    <row r="38" spans="1:20">
      <c r="A38" s="9" t="s">
        <v>380</v>
      </c>
      <c r="B38" s="59">
        <v>7187398</v>
      </c>
      <c r="C38" s="59">
        <v>7344674</v>
      </c>
      <c r="D38" s="59">
        <v>7500670</v>
      </c>
      <c r="E38" s="59">
        <v>7656825</v>
      </c>
      <c r="F38" s="59">
        <v>7809121</v>
      </c>
      <c r="G38" s="59">
        <v>7949361</v>
      </c>
      <c r="H38" s="59">
        <v>8078824</v>
      </c>
      <c r="I38" s="59">
        <v>8199913</v>
      </c>
      <c r="J38" s="157">
        <v>8311263</v>
      </c>
      <c r="K38" s="158">
        <v>8409660</v>
      </c>
      <c r="L38" s="158">
        <v>8523199</v>
      </c>
      <c r="M38" s="158">
        <v>8661061</v>
      </c>
      <c r="N38" s="158">
        <v>8845343</v>
      </c>
      <c r="O38" s="2">
        <v>9041594</v>
      </c>
      <c r="P38" s="2">
        <v>9222414</v>
      </c>
      <c r="Q38" s="2">
        <v>9380884</v>
      </c>
      <c r="R38" s="2">
        <v>9449038</v>
      </c>
      <c r="S38" s="2">
        <v>9554345</v>
      </c>
      <c r="T38" s="2">
        <v>9752073</v>
      </c>
    </row>
    <row r="39" spans="1:20">
      <c r="A39" s="9" t="s">
        <v>381</v>
      </c>
      <c r="B39" s="59">
        <v>644804</v>
      </c>
      <c r="C39" s="59">
        <v>647832</v>
      </c>
      <c r="D39" s="59">
        <v>650382</v>
      </c>
      <c r="E39" s="59">
        <v>649716</v>
      </c>
      <c r="F39" s="59">
        <v>647532</v>
      </c>
      <c r="G39" s="59">
        <v>644259</v>
      </c>
      <c r="H39" s="59">
        <v>641183</v>
      </c>
      <c r="I39" s="59">
        <v>636211</v>
      </c>
      <c r="J39" s="157">
        <v>633521</v>
      </c>
      <c r="K39" s="158">
        <v>632689</v>
      </c>
      <c r="L39" s="158">
        <v>636196</v>
      </c>
      <c r="M39" s="158">
        <v>635222</v>
      </c>
      <c r="N39" s="158">
        <v>636453</v>
      </c>
      <c r="O39" s="2">
        <v>637904</v>
      </c>
      <c r="P39" s="2">
        <v>641481</v>
      </c>
      <c r="Q39" s="2">
        <v>646844</v>
      </c>
      <c r="R39" s="2">
        <v>667356</v>
      </c>
      <c r="S39" s="2">
        <v>676636</v>
      </c>
      <c r="T39" s="2">
        <v>699628</v>
      </c>
    </row>
    <row r="40" spans="1:20">
      <c r="A40" s="9" t="s">
        <v>382</v>
      </c>
      <c r="B40" s="59">
        <v>11152454</v>
      </c>
      <c r="C40" s="59">
        <v>11202751</v>
      </c>
      <c r="D40" s="59">
        <v>11242827</v>
      </c>
      <c r="E40" s="59">
        <v>11277357</v>
      </c>
      <c r="F40" s="59">
        <v>11311536</v>
      </c>
      <c r="G40" s="59">
        <v>11335454</v>
      </c>
      <c r="H40" s="59">
        <v>11363719</v>
      </c>
      <c r="I40" s="59">
        <v>11391298</v>
      </c>
      <c r="J40" s="157">
        <v>11410582</v>
      </c>
      <c r="K40" s="158">
        <v>11430306</v>
      </c>
      <c r="L40" s="158">
        <v>11445095</v>
      </c>
      <c r="M40" s="158">
        <v>11450954</v>
      </c>
      <c r="N40" s="158">
        <v>11458390</v>
      </c>
      <c r="O40" s="2">
        <v>11477641</v>
      </c>
      <c r="P40" s="2">
        <v>11485910</v>
      </c>
      <c r="Q40" s="2">
        <v>11542645</v>
      </c>
      <c r="R40" s="2">
        <v>11527708</v>
      </c>
      <c r="S40" s="2">
        <v>11535609</v>
      </c>
      <c r="T40" s="2">
        <v>11544225</v>
      </c>
    </row>
    <row r="41" spans="1:20">
      <c r="A41" s="9" t="s">
        <v>383</v>
      </c>
      <c r="B41" s="59">
        <v>3280940</v>
      </c>
      <c r="C41" s="59">
        <v>3308208</v>
      </c>
      <c r="D41" s="59">
        <v>3340129</v>
      </c>
      <c r="E41" s="59">
        <v>3372917</v>
      </c>
      <c r="F41" s="59">
        <v>3405194</v>
      </c>
      <c r="G41" s="59">
        <v>3437147</v>
      </c>
      <c r="H41" s="59">
        <v>3453861</v>
      </c>
      <c r="I41" s="59">
        <v>3463387</v>
      </c>
      <c r="J41" s="157">
        <v>3482946</v>
      </c>
      <c r="K41" s="158">
        <v>3496157</v>
      </c>
      <c r="L41" s="158">
        <v>3511960</v>
      </c>
      <c r="M41" s="158">
        <v>3530087</v>
      </c>
      <c r="N41" s="158">
        <v>3568132</v>
      </c>
      <c r="O41" s="2">
        <v>3608123</v>
      </c>
      <c r="P41" s="2">
        <v>3642361</v>
      </c>
      <c r="Q41" s="2">
        <v>3687050</v>
      </c>
      <c r="R41" s="2">
        <v>3733893</v>
      </c>
      <c r="S41" s="2">
        <v>3766404</v>
      </c>
      <c r="T41" s="2">
        <v>3814820</v>
      </c>
    </row>
    <row r="42" spans="1:20">
      <c r="A42" s="9" t="s">
        <v>384</v>
      </c>
      <c r="B42" s="59">
        <v>3121264</v>
      </c>
      <c r="C42" s="59">
        <v>3184369</v>
      </c>
      <c r="D42" s="59">
        <v>3247111</v>
      </c>
      <c r="E42" s="59">
        <v>3304310</v>
      </c>
      <c r="F42" s="59">
        <v>3352449</v>
      </c>
      <c r="G42" s="59">
        <v>3393941</v>
      </c>
      <c r="H42" s="59">
        <v>3430828</v>
      </c>
      <c r="I42" s="59">
        <v>3470716</v>
      </c>
      <c r="J42" s="157">
        <v>3517982</v>
      </c>
      <c r="K42" s="158">
        <v>3551877</v>
      </c>
      <c r="L42" s="158">
        <v>3576262</v>
      </c>
      <c r="M42" s="158">
        <v>3621939</v>
      </c>
      <c r="N42" s="158">
        <v>3680968</v>
      </c>
      <c r="O42" s="2">
        <v>3735549</v>
      </c>
      <c r="P42" s="2">
        <v>3790060</v>
      </c>
      <c r="Q42" s="2">
        <v>3825657</v>
      </c>
      <c r="R42" s="2">
        <v>3834825</v>
      </c>
      <c r="S42" s="2">
        <v>3868906</v>
      </c>
      <c r="T42" s="2">
        <v>3899353</v>
      </c>
    </row>
    <row r="43" spans="1:20">
      <c r="A43" s="9" t="s">
        <v>385</v>
      </c>
      <c r="B43" s="59">
        <v>12166050</v>
      </c>
      <c r="C43" s="59">
        <v>12198403</v>
      </c>
      <c r="D43" s="59">
        <v>12220464</v>
      </c>
      <c r="E43" s="59">
        <v>12227814</v>
      </c>
      <c r="F43" s="59">
        <v>12245672</v>
      </c>
      <c r="G43" s="59">
        <v>12263805</v>
      </c>
      <c r="H43" s="59">
        <v>12285041</v>
      </c>
      <c r="I43" s="59">
        <v>12284522</v>
      </c>
      <c r="J43" s="157">
        <v>12298775</v>
      </c>
      <c r="K43" s="158">
        <v>12317647</v>
      </c>
      <c r="L43" s="158">
        <v>12335652</v>
      </c>
      <c r="M43" s="158">
        <v>12351881</v>
      </c>
      <c r="N43" s="158">
        <v>12388055</v>
      </c>
      <c r="O43" s="2">
        <v>12419930</v>
      </c>
      <c r="P43" s="2">
        <v>12448279</v>
      </c>
      <c r="Q43" s="2">
        <v>12604767</v>
      </c>
      <c r="R43" s="2">
        <v>12709964</v>
      </c>
      <c r="S43" s="2">
        <v>12736891</v>
      </c>
      <c r="T43" s="2">
        <v>12763536</v>
      </c>
    </row>
    <row r="44" spans="1:20">
      <c r="A44" s="9" t="s">
        <v>386</v>
      </c>
      <c r="B44" s="59">
        <v>1015960</v>
      </c>
      <c r="C44" s="59">
        <v>1017002</v>
      </c>
      <c r="D44" s="59">
        <v>1020893</v>
      </c>
      <c r="E44" s="59">
        <v>1025353</v>
      </c>
      <c r="F44" s="59">
        <v>1031155</v>
      </c>
      <c r="G44" s="59">
        <v>1040402</v>
      </c>
      <c r="H44" s="59">
        <v>1050725</v>
      </c>
      <c r="I44" s="59">
        <v>1058065</v>
      </c>
      <c r="J44" s="157">
        <v>1065937</v>
      </c>
      <c r="K44" s="158">
        <v>1071302</v>
      </c>
      <c r="L44" s="158">
        <v>1071095</v>
      </c>
      <c r="M44" s="158">
        <v>1064439</v>
      </c>
      <c r="N44" s="158">
        <v>1058991</v>
      </c>
      <c r="O44" s="2">
        <v>1053136</v>
      </c>
      <c r="P44" s="2">
        <v>1050788</v>
      </c>
      <c r="Q44" s="2">
        <v>1053209</v>
      </c>
      <c r="R44" s="2">
        <v>1048716</v>
      </c>
      <c r="S44" s="2">
        <v>1047116</v>
      </c>
      <c r="T44" s="2">
        <v>1050292</v>
      </c>
    </row>
    <row r="45" spans="1:20">
      <c r="A45" s="9" t="s">
        <v>387</v>
      </c>
      <c r="B45" s="59">
        <v>3705397</v>
      </c>
      <c r="C45" s="59">
        <v>3748582</v>
      </c>
      <c r="D45" s="59">
        <v>3796200</v>
      </c>
      <c r="E45" s="59">
        <v>3859696</v>
      </c>
      <c r="F45" s="59">
        <v>3919235</v>
      </c>
      <c r="G45" s="59">
        <v>3974682</v>
      </c>
      <c r="H45" s="59">
        <v>4023396</v>
      </c>
      <c r="I45" s="59">
        <v>4061844</v>
      </c>
      <c r="J45" s="157">
        <v>4102211</v>
      </c>
      <c r="K45" s="158">
        <v>4143420</v>
      </c>
      <c r="L45" s="158">
        <v>4196799</v>
      </c>
      <c r="M45" s="158">
        <v>4249385</v>
      </c>
      <c r="N45" s="158">
        <v>4324799</v>
      </c>
      <c r="O45" s="2">
        <v>4404914</v>
      </c>
      <c r="P45" s="2">
        <v>4479800</v>
      </c>
      <c r="Q45" s="2">
        <v>4561242</v>
      </c>
      <c r="R45" s="2">
        <v>4595857</v>
      </c>
      <c r="S45" s="2">
        <v>4638772</v>
      </c>
      <c r="T45" s="2">
        <v>4723723</v>
      </c>
    </row>
    <row r="46" spans="1:20">
      <c r="A46" s="9" t="s">
        <v>388</v>
      </c>
      <c r="B46" s="59">
        <v>730790</v>
      </c>
      <c r="C46" s="59">
        <v>737925</v>
      </c>
      <c r="D46" s="59">
        <v>742213</v>
      </c>
      <c r="E46" s="59">
        <v>744223</v>
      </c>
      <c r="F46" s="59">
        <v>746058</v>
      </c>
      <c r="G46" s="59">
        <v>750412</v>
      </c>
      <c r="H46" s="59">
        <v>755657</v>
      </c>
      <c r="I46" s="59">
        <v>758705</v>
      </c>
      <c r="J46" s="157">
        <v>761709</v>
      </c>
      <c r="K46" s="158">
        <v>766440</v>
      </c>
      <c r="L46" s="158">
        <v>773539</v>
      </c>
      <c r="M46" s="158">
        <v>779315</v>
      </c>
      <c r="N46" s="158">
        <v>787380</v>
      </c>
      <c r="O46" s="2">
        <v>795689</v>
      </c>
      <c r="P46" s="2">
        <v>804194</v>
      </c>
      <c r="Q46" s="2">
        <v>812383</v>
      </c>
      <c r="R46" s="2">
        <v>813066</v>
      </c>
      <c r="S46" s="2">
        <v>820104</v>
      </c>
      <c r="T46" s="2">
        <v>833354</v>
      </c>
    </row>
    <row r="47" spans="1:20">
      <c r="A47" s="9" t="s">
        <v>389</v>
      </c>
      <c r="B47" s="59">
        <v>5231438</v>
      </c>
      <c r="C47" s="59">
        <v>5326936</v>
      </c>
      <c r="D47" s="59">
        <v>5416643</v>
      </c>
      <c r="E47" s="59">
        <v>5499233</v>
      </c>
      <c r="F47" s="59">
        <v>5570045</v>
      </c>
      <c r="G47" s="59">
        <v>5638706</v>
      </c>
      <c r="H47" s="59">
        <v>5703094</v>
      </c>
      <c r="I47" s="59">
        <v>5753497</v>
      </c>
      <c r="J47" s="157">
        <v>5799093</v>
      </c>
      <c r="K47" s="158">
        <v>5849563</v>
      </c>
      <c r="L47" s="158">
        <v>5906936</v>
      </c>
      <c r="M47" s="158">
        <v>5983211</v>
      </c>
      <c r="N47" s="158">
        <v>6068306</v>
      </c>
      <c r="O47" s="2">
        <v>6149116</v>
      </c>
      <c r="P47" s="2">
        <v>6214888</v>
      </c>
      <c r="Q47" s="2">
        <v>6296254</v>
      </c>
      <c r="R47" s="2">
        <v>6339690</v>
      </c>
      <c r="S47" s="2">
        <v>6382994</v>
      </c>
      <c r="T47" s="2">
        <v>6456243</v>
      </c>
    </row>
    <row r="48" spans="1:20">
      <c r="A48" s="9" t="s">
        <v>390</v>
      </c>
      <c r="B48" s="59">
        <v>18564062</v>
      </c>
      <c r="C48" s="59">
        <v>18958751</v>
      </c>
      <c r="D48" s="59">
        <v>19340342</v>
      </c>
      <c r="E48" s="59">
        <v>19740317</v>
      </c>
      <c r="F48" s="59">
        <v>20157531</v>
      </c>
      <c r="G48" s="59">
        <v>20558220</v>
      </c>
      <c r="H48" s="59">
        <v>20946049</v>
      </c>
      <c r="I48" s="59">
        <v>21333928</v>
      </c>
      <c r="J48" s="157">
        <v>21713397</v>
      </c>
      <c r="K48" s="158">
        <v>22062119</v>
      </c>
      <c r="L48" s="158">
        <v>22424884</v>
      </c>
      <c r="M48" s="158">
        <v>22811128</v>
      </c>
      <c r="N48" s="158">
        <v>23367534</v>
      </c>
      <c r="O48" s="2">
        <v>23843432</v>
      </c>
      <c r="P48" s="2">
        <v>24326974</v>
      </c>
      <c r="Q48" s="2">
        <v>24782302</v>
      </c>
      <c r="R48" s="2">
        <v>25126316</v>
      </c>
      <c r="S48" s="2">
        <v>25560894</v>
      </c>
      <c r="T48" s="2">
        <v>26059203</v>
      </c>
    </row>
    <row r="49" spans="1:20">
      <c r="A49" s="9" t="s">
        <v>391</v>
      </c>
      <c r="B49" s="59">
        <v>1960446</v>
      </c>
      <c r="C49" s="59">
        <v>2014177</v>
      </c>
      <c r="D49" s="59">
        <v>2067976</v>
      </c>
      <c r="E49" s="59">
        <v>2119784</v>
      </c>
      <c r="F49" s="59">
        <v>2165960</v>
      </c>
      <c r="G49" s="59">
        <v>2203482</v>
      </c>
      <c r="H49" s="59">
        <v>2244210</v>
      </c>
      <c r="I49" s="59">
        <v>2291066</v>
      </c>
      <c r="J49" s="157">
        <v>2334462</v>
      </c>
      <c r="K49" s="158">
        <v>2380462</v>
      </c>
      <c r="L49" s="158">
        <v>2439852</v>
      </c>
      <c r="M49" s="158">
        <v>2501262</v>
      </c>
      <c r="N49" s="158">
        <v>2585155</v>
      </c>
      <c r="O49" s="2">
        <v>2668925</v>
      </c>
      <c r="P49" s="2">
        <v>2736424</v>
      </c>
      <c r="Q49" s="2">
        <v>2784572</v>
      </c>
      <c r="R49" s="2">
        <v>2768866</v>
      </c>
      <c r="S49" s="2">
        <v>2811404</v>
      </c>
      <c r="T49" s="2">
        <v>2855287</v>
      </c>
    </row>
    <row r="50" spans="1:20">
      <c r="A50" s="9" t="s">
        <v>392</v>
      </c>
      <c r="B50" s="59">
        <v>583836</v>
      </c>
      <c r="C50" s="59">
        <v>589002</v>
      </c>
      <c r="D50" s="59">
        <v>593701</v>
      </c>
      <c r="E50" s="59">
        <v>597239</v>
      </c>
      <c r="F50" s="59">
        <v>600416</v>
      </c>
      <c r="G50" s="59">
        <v>604683</v>
      </c>
      <c r="H50" s="59">
        <v>609876</v>
      </c>
      <c r="I50" s="59">
        <v>612134</v>
      </c>
      <c r="J50" s="157">
        <v>614994</v>
      </c>
      <c r="K50" s="158">
        <v>616702</v>
      </c>
      <c r="L50" s="158">
        <v>618432</v>
      </c>
      <c r="M50" s="158">
        <v>619282</v>
      </c>
      <c r="N50" s="158">
        <v>620196</v>
      </c>
      <c r="O50" s="2">
        <v>620748</v>
      </c>
      <c r="P50" s="2">
        <v>621270</v>
      </c>
      <c r="Q50" s="2">
        <v>621760</v>
      </c>
      <c r="R50" s="2">
        <v>625412</v>
      </c>
      <c r="S50" s="2">
        <v>625765</v>
      </c>
      <c r="T50" s="2">
        <v>626011</v>
      </c>
    </row>
    <row r="51" spans="1:20">
      <c r="A51" s="9" t="s">
        <v>393</v>
      </c>
      <c r="B51" s="59">
        <v>6593139</v>
      </c>
      <c r="C51" s="59">
        <v>6670693</v>
      </c>
      <c r="D51" s="59">
        <v>6750884</v>
      </c>
      <c r="E51" s="59">
        <v>6829183</v>
      </c>
      <c r="F51" s="59">
        <v>6900918</v>
      </c>
      <c r="G51" s="59">
        <v>7000174</v>
      </c>
      <c r="H51" s="59">
        <v>7104354</v>
      </c>
      <c r="I51" s="59">
        <v>7188251</v>
      </c>
      <c r="J51" s="157">
        <v>7276785</v>
      </c>
      <c r="K51" s="158">
        <v>7363300</v>
      </c>
      <c r="L51" s="158">
        <v>7454688</v>
      </c>
      <c r="M51" s="158">
        <v>7546725</v>
      </c>
      <c r="N51" s="158">
        <v>7628347</v>
      </c>
      <c r="O51" s="2">
        <v>7698775</v>
      </c>
      <c r="P51" s="2">
        <v>7769089</v>
      </c>
      <c r="Q51" s="2">
        <v>7882590</v>
      </c>
      <c r="R51" s="2">
        <v>7905389</v>
      </c>
      <c r="S51" s="2">
        <v>7981063</v>
      </c>
      <c r="T51" s="2">
        <v>8185867</v>
      </c>
    </row>
    <row r="52" spans="1:20">
      <c r="A52" s="9" t="s">
        <v>394</v>
      </c>
      <c r="B52" s="59">
        <v>5375161</v>
      </c>
      <c r="C52" s="59">
        <v>5481027</v>
      </c>
      <c r="D52" s="59">
        <v>5569753</v>
      </c>
      <c r="E52" s="59">
        <v>5674747</v>
      </c>
      <c r="F52" s="59">
        <v>5769562</v>
      </c>
      <c r="G52" s="59">
        <v>5842564</v>
      </c>
      <c r="H52" s="59">
        <v>5911104</v>
      </c>
      <c r="I52" s="59">
        <v>5987181</v>
      </c>
      <c r="J52" s="157">
        <v>6055613</v>
      </c>
      <c r="K52" s="158">
        <v>6110202</v>
      </c>
      <c r="L52" s="158">
        <v>6179645</v>
      </c>
      <c r="M52" s="158">
        <v>6254579</v>
      </c>
      <c r="N52" s="158">
        <v>6360529</v>
      </c>
      <c r="O52" s="2">
        <v>6449511</v>
      </c>
      <c r="P52" s="2">
        <v>6549224</v>
      </c>
      <c r="Q52" s="2">
        <v>6664195</v>
      </c>
      <c r="R52" s="2">
        <v>6701501</v>
      </c>
      <c r="S52" s="2">
        <v>6777394</v>
      </c>
      <c r="T52" s="2">
        <v>6897012</v>
      </c>
    </row>
    <row r="53" spans="1:20">
      <c r="A53" s="9" t="s">
        <v>395</v>
      </c>
      <c r="B53" s="59">
        <v>1820421</v>
      </c>
      <c r="C53" s="59">
        <v>1823700</v>
      </c>
      <c r="D53" s="59">
        <v>1822808</v>
      </c>
      <c r="E53" s="59">
        <v>1819113</v>
      </c>
      <c r="F53" s="59">
        <v>1815609</v>
      </c>
      <c r="G53" s="59">
        <v>1811799</v>
      </c>
      <c r="H53" s="59">
        <v>1806977</v>
      </c>
      <c r="I53" s="59">
        <v>1798540</v>
      </c>
      <c r="J53" s="157">
        <v>1799392</v>
      </c>
      <c r="K53" s="158">
        <v>1802287</v>
      </c>
      <c r="L53" s="158">
        <v>1803312</v>
      </c>
      <c r="M53" s="158">
        <v>1804020</v>
      </c>
      <c r="N53" s="158">
        <v>1806760</v>
      </c>
      <c r="O53" s="2">
        <v>1809836</v>
      </c>
      <c r="P53" s="2">
        <v>1814468</v>
      </c>
      <c r="Q53" s="2">
        <v>1819777</v>
      </c>
      <c r="R53" s="2">
        <v>1852452</v>
      </c>
      <c r="S53" s="2">
        <v>1853905</v>
      </c>
      <c r="T53" s="2">
        <v>1855413</v>
      </c>
    </row>
    <row r="54" spans="1:20">
      <c r="A54" s="9" t="s">
        <v>396</v>
      </c>
      <c r="B54" s="59">
        <v>5133678</v>
      </c>
      <c r="C54" s="59">
        <v>5184836</v>
      </c>
      <c r="D54" s="59">
        <v>5229986</v>
      </c>
      <c r="E54" s="59">
        <v>5266213</v>
      </c>
      <c r="F54" s="59">
        <v>5297672</v>
      </c>
      <c r="G54" s="59">
        <v>5332666</v>
      </c>
      <c r="H54" s="59">
        <v>5374133</v>
      </c>
      <c r="I54" s="59">
        <v>5408061</v>
      </c>
      <c r="J54" s="157">
        <v>5444638</v>
      </c>
      <c r="K54" s="158">
        <v>5474360</v>
      </c>
      <c r="L54" s="158">
        <v>5508789</v>
      </c>
      <c r="M54" s="158">
        <v>5538806</v>
      </c>
      <c r="N54" s="158">
        <v>5568505</v>
      </c>
      <c r="O54" s="2">
        <v>5598893</v>
      </c>
      <c r="P54" s="2">
        <v>5627967</v>
      </c>
      <c r="Q54" s="2">
        <v>5654774</v>
      </c>
      <c r="R54" s="2">
        <v>5688502</v>
      </c>
      <c r="S54" s="2">
        <v>5708935</v>
      </c>
      <c r="T54" s="2">
        <v>5726398</v>
      </c>
    </row>
    <row r="55" spans="1:20">
      <c r="A55" s="9" t="s">
        <v>397</v>
      </c>
      <c r="B55" s="59">
        <v>480283</v>
      </c>
      <c r="C55" s="59">
        <v>485160</v>
      </c>
      <c r="D55" s="59">
        <v>488167</v>
      </c>
      <c r="E55" s="59">
        <v>489451</v>
      </c>
      <c r="F55" s="59">
        <v>490787</v>
      </c>
      <c r="G55" s="59">
        <v>491780</v>
      </c>
      <c r="H55" s="59">
        <v>493963</v>
      </c>
      <c r="I55" s="59">
        <v>492924</v>
      </c>
      <c r="J55" s="159">
        <v>496969</v>
      </c>
      <c r="K55" s="159">
        <v>499056</v>
      </c>
      <c r="L55" s="159">
        <v>502816</v>
      </c>
      <c r="M55" s="159">
        <v>506007</v>
      </c>
      <c r="N55" s="159">
        <v>512573</v>
      </c>
      <c r="O55" s="448">
        <v>523252</v>
      </c>
      <c r="P55" s="448">
        <v>532668</v>
      </c>
      <c r="Q55" s="448">
        <v>544270</v>
      </c>
      <c r="R55" s="448">
        <v>561163</v>
      </c>
      <c r="S55" s="448">
        <v>564665</v>
      </c>
      <c r="T55" s="448">
        <v>576412</v>
      </c>
    </row>
    <row r="56" spans="1:20" ht="13.5" thickBot="1">
      <c r="A56" s="46" t="s">
        <v>175</v>
      </c>
      <c r="B56" s="60">
        <v>263125821</v>
      </c>
      <c r="C56" s="60">
        <v>266278393</v>
      </c>
      <c r="D56" s="60">
        <v>269394284</v>
      </c>
      <c r="E56" s="60">
        <v>272646925</v>
      </c>
      <c r="F56" s="60">
        <v>275854104</v>
      </c>
      <c r="G56" s="60">
        <v>279040168</v>
      </c>
      <c r="H56" s="60">
        <f>SUM(H5:H55)</f>
        <v>282171936</v>
      </c>
      <c r="I56" s="60">
        <f t="shared" ref="I56:T56" si="0">SUM(I5:I55)</f>
        <v>285039803</v>
      </c>
      <c r="J56" s="60">
        <f t="shared" si="0"/>
        <v>287726647</v>
      </c>
      <c r="K56" s="60">
        <f t="shared" si="0"/>
        <v>290210914</v>
      </c>
      <c r="L56" s="60">
        <f t="shared" si="0"/>
        <v>292892127</v>
      </c>
      <c r="M56" s="60">
        <f t="shared" si="0"/>
        <v>295560549</v>
      </c>
      <c r="N56" s="60">
        <f t="shared" si="0"/>
        <v>298362973</v>
      </c>
      <c r="O56" s="60">
        <f t="shared" si="0"/>
        <v>301290332</v>
      </c>
      <c r="P56" s="60">
        <f t="shared" si="0"/>
        <v>304059724</v>
      </c>
      <c r="Q56" s="60">
        <f t="shared" si="0"/>
        <v>307006550</v>
      </c>
      <c r="R56" s="60">
        <v>308095135</v>
      </c>
      <c r="S56" s="60">
        <f t="shared" si="0"/>
        <v>310374417</v>
      </c>
      <c r="T56" s="60">
        <f t="shared" si="0"/>
        <v>313914040</v>
      </c>
    </row>
    <row r="57" spans="1:20" ht="13.5" thickTop="1">
      <c r="A57" s="66"/>
      <c r="B57" s="67"/>
      <c r="C57" s="67"/>
      <c r="D57" s="67"/>
      <c r="E57" s="67"/>
      <c r="F57" s="67"/>
      <c r="G57" s="67"/>
      <c r="H57" s="67"/>
      <c r="I57" s="67"/>
      <c r="J57" s="67"/>
      <c r="K57" s="67"/>
      <c r="L57" s="67"/>
      <c r="M57" s="67"/>
    </row>
    <row r="58" spans="1:20">
      <c r="A58" s="731" t="s">
        <v>2132</v>
      </c>
      <c r="B58" s="731"/>
      <c r="C58" s="731"/>
      <c r="D58" s="731"/>
      <c r="E58" s="731"/>
      <c r="F58" s="731"/>
      <c r="G58" s="731"/>
      <c r="H58" s="731"/>
      <c r="I58" s="731"/>
      <c r="J58" s="731"/>
      <c r="K58" s="731"/>
      <c r="L58" s="4"/>
      <c r="M58" s="4"/>
      <c r="N58" s="4"/>
    </row>
    <row r="59" spans="1:20">
      <c r="K59" s="160"/>
    </row>
    <row r="60" spans="1:20" ht="15">
      <c r="A60" s="722" t="s">
        <v>1093</v>
      </c>
      <c r="B60" s="722"/>
    </row>
  </sheetData>
  <mergeCells count="4">
    <mergeCell ref="A1:K1"/>
    <mergeCell ref="A2:K2"/>
    <mergeCell ref="A60:B60"/>
    <mergeCell ref="A58:K58"/>
  </mergeCells>
  <phoneticPr fontId="15" type="noConversion"/>
  <hyperlinks>
    <hyperlink ref="A60:B60" location="'Table of Contents'!A1" display="Table of contents"/>
  </hyperlinks>
  <pageMargins left="0.75" right="0.75" top="1" bottom="1" header="0.5" footer="0.5"/>
  <pageSetup scale="77" orientation="landscape" verticalDpi="1200" r:id="rId1"/>
  <headerFooter alignWithMargins="0"/>
  <rowBreaks count="1" manualBreakCount="1">
    <brk id="42" max="16383" man="1"/>
  </rowBreaks>
  <ignoredErrors>
    <ignoredError sqref="H56:Q56" formulaRange="1"/>
  </ignoredErrors>
</worksheet>
</file>

<file path=xl/worksheets/sheet22.xml><?xml version="1.0" encoding="utf-8"?>
<worksheet xmlns="http://schemas.openxmlformats.org/spreadsheetml/2006/main" xmlns:r="http://schemas.openxmlformats.org/officeDocument/2006/relationships">
  <dimension ref="A1:Y60"/>
  <sheetViews>
    <sheetView zoomScale="85" zoomScaleNormal="85" zoomScaleSheetLayoutView="85" workbookViewId="0">
      <selection activeCell="A2" sqref="A2:V2"/>
    </sheetView>
  </sheetViews>
  <sheetFormatPr defaultColWidth="9.7109375" defaultRowHeight="12.75"/>
  <cols>
    <col min="1" max="1" width="20.7109375" customWidth="1"/>
    <col min="2" max="2" width="11.28515625" hidden="1" customWidth="1"/>
    <col min="3" max="11" width="4.7109375" hidden="1" customWidth="1"/>
    <col min="12" max="18" width="11.28515625" bestFit="1" customWidth="1"/>
    <col min="19" max="24" width="11.7109375" bestFit="1" customWidth="1"/>
  </cols>
  <sheetData>
    <row r="1" spans="1:24">
      <c r="A1" s="731" t="s">
        <v>2193</v>
      </c>
      <c r="B1" s="731"/>
      <c r="C1" s="731"/>
      <c r="D1" s="731"/>
      <c r="E1" s="731"/>
      <c r="F1" s="731"/>
      <c r="G1" s="731"/>
      <c r="H1" s="731"/>
      <c r="I1" s="731"/>
      <c r="J1" s="731"/>
      <c r="K1" s="731"/>
      <c r="L1" s="731"/>
      <c r="M1" s="731"/>
      <c r="N1" s="731"/>
      <c r="O1" s="731"/>
    </row>
    <row r="2" spans="1:24">
      <c r="A2" s="731" t="s">
        <v>346</v>
      </c>
      <c r="B2" s="731"/>
      <c r="C2" s="731"/>
      <c r="D2" s="731"/>
      <c r="E2" s="731"/>
      <c r="F2" s="731"/>
      <c r="G2" s="731"/>
      <c r="H2" s="731"/>
      <c r="I2" s="731"/>
      <c r="J2" s="731"/>
      <c r="K2" s="731"/>
      <c r="L2" s="731"/>
      <c r="M2" s="731"/>
      <c r="N2" s="731"/>
      <c r="O2" s="731"/>
      <c r="P2" s="731"/>
      <c r="Q2" s="731"/>
      <c r="R2" s="731"/>
      <c r="S2" s="731"/>
      <c r="T2" s="731"/>
      <c r="U2" s="731"/>
      <c r="V2" s="731"/>
    </row>
    <row r="4" spans="1:24" ht="13.5" thickBot="1">
      <c r="A4" s="50" t="s">
        <v>226</v>
      </c>
      <c r="B4" s="43">
        <v>1990</v>
      </c>
      <c r="C4" s="43">
        <v>1991</v>
      </c>
      <c r="D4" s="43">
        <v>1992</v>
      </c>
      <c r="E4" s="43">
        <v>1993</v>
      </c>
      <c r="F4" s="43">
        <v>1994</v>
      </c>
      <c r="G4" s="43">
        <v>1995</v>
      </c>
      <c r="H4" s="43">
        <v>1996</v>
      </c>
      <c r="I4" s="43">
        <v>1997</v>
      </c>
      <c r="J4" s="43">
        <v>1998</v>
      </c>
      <c r="K4" s="43">
        <v>1999</v>
      </c>
      <c r="L4" s="43">
        <v>2000</v>
      </c>
      <c r="M4" s="43">
        <v>2001</v>
      </c>
      <c r="N4" s="43">
        <v>2002</v>
      </c>
      <c r="O4" s="43">
        <v>2003</v>
      </c>
      <c r="P4" s="285">
        <v>2004</v>
      </c>
      <c r="Q4" s="285">
        <v>2005</v>
      </c>
      <c r="R4" s="285">
        <v>2006</v>
      </c>
      <c r="S4" s="285">
        <v>2007</v>
      </c>
      <c r="T4" s="285">
        <v>2008</v>
      </c>
      <c r="U4" s="285">
        <v>2009</v>
      </c>
      <c r="V4" s="285">
        <v>2010</v>
      </c>
      <c r="W4" s="285">
        <v>2011</v>
      </c>
      <c r="X4" s="285">
        <v>2012</v>
      </c>
    </row>
    <row r="5" spans="1:24">
      <c r="A5" s="91" t="s">
        <v>347</v>
      </c>
      <c r="B5" s="9"/>
      <c r="C5" s="9"/>
      <c r="D5" s="9"/>
      <c r="E5" s="9"/>
      <c r="F5" s="59"/>
      <c r="G5" s="59"/>
      <c r="H5" s="59"/>
      <c r="I5" s="59"/>
      <c r="J5" s="59"/>
      <c r="K5" s="59"/>
      <c r="L5" s="59">
        <v>3129892</v>
      </c>
      <c r="M5" s="59">
        <v>3152326</v>
      </c>
      <c r="N5" s="157">
        <v>3174178</v>
      </c>
      <c r="O5" s="158">
        <v>3191641</v>
      </c>
      <c r="P5" s="158">
        <v>3212786</v>
      </c>
      <c r="Q5" s="158">
        <v>3240216</v>
      </c>
      <c r="R5" s="158">
        <v>3281262</v>
      </c>
      <c r="S5" s="2">
        <v>3314301</v>
      </c>
      <c r="T5" s="2">
        <v>3344250</v>
      </c>
      <c r="U5" s="2">
        <v>3378589</v>
      </c>
      <c r="V5" s="2">
        <v>3424681</v>
      </c>
      <c r="W5" s="2">
        <v>3453084</v>
      </c>
      <c r="X5" s="2">
        <v>3478916.6260580854</v>
      </c>
    </row>
    <row r="6" spans="1:24">
      <c r="A6" s="91" t="s">
        <v>348</v>
      </c>
      <c r="B6" s="9"/>
      <c r="C6" s="9"/>
      <c r="D6" s="9"/>
      <c r="E6" s="9"/>
      <c r="F6" s="59"/>
      <c r="G6" s="59"/>
      <c r="H6" s="59"/>
      <c r="I6" s="59"/>
      <c r="J6" s="59"/>
      <c r="K6" s="59"/>
      <c r="L6" s="59">
        <v>411285</v>
      </c>
      <c r="M6" s="59">
        <v>417882</v>
      </c>
      <c r="N6" s="157">
        <v>426743</v>
      </c>
      <c r="O6" s="158">
        <v>435211</v>
      </c>
      <c r="P6" s="158">
        <v>446173</v>
      </c>
      <c r="Q6" s="158">
        <v>455090</v>
      </c>
      <c r="R6" s="158">
        <v>463622</v>
      </c>
      <c r="S6" s="2">
        <v>470599</v>
      </c>
      <c r="T6" s="2">
        <v>477509</v>
      </c>
      <c r="U6" s="2">
        <v>482678</v>
      </c>
      <c r="V6" s="2">
        <v>473620</v>
      </c>
      <c r="W6" s="2">
        <v>484538</v>
      </c>
      <c r="X6" s="2">
        <v>493013.90104554646</v>
      </c>
    </row>
    <row r="7" spans="1:24">
      <c r="A7" s="91" t="s">
        <v>349</v>
      </c>
      <c r="B7" s="9"/>
      <c r="C7" s="9"/>
      <c r="D7" s="9"/>
      <c r="E7" s="9"/>
      <c r="F7" s="59"/>
      <c r="G7" s="59"/>
      <c r="H7" s="59"/>
      <c r="I7" s="59"/>
      <c r="J7" s="59"/>
      <c r="K7" s="59"/>
      <c r="L7" s="59">
        <v>3562544</v>
      </c>
      <c r="M7" s="59">
        <v>3665609</v>
      </c>
      <c r="N7" s="157">
        <v>3775395</v>
      </c>
      <c r="O7" s="158">
        <v>3882853</v>
      </c>
      <c r="P7" s="158">
        <v>4003881</v>
      </c>
      <c r="Q7" s="158">
        <v>4154241</v>
      </c>
      <c r="R7" s="158">
        <v>4310363</v>
      </c>
      <c r="S7" s="2">
        <v>4435317</v>
      </c>
      <c r="T7" s="2">
        <v>4541073</v>
      </c>
      <c r="U7" s="2">
        <v>4607958</v>
      </c>
      <c r="V7" s="2">
        <v>4478106</v>
      </c>
      <c r="W7" s="2">
        <v>4561190</v>
      </c>
      <c r="X7" s="2">
        <v>4630875.7881821804</v>
      </c>
    </row>
    <row r="8" spans="1:24">
      <c r="A8" s="91" t="s">
        <v>350</v>
      </c>
      <c r="B8" s="9"/>
      <c r="C8" s="9"/>
      <c r="D8" s="9"/>
      <c r="E8" s="9"/>
      <c r="F8" s="59"/>
      <c r="G8" s="59"/>
      <c r="H8" s="59"/>
      <c r="I8" s="59"/>
      <c r="J8" s="59"/>
      <c r="K8" s="59"/>
      <c r="L8" s="59">
        <v>1877825</v>
      </c>
      <c r="M8" s="59">
        <v>1896703</v>
      </c>
      <c r="N8" s="157">
        <v>1916644</v>
      </c>
      <c r="O8" s="158">
        <v>1930513</v>
      </c>
      <c r="P8" s="158">
        <v>1949616</v>
      </c>
      <c r="Q8" s="158">
        <v>1971855</v>
      </c>
      <c r="R8" s="158">
        <v>1998477</v>
      </c>
      <c r="S8" s="2">
        <v>2018881</v>
      </c>
      <c r="T8" s="2">
        <v>2038320</v>
      </c>
      <c r="U8" s="2">
        <v>2059477</v>
      </c>
      <c r="V8" s="2">
        <v>2076644</v>
      </c>
      <c r="W8" s="2">
        <v>2098824</v>
      </c>
      <c r="X8" s="2">
        <v>2113283.9904749733</v>
      </c>
    </row>
    <row r="9" spans="1:24">
      <c r="A9" s="91" t="s">
        <v>351</v>
      </c>
      <c r="B9" s="9"/>
      <c r="C9" s="9"/>
      <c r="D9" s="9"/>
      <c r="E9" s="9"/>
      <c r="F9" s="59"/>
      <c r="G9" s="59"/>
      <c r="H9" s="59"/>
      <c r="I9" s="59"/>
      <c r="J9" s="59"/>
      <c r="K9" s="59"/>
      <c r="L9" s="59">
        <v>23257559</v>
      </c>
      <c r="M9" s="59">
        <v>23688001</v>
      </c>
      <c r="N9" s="157">
        <v>24067496</v>
      </c>
      <c r="O9" s="158">
        <v>24339334</v>
      </c>
      <c r="P9" s="158">
        <v>24637463</v>
      </c>
      <c r="Q9" s="158">
        <v>24884816</v>
      </c>
      <c r="R9" s="158">
        <v>25130569</v>
      </c>
      <c r="S9" s="2">
        <v>25389305</v>
      </c>
      <c r="T9" s="2">
        <v>25715166</v>
      </c>
      <c r="U9" s="2">
        <v>25912656</v>
      </c>
      <c r="V9" s="2">
        <v>26173150</v>
      </c>
      <c r="W9" s="2">
        <v>26580071</v>
      </c>
      <c r="X9" s="2">
        <v>26926699.30710895</v>
      </c>
    </row>
    <row r="10" spans="1:24">
      <c r="A10" s="91" t="s">
        <v>352</v>
      </c>
      <c r="B10" s="9"/>
      <c r="C10" s="9"/>
      <c r="D10" s="9"/>
      <c r="E10" s="9"/>
      <c r="F10" s="59"/>
      <c r="G10" s="59"/>
      <c r="H10" s="59"/>
      <c r="I10" s="59"/>
      <c r="J10" s="59"/>
      <c r="K10" s="59"/>
      <c r="L10" s="59">
        <v>3033807</v>
      </c>
      <c r="M10" s="59">
        <v>3117219</v>
      </c>
      <c r="N10" s="157">
        <v>3180132</v>
      </c>
      <c r="O10" s="158">
        <v>3221045</v>
      </c>
      <c r="P10" s="158">
        <v>3271974</v>
      </c>
      <c r="Q10" s="158">
        <v>3322994</v>
      </c>
      <c r="R10" s="158">
        <v>3396204</v>
      </c>
      <c r="S10" s="2">
        <v>3468761</v>
      </c>
      <c r="T10" s="2">
        <v>3543646</v>
      </c>
      <c r="U10" s="2">
        <v>3590919</v>
      </c>
      <c r="V10" s="2">
        <v>3580556</v>
      </c>
      <c r="W10" s="2">
        <v>3643328</v>
      </c>
      <c r="X10" s="2">
        <v>3694140.4071074114</v>
      </c>
    </row>
    <row r="11" spans="1:24">
      <c r="A11" s="91" t="s">
        <v>353</v>
      </c>
      <c r="B11" s="9"/>
      <c r="C11" s="9"/>
      <c r="D11" s="9"/>
      <c r="E11" s="9"/>
      <c r="F11" s="59"/>
      <c r="G11" s="59"/>
      <c r="H11" s="59"/>
      <c r="I11" s="59"/>
      <c r="J11" s="59"/>
      <c r="K11" s="59"/>
      <c r="L11" s="59">
        <v>2445612</v>
      </c>
      <c r="M11" s="59">
        <v>2459904</v>
      </c>
      <c r="N11" s="157">
        <v>2478930</v>
      </c>
      <c r="O11" s="158">
        <v>2486617</v>
      </c>
      <c r="P11" s="158">
        <v>2495726</v>
      </c>
      <c r="Q11" s="158">
        <v>2503565</v>
      </c>
      <c r="R11" s="158">
        <v>2516880</v>
      </c>
      <c r="S11" s="2">
        <v>2525886</v>
      </c>
      <c r="T11" s="2">
        <v>2540010</v>
      </c>
      <c r="U11" s="2">
        <v>2552001</v>
      </c>
      <c r="V11" s="2">
        <v>2606499</v>
      </c>
      <c r="W11" s="2">
        <v>2617844</v>
      </c>
      <c r="X11" s="2">
        <v>2631430.9010479078</v>
      </c>
    </row>
    <row r="12" spans="1:24">
      <c r="A12" s="91" t="s">
        <v>354</v>
      </c>
      <c r="B12" s="9"/>
      <c r="C12" s="9"/>
      <c r="D12" s="9"/>
      <c r="E12" s="9"/>
      <c r="F12" s="59"/>
      <c r="G12" s="59"/>
      <c r="H12" s="59"/>
      <c r="I12" s="59"/>
      <c r="J12" s="59"/>
      <c r="K12" s="59"/>
      <c r="L12" s="59">
        <v>556054</v>
      </c>
      <c r="M12" s="59">
        <v>563464</v>
      </c>
      <c r="N12" s="157">
        <v>572840</v>
      </c>
      <c r="O12" s="158">
        <v>579976</v>
      </c>
      <c r="P12" s="158">
        <v>589904</v>
      </c>
      <c r="Q12" s="158">
        <v>599995</v>
      </c>
      <c r="R12" s="158">
        <v>610212</v>
      </c>
      <c r="S12" s="2">
        <v>619846</v>
      </c>
      <c r="T12" s="2">
        <v>628780</v>
      </c>
      <c r="U12" s="2">
        <v>639971</v>
      </c>
      <c r="V12" s="2">
        <v>648508</v>
      </c>
      <c r="W12" s="2">
        <v>658499</v>
      </c>
      <c r="X12" s="2">
        <v>669109.44991339534</v>
      </c>
    </row>
    <row r="13" spans="1:24">
      <c r="A13" s="91" t="s">
        <v>355</v>
      </c>
      <c r="B13" s="9"/>
      <c r="C13" s="9"/>
      <c r="D13" s="9"/>
      <c r="E13" s="9"/>
      <c r="F13" s="59"/>
      <c r="G13" s="59"/>
      <c r="H13" s="59"/>
      <c r="I13" s="59"/>
      <c r="J13" s="59"/>
      <c r="K13" s="59"/>
      <c r="L13" s="59">
        <v>424692</v>
      </c>
      <c r="M13" s="59">
        <v>429937</v>
      </c>
      <c r="N13" s="157">
        <v>431390</v>
      </c>
      <c r="O13" s="158">
        <v>431091</v>
      </c>
      <c r="P13" s="158">
        <v>433686</v>
      </c>
      <c r="Q13" s="158">
        <v>436968</v>
      </c>
      <c r="R13" s="158">
        <v>440663</v>
      </c>
      <c r="S13" s="2">
        <v>443534</v>
      </c>
      <c r="T13" s="2">
        <v>447661</v>
      </c>
      <c r="U13" s="2">
        <v>452967</v>
      </c>
      <c r="V13" s="2">
        <v>465580</v>
      </c>
      <c r="W13" s="2">
        <v>475554</v>
      </c>
      <c r="X13" s="2">
        <v>483900.94608315761</v>
      </c>
    </row>
    <row r="14" spans="1:24">
      <c r="A14" s="91" t="s">
        <v>356</v>
      </c>
      <c r="B14" s="9"/>
      <c r="C14" s="9"/>
      <c r="D14" s="9"/>
      <c r="E14" s="9"/>
      <c r="F14" s="59"/>
      <c r="G14" s="59"/>
      <c r="H14" s="59"/>
      <c r="I14" s="59"/>
      <c r="J14" s="59"/>
      <c r="K14" s="59"/>
      <c r="L14" s="59">
        <v>11791145</v>
      </c>
      <c r="M14" s="59">
        <v>12026995</v>
      </c>
      <c r="N14" s="157">
        <v>12289247</v>
      </c>
      <c r="O14" s="158">
        <v>12498981</v>
      </c>
      <c r="P14" s="158">
        <v>12795936</v>
      </c>
      <c r="Q14" s="158">
        <v>13096195</v>
      </c>
      <c r="R14" s="158">
        <v>13348500</v>
      </c>
      <c r="S14" s="2">
        <v>13512402</v>
      </c>
      <c r="T14" s="2">
        <v>13641425</v>
      </c>
      <c r="U14" s="2">
        <v>13774368</v>
      </c>
      <c r="V14" s="2">
        <v>14008177</v>
      </c>
      <c r="W14" s="2">
        <v>14247952</v>
      </c>
      <c r="X14" s="2">
        <v>14491887.247199014</v>
      </c>
    </row>
    <row r="15" spans="1:24">
      <c r="A15" s="91" t="s">
        <v>357</v>
      </c>
      <c r="B15" s="9"/>
      <c r="C15" s="9"/>
      <c r="D15" s="9"/>
      <c r="E15" s="9"/>
      <c r="F15" s="59"/>
      <c r="G15" s="59"/>
      <c r="H15" s="59"/>
      <c r="I15" s="59"/>
      <c r="J15" s="59"/>
      <c r="K15" s="59"/>
      <c r="L15" s="59">
        <v>5679264</v>
      </c>
      <c r="M15" s="59">
        <v>5830214</v>
      </c>
      <c r="N15" s="157">
        <v>5967485</v>
      </c>
      <c r="O15" s="158">
        <v>6066106</v>
      </c>
      <c r="P15" s="158">
        <v>6192948</v>
      </c>
      <c r="Q15" s="158">
        <v>6316926</v>
      </c>
      <c r="R15" s="158">
        <v>6479710</v>
      </c>
      <c r="S15" s="2">
        <v>6620328</v>
      </c>
      <c r="T15" s="2">
        <v>6742979</v>
      </c>
      <c r="U15" s="2">
        <v>6819383</v>
      </c>
      <c r="V15" s="2">
        <v>6733965</v>
      </c>
      <c r="W15" s="2">
        <v>6824883</v>
      </c>
      <c r="X15" s="2">
        <v>6899985.3085733373</v>
      </c>
    </row>
    <row r="16" spans="1:24">
      <c r="A16" s="91" t="s">
        <v>358</v>
      </c>
      <c r="B16" s="9"/>
      <c r="C16" s="9"/>
      <c r="D16" s="9"/>
      <c r="E16" s="9"/>
      <c r="F16" s="59"/>
      <c r="G16" s="59"/>
      <c r="H16" s="59"/>
      <c r="I16" s="59"/>
      <c r="J16" s="59"/>
      <c r="K16" s="59"/>
      <c r="L16" s="59">
        <v>868982</v>
      </c>
      <c r="M16" s="59">
        <v>879307</v>
      </c>
      <c r="N16" s="157">
        <v>890335</v>
      </c>
      <c r="O16" s="158">
        <v>898984</v>
      </c>
      <c r="P16" s="158">
        <v>910599</v>
      </c>
      <c r="Q16" s="158">
        <v>926561</v>
      </c>
      <c r="R16" s="158">
        <v>938128</v>
      </c>
      <c r="S16" s="2">
        <v>942002</v>
      </c>
      <c r="T16" s="2">
        <v>953365</v>
      </c>
      <c r="U16" s="2">
        <v>955503</v>
      </c>
      <c r="V16" s="2">
        <v>968637</v>
      </c>
      <c r="W16" s="2">
        <v>979531</v>
      </c>
      <c r="X16" s="2">
        <v>992571.27654675394</v>
      </c>
    </row>
    <row r="17" spans="1:25">
      <c r="A17" s="91" t="s">
        <v>359</v>
      </c>
      <c r="B17" s="9"/>
      <c r="C17" s="9"/>
      <c r="D17" s="9"/>
      <c r="E17" s="9"/>
      <c r="F17" s="59"/>
      <c r="G17" s="59"/>
      <c r="H17" s="59"/>
      <c r="I17" s="59"/>
      <c r="J17" s="59"/>
      <c r="K17" s="59"/>
      <c r="L17" s="59">
        <v>864513</v>
      </c>
      <c r="M17" s="59">
        <v>886708</v>
      </c>
      <c r="N17" s="157">
        <v>909351</v>
      </c>
      <c r="O17" s="158">
        <v>926212</v>
      </c>
      <c r="P17" s="158">
        <v>949179</v>
      </c>
      <c r="Q17" s="158">
        <v>974443</v>
      </c>
      <c r="R17" s="158">
        <v>1002525</v>
      </c>
      <c r="S17" s="2">
        <v>1028060</v>
      </c>
      <c r="T17" s="2">
        <v>1048852</v>
      </c>
      <c r="U17" s="2">
        <v>1057064</v>
      </c>
      <c r="V17" s="2">
        <v>1069372</v>
      </c>
      <c r="W17" s="2">
        <v>1084672</v>
      </c>
      <c r="X17" s="2">
        <v>1095475.1561259064</v>
      </c>
    </row>
    <row r="18" spans="1:25">
      <c r="A18" s="91" t="s">
        <v>360</v>
      </c>
      <c r="B18" s="9"/>
      <c r="C18" s="9"/>
      <c r="D18" s="9"/>
      <c r="E18" s="9"/>
      <c r="F18" s="59"/>
      <c r="G18" s="59"/>
      <c r="H18" s="59"/>
      <c r="I18" s="59"/>
      <c r="J18" s="59"/>
      <c r="K18" s="59"/>
      <c r="L18" s="59">
        <v>8653905</v>
      </c>
      <c r="M18" s="59">
        <v>8728709</v>
      </c>
      <c r="N18" s="157">
        <v>8798806</v>
      </c>
      <c r="O18" s="158">
        <v>8828108</v>
      </c>
      <c r="P18" s="158">
        <v>8887332</v>
      </c>
      <c r="Q18" s="158">
        <v>8935371</v>
      </c>
      <c r="R18" s="158">
        <v>9001172</v>
      </c>
      <c r="S18" s="2">
        <v>9069296</v>
      </c>
      <c r="T18" s="2">
        <v>9138565</v>
      </c>
      <c r="U18" s="2">
        <v>9163322</v>
      </c>
      <c r="V18" s="2">
        <v>9145281</v>
      </c>
      <c r="W18" s="2">
        <v>9201433</v>
      </c>
      <c r="X18" s="2">
        <v>9234356.1541613862</v>
      </c>
    </row>
    <row r="19" spans="1:25">
      <c r="A19" s="91" t="s">
        <v>361</v>
      </c>
      <c r="B19" s="9"/>
      <c r="C19" s="9"/>
      <c r="D19" s="9"/>
      <c r="E19" s="9"/>
      <c r="F19" s="59"/>
      <c r="G19" s="59"/>
      <c r="H19" s="59"/>
      <c r="I19" s="59"/>
      <c r="J19" s="59"/>
      <c r="K19" s="59"/>
      <c r="L19" s="59">
        <v>4231683</v>
      </c>
      <c r="M19" s="59">
        <v>4273730</v>
      </c>
      <c r="N19" s="157">
        <v>4313746</v>
      </c>
      <c r="O19" s="158">
        <v>4346030</v>
      </c>
      <c r="P19" s="158">
        <v>4378309</v>
      </c>
      <c r="Q19" s="158">
        <v>4411637</v>
      </c>
      <c r="R19" s="158">
        <v>4451339</v>
      </c>
      <c r="S19" s="2">
        <v>4488883</v>
      </c>
      <c r="T19" s="2">
        <v>4523879</v>
      </c>
      <c r="U19" s="2">
        <v>4547237</v>
      </c>
      <c r="V19" s="2">
        <v>4583263</v>
      </c>
      <c r="W19" s="2">
        <v>4619577</v>
      </c>
      <c r="X19" s="2">
        <v>4646988.8057502117</v>
      </c>
    </row>
    <row r="20" spans="1:25">
      <c r="A20" s="91" t="s">
        <v>362</v>
      </c>
      <c r="B20" s="9"/>
      <c r="C20" s="9"/>
      <c r="D20" s="9"/>
      <c r="E20" s="9"/>
      <c r="F20" s="59"/>
      <c r="G20" s="59"/>
      <c r="H20" s="59"/>
      <c r="I20" s="59"/>
      <c r="J20" s="59"/>
      <c r="K20" s="59"/>
      <c r="L20" s="59">
        <v>2053430</v>
      </c>
      <c r="M20" s="59">
        <v>2064120</v>
      </c>
      <c r="N20" s="157">
        <v>2073873</v>
      </c>
      <c r="O20" s="158">
        <v>2081886</v>
      </c>
      <c r="P20" s="158">
        <v>2094547</v>
      </c>
      <c r="Q20" s="158">
        <v>2106192</v>
      </c>
      <c r="R20" s="158">
        <v>2120681</v>
      </c>
      <c r="S20" s="2">
        <v>2135477</v>
      </c>
      <c r="T20" s="2">
        <v>2151719</v>
      </c>
      <c r="U20" s="2">
        <v>2151298</v>
      </c>
      <c r="V20" s="2">
        <v>2181569</v>
      </c>
      <c r="W20" s="2">
        <v>2195714</v>
      </c>
      <c r="X20" s="2">
        <v>2206960.4593917904</v>
      </c>
    </row>
    <row r="21" spans="1:25">
      <c r="A21" s="91" t="s">
        <v>363</v>
      </c>
      <c r="B21" s="9"/>
      <c r="C21" s="9"/>
      <c r="D21" s="9"/>
      <c r="E21" s="9"/>
      <c r="F21" s="59"/>
      <c r="G21" s="59"/>
      <c r="H21" s="59"/>
      <c r="I21" s="59"/>
      <c r="J21" s="59"/>
      <c r="K21" s="59"/>
      <c r="L21" s="59">
        <v>1851397</v>
      </c>
      <c r="M21" s="59">
        <v>1865036</v>
      </c>
      <c r="N21" s="157">
        <v>1880817</v>
      </c>
      <c r="O21" s="158">
        <v>1893151</v>
      </c>
      <c r="P21" s="158">
        <v>1907441</v>
      </c>
      <c r="Q21" s="158">
        <v>1920766</v>
      </c>
      <c r="R21" s="158">
        <v>1937858</v>
      </c>
      <c r="S21" s="2">
        <v>1955498</v>
      </c>
      <c r="T21" s="2">
        <v>1976940</v>
      </c>
      <c r="U21" s="2">
        <v>1983829</v>
      </c>
      <c r="V21" s="2">
        <v>1987607</v>
      </c>
      <c r="W21" s="2">
        <v>1998186</v>
      </c>
      <c r="X21" s="2">
        <v>2006338.6044938406</v>
      </c>
    </row>
    <row r="22" spans="1:25">
      <c r="A22" s="91" t="s">
        <v>364</v>
      </c>
      <c r="B22" s="9"/>
      <c r="C22" s="9"/>
      <c r="D22" s="9"/>
      <c r="E22" s="9"/>
      <c r="F22" s="59"/>
      <c r="G22" s="59"/>
      <c r="H22" s="59"/>
      <c r="I22" s="59"/>
      <c r="J22" s="59"/>
      <c r="K22" s="59"/>
      <c r="L22" s="59">
        <v>2873417</v>
      </c>
      <c r="M22" s="59">
        <v>2902693</v>
      </c>
      <c r="N22" s="157">
        <v>2934504</v>
      </c>
      <c r="O22" s="158">
        <v>2957574</v>
      </c>
      <c r="P22" s="158">
        <v>2984983</v>
      </c>
      <c r="Q22" s="158">
        <v>3011400</v>
      </c>
      <c r="R22" s="158">
        <v>3040330</v>
      </c>
      <c r="S22" s="2">
        <v>3073964</v>
      </c>
      <c r="T22" s="2">
        <v>3099911</v>
      </c>
      <c r="U22" s="2">
        <v>3123583</v>
      </c>
      <c r="V22" s="2">
        <v>3121282</v>
      </c>
      <c r="W22" s="2">
        <v>3145383</v>
      </c>
      <c r="X22" s="2">
        <v>3155880.5661420524</v>
      </c>
    </row>
    <row r="23" spans="1:25">
      <c r="A23" s="91" t="s">
        <v>365</v>
      </c>
      <c r="B23" s="9"/>
      <c r="C23" s="9"/>
      <c r="D23" s="9"/>
      <c r="E23" s="9"/>
      <c r="F23" s="59"/>
      <c r="G23" s="59"/>
      <c r="H23" s="59"/>
      <c r="I23" s="59"/>
      <c r="J23" s="59"/>
      <c r="K23" s="59"/>
      <c r="L23" s="59">
        <v>3031409</v>
      </c>
      <c r="M23" s="59">
        <v>3045729</v>
      </c>
      <c r="N23" s="157">
        <v>3069375</v>
      </c>
      <c r="O23" s="158">
        <v>3085667</v>
      </c>
      <c r="P23" s="158">
        <v>3109937</v>
      </c>
      <c r="Q23" s="158">
        <v>3127692</v>
      </c>
      <c r="R23" s="158">
        <v>2985145</v>
      </c>
      <c r="S23" s="2">
        <v>3073763</v>
      </c>
      <c r="T23" s="2">
        <v>3102770</v>
      </c>
      <c r="U23" s="2">
        <v>3169058</v>
      </c>
      <c r="V23" s="2">
        <v>3202239</v>
      </c>
      <c r="W23" s="2">
        <v>3239015</v>
      </c>
      <c r="X23" s="2">
        <v>3265702.8858195138</v>
      </c>
    </row>
    <row r="24" spans="1:25">
      <c r="A24" s="91" t="s">
        <v>366</v>
      </c>
      <c r="B24" s="9"/>
      <c r="C24" s="9"/>
      <c r="D24" s="9"/>
      <c r="E24" s="9"/>
      <c r="F24" s="59"/>
      <c r="G24" s="59"/>
      <c r="H24" s="59"/>
      <c r="I24" s="59"/>
      <c r="J24" s="59"/>
      <c r="K24" s="59"/>
      <c r="L24" s="59">
        <v>926397</v>
      </c>
      <c r="M24" s="59">
        <v>937617</v>
      </c>
      <c r="N24" s="157">
        <v>951005</v>
      </c>
      <c r="O24" s="158">
        <v>958985</v>
      </c>
      <c r="P24" s="158">
        <v>967401</v>
      </c>
      <c r="Q24" s="158">
        <v>973806</v>
      </c>
      <c r="R24" s="158">
        <v>979795</v>
      </c>
      <c r="S24" s="2">
        <v>985785</v>
      </c>
      <c r="T24" s="2">
        <v>990866</v>
      </c>
      <c r="U24" s="2">
        <v>993127</v>
      </c>
      <c r="V24" s="2">
        <v>997997</v>
      </c>
      <c r="W24" s="2">
        <v>1004413</v>
      </c>
      <c r="X24" s="2">
        <v>1011723.1759796618</v>
      </c>
    </row>
    <row r="25" spans="1:25">
      <c r="A25" s="91" t="s">
        <v>367</v>
      </c>
      <c r="B25" s="9"/>
      <c r="C25" s="9"/>
      <c r="D25" s="9"/>
      <c r="E25" s="9"/>
      <c r="F25" s="59"/>
      <c r="G25" s="59"/>
      <c r="H25" s="59"/>
      <c r="I25" s="59"/>
      <c r="J25" s="59"/>
      <c r="K25" s="59"/>
      <c r="L25" s="59">
        <v>3750085</v>
      </c>
      <c r="M25" s="59">
        <v>3801701</v>
      </c>
      <c r="N25" s="157">
        <v>3854328</v>
      </c>
      <c r="O25" s="158">
        <v>3895447</v>
      </c>
      <c r="P25" s="158">
        <v>3935472</v>
      </c>
      <c r="Q25" s="158">
        <v>3970142</v>
      </c>
      <c r="R25" s="158">
        <v>4002674</v>
      </c>
      <c r="S25" s="2">
        <v>4027669</v>
      </c>
      <c r="T25" s="2">
        <v>4050579</v>
      </c>
      <c r="U25" s="2">
        <v>4104408</v>
      </c>
      <c r="V25" s="2">
        <v>4161676</v>
      </c>
      <c r="W25" s="2">
        <v>4212579</v>
      </c>
      <c r="X25" s="2">
        <v>4264810.9571300345</v>
      </c>
    </row>
    <row r="26" spans="1:25">
      <c r="A26" s="91" t="s">
        <v>368</v>
      </c>
      <c r="B26" s="9"/>
      <c r="C26" s="9"/>
      <c r="D26" s="9"/>
      <c r="E26" s="9"/>
      <c r="F26" s="59"/>
      <c r="G26" s="59"/>
      <c r="H26" s="59"/>
      <c r="I26" s="59"/>
      <c r="J26" s="59"/>
      <c r="K26" s="59"/>
      <c r="L26" s="59">
        <v>4599520</v>
      </c>
      <c r="M26" s="59">
        <v>4636060</v>
      </c>
      <c r="N26" s="157">
        <v>4660450</v>
      </c>
      <c r="O26" s="158">
        <v>4671967</v>
      </c>
      <c r="P26" s="158">
        <v>4678291</v>
      </c>
      <c r="Q26" s="158">
        <v>4685935</v>
      </c>
      <c r="R26" s="158">
        <v>4705989</v>
      </c>
      <c r="S26" s="2">
        <v>4737369</v>
      </c>
      <c r="T26" s="2">
        <v>4770767</v>
      </c>
      <c r="U26" s="2">
        <v>4855062</v>
      </c>
      <c r="V26" s="2">
        <v>4828621</v>
      </c>
      <c r="W26" s="2">
        <v>4872689</v>
      </c>
      <c r="X26" s="2">
        <v>4930808.7233986482</v>
      </c>
    </row>
    <row r="27" spans="1:25">
      <c r="A27" s="91" t="s">
        <v>369</v>
      </c>
      <c r="B27" s="9"/>
      <c r="C27" s="9"/>
      <c r="D27" s="9"/>
      <c r="E27" s="9"/>
      <c r="F27" s="59"/>
      <c r="G27" s="59"/>
      <c r="H27" s="59"/>
      <c r="I27" s="59"/>
      <c r="J27" s="59"/>
      <c r="K27" s="59"/>
      <c r="L27" s="59">
        <v>6930456</v>
      </c>
      <c r="M27" s="59">
        <v>6986973</v>
      </c>
      <c r="N27" s="157">
        <v>7039466</v>
      </c>
      <c r="O27" s="158">
        <v>7087513</v>
      </c>
      <c r="P27" s="158">
        <v>7129765</v>
      </c>
      <c r="Q27" s="158">
        <v>7157077</v>
      </c>
      <c r="R27" s="158">
        <v>7181397</v>
      </c>
      <c r="S27" s="2">
        <v>7184765</v>
      </c>
      <c r="T27" s="2">
        <v>7176941</v>
      </c>
      <c r="U27" s="2">
        <v>7174418</v>
      </c>
      <c r="V27" s="2">
        <v>7083826</v>
      </c>
      <c r="W27" s="2">
        <v>7127557</v>
      </c>
      <c r="X27" s="2">
        <v>7181842.0638626078</v>
      </c>
    </row>
    <row r="28" spans="1:25">
      <c r="A28" s="91" t="s">
        <v>370</v>
      </c>
      <c r="B28" s="9"/>
      <c r="C28" s="9"/>
      <c r="D28" s="9"/>
      <c r="E28" s="9"/>
      <c r="F28" s="59"/>
      <c r="G28" s="59"/>
      <c r="H28" s="59"/>
      <c r="I28" s="59"/>
      <c r="J28" s="59"/>
      <c r="K28" s="59"/>
      <c r="L28" s="59">
        <v>3425845</v>
      </c>
      <c r="M28" s="59">
        <v>3478328</v>
      </c>
      <c r="N28" s="157">
        <v>3521833</v>
      </c>
      <c r="O28" s="158">
        <v>3555197</v>
      </c>
      <c r="P28" s="158">
        <v>3592171</v>
      </c>
      <c r="Q28" s="158">
        <v>3625546</v>
      </c>
      <c r="R28" s="158">
        <v>3666745</v>
      </c>
      <c r="S28" s="2">
        <v>3707558</v>
      </c>
      <c r="T28" s="2">
        <v>3745621</v>
      </c>
      <c r="U28" s="2">
        <v>3776656</v>
      </c>
      <c r="V28" s="2">
        <v>3804648</v>
      </c>
      <c r="W28" s="2">
        <v>3841350</v>
      </c>
      <c r="X28" s="2">
        <v>3873370.152319253</v>
      </c>
    </row>
    <row r="29" spans="1:25">
      <c r="A29" s="91" t="s">
        <v>371</v>
      </c>
      <c r="B29" s="9"/>
      <c r="C29" s="9"/>
      <c r="D29" s="9"/>
      <c r="E29" s="9"/>
      <c r="F29" s="59"/>
      <c r="G29" s="59"/>
      <c r="H29" s="59"/>
      <c r="I29" s="59"/>
      <c r="J29" s="59"/>
      <c r="K29" s="59"/>
      <c r="L29" s="59">
        <v>1927102</v>
      </c>
      <c r="M29" s="59">
        <v>1943065</v>
      </c>
      <c r="N29" s="157">
        <v>1959415</v>
      </c>
      <c r="O29" s="158">
        <v>1970276</v>
      </c>
      <c r="P29" s="158">
        <v>1988151</v>
      </c>
      <c r="Q29" s="158">
        <v>2002512</v>
      </c>
      <c r="R29" s="158">
        <v>2005804</v>
      </c>
      <c r="S29" s="2">
        <v>2022112</v>
      </c>
      <c r="T29" s="2">
        <v>2035963</v>
      </c>
      <c r="U29" s="2">
        <v>2046979</v>
      </c>
      <c r="V29" s="2">
        <v>2061854</v>
      </c>
      <c r="W29" s="2">
        <v>2076099</v>
      </c>
      <c r="X29" s="2">
        <v>2087035.7688093213</v>
      </c>
    </row>
    <row r="30" spans="1:25">
      <c r="A30" s="91" t="s">
        <v>372</v>
      </c>
      <c r="B30" s="9"/>
      <c r="C30" s="9"/>
      <c r="D30" s="9"/>
      <c r="E30" s="9"/>
      <c r="F30" s="59"/>
      <c r="G30" s="59"/>
      <c r="H30" s="59"/>
      <c r="I30" s="59"/>
      <c r="J30" s="59"/>
      <c r="K30" s="59"/>
      <c r="L30" s="59">
        <v>3929802</v>
      </c>
      <c r="M30" s="59">
        <v>3974419</v>
      </c>
      <c r="N30" s="157">
        <v>4019460</v>
      </c>
      <c r="O30" s="158">
        <v>4051700</v>
      </c>
      <c r="P30" s="158">
        <v>4089798</v>
      </c>
      <c r="Q30" s="158">
        <v>4130682</v>
      </c>
      <c r="R30" s="158">
        <v>4175130</v>
      </c>
      <c r="S30" s="2">
        <v>4217761</v>
      </c>
      <c r="T30" s="2">
        <v>4250138</v>
      </c>
      <c r="U30" s="2">
        <v>4301934</v>
      </c>
      <c r="V30" s="2">
        <v>4293616</v>
      </c>
      <c r="W30" s="2">
        <v>4322541</v>
      </c>
      <c r="X30" s="2">
        <v>4344016.3374419585</v>
      </c>
    </row>
    <row r="31" spans="1:25">
      <c r="A31" s="91" t="s">
        <v>373</v>
      </c>
      <c r="B31" s="9"/>
      <c r="C31" s="9"/>
      <c r="D31" s="9"/>
      <c r="E31" s="9"/>
      <c r="F31" s="59"/>
      <c r="G31" s="59"/>
      <c r="H31" s="59"/>
      <c r="I31" s="59"/>
      <c r="J31" s="59"/>
      <c r="K31" s="59"/>
      <c r="L31" s="59">
        <v>633058</v>
      </c>
      <c r="M31" s="59">
        <v>639879</v>
      </c>
      <c r="N31" s="157">
        <v>647404</v>
      </c>
      <c r="O31" s="158">
        <v>655836</v>
      </c>
      <c r="P31" s="158">
        <v>666315</v>
      </c>
      <c r="Q31" s="158">
        <v>676226</v>
      </c>
      <c r="R31" s="158">
        <v>687410</v>
      </c>
      <c r="S31" s="2">
        <v>698309</v>
      </c>
      <c r="T31" s="2">
        <v>707991</v>
      </c>
      <c r="U31" s="2">
        <v>711851</v>
      </c>
      <c r="V31" s="2">
        <v>723324</v>
      </c>
      <c r="W31" s="2">
        <v>730259</v>
      </c>
      <c r="X31" s="2">
        <v>735854.5234480548</v>
      </c>
      <c r="Y31" s="403"/>
    </row>
    <row r="32" spans="1:25">
      <c r="A32" s="91" t="s">
        <v>374</v>
      </c>
      <c r="B32" s="9"/>
      <c r="C32" s="9"/>
      <c r="D32" s="9"/>
      <c r="E32" s="9"/>
      <c r="F32" s="59"/>
      <c r="G32" s="59"/>
      <c r="H32" s="59"/>
      <c r="I32" s="59"/>
      <c r="J32" s="59"/>
      <c r="K32" s="59"/>
      <c r="L32" s="59">
        <v>1182835</v>
      </c>
      <c r="M32" s="59">
        <v>1190941</v>
      </c>
      <c r="N32" s="157">
        <v>1199010</v>
      </c>
      <c r="O32" s="158">
        <v>1207218</v>
      </c>
      <c r="P32" s="158">
        <v>1216879</v>
      </c>
      <c r="Q32" s="158">
        <v>1226769</v>
      </c>
      <c r="R32" s="158">
        <v>1236476</v>
      </c>
      <c r="S32" s="2">
        <v>1245534</v>
      </c>
      <c r="T32" s="2">
        <v>1256506</v>
      </c>
      <c r="U32" s="2">
        <v>1260101</v>
      </c>
      <c r="V32" s="2">
        <v>1284229</v>
      </c>
      <c r="W32" s="2">
        <v>1293475</v>
      </c>
      <c r="X32" s="2">
        <v>1300287.9851313501</v>
      </c>
    </row>
    <row r="33" spans="1:24">
      <c r="A33" s="91" t="s">
        <v>375</v>
      </c>
      <c r="B33" s="9"/>
      <c r="C33" s="9"/>
      <c r="D33" s="9"/>
      <c r="E33" s="9"/>
      <c r="F33" s="59"/>
      <c r="G33" s="59"/>
      <c r="H33" s="59"/>
      <c r="I33" s="59"/>
      <c r="J33" s="59"/>
      <c r="K33" s="59"/>
      <c r="L33" s="59">
        <v>1426429</v>
      </c>
      <c r="M33" s="59">
        <v>1487010</v>
      </c>
      <c r="N33" s="157">
        <v>1543977</v>
      </c>
      <c r="O33" s="158">
        <v>1591146</v>
      </c>
      <c r="P33" s="158">
        <v>1655606</v>
      </c>
      <c r="Q33" s="158">
        <v>1710282</v>
      </c>
      <c r="R33" s="158">
        <v>1767055</v>
      </c>
      <c r="S33" s="2">
        <v>1815310</v>
      </c>
      <c r="T33" s="2">
        <v>1848766</v>
      </c>
      <c r="U33" s="2">
        <v>1869196</v>
      </c>
      <c r="V33" s="2">
        <v>1922602</v>
      </c>
      <c r="W33" s="2">
        <v>1945672</v>
      </c>
      <c r="X33" s="2">
        <v>1978061.1129367242</v>
      </c>
    </row>
    <row r="34" spans="1:24">
      <c r="A34" s="91" t="s">
        <v>376</v>
      </c>
      <c r="B34" s="9"/>
      <c r="C34" s="9"/>
      <c r="D34" s="9"/>
      <c r="E34" s="9"/>
      <c r="F34" s="59"/>
      <c r="G34" s="59"/>
      <c r="H34" s="59"/>
      <c r="I34" s="59"/>
      <c r="J34" s="59"/>
      <c r="K34" s="59"/>
      <c r="L34" s="59">
        <v>879581</v>
      </c>
      <c r="M34" s="59">
        <v>895606</v>
      </c>
      <c r="N34" s="157">
        <v>912198</v>
      </c>
      <c r="O34" s="158">
        <v>920817</v>
      </c>
      <c r="P34" s="158">
        <v>933437</v>
      </c>
      <c r="Q34" s="158">
        <v>942933</v>
      </c>
      <c r="R34" s="158">
        <v>953247</v>
      </c>
      <c r="S34" s="2">
        <v>960852</v>
      </c>
      <c r="T34" s="2">
        <v>968065</v>
      </c>
      <c r="U34" s="2">
        <v>974804</v>
      </c>
      <c r="V34" s="2">
        <v>972055</v>
      </c>
      <c r="W34" s="2">
        <v>977744</v>
      </c>
      <c r="X34" s="2">
        <v>984040.61504629371</v>
      </c>
    </row>
    <row r="35" spans="1:24">
      <c r="A35" s="91" t="s">
        <v>377</v>
      </c>
      <c r="B35" s="9"/>
      <c r="C35" s="9"/>
      <c r="D35" s="9"/>
      <c r="E35" s="9"/>
      <c r="F35" s="59"/>
      <c r="G35" s="59"/>
      <c r="H35" s="59"/>
      <c r="I35" s="59"/>
      <c r="J35" s="59"/>
      <c r="K35" s="59"/>
      <c r="L35" s="59">
        <v>6051507</v>
      </c>
      <c r="M35" s="59">
        <v>6102666</v>
      </c>
      <c r="N35" s="157">
        <v>6155570</v>
      </c>
      <c r="O35" s="158">
        <v>6167362</v>
      </c>
      <c r="P35" s="158">
        <v>6197610</v>
      </c>
      <c r="Q35" s="158">
        <v>6218430</v>
      </c>
      <c r="R35" s="158">
        <v>6239309</v>
      </c>
      <c r="S35" s="2">
        <v>6264135</v>
      </c>
      <c r="T35" s="2">
        <v>6296820</v>
      </c>
      <c r="U35" s="2">
        <v>6331330</v>
      </c>
      <c r="V35" s="2">
        <v>6393936</v>
      </c>
      <c r="W35" s="2">
        <v>6430888</v>
      </c>
      <c r="X35" s="2">
        <v>6478302.4265390374</v>
      </c>
    </row>
    <row r="36" spans="1:24">
      <c r="A36" s="91" t="s">
        <v>378</v>
      </c>
      <c r="B36" s="9"/>
      <c r="C36" s="9"/>
      <c r="D36" s="9"/>
      <c r="E36" s="9"/>
      <c r="F36" s="59"/>
      <c r="G36" s="59"/>
      <c r="H36" s="59"/>
      <c r="I36" s="59"/>
      <c r="J36" s="59"/>
      <c r="K36" s="59"/>
      <c r="L36" s="59">
        <v>1230789</v>
      </c>
      <c r="M36" s="59">
        <v>1242650</v>
      </c>
      <c r="N36" s="157">
        <v>1264206</v>
      </c>
      <c r="O36" s="158">
        <v>1283539</v>
      </c>
      <c r="P36" s="158">
        <v>1306154</v>
      </c>
      <c r="Q36" s="158">
        <v>1328959</v>
      </c>
      <c r="R36" s="158">
        <v>1353411</v>
      </c>
      <c r="S36" s="2">
        <v>1376680</v>
      </c>
      <c r="T36" s="2">
        <v>1394230</v>
      </c>
      <c r="U36" s="2">
        <v>1412597</v>
      </c>
      <c r="V36" s="2">
        <v>1444823</v>
      </c>
      <c r="W36" s="2">
        <v>1461279</v>
      </c>
      <c r="X36" s="2">
        <v>1463891.6552153719</v>
      </c>
    </row>
    <row r="37" spans="1:24">
      <c r="A37" s="91" t="s">
        <v>379</v>
      </c>
      <c r="B37" s="9"/>
      <c r="C37" s="9"/>
      <c r="D37" s="9"/>
      <c r="E37" s="9"/>
      <c r="F37" s="59"/>
      <c r="G37" s="59"/>
      <c r="H37" s="59"/>
      <c r="I37" s="59"/>
      <c r="J37" s="59"/>
      <c r="K37" s="59"/>
      <c r="L37" s="59">
        <v>13530399</v>
      </c>
      <c r="M37" s="59">
        <v>13612954</v>
      </c>
      <c r="N37" s="157">
        <v>13692291</v>
      </c>
      <c r="O37" s="158">
        <v>13776488</v>
      </c>
      <c r="P37" s="158">
        <v>13871586</v>
      </c>
      <c r="Q37" s="158">
        <v>13941945</v>
      </c>
      <c r="R37" s="158">
        <v>14016642</v>
      </c>
      <c r="S37" s="2">
        <v>14110963</v>
      </c>
      <c r="T37" s="2">
        <v>14193170</v>
      </c>
      <c r="U37" s="2">
        <v>14264007</v>
      </c>
      <c r="V37" s="2">
        <v>14190226</v>
      </c>
      <c r="W37" s="2">
        <v>14310631</v>
      </c>
      <c r="X37" s="2">
        <v>14444805.657958593</v>
      </c>
    </row>
    <row r="38" spans="1:24">
      <c r="A38" s="91" t="s">
        <v>380</v>
      </c>
      <c r="B38" s="9"/>
      <c r="C38" s="9"/>
      <c r="D38" s="9"/>
      <c r="E38" s="9"/>
      <c r="F38" s="59"/>
      <c r="G38" s="59"/>
      <c r="H38" s="59"/>
      <c r="I38" s="59"/>
      <c r="J38" s="59"/>
      <c r="K38" s="59"/>
      <c r="L38" s="59">
        <v>5758602</v>
      </c>
      <c r="M38" s="59">
        <v>5853562</v>
      </c>
      <c r="N38" s="157">
        <v>5942006</v>
      </c>
      <c r="O38" s="158">
        <v>6008652</v>
      </c>
      <c r="P38" s="158">
        <v>6096884</v>
      </c>
      <c r="Q38" s="158">
        <v>6193540</v>
      </c>
      <c r="R38" s="158">
        <v>6329468</v>
      </c>
      <c r="S38" s="2">
        <v>6461436</v>
      </c>
      <c r="T38" s="2">
        <v>6595276</v>
      </c>
      <c r="U38" s="2">
        <v>6690121</v>
      </c>
      <c r="V38" s="2">
        <v>6765564</v>
      </c>
      <c r="W38" s="2">
        <v>6861479</v>
      </c>
      <c r="X38" s="2">
        <v>6939682.1638354324</v>
      </c>
    </row>
    <row r="39" spans="1:24">
      <c r="A39" s="91" t="s">
        <v>381</v>
      </c>
      <c r="B39" s="9"/>
      <c r="C39" s="9"/>
      <c r="D39" s="9"/>
      <c r="E39" s="9"/>
      <c r="F39" s="59"/>
      <c r="G39" s="59"/>
      <c r="H39" s="59"/>
      <c r="I39" s="59"/>
      <c r="J39" s="59"/>
      <c r="K39" s="59"/>
      <c r="L39" s="59">
        <v>446703</v>
      </c>
      <c r="M39" s="59">
        <v>446094</v>
      </c>
      <c r="N39" s="157">
        <v>446081</v>
      </c>
      <c r="O39" s="158">
        <v>448266</v>
      </c>
      <c r="P39" s="158">
        <v>452416</v>
      </c>
      <c r="Q39" s="158">
        <v>454068</v>
      </c>
      <c r="R39" s="158">
        <v>456816</v>
      </c>
      <c r="S39" s="2">
        <v>459917</v>
      </c>
      <c r="T39" s="2">
        <v>463429</v>
      </c>
      <c r="U39" s="2">
        <v>465418</v>
      </c>
      <c r="V39" s="2">
        <v>483693</v>
      </c>
      <c r="W39" s="2">
        <v>491197</v>
      </c>
      <c r="X39" s="2">
        <v>501802.97274603584</v>
      </c>
    </row>
    <row r="40" spans="1:24">
      <c r="A40" s="91" t="s">
        <v>382</v>
      </c>
      <c r="B40" s="9"/>
      <c r="C40" s="9"/>
      <c r="D40" s="9"/>
      <c r="E40" s="9"/>
      <c r="F40" s="59"/>
      <c r="G40" s="59"/>
      <c r="H40" s="59"/>
      <c r="I40" s="59"/>
      <c r="J40" s="59"/>
      <c r="K40" s="59"/>
      <c r="L40" s="59">
        <v>7989260</v>
      </c>
      <c r="M40" s="59">
        <v>8038724</v>
      </c>
      <c r="N40" s="157">
        <v>8090619</v>
      </c>
      <c r="O40" s="158">
        <v>8133162</v>
      </c>
      <c r="P40" s="158">
        <v>8167551</v>
      </c>
      <c r="Q40" s="158">
        <v>8192210</v>
      </c>
      <c r="R40" s="158">
        <v>8221590</v>
      </c>
      <c r="S40" s="2">
        <v>8255135</v>
      </c>
      <c r="T40" s="2">
        <v>8279239</v>
      </c>
      <c r="U40" s="2">
        <v>8341711</v>
      </c>
      <c r="V40" s="2">
        <v>8304334</v>
      </c>
      <c r="W40" s="2">
        <v>8352250</v>
      </c>
      <c r="X40" s="2">
        <v>8393557.7279784866</v>
      </c>
    </row>
    <row r="41" spans="1:24">
      <c r="A41" s="91" t="s">
        <v>383</v>
      </c>
      <c r="B41" s="9"/>
      <c r="C41" s="9"/>
      <c r="D41" s="9"/>
      <c r="E41" s="9"/>
      <c r="F41" s="59"/>
      <c r="G41" s="59"/>
      <c r="H41" s="59"/>
      <c r="I41" s="59"/>
      <c r="J41" s="59"/>
      <c r="K41" s="59"/>
      <c r="L41" s="59">
        <v>2397708</v>
      </c>
      <c r="M41" s="59">
        <v>2417448</v>
      </c>
      <c r="N41" s="157">
        <v>2444180</v>
      </c>
      <c r="O41" s="158">
        <v>2458820</v>
      </c>
      <c r="P41" s="158">
        <v>2479679</v>
      </c>
      <c r="Q41" s="158">
        <v>2497798</v>
      </c>
      <c r="R41" s="158">
        <v>2527444</v>
      </c>
      <c r="S41" s="2">
        <v>2558416</v>
      </c>
      <c r="T41" s="2">
        <v>2583850</v>
      </c>
      <c r="U41" s="2">
        <v>2607391</v>
      </c>
      <c r="V41" s="2">
        <v>2638937</v>
      </c>
      <c r="W41" s="2">
        <v>2665761</v>
      </c>
      <c r="X41" s="2">
        <v>2680717.6413348205</v>
      </c>
    </row>
    <row r="42" spans="1:24">
      <c r="A42" s="91" t="s">
        <v>384</v>
      </c>
      <c r="B42" s="9"/>
      <c r="C42" s="9"/>
      <c r="D42" s="9"/>
      <c r="E42" s="9"/>
      <c r="F42" s="59"/>
      <c r="G42" s="59"/>
      <c r="H42" s="59"/>
      <c r="I42" s="59"/>
      <c r="J42" s="59"/>
      <c r="K42" s="59"/>
      <c r="L42" s="59">
        <v>2437564</v>
      </c>
      <c r="M42" s="59">
        <v>2482845</v>
      </c>
      <c r="N42" s="157">
        <v>2532666</v>
      </c>
      <c r="O42" s="158">
        <v>2564998</v>
      </c>
      <c r="P42" s="158">
        <v>2594052</v>
      </c>
      <c r="Q42" s="158">
        <v>2636313</v>
      </c>
      <c r="R42" s="158">
        <v>2687734</v>
      </c>
      <c r="S42" s="2">
        <v>2735041</v>
      </c>
      <c r="T42" s="2">
        <v>2781105</v>
      </c>
      <c r="U42" s="2">
        <v>2798570</v>
      </c>
      <c r="V42" s="2">
        <v>2810942</v>
      </c>
      <c r="W42" s="2">
        <v>2848881</v>
      </c>
      <c r="X42" s="2">
        <v>2877181.9221631116</v>
      </c>
    </row>
    <row r="43" spans="1:24">
      <c r="A43" s="91" t="s">
        <v>385</v>
      </c>
      <c r="B43" s="9"/>
      <c r="C43" s="9"/>
      <c r="D43" s="9"/>
      <c r="E43" s="9"/>
      <c r="F43" s="59"/>
      <c r="G43" s="59"/>
      <c r="H43" s="59"/>
      <c r="I43" s="59"/>
      <c r="J43" s="59"/>
      <c r="K43" s="59"/>
      <c r="L43" s="59">
        <v>8850439</v>
      </c>
      <c r="M43" s="59">
        <v>8875211</v>
      </c>
      <c r="N43" s="157">
        <v>8916451</v>
      </c>
      <c r="O43" s="158">
        <v>8933580</v>
      </c>
      <c r="P43" s="158">
        <v>8966904</v>
      </c>
      <c r="Q43" s="158">
        <v>8996975</v>
      </c>
      <c r="R43" s="158">
        <v>9041877</v>
      </c>
      <c r="S43" s="2">
        <v>9088212</v>
      </c>
      <c r="T43" s="2">
        <v>9131130</v>
      </c>
      <c r="U43" s="2">
        <v>9265950</v>
      </c>
      <c r="V43" s="2">
        <v>9341536</v>
      </c>
      <c r="W43" s="2">
        <v>9405384</v>
      </c>
      <c r="X43" s="2">
        <v>9454739.2238120623</v>
      </c>
    </row>
    <row r="44" spans="1:24">
      <c r="A44" s="91" t="s">
        <v>386</v>
      </c>
      <c r="B44" s="9"/>
      <c r="C44" s="9"/>
      <c r="D44" s="9"/>
      <c r="E44" s="9"/>
      <c r="F44" s="59"/>
      <c r="G44" s="59"/>
      <c r="H44" s="59"/>
      <c r="I44" s="59"/>
      <c r="J44" s="59"/>
      <c r="K44" s="59"/>
      <c r="L44" s="59">
        <v>750487</v>
      </c>
      <c r="M44" s="59">
        <v>757804</v>
      </c>
      <c r="N44" s="157">
        <v>766895</v>
      </c>
      <c r="O44" s="158">
        <v>770686</v>
      </c>
      <c r="P44" s="158">
        <v>772778</v>
      </c>
      <c r="Q44" s="158">
        <v>770570</v>
      </c>
      <c r="R44" s="158">
        <v>769354</v>
      </c>
      <c r="S44" s="2">
        <v>767599</v>
      </c>
      <c r="T44" s="2">
        <v>767482</v>
      </c>
      <c r="U44" s="2">
        <v>771664</v>
      </c>
      <c r="V44" s="2">
        <v>768142</v>
      </c>
      <c r="W44" s="2">
        <v>771623</v>
      </c>
      <c r="X44" s="2">
        <v>775281.63152293663</v>
      </c>
    </row>
    <row r="45" spans="1:24">
      <c r="A45" s="91" t="s">
        <v>387</v>
      </c>
      <c r="B45" s="9"/>
      <c r="C45" s="9"/>
      <c r="D45" s="9"/>
      <c r="E45" s="9"/>
      <c r="F45" s="59"/>
      <c r="G45" s="59"/>
      <c r="H45" s="59"/>
      <c r="I45" s="59"/>
      <c r="J45" s="59"/>
      <c r="K45" s="59"/>
      <c r="L45" s="59">
        <v>2824003</v>
      </c>
      <c r="M45" s="59">
        <v>2862258</v>
      </c>
      <c r="N45" s="157">
        <v>2902407</v>
      </c>
      <c r="O45" s="158">
        <v>2938487</v>
      </c>
      <c r="P45" s="158">
        <v>2984189</v>
      </c>
      <c r="Q45" s="158">
        <v>3029630</v>
      </c>
      <c r="R45" s="158">
        <v>3092402</v>
      </c>
      <c r="S45" s="2">
        <v>3156421</v>
      </c>
      <c r="T45" s="2">
        <v>3217986</v>
      </c>
      <c r="U45" s="2">
        <v>3277871</v>
      </c>
      <c r="V45" s="2">
        <v>3307264</v>
      </c>
      <c r="W45" s="2">
        <v>3356554</v>
      </c>
      <c r="X45" s="2">
        <v>3399346.9416776383</v>
      </c>
    </row>
    <row r="46" spans="1:24">
      <c r="A46" s="91" t="s">
        <v>388</v>
      </c>
      <c r="B46" s="9"/>
      <c r="C46" s="9"/>
      <c r="D46" s="9"/>
      <c r="E46" s="9"/>
      <c r="F46" s="59"/>
      <c r="G46" s="59"/>
      <c r="H46" s="59"/>
      <c r="I46" s="59"/>
      <c r="J46" s="59"/>
      <c r="K46" s="59"/>
      <c r="L46" s="59">
        <v>515990</v>
      </c>
      <c r="M46" s="59">
        <v>520961</v>
      </c>
      <c r="N46" s="157">
        <v>525643</v>
      </c>
      <c r="O46" s="158">
        <v>533354</v>
      </c>
      <c r="P46" s="158">
        <v>540959</v>
      </c>
      <c r="Q46" s="158">
        <v>547518</v>
      </c>
      <c r="R46" s="158">
        <v>555418</v>
      </c>
      <c r="S46" s="2">
        <v>562799</v>
      </c>
      <c r="T46" s="2">
        <v>570364</v>
      </c>
      <c r="U46" s="2">
        <v>574946</v>
      </c>
      <c r="V46" s="2">
        <v>574591</v>
      </c>
      <c r="W46" s="2">
        <v>580496</v>
      </c>
      <c r="X46" s="2">
        <v>585932.01691554079</v>
      </c>
    </row>
    <row r="47" spans="1:24">
      <c r="A47" s="91" t="s">
        <v>389</v>
      </c>
      <c r="B47" s="9"/>
      <c r="C47" s="9"/>
      <c r="D47" s="9"/>
      <c r="E47" s="9"/>
      <c r="F47" s="59"/>
      <c r="G47" s="59"/>
      <c r="H47" s="59"/>
      <c r="I47" s="59"/>
      <c r="J47" s="59"/>
      <c r="K47" s="59"/>
      <c r="L47" s="59">
        <v>4058544</v>
      </c>
      <c r="M47" s="59">
        <v>4107141</v>
      </c>
      <c r="N47" s="157">
        <v>4157166</v>
      </c>
      <c r="O47" s="158">
        <v>4208618</v>
      </c>
      <c r="P47" s="158">
        <v>4257923</v>
      </c>
      <c r="Q47" s="158">
        <v>4317514</v>
      </c>
      <c r="R47" s="158">
        <v>4384172</v>
      </c>
      <c r="S47" s="2">
        <v>4451101</v>
      </c>
      <c r="T47" s="2">
        <v>4502828</v>
      </c>
      <c r="U47" s="2">
        <v>4551487</v>
      </c>
      <c r="V47" s="2">
        <v>4576870</v>
      </c>
      <c r="W47" s="2">
        <v>4628052</v>
      </c>
      <c r="X47" s="2">
        <v>4676254.4169330364</v>
      </c>
    </row>
    <row r="48" spans="1:24">
      <c r="A48" s="91" t="s">
        <v>390</v>
      </c>
      <c r="B48" s="9"/>
      <c r="C48" s="9"/>
      <c r="D48" s="9"/>
      <c r="E48" s="9"/>
      <c r="F48" s="59"/>
      <c r="G48" s="59"/>
      <c r="H48" s="59"/>
      <c r="I48" s="59"/>
      <c r="J48" s="59"/>
      <c r="K48" s="59"/>
      <c r="L48" s="59">
        <v>14058525</v>
      </c>
      <c r="M48" s="59">
        <v>14373818</v>
      </c>
      <c r="N48" s="157">
        <v>14684600</v>
      </c>
      <c r="O48" s="158">
        <v>14930173</v>
      </c>
      <c r="P48" s="158">
        <v>15211875</v>
      </c>
      <c r="Q48" s="158">
        <v>15501682</v>
      </c>
      <c r="R48" s="158">
        <v>15888370</v>
      </c>
      <c r="S48" s="2">
        <v>16224325</v>
      </c>
      <c r="T48" s="2">
        <v>16562264</v>
      </c>
      <c r="U48" s="2">
        <v>16814969</v>
      </c>
      <c r="V48" s="2">
        <v>17133142</v>
      </c>
      <c r="W48" s="2">
        <v>17479120</v>
      </c>
      <c r="X48" s="2">
        <v>17726139.327244811</v>
      </c>
    </row>
    <row r="49" spans="1:24">
      <c r="A49" s="91" t="s">
        <v>391</v>
      </c>
      <c r="B49" s="9"/>
      <c r="C49" s="9"/>
      <c r="D49" s="9"/>
      <c r="E49" s="9"/>
      <c r="F49" s="59"/>
      <c r="G49" s="59"/>
      <c r="H49" s="59"/>
      <c r="I49" s="59"/>
      <c r="J49" s="59"/>
      <c r="K49" s="59"/>
      <c r="L49" s="59">
        <v>1386224</v>
      </c>
      <c r="M49" s="59">
        <v>1429657</v>
      </c>
      <c r="N49" s="157">
        <v>1468288</v>
      </c>
      <c r="O49" s="158">
        <v>1514231</v>
      </c>
      <c r="P49" s="158">
        <v>1559401</v>
      </c>
      <c r="Q49" s="158">
        <v>1604503</v>
      </c>
      <c r="R49" s="158">
        <v>1662757</v>
      </c>
      <c r="S49" s="2">
        <v>1717477</v>
      </c>
      <c r="T49" s="2">
        <v>1760964</v>
      </c>
      <c r="U49" s="2">
        <v>1779455</v>
      </c>
      <c r="V49" s="2">
        <v>1763018</v>
      </c>
      <c r="W49" s="2">
        <v>1794533</v>
      </c>
      <c r="X49" s="2">
        <v>1816238.5876326044</v>
      </c>
    </row>
    <row r="50" spans="1:24">
      <c r="A50" s="91" t="s">
        <v>392</v>
      </c>
      <c r="B50" s="9"/>
      <c r="C50" s="9"/>
      <c r="D50" s="9"/>
      <c r="E50" s="9"/>
      <c r="F50" s="59"/>
      <c r="G50" s="59"/>
      <c r="H50" s="59"/>
      <c r="I50" s="59"/>
      <c r="J50" s="59"/>
      <c r="K50" s="59"/>
      <c r="L50" s="59">
        <v>434361</v>
      </c>
      <c r="M50" s="59">
        <v>439022</v>
      </c>
      <c r="N50" s="157">
        <v>444708</v>
      </c>
      <c r="O50" s="158">
        <v>447157</v>
      </c>
      <c r="P50" s="158">
        <v>450952</v>
      </c>
      <c r="Q50" s="158">
        <v>454240</v>
      </c>
      <c r="R50" s="158">
        <v>457789</v>
      </c>
      <c r="S50" s="2">
        <v>460588</v>
      </c>
      <c r="T50" s="2">
        <v>463097</v>
      </c>
      <c r="U50" s="2">
        <v>463018</v>
      </c>
      <c r="V50" s="2">
        <v>465229</v>
      </c>
      <c r="W50" s="2">
        <v>467128</v>
      </c>
      <c r="X50" s="2">
        <v>468199.87321150873</v>
      </c>
    </row>
    <row r="51" spans="1:24">
      <c r="A51" s="91" t="s">
        <v>393</v>
      </c>
      <c r="B51" s="9"/>
      <c r="C51" s="9"/>
      <c r="D51" s="9"/>
      <c r="E51" s="9"/>
      <c r="F51" s="59"/>
      <c r="G51" s="59"/>
      <c r="H51" s="59"/>
      <c r="I51" s="59"/>
      <c r="J51" s="59"/>
      <c r="K51" s="59"/>
      <c r="L51" s="59">
        <v>5061305</v>
      </c>
      <c r="M51" s="59">
        <v>5135614</v>
      </c>
      <c r="N51" s="157">
        <v>5212896</v>
      </c>
      <c r="O51" s="158">
        <v>5268508</v>
      </c>
      <c r="P51" s="158">
        <v>5341811</v>
      </c>
      <c r="Q51" s="158">
        <v>5415935</v>
      </c>
      <c r="R51" s="158">
        <v>5487654</v>
      </c>
      <c r="S51" s="2">
        <v>5551888</v>
      </c>
      <c r="T51" s="2">
        <v>5614179</v>
      </c>
      <c r="U51" s="2">
        <v>5684970</v>
      </c>
      <c r="V51" s="2">
        <v>5711211</v>
      </c>
      <c r="W51" s="2">
        <v>5785038</v>
      </c>
      <c r="X51" s="2">
        <v>5854479.362255876</v>
      </c>
    </row>
    <row r="52" spans="1:24">
      <c r="A52" s="91" t="s">
        <v>394</v>
      </c>
      <c r="B52" s="9"/>
      <c r="C52" s="9"/>
      <c r="D52" s="9"/>
      <c r="E52" s="9"/>
      <c r="F52" s="59"/>
      <c r="G52" s="59"/>
      <c r="H52" s="59"/>
      <c r="I52" s="59"/>
      <c r="J52" s="59"/>
      <c r="K52" s="59"/>
      <c r="L52" s="59">
        <v>4142590</v>
      </c>
      <c r="M52" s="59">
        <v>4225043</v>
      </c>
      <c r="N52" s="157">
        <v>4303902</v>
      </c>
      <c r="O52" s="158">
        <v>4354137</v>
      </c>
      <c r="P52" s="158">
        <v>4419619</v>
      </c>
      <c r="Q52" s="158">
        <v>4494374</v>
      </c>
      <c r="R52" s="158">
        <v>4588016</v>
      </c>
      <c r="S52" s="2">
        <v>4667932</v>
      </c>
      <c r="T52" s="2">
        <v>4754740</v>
      </c>
      <c r="U52" s="2">
        <v>4828913</v>
      </c>
      <c r="V52" s="2">
        <v>4840680</v>
      </c>
      <c r="W52" s="2">
        <v>4920782</v>
      </c>
      <c r="X52" s="2">
        <v>4973233.9484393457</v>
      </c>
    </row>
    <row r="53" spans="1:24">
      <c r="A53" s="91" t="s">
        <v>395</v>
      </c>
      <c r="B53" s="9"/>
      <c r="C53" s="9"/>
      <c r="D53" s="9"/>
      <c r="E53" s="9"/>
      <c r="F53" s="59"/>
      <c r="G53" s="59"/>
      <c r="H53" s="59"/>
      <c r="I53" s="59"/>
      <c r="J53" s="59"/>
      <c r="K53" s="59"/>
      <c r="L53" s="59">
        <v>1326819</v>
      </c>
      <c r="M53" s="59">
        <v>1330255</v>
      </c>
      <c r="N53" s="157">
        <v>1338390</v>
      </c>
      <c r="O53" s="158">
        <v>1341237</v>
      </c>
      <c r="P53" s="158">
        <v>1343618</v>
      </c>
      <c r="Q53" s="158">
        <v>1345743</v>
      </c>
      <c r="R53" s="158">
        <v>1349395</v>
      </c>
      <c r="S53" s="2">
        <v>1353322</v>
      </c>
      <c r="T53" s="2">
        <v>1357980</v>
      </c>
      <c r="U53" s="2">
        <v>1358763</v>
      </c>
      <c r="V53" s="2">
        <v>1388244</v>
      </c>
      <c r="W53" s="2">
        <v>1393094</v>
      </c>
      <c r="X53" s="2">
        <v>1396205.2931203973</v>
      </c>
    </row>
    <row r="54" spans="1:24">
      <c r="A54" s="91" t="s">
        <v>396</v>
      </c>
      <c r="B54" s="9"/>
      <c r="C54" s="9"/>
      <c r="D54" s="9"/>
      <c r="E54" s="9"/>
      <c r="F54" s="59"/>
      <c r="G54" s="59"/>
      <c r="H54" s="59"/>
      <c r="I54" s="59"/>
      <c r="J54" s="59"/>
      <c r="K54" s="59"/>
      <c r="L54" s="59">
        <v>3760272</v>
      </c>
      <c r="M54" s="59">
        <v>3800663</v>
      </c>
      <c r="N54" s="157">
        <v>3844772</v>
      </c>
      <c r="O54" s="158">
        <v>3889246</v>
      </c>
      <c r="P54" s="158">
        <v>3930845</v>
      </c>
      <c r="Q54" s="158">
        <v>3968359</v>
      </c>
      <c r="R54" s="158">
        <v>4005115</v>
      </c>
      <c r="S54" s="2">
        <v>4039277</v>
      </c>
      <c r="T54" s="2">
        <v>4071811</v>
      </c>
      <c r="U54" s="2">
        <v>4084427</v>
      </c>
      <c r="V54" s="2">
        <v>4107924</v>
      </c>
      <c r="W54" s="2">
        <v>4134463</v>
      </c>
      <c r="X54" s="2">
        <v>4153714.5302923014</v>
      </c>
    </row>
    <row r="55" spans="1:24">
      <c r="A55" s="91" t="s">
        <v>397</v>
      </c>
      <c r="B55" s="9"/>
      <c r="C55" s="9"/>
      <c r="D55" s="9"/>
      <c r="E55" s="9"/>
      <c r="F55" s="59"/>
      <c r="G55" s="59"/>
      <c r="H55" s="59"/>
      <c r="I55" s="59"/>
      <c r="J55" s="59"/>
      <c r="K55" s="59"/>
      <c r="L55" s="59">
        <v>341329</v>
      </c>
      <c r="M55" s="59">
        <v>344590</v>
      </c>
      <c r="N55" s="159">
        <v>350716</v>
      </c>
      <c r="O55" s="159">
        <v>353198</v>
      </c>
      <c r="P55" s="159">
        <v>357654</v>
      </c>
      <c r="Q55" s="159">
        <v>361518</v>
      </c>
      <c r="R55" s="159">
        <v>367259</v>
      </c>
      <c r="S55" s="448">
        <v>375086</v>
      </c>
      <c r="T55" s="448">
        <v>381854</v>
      </c>
      <c r="U55" s="448">
        <v>387865</v>
      </c>
      <c r="V55" s="448">
        <v>401778</v>
      </c>
      <c r="W55" s="448">
        <v>405958</v>
      </c>
      <c r="X55" s="448">
        <v>412818.79394958285</v>
      </c>
    </row>
    <row r="56" spans="1:24" ht="13.5" thickBot="1">
      <c r="A56" s="46" t="s">
        <v>175</v>
      </c>
      <c r="B56" s="46"/>
      <c r="C56" s="46"/>
      <c r="D56" s="46"/>
      <c r="E56" s="46"/>
      <c r="F56" s="60">
        <f t="shared" ref="F56:L56" si="0">SUM(F5:F55)</f>
        <v>0</v>
      </c>
      <c r="G56" s="60">
        <f t="shared" si="0"/>
        <v>0</v>
      </c>
      <c r="H56" s="60">
        <f t="shared" si="0"/>
        <v>0</v>
      </c>
      <c r="I56" s="60">
        <f t="shared" si="0"/>
        <v>0</v>
      </c>
      <c r="J56" s="60">
        <f t="shared" si="0"/>
        <v>0</v>
      </c>
      <c r="K56" s="60">
        <f t="shared" si="0"/>
        <v>0</v>
      </c>
      <c r="L56" s="60">
        <f t="shared" si="0"/>
        <v>197562945</v>
      </c>
      <c r="M56" s="60">
        <f t="shared" ref="M56:X56" si="1">SUM(M5:M55)</f>
        <v>200264865</v>
      </c>
      <c r="N56" s="60">
        <f t="shared" si="1"/>
        <v>202944286</v>
      </c>
      <c r="O56" s="60">
        <f t="shared" si="1"/>
        <v>204970981</v>
      </c>
      <c r="P56" s="60">
        <f t="shared" si="1"/>
        <v>207410166</v>
      </c>
      <c r="Q56" s="60">
        <f t="shared" si="1"/>
        <v>209770657</v>
      </c>
      <c r="R56" s="60">
        <f t="shared" si="1"/>
        <v>212297354</v>
      </c>
      <c r="S56" s="60">
        <f t="shared" si="1"/>
        <v>214826877</v>
      </c>
      <c r="T56" s="60">
        <f t="shared" si="1"/>
        <v>217202821</v>
      </c>
      <c r="U56" s="60">
        <f t="shared" si="1"/>
        <v>219245840</v>
      </c>
      <c r="V56" s="60">
        <f t="shared" si="1"/>
        <v>220475268</v>
      </c>
      <c r="W56" s="60">
        <f t="shared" si="1"/>
        <v>223058247</v>
      </c>
      <c r="X56" s="60">
        <f t="shared" si="1"/>
        <v>225281895.31150782</v>
      </c>
    </row>
    <row r="57" spans="1:24" ht="13.5" thickTop="1">
      <c r="A57" s="66"/>
      <c r="B57" s="66"/>
      <c r="C57" s="66"/>
      <c r="D57" s="66"/>
      <c r="E57" s="66"/>
      <c r="F57" s="67"/>
      <c r="G57" s="67"/>
      <c r="H57" s="67"/>
      <c r="I57" s="67"/>
      <c r="J57" s="67"/>
      <c r="K57" s="67"/>
      <c r="L57" s="67"/>
      <c r="M57" s="67"/>
      <c r="N57" s="67"/>
      <c r="O57" s="67"/>
      <c r="P57" s="67"/>
      <c r="Q57" s="67"/>
    </row>
    <row r="58" spans="1:24">
      <c r="A58" s="731" t="s">
        <v>2132</v>
      </c>
      <c r="B58" s="731"/>
      <c r="C58" s="731"/>
      <c r="D58" s="731"/>
      <c r="E58" s="731"/>
      <c r="F58" s="731"/>
      <c r="G58" s="731"/>
      <c r="H58" s="731"/>
      <c r="I58" s="731"/>
      <c r="J58" s="731"/>
      <c r="K58" s="731"/>
      <c r="L58" s="731"/>
      <c r="M58" s="731"/>
      <c r="N58" s="731"/>
      <c r="O58" s="731"/>
      <c r="P58" s="4"/>
      <c r="Q58" s="4"/>
      <c r="R58" s="4"/>
    </row>
    <row r="59" spans="1:24">
      <c r="O59" s="160"/>
    </row>
    <row r="60" spans="1:24" ht="15">
      <c r="A60" s="722" t="s">
        <v>1093</v>
      </c>
      <c r="B60" s="722"/>
      <c r="C60" s="722"/>
      <c r="D60" s="722"/>
      <c r="E60" s="722"/>
      <c r="F60" s="722"/>
    </row>
  </sheetData>
  <mergeCells count="4">
    <mergeCell ref="A1:O1"/>
    <mergeCell ref="A58:O58"/>
    <mergeCell ref="A60:F60"/>
    <mergeCell ref="A2:V2"/>
  </mergeCells>
  <hyperlinks>
    <hyperlink ref="A60:F60" location="'Table of Contents'!A1" display="Table of contents"/>
  </hyperlinks>
  <pageMargins left="0.75" right="0.75" top="1" bottom="1" header="0.5" footer="0.5"/>
  <pageSetup scale="77" orientation="landscape" verticalDpi="1200" r:id="rId1"/>
  <headerFooter alignWithMargins="0"/>
  <rowBreaks count="1" manualBreakCount="1">
    <brk id="42" max="16383" man="1"/>
  </rowBreaks>
</worksheet>
</file>

<file path=xl/worksheets/sheet23.xml><?xml version="1.0" encoding="utf-8"?>
<worksheet xmlns="http://schemas.openxmlformats.org/spreadsheetml/2006/main" xmlns:r="http://schemas.openxmlformats.org/officeDocument/2006/relationships">
  <sheetPr codeName="Sheet21"/>
  <dimension ref="A1:BA79"/>
  <sheetViews>
    <sheetView zoomScale="85" zoomScaleNormal="85" workbookViewId="0">
      <pane xSplit="1" ySplit="4" topLeftCell="AM24" activePane="bottomRight" state="frozen"/>
      <selection pane="topRight" activeCell="B1" sqref="B1"/>
      <selection pane="bottomLeft" activeCell="A5" sqref="A5"/>
      <selection pane="bottomRight" activeCell="AU56" sqref="AU56"/>
    </sheetView>
  </sheetViews>
  <sheetFormatPr defaultRowHeight="12.75"/>
  <cols>
    <col min="1" max="1" width="20" customWidth="1"/>
    <col min="2" max="2" width="12.5703125" style="2" bestFit="1" customWidth="1"/>
    <col min="3" max="7" width="12.5703125" bestFit="1" customWidth="1"/>
    <col min="8" max="8" width="12.5703125" style="2" bestFit="1" customWidth="1"/>
    <col min="9" max="10" width="12.5703125" bestFit="1" customWidth="1"/>
    <col min="11" max="11" width="15.28515625" customWidth="1"/>
    <col min="12" max="12" width="14.7109375" customWidth="1"/>
    <col min="13" max="16" width="10.85546875" bestFit="1" customWidth="1"/>
    <col min="17" max="24" width="12.5703125" bestFit="1" customWidth="1"/>
    <col min="25" max="27" width="11.28515625" bestFit="1" customWidth="1"/>
    <col min="28" max="28" width="11.28515625" style="5" bestFit="1" customWidth="1"/>
    <col min="29" max="36" width="11.28515625" bestFit="1" customWidth="1"/>
    <col min="37" max="39" width="11.28515625" style="5" bestFit="1" customWidth="1"/>
    <col min="40" max="43" width="11.28515625" style="26" bestFit="1" customWidth="1"/>
    <col min="44" max="45" width="11.28515625" style="26" customWidth="1"/>
    <col min="46" max="47" width="14.28515625" style="26" customWidth="1"/>
    <col min="48" max="48" width="11.28515625" style="26" bestFit="1" customWidth="1"/>
    <col min="49" max="49" width="17.42578125" style="26" customWidth="1"/>
    <col min="51" max="51" width="23.7109375" bestFit="1" customWidth="1"/>
    <col min="53" max="53" width="15.28515625" bestFit="1" customWidth="1"/>
  </cols>
  <sheetData>
    <row r="1" spans="1:53" ht="15.75">
      <c r="A1" s="732" t="s">
        <v>281</v>
      </c>
      <c r="B1" s="732"/>
      <c r="C1" s="732"/>
      <c r="D1" s="732"/>
      <c r="E1" s="732"/>
      <c r="F1" s="732"/>
      <c r="G1" s="732"/>
      <c r="H1" s="732"/>
      <c r="I1" s="732"/>
      <c r="J1" s="732"/>
      <c r="K1" s="732"/>
      <c r="L1" s="732"/>
      <c r="M1" s="732"/>
      <c r="N1" s="732"/>
      <c r="O1" s="732"/>
      <c r="P1" s="732"/>
      <c r="Q1" s="732"/>
      <c r="R1" s="732"/>
      <c r="S1" s="732"/>
      <c r="T1" s="732"/>
      <c r="U1" s="732"/>
      <c r="V1" s="732"/>
      <c r="W1" s="732"/>
      <c r="X1" s="732"/>
      <c r="Y1" s="732"/>
      <c r="Z1" s="732"/>
      <c r="AA1" s="732"/>
      <c r="AB1" s="732"/>
      <c r="AC1" s="732"/>
      <c r="AD1" s="732"/>
      <c r="AE1" s="732"/>
      <c r="AF1" s="732"/>
      <c r="AG1" s="732"/>
      <c r="AH1" s="732"/>
      <c r="AI1" s="732"/>
      <c r="AJ1" s="732"/>
      <c r="AK1" s="732"/>
      <c r="AL1" s="732"/>
    </row>
    <row r="2" spans="1:53">
      <c r="A2" s="733" t="s">
        <v>2025</v>
      </c>
      <c r="B2" s="733"/>
      <c r="C2" s="733"/>
      <c r="D2" s="733"/>
      <c r="E2" s="733"/>
      <c r="F2" s="733"/>
      <c r="G2" s="733"/>
      <c r="H2" s="733"/>
      <c r="I2" s="733"/>
      <c r="J2" s="733"/>
      <c r="K2" s="733"/>
      <c r="L2" s="733"/>
      <c r="M2" s="733"/>
      <c r="N2" s="733"/>
      <c r="O2" s="733"/>
      <c r="P2" s="733"/>
      <c r="Q2" s="733"/>
      <c r="R2" s="733"/>
      <c r="S2" s="733"/>
      <c r="T2" s="733"/>
      <c r="U2" s="733"/>
      <c r="V2" s="733"/>
      <c r="W2" s="733"/>
      <c r="X2" s="733"/>
      <c r="Y2" s="733"/>
      <c r="Z2" s="733"/>
      <c r="AA2" s="733"/>
      <c r="AB2" s="733"/>
      <c r="AC2" s="733"/>
      <c r="AD2" s="733"/>
      <c r="AE2" s="733"/>
      <c r="AF2" s="733"/>
      <c r="AG2" s="733"/>
      <c r="AH2" s="733"/>
      <c r="AI2" s="733"/>
      <c r="AJ2" s="733"/>
      <c r="AK2" s="733"/>
      <c r="AL2" s="733"/>
    </row>
    <row r="4" spans="1:53" ht="13.5" thickBot="1">
      <c r="A4" s="50" t="s">
        <v>108</v>
      </c>
      <c r="B4" s="43">
        <v>1967</v>
      </c>
      <c r="C4" s="43">
        <v>1968</v>
      </c>
      <c r="D4" s="43">
        <v>1969</v>
      </c>
      <c r="E4" s="43">
        <v>1970</v>
      </c>
      <c r="F4" s="43">
        <v>1971</v>
      </c>
      <c r="G4" s="43">
        <v>1972</v>
      </c>
      <c r="H4" s="43">
        <v>1973</v>
      </c>
      <c r="I4" s="43">
        <v>1974</v>
      </c>
      <c r="J4" s="43">
        <v>1975</v>
      </c>
      <c r="K4" s="43">
        <v>1976</v>
      </c>
      <c r="L4" s="43">
        <v>1977</v>
      </c>
      <c r="M4" s="43">
        <v>1978</v>
      </c>
      <c r="N4" s="43">
        <v>1979</v>
      </c>
      <c r="O4" s="43">
        <v>1980</v>
      </c>
      <c r="P4" s="43">
        <v>1981</v>
      </c>
      <c r="Q4" s="43">
        <v>1982</v>
      </c>
      <c r="R4" s="43">
        <v>1983</v>
      </c>
      <c r="S4" s="43">
        <v>1984</v>
      </c>
      <c r="T4" s="43">
        <v>1985</v>
      </c>
      <c r="U4" s="43">
        <v>1986</v>
      </c>
      <c r="V4" s="43">
        <v>1987</v>
      </c>
      <c r="W4" s="43">
        <v>1988</v>
      </c>
      <c r="X4" s="43">
        <v>1989</v>
      </c>
      <c r="Y4" s="43">
        <v>1990</v>
      </c>
      <c r="Z4" s="43">
        <v>1991</v>
      </c>
      <c r="AA4" s="466">
        <v>1992</v>
      </c>
      <c r="AB4" s="43">
        <v>1993</v>
      </c>
      <c r="AC4" s="43">
        <v>1994</v>
      </c>
      <c r="AD4" s="43">
        <v>1995</v>
      </c>
      <c r="AE4" s="43">
        <v>1996</v>
      </c>
      <c r="AF4" s="43" t="s">
        <v>246</v>
      </c>
      <c r="AG4" s="43">
        <v>1998</v>
      </c>
      <c r="AH4" s="43">
        <v>1999</v>
      </c>
      <c r="AI4" s="43">
        <v>2000</v>
      </c>
      <c r="AJ4" s="43">
        <v>2001</v>
      </c>
      <c r="AK4" s="43">
        <v>2002</v>
      </c>
      <c r="AL4" s="43">
        <v>2003</v>
      </c>
      <c r="AM4" s="43">
        <v>2004</v>
      </c>
      <c r="AN4" s="43">
        <v>2005</v>
      </c>
      <c r="AO4" s="43">
        <v>2006</v>
      </c>
      <c r="AP4" s="43">
        <v>2007</v>
      </c>
      <c r="AQ4" s="43">
        <v>2008</v>
      </c>
      <c r="AR4" s="43">
        <v>2009</v>
      </c>
      <c r="AS4" s="43">
        <v>2010</v>
      </c>
      <c r="AT4" s="43">
        <v>2011</v>
      </c>
      <c r="AU4" s="43">
        <v>2012</v>
      </c>
      <c r="AV4" s="43" t="s">
        <v>1848</v>
      </c>
      <c r="AW4" s="21"/>
      <c r="AX4" s="389" t="s">
        <v>264</v>
      </c>
      <c r="AY4" t="s">
        <v>265</v>
      </c>
      <c r="AZ4" t="s">
        <v>1657</v>
      </c>
      <c r="BA4" t="s">
        <v>1658</v>
      </c>
    </row>
    <row r="5" spans="1:53">
      <c r="A5" s="9" t="s">
        <v>177</v>
      </c>
      <c r="B5" s="103">
        <v>827822</v>
      </c>
      <c r="C5" s="103">
        <v>922844</v>
      </c>
      <c r="D5" s="103">
        <v>1006303</v>
      </c>
      <c r="E5" s="103">
        <v>1067663</v>
      </c>
      <c r="F5" s="103">
        <v>1212832</v>
      </c>
      <c r="G5" s="103">
        <v>1378047</v>
      </c>
      <c r="H5" s="103">
        <v>1490404</v>
      </c>
      <c r="I5" s="103">
        <v>1605459</v>
      </c>
      <c r="J5" s="103">
        <v>1717319</v>
      </c>
      <c r="K5" s="103">
        <v>1773926</v>
      </c>
      <c r="L5" s="103">
        <v>2010229</v>
      </c>
      <c r="M5" s="103">
        <v>2042449</v>
      </c>
      <c r="N5" s="103">
        <v>2082653</v>
      </c>
      <c r="O5" s="103">
        <v>2054313</v>
      </c>
      <c r="P5" s="103">
        <v>2205510</v>
      </c>
      <c r="Q5" s="103">
        <v>2198152</v>
      </c>
      <c r="R5" s="103">
        <v>2259208</v>
      </c>
      <c r="S5" s="103">
        <v>2318552</v>
      </c>
      <c r="T5" s="103">
        <v>2420441</v>
      </c>
      <c r="U5" s="103">
        <v>2517748</v>
      </c>
      <c r="V5" s="103">
        <v>2552770</v>
      </c>
      <c r="W5" s="103">
        <v>2569459</v>
      </c>
      <c r="X5" s="103">
        <v>2583597</v>
      </c>
      <c r="Y5" s="103">
        <v>2613617</v>
      </c>
      <c r="Z5" s="103">
        <v>2646319</v>
      </c>
      <c r="AA5" s="103">
        <v>2722770</v>
      </c>
      <c r="AB5" s="103">
        <v>2746929</v>
      </c>
      <c r="AC5" s="61">
        <v>2851865</v>
      </c>
      <c r="AD5" s="61">
        <v>2820439</v>
      </c>
      <c r="AE5" s="61">
        <v>2888198</v>
      </c>
      <c r="AF5" s="61">
        <v>2891862</v>
      </c>
      <c r="AG5" s="61">
        <v>2970376</v>
      </c>
      <c r="AH5" s="61">
        <v>3002112</v>
      </c>
      <c r="AI5" s="61">
        <v>3028088</v>
      </c>
      <c r="AJ5" s="61">
        <v>3013532</v>
      </c>
      <c r="AK5" s="103">
        <v>3057888</v>
      </c>
      <c r="AL5" s="57">
        <v>3115154.8550799987</v>
      </c>
      <c r="AM5" s="57">
        <v>3205217.1542649725</v>
      </c>
      <c r="AN5" s="57">
        <v>3207970.6479128855</v>
      </c>
      <c r="AO5" s="57">
        <v>3319531.9806412579</v>
      </c>
      <c r="AP5" s="57">
        <v>3415002.8753780993</v>
      </c>
      <c r="AQ5" s="57">
        <v>3459771.7683000602</v>
      </c>
      <c r="AR5" s="57">
        <v>3414775.0695704776</v>
      </c>
      <c r="AS5" s="57">
        <v>3381688.7078039921</v>
      </c>
      <c r="AT5" s="57">
        <v>3400004.0151240169</v>
      </c>
      <c r="AU5" s="57">
        <v>3379821.0925589837</v>
      </c>
      <c r="AV5" s="7">
        <f>(AU5/AK5)^(1/10)-1</f>
        <v>1.0060095452146367E-2</v>
      </c>
      <c r="AW5" s="4"/>
      <c r="AX5" s="365">
        <v>1980</v>
      </c>
      <c r="AY5" s="2">
        <v>177813496</v>
      </c>
      <c r="AZ5" s="405">
        <v>1.1734</v>
      </c>
      <c r="BA5" s="2">
        <f t="shared" ref="BA5:BA14" si="0">AZ5*AY5</f>
        <v>208646356.20640001</v>
      </c>
    </row>
    <row r="6" spans="1:53">
      <c r="A6" s="9" t="s">
        <v>178</v>
      </c>
      <c r="B6" s="103">
        <v>133624</v>
      </c>
      <c r="C6" s="103">
        <v>136228</v>
      </c>
      <c r="D6" s="103">
        <v>151792</v>
      </c>
      <c r="E6" s="103">
        <v>173277</v>
      </c>
      <c r="F6" s="103">
        <v>204375</v>
      </c>
      <c r="G6" s="103">
        <v>194788</v>
      </c>
      <c r="H6" s="103">
        <v>208162</v>
      </c>
      <c r="I6" s="103">
        <v>245107</v>
      </c>
      <c r="J6" s="103">
        <v>286459</v>
      </c>
      <c r="K6" s="103">
        <v>307891</v>
      </c>
      <c r="L6" s="103">
        <v>300166</v>
      </c>
      <c r="M6" s="103">
        <v>298997</v>
      </c>
      <c r="N6" s="103">
        <v>316992</v>
      </c>
      <c r="O6" s="103">
        <v>333883</v>
      </c>
      <c r="P6" s="103">
        <v>377347</v>
      </c>
      <c r="Q6" s="103">
        <v>409609</v>
      </c>
      <c r="R6" s="103">
        <v>448564</v>
      </c>
      <c r="S6" s="103">
        <v>457636</v>
      </c>
      <c r="T6" s="103">
        <v>461254</v>
      </c>
      <c r="U6" s="103">
        <v>474547</v>
      </c>
      <c r="V6" s="103">
        <v>452933</v>
      </c>
      <c r="W6" s="103">
        <v>442221</v>
      </c>
      <c r="X6" s="103">
        <v>439485</v>
      </c>
      <c r="Y6" s="103">
        <v>471201</v>
      </c>
      <c r="Z6" s="103">
        <v>464777</v>
      </c>
      <c r="AA6" s="103">
        <v>487810</v>
      </c>
      <c r="AB6" s="103">
        <v>451181</v>
      </c>
      <c r="AC6" s="61">
        <v>482039</v>
      </c>
      <c r="AD6" s="61">
        <v>477539</v>
      </c>
      <c r="AE6" s="61">
        <v>439107</v>
      </c>
      <c r="AF6" s="61">
        <v>453518</v>
      </c>
      <c r="AG6" s="61">
        <v>465048</v>
      </c>
      <c r="AH6" s="61">
        <v>486634</v>
      </c>
      <c r="AI6" s="61">
        <v>466229</v>
      </c>
      <c r="AJ6" s="61">
        <v>479692</v>
      </c>
      <c r="AK6" s="103">
        <v>495822</v>
      </c>
      <c r="AL6" s="57">
        <v>428056.41990432428</v>
      </c>
      <c r="AM6" s="57">
        <v>451830.83236212278</v>
      </c>
      <c r="AN6" s="57">
        <v>493340.48351248581</v>
      </c>
      <c r="AO6" s="57">
        <v>500496.86244398903</v>
      </c>
      <c r="AP6" s="57">
        <v>487329.40894901147</v>
      </c>
      <c r="AQ6" s="57">
        <v>468703.58064516139</v>
      </c>
      <c r="AR6" s="57">
        <v>428023.97155740543</v>
      </c>
      <c r="AS6" s="57">
        <v>454629.33052136784</v>
      </c>
      <c r="AT6" s="57">
        <v>466153.21297499008</v>
      </c>
      <c r="AU6" s="57">
        <v>458279.21852237254</v>
      </c>
      <c r="AV6" s="7">
        <f t="shared" ref="AV6:AV56" si="1">(AU6/AK6)^(1/10)-1</f>
        <v>-7.8429171205779413E-3</v>
      </c>
      <c r="AW6" s="4"/>
      <c r="AX6" s="365">
        <v>1981</v>
      </c>
      <c r="AY6" s="2">
        <v>182268362</v>
      </c>
      <c r="AZ6" s="405">
        <v>1.1734</v>
      </c>
      <c r="BA6" s="2">
        <f t="shared" si="0"/>
        <v>213873695.97080001</v>
      </c>
    </row>
    <row r="7" spans="1:53">
      <c r="A7" s="9" t="s">
        <v>179</v>
      </c>
      <c r="B7" s="103">
        <v>952436</v>
      </c>
      <c r="C7" s="103">
        <v>1023691</v>
      </c>
      <c r="D7" s="103">
        <v>1146830</v>
      </c>
      <c r="E7" s="103">
        <v>1245288</v>
      </c>
      <c r="F7" s="103">
        <v>1349576</v>
      </c>
      <c r="G7" s="103">
        <v>1546738</v>
      </c>
      <c r="H7" s="103">
        <v>1721926</v>
      </c>
      <c r="I7" s="103">
        <v>1877055</v>
      </c>
      <c r="J7" s="103">
        <v>1923981</v>
      </c>
      <c r="K7" s="103">
        <v>2026011</v>
      </c>
      <c r="L7" s="103">
        <v>2162831</v>
      </c>
      <c r="M7" s="103">
        <v>2294570</v>
      </c>
      <c r="N7" s="103">
        <v>2505922</v>
      </c>
      <c r="O7" s="103">
        <v>2627307</v>
      </c>
      <c r="P7" s="103">
        <v>2825035</v>
      </c>
      <c r="Q7" s="103">
        <v>2786982</v>
      </c>
      <c r="R7" s="103">
        <v>2804068</v>
      </c>
      <c r="S7" s="103">
        <v>2938984</v>
      </c>
      <c r="T7" s="103">
        <v>3066034</v>
      </c>
      <c r="U7" s="103">
        <v>3239554</v>
      </c>
      <c r="V7" s="103">
        <v>3255640</v>
      </c>
      <c r="W7" s="103">
        <v>3299231</v>
      </c>
      <c r="X7" s="103">
        <v>3328424</v>
      </c>
      <c r="Y7" s="103">
        <v>3383843</v>
      </c>
      <c r="Z7" s="103">
        <v>3386594</v>
      </c>
      <c r="AA7" s="103">
        <v>3467000</v>
      </c>
      <c r="AB7" s="103">
        <v>3571600</v>
      </c>
      <c r="AC7" s="61">
        <v>3646144</v>
      </c>
      <c r="AD7" s="61">
        <v>3730809</v>
      </c>
      <c r="AE7" s="61">
        <v>3933277</v>
      </c>
      <c r="AF7" s="61">
        <v>3948730</v>
      </c>
      <c r="AG7" s="61">
        <v>4000034</v>
      </c>
      <c r="AH7" s="61">
        <v>4246358</v>
      </c>
      <c r="AI7" s="61">
        <v>4287390</v>
      </c>
      <c r="AJ7" s="61">
        <v>4433682</v>
      </c>
      <c r="AK7" s="103">
        <v>4449281</v>
      </c>
      <c r="AL7" s="57">
        <v>4432752.5822100006</v>
      </c>
      <c r="AM7" s="57">
        <v>4612085.9375000009</v>
      </c>
      <c r="AN7" s="57">
        <v>4595972.7056451617</v>
      </c>
      <c r="AO7" s="57">
        <v>4825856.8689516131</v>
      </c>
      <c r="AP7" s="57">
        <v>4845440.2439516122</v>
      </c>
      <c r="AQ7" s="57">
        <v>4708088.1713709673</v>
      </c>
      <c r="AR7" s="57">
        <v>4613048.5100806449</v>
      </c>
      <c r="AS7" s="57">
        <v>4476623.3911290327</v>
      </c>
      <c r="AT7" s="57">
        <v>4390247.9213709682</v>
      </c>
      <c r="AU7" s="57">
        <v>4436917.2762096776</v>
      </c>
      <c r="AV7" s="7">
        <f t="shared" si="1"/>
        <v>-2.7822948187705698E-4</v>
      </c>
      <c r="AW7" s="4"/>
      <c r="AX7" s="365">
        <v>1982</v>
      </c>
      <c r="AY7" s="2">
        <v>182432304</v>
      </c>
      <c r="AZ7" s="405">
        <v>1.1734</v>
      </c>
      <c r="BA7" s="2">
        <f t="shared" si="0"/>
        <v>214066065.51359999</v>
      </c>
    </row>
    <row r="8" spans="1:53">
      <c r="A8" s="9" t="s">
        <v>180</v>
      </c>
      <c r="B8" s="103">
        <v>569214</v>
      </c>
      <c r="C8" s="103">
        <v>645520</v>
      </c>
      <c r="D8" s="103">
        <v>681061</v>
      </c>
      <c r="E8" s="103">
        <v>721868</v>
      </c>
      <c r="F8" s="103">
        <v>807100</v>
      </c>
      <c r="G8" s="103">
        <v>826266</v>
      </c>
      <c r="H8" s="103">
        <v>901498</v>
      </c>
      <c r="I8" s="103">
        <v>997282</v>
      </c>
      <c r="J8" s="103">
        <v>1024638</v>
      </c>
      <c r="K8" s="103">
        <v>1008464</v>
      </c>
      <c r="L8" s="103">
        <v>1100361</v>
      </c>
      <c r="M8" s="103">
        <v>1179469</v>
      </c>
      <c r="N8" s="103">
        <v>1181890</v>
      </c>
      <c r="O8" s="103">
        <v>1291071</v>
      </c>
      <c r="P8" s="103">
        <v>1363009</v>
      </c>
      <c r="Q8" s="103">
        <v>1325065</v>
      </c>
      <c r="R8" s="103">
        <v>1345275</v>
      </c>
      <c r="S8" s="103">
        <v>1356909</v>
      </c>
      <c r="T8" s="103">
        <v>1379848</v>
      </c>
      <c r="U8" s="103">
        <v>1427635</v>
      </c>
      <c r="V8" s="103">
        <v>1460059</v>
      </c>
      <c r="W8" s="103">
        <v>1458222</v>
      </c>
      <c r="X8" s="103">
        <v>1475361</v>
      </c>
      <c r="Y8" s="103">
        <v>1511703</v>
      </c>
      <c r="Z8" s="103">
        <v>1522222</v>
      </c>
      <c r="AA8" s="103">
        <v>1550956</v>
      </c>
      <c r="AB8" s="103">
        <v>1544300</v>
      </c>
      <c r="AC8" s="61">
        <v>1556600</v>
      </c>
      <c r="AD8" s="61">
        <v>1565821</v>
      </c>
      <c r="AE8" s="61">
        <v>1623274</v>
      </c>
      <c r="AF8" s="61">
        <v>1611266</v>
      </c>
      <c r="AG8" s="61">
        <v>1662084</v>
      </c>
      <c r="AH8" s="61">
        <v>1676132</v>
      </c>
      <c r="AI8" s="61">
        <v>1697506</v>
      </c>
      <c r="AJ8" s="61">
        <v>1686289</v>
      </c>
      <c r="AK8" s="103">
        <v>1694445</v>
      </c>
      <c r="AL8" s="57">
        <v>1709626.0934399995</v>
      </c>
      <c r="AM8" s="57">
        <v>1760665.604488079</v>
      </c>
      <c r="AN8" s="57">
        <v>1735669.6886395509</v>
      </c>
      <c r="AO8" s="57">
        <v>1771838.8681626932</v>
      </c>
      <c r="AP8" s="57">
        <v>1770220.2005610096</v>
      </c>
      <c r="AQ8" s="57">
        <v>1857114.6872370266</v>
      </c>
      <c r="AR8" s="57">
        <v>1810649.471248247</v>
      </c>
      <c r="AS8" s="57">
        <v>1795441.263674614</v>
      </c>
      <c r="AT8" s="57">
        <v>1783978.3015427771</v>
      </c>
      <c r="AU8" s="57">
        <v>1823822.3618513322</v>
      </c>
      <c r="AV8" s="7">
        <f t="shared" si="1"/>
        <v>7.3850604386365148E-3</v>
      </c>
      <c r="AW8" s="4"/>
      <c r="AX8" s="365">
        <v>1983</v>
      </c>
      <c r="AY8" s="2">
        <v>182782880</v>
      </c>
      <c r="AZ8" s="405">
        <v>1.1734</v>
      </c>
      <c r="BA8" s="2">
        <f t="shared" si="0"/>
        <v>214477431.39199999</v>
      </c>
    </row>
    <row r="9" spans="1:53">
      <c r="A9" s="9" t="s">
        <v>181</v>
      </c>
      <c r="B9" s="103">
        <v>10110919</v>
      </c>
      <c r="C9" s="103">
        <v>10600938</v>
      </c>
      <c r="D9" s="103">
        <v>11115257</v>
      </c>
      <c r="E9" s="103">
        <v>11730448</v>
      </c>
      <c r="F9" s="103">
        <v>12270878</v>
      </c>
      <c r="G9" s="103">
        <v>12965419</v>
      </c>
      <c r="H9" s="103">
        <v>13466541</v>
      </c>
      <c r="I9" s="103">
        <v>14975390</v>
      </c>
      <c r="J9" s="103">
        <v>15045832</v>
      </c>
      <c r="K9" s="103">
        <v>16028042</v>
      </c>
      <c r="L9" s="103">
        <v>16831098</v>
      </c>
      <c r="M9" s="103">
        <v>17972704</v>
      </c>
      <c r="N9" s="103">
        <v>18964257</v>
      </c>
      <c r="O9" s="103">
        <v>19538050</v>
      </c>
      <c r="P9" s="103">
        <v>20095725</v>
      </c>
      <c r="Q9" s="103">
        <v>19690171</v>
      </c>
      <c r="R9" s="103">
        <v>20036505</v>
      </c>
      <c r="S9" s="103">
        <v>20631598</v>
      </c>
      <c r="T9" s="103">
        <v>20374349</v>
      </c>
      <c r="U9" s="103">
        <v>21507333</v>
      </c>
      <c r="V9" s="103">
        <v>21548265</v>
      </c>
      <c r="W9" s="103">
        <v>21717529</v>
      </c>
      <c r="X9" s="103">
        <v>22215878</v>
      </c>
      <c r="Y9" s="103">
        <v>22893592</v>
      </c>
      <c r="Z9" s="103">
        <v>21855794</v>
      </c>
      <c r="AA9" s="103">
        <v>21269701</v>
      </c>
      <c r="AB9" s="103">
        <v>20924301</v>
      </c>
      <c r="AC9" s="61">
        <v>20553937</v>
      </c>
      <c r="AD9" s="61">
        <v>20058944</v>
      </c>
      <c r="AE9" s="61">
        <v>19661994</v>
      </c>
      <c r="AF9" s="61">
        <v>20247745</v>
      </c>
      <c r="AG9" s="61">
        <v>20339789</v>
      </c>
      <c r="AH9" s="61">
        <v>20581191</v>
      </c>
      <c r="AI9" s="61">
        <v>20551239</v>
      </c>
      <c r="AJ9" s="61">
        <v>20690116</v>
      </c>
      <c r="AK9" s="103">
        <v>20831244.115430001</v>
      </c>
      <c r="AL9" s="57">
        <v>20712307.935483869</v>
      </c>
      <c r="AM9" s="57">
        <v>21699836.129032254</v>
      </c>
      <c r="AN9" s="57">
        <v>21758736.903225806</v>
      </c>
      <c r="AO9" s="57">
        <v>23028755.086021509</v>
      </c>
      <c r="AP9" s="57">
        <v>23204529.118279565</v>
      </c>
      <c r="AQ9" s="57">
        <v>23583042.376344085</v>
      </c>
      <c r="AR9" s="57">
        <v>22958866.408602148</v>
      </c>
      <c r="AS9" s="57">
        <v>22169198.709677417</v>
      </c>
      <c r="AT9" s="57">
        <v>21805538.728217613</v>
      </c>
      <c r="AU9" s="57">
        <v>22172148.096774194</v>
      </c>
      <c r="AV9" s="7">
        <f t="shared" si="1"/>
        <v>6.2577917150270501E-3</v>
      </c>
      <c r="AW9" s="4"/>
      <c r="AX9" s="365">
        <v>1984</v>
      </c>
      <c r="AY9" s="2">
        <v>182474264</v>
      </c>
      <c r="AZ9" s="405">
        <v>1.1734</v>
      </c>
      <c r="BA9" s="2">
        <f t="shared" si="0"/>
        <v>214115301.37760001</v>
      </c>
    </row>
    <row r="10" spans="1:53">
      <c r="A10" s="9" t="s">
        <v>182</v>
      </c>
      <c r="B10" s="103">
        <v>1035278</v>
      </c>
      <c r="C10" s="103">
        <v>1118973</v>
      </c>
      <c r="D10" s="103">
        <v>1225980</v>
      </c>
      <c r="E10" s="103">
        <v>1359510</v>
      </c>
      <c r="F10" s="103">
        <v>1463181</v>
      </c>
      <c r="G10" s="103">
        <v>1627217</v>
      </c>
      <c r="H10" s="103">
        <v>1784907</v>
      </c>
      <c r="I10" s="103">
        <v>1940711</v>
      </c>
      <c r="J10" s="103">
        <v>1998908</v>
      </c>
      <c r="K10" s="103">
        <v>2089141</v>
      </c>
      <c r="L10" s="103">
        <v>2123007</v>
      </c>
      <c r="M10" s="103">
        <v>2250008</v>
      </c>
      <c r="N10" s="103">
        <v>2453077</v>
      </c>
      <c r="O10" s="103">
        <v>2589336</v>
      </c>
      <c r="P10" s="103">
        <v>2734603</v>
      </c>
      <c r="Q10" s="103">
        <v>2703149</v>
      </c>
      <c r="R10" s="103">
        <v>2679570</v>
      </c>
      <c r="S10" s="103">
        <v>2632894</v>
      </c>
      <c r="T10" s="103">
        <v>2626720</v>
      </c>
      <c r="U10" s="103">
        <v>2687309</v>
      </c>
      <c r="V10" s="103">
        <v>2637555</v>
      </c>
      <c r="W10" s="103">
        <v>2575069</v>
      </c>
      <c r="X10" s="103">
        <v>2556034</v>
      </c>
      <c r="Y10" s="103">
        <v>2571867</v>
      </c>
      <c r="Z10" s="103">
        <v>2564650</v>
      </c>
      <c r="AA10" s="103">
        <v>2647592</v>
      </c>
      <c r="AB10" s="103">
        <v>2698728</v>
      </c>
      <c r="AC10" s="61">
        <v>2952661</v>
      </c>
      <c r="AD10" s="61">
        <v>2942915</v>
      </c>
      <c r="AE10" s="61">
        <v>3052332</v>
      </c>
      <c r="AF10" s="61">
        <v>3010555</v>
      </c>
      <c r="AG10" s="61">
        <v>3180221</v>
      </c>
      <c r="AH10" s="61">
        <v>3243356</v>
      </c>
      <c r="AI10" s="61">
        <v>3339663</v>
      </c>
      <c r="AJ10" s="61">
        <v>3564175</v>
      </c>
      <c r="AK10" s="103">
        <v>3534110</v>
      </c>
      <c r="AL10" s="57">
        <v>3355374.7022199989</v>
      </c>
      <c r="AM10" s="57">
        <v>3484452.1090322584</v>
      </c>
      <c r="AN10" s="57">
        <v>3484548.7298387093</v>
      </c>
      <c r="AO10" s="57">
        <v>3515522.4435483874</v>
      </c>
      <c r="AP10" s="57">
        <v>3614622.8951612902</v>
      </c>
      <c r="AQ10" s="57">
        <v>3644188.4637096776</v>
      </c>
      <c r="AR10" s="57">
        <v>3558410.9516129033</v>
      </c>
      <c r="AS10" s="57">
        <v>3554829.0564516135</v>
      </c>
      <c r="AT10" s="57">
        <v>3637266.7499999995</v>
      </c>
      <c r="AU10" s="57">
        <v>3703599.6129032262</v>
      </c>
      <c r="AV10" s="7">
        <f t="shared" si="1"/>
        <v>4.6953603659607435E-3</v>
      </c>
      <c r="AW10" s="4"/>
      <c r="AX10" s="365">
        <v>1985</v>
      </c>
      <c r="AY10" s="2">
        <v>182417143</v>
      </c>
      <c r="AZ10" s="405">
        <v>1.1734</v>
      </c>
      <c r="BA10" s="2">
        <f t="shared" si="0"/>
        <v>214048275.59619999</v>
      </c>
    </row>
    <row r="11" spans="1:53">
      <c r="A11" s="9" t="s">
        <v>183</v>
      </c>
      <c r="B11" s="103">
        <v>1529698</v>
      </c>
      <c r="C11" s="103">
        <v>1548398</v>
      </c>
      <c r="D11" s="103">
        <v>1579586</v>
      </c>
      <c r="E11" s="103">
        <v>1602579</v>
      </c>
      <c r="F11" s="103">
        <v>1625187</v>
      </c>
      <c r="G11" s="103">
        <v>1589750</v>
      </c>
      <c r="H11" s="103">
        <v>1715717</v>
      </c>
      <c r="I11" s="103">
        <v>1766254</v>
      </c>
      <c r="J11" s="103">
        <v>1814020</v>
      </c>
      <c r="K11" s="103">
        <v>1801167</v>
      </c>
      <c r="L11" s="103">
        <v>1867608</v>
      </c>
      <c r="M11" s="103">
        <v>1930891</v>
      </c>
      <c r="N11" s="103">
        <v>2035494</v>
      </c>
      <c r="O11" s="103">
        <v>1911329</v>
      </c>
      <c r="P11" s="103">
        <v>1916055</v>
      </c>
      <c r="Q11" s="103">
        <v>1951091</v>
      </c>
      <c r="R11" s="103">
        <v>2041826</v>
      </c>
      <c r="S11" s="103">
        <v>2063335</v>
      </c>
      <c r="T11" s="103">
        <v>2131896</v>
      </c>
      <c r="U11" s="103">
        <v>2126877</v>
      </c>
      <c r="V11" s="103">
        <v>2181136</v>
      </c>
      <c r="W11" s="103">
        <v>2157575</v>
      </c>
      <c r="X11" s="103">
        <v>2069616</v>
      </c>
      <c r="Y11" s="103">
        <v>2104449</v>
      </c>
      <c r="Z11" s="103">
        <v>1988003</v>
      </c>
      <c r="AA11" s="103">
        <v>1939380</v>
      </c>
      <c r="AB11" s="103">
        <v>1887604</v>
      </c>
      <c r="AC11" s="61">
        <v>1893136</v>
      </c>
      <c r="AD11" s="61">
        <v>1862562</v>
      </c>
      <c r="AE11" s="61">
        <v>1818366</v>
      </c>
      <c r="AF11" s="61">
        <v>1840482.2070967741</v>
      </c>
      <c r="AG11" s="61">
        <v>1873410</v>
      </c>
      <c r="AH11" s="61">
        <v>1886584</v>
      </c>
      <c r="AI11" s="61">
        <v>1854550</v>
      </c>
      <c r="AJ11" s="61">
        <v>1887492</v>
      </c>
      <c r="AK11" s="103">
        <v>1915637</v>
      </c>
      <c r="AL11" s="57">
        <v>1898191.2419354836</v>
      </c>
      <c r="AM11" s="57">
        <v>1889112.9462580646</v>
      </c>
      <c r="AN11" s="57">
        <v>1850876.070967742</v>
      </c>
      <c r="AO11" s="57">
        <v>1905220.6451612902</v>
      </c>
      <c r="AP11" s="57">
        <v>1929250.6451612902</v>
      </c>
      <c r="AQ11" s="57">
        <v>1944954.451612903</v>
      </c>
      <c r="AR11" s="57">
        <v>1879768.8387096773</v>
      </c>
      <c r="AS11" s="57">
        <v>1853545.0967741939</v>
      </c>
      <c r="AT11" s="57">
        <v>1827644.6129032257</v>
      </c>
      <c r="AU11" s="57">
        <v>1874112.5161290322</v>
      </c>
      <c r="AV11" s="7">
        <f t="shared" si="1"/>
        <v>-2.1890985970034471E-3</v>
      </c>
      <c r="AW11" s="4"/>
      <c r="AX11" s="365">
        <v>1986</v>
      </c>
      <c r="AY11" s="2">
        <v>186495826</v>
      </c>
      <c r="AZ11" s="405">
        <v>1.1734</v>
      </c>
      <c r="BA11" s="2">
        <f t="shared" si="0"/>
        <v>218834202.22839999</v>
      </c>
    </row>
    <row r="12" spans="1:53">
      <c r="A12" s="9" t="s">
        <v>184</v>
      </c>
      <c r="B12" s="103">
        <v>301858</v>
      </c>
      <c r="C12" s="103">
        <v>308842</v>
      </c>
      <c r="D12" s="103">
        <v>330497</v>
      </c>
      <c r="E12" s="103">
        <v>331077</v>
      </c>
      <c r="F12" s="103">
        <v>353163</v>
      </c>
      <c r="G12" s="103">
        <v>365758</v>
      </c>
      <c r="H12" s="103">
        <v>373189</v>
      </c>
      <c r="I12" s="103">
        <v>383620</v>
      </c>
      <c r="J12" s="103">
        <v>391140</v>
      </c>
      <c r="K12" s="103">
        <v>401119</v>
      </c>
      <c r="L12" s="103">
        <v>429982</v>
      </c>
      <c r="M12" s="103">
        <v>438314</v>
      </c>
      <c r="N12" s="103">
        <v>456211</v>
      </c>
      <c r="O12" s="103">
        <v>490368</v>
      </c>
      <c r="P12" s="103">
        <v>518111</v>
      </c>
      <c r="Q12" s="103">
        <v>530032</v>
      </c>
      <c r="R12" s="103">
        <v>539208</v>
      </c>
      <c r="S12" s="103">
        <v>525733</v>
      </c>
      <c r="T12" s="103">
        <v>526566</v>
      </c>
      <c r="U12" s="103">
        <v>530565</v>
      </c>
      <c r="V12" s="103">
        <v>538431</v>
      </c>
      <c r="W12" s="103">
        <v>547119</v>
      </c>
      <c r="X12" s="103">
        <v>540927</v>
      </c>
      <c r="Y12" s="103">
        <v>555335</v>
      </c>
      <c r="Z12" s="103">
        <v>547158</v>
      </c>
      <c r="AA12" s="103">
        <v>559350</v>
      </c>
      <c r="AB12" s="103">
        <v>591104</v>
      </c>
      <c r="AC12" s="61">
        <v>588993</v>
      </c>
      <c r="AD12" s="61">
        <v>567841</v>
      </c>
      <c r="AE12" s="61">
        <v>575431</v>
      </c>
      <c r="AF12" s="61">
        <v>588113</v>
      </c>
      <c r="AG12" s="61">
        <v>600080</v>
      </c>
      <c r="AH12" s="61">
        <v>615114</v>
      </c>
      <c r="AI12" s="61">
        <v>617937</v>
      </c>
      <c r="AJ12" s="61">
        <v>639343</v>
      </c>
      <c r="AK12" s="103">
        <v>647447</v>
      </c>
      <c r="AL12" s="57">
        <v>657736</v>
      </c>
      <c r="AM12" s="57">
        <v>688562</v>
      </c>
      <c r="AN12" s="57">
        <v>707143</v>
      </c>
      <c r="AO12" s="57">
        <v>723941</v>
      </c>
      <c r="AP12" s="57">
        <v>736398</v>
      </c>
      <c r="AQ12" s="57">
        <v>723426</v>
      </c>
      <c r="AR12" s="57">
        <v>711442</v>
      </c>
      <c r="AS12" s="57">
        <v>730442</v>
      </c>
      <c r="AT12" s="57">
        <v>727265</v>
      </c>
      <c r="AU12" s="57">
        <v>732739</v>
      </c>
      <c r="AV12" s="7">
        <f t="shared" si="1"/>
        <v>1.2452153479786787E-2</v>
      </c>
      <c r="AW12" s="4"/>
      <c r="AX12" s="365">
        <v>1987</v>
      </c>
      <c r="AY12" s="2">
        <v>187420391</v>
      </c>
      <c r="AZ12" s="405">
        <v>1.1734</v>
      </c>
      <c r="BA12" s="2">
        <f t="shared" si="0"/>
        <v>219919086.7994</v>
      </c>
    </row>
    <row r="13" spans="1:53">
      <c r="A13" s="9" t="s">
        <v>1456</v>
      </c>
      <c r="B13" s="103">
        <v>595433</v>
      </c>
      <c r="C13" s="103">
        <v>592550</v>
      </c>
      <c r="D13" s="103">
        <v>587207</v>
      </c>
      <c r="E13" s="103">
        <v>577006</v>
      </c>
      <c r="F13" s="103">
        <v>567641</v>
      </c>
      <c r="G13" s="103">
        <v>553701</v>
      </c>
      <c r="H13" s="103">
        <v>569750</v>
      </c>
      <c r="I13" s="103">
        <v>560974</v>
      </c>
      <c r="J13" s="103">
        <v>550627</v>
      </c>
      <c r="K13" s="103">
        <v>532002</v>
      </c>
      <c r="L13" s="103">
        <v>541655</v>
      </c>
      <c r="M13" s="103">
        <v>553844</v>
      </c>
      <c r="N13" s="103">
        <v>560749</v>
      </c>
      <c r="O13" s="103">
        <v>539928</v>
      </c>
      <c r="P13" s="103">
        <v>591452</v>
      </c>
      <c r="Q13" s="103">
        <v>559383</v>
      </c>
      <c r="R13" s="103">
        <v>577648</v>
      </c>
      <c r="S13" s="103">
        <v>586560</v>
      </c>
      <c r="T13" s="103">
        <v>542919</v>
      </c>
      <c r="U13" s="103">
        <v>562700</v>
      </c>
      <c r="V13" s="103">
        <v>546000</v>
      </c>
      <c r="W13" s="103">
        <v>529800</v>
      </c>
      <c r="X13" s="103">
        <v>523800</v>
      </c>
      <c r="Y13" s="103">
        <v>523400</v>
      </c>
      <c r="Z13" s="103">
        <v>516300</v>
      </c>
      <c r="AA13" s="103">
        <v>577300</v>
      </c>
      <c r="AB13" s="103">
        <v>546000</v>
      </c>
      <c r="AC13" s="61">
        <v>528100</v>
      </c>
      <c r="AD13" s="61">
        <v>518454</v>
      </c>
      <c r="AE13" s="61">
        <v>484287</v>
      </c>
      <c r="AF13" s="61">
        <v>474297</v>
      </c>
      <c r="AG13" s="61">
        <v>464557</v>
      </c>
      <c r="AH13" s="61">
        <v>467440</v>
      </c>
      <c r="AI13" s="61">
        <v>465423</v>
      </c>
      <c r="AJ13" s="61">
        <v>442054</v>
      </c>
      <c r="AK13" s="103">
        <v>430607</v>
      </c>
      <c r="AL13" s="57">
        <v>421292.14</v>
      </c>
      <c r="AM13" s="57">
        <v>426415.766</v>
      </c>
      <c r="AN13" s="57">
        <v>442377.08200000005</v>
      </c>
      <c r="AO13" s="57">
        <v>439643.16699999996</v>
      </c>
      <c r="AP13" s="57">
        <v>441544.96899999998</v>
      </c>
      <c r="AQ13" s="57">
        <v>440468.11400000006</v>
      </c>
      <c r="AR13" s="57">
        <v>415830.62900000002</v>
      </c>
      <c r="AS13" s="57">
        <v>421746.23099999997</v>
      </c>
      <c r="AT13" s="57">
        <v>429298.29000000004</v>
      </c>
      <c r="AU13" s="57">
        <v>445507.55</v>
      </c>
      <c r="AV13" s="7">
        <f t="shared" si="1"/>
        <v>3.4076280918091673E-3</v>
      </c>
      <c r="AW13" s="4"/>
      <c r="AX13" s="365">
        <v>1988</v>
      </c>
      <c r="AY13" s="2">
        <v>187702621</v>
      </c>
      <c r="AZ13" s="405">
        <v>1.1734</v>
      </c>
      <c r="BA13" s="2">
        <f t="shared" si="0"/>
        <v>220250255.48140001</v>
      </c>
    </row>
    <row r="14" spans="1:53">
      <c r="A14" s="9" t="s">
        <v>285</v>
      </c>
      <c r="B14" s="103">
        <v>3152672</v>
      </c>
      <c r="C14" s="103">
        <v>3315822</v>
      </c>
      <c r="D14" s="103">
        <v>3627035</v>
      </c>
      <c r="E14" s="103">
        <v>4039606</v>
      </c>
      <c r="F14" s="103">
        <v>4624035</v>
      </c>
      <c r="G14" s="103">
        <v>5142264</v>
      </c>
      <c r="H14" s="103">
        <v>5781948</v>
      </c>
      <c r="I14" s="103">
        <v>6269260</v>
      </c>
      <c r="J14" s="103">
        <v>6470064</v>
      </c>
      <c r="K14" s="103">
        <v>6444764</v>
      </c>
      <c r="L14" s="103">
        <v>6826822</v>
      </c>
      <c r="M14" s="103">
        <v>7613831</v>
      </c>
      <c r="N14" s="103">
        <v>8703815</v>
      </c>
      <c r="O14" s="103">
        <v>9240708</v>
      </c>
      <c r="P14" s="103">
        <v>9306948</v>
      </c>
      <c r="Q14" s="103">
        <v>9576431</v>
      </c>
      <c r="R14" s="103">
        <v>9877123</v>
      </c>
      <c r="S14" s="103">
        <v>10282598</v>
      </c>
      <c r="T14" s="103">
        <v>10617253</v>
      </c>
      <c r="U14" s="103">
        <v>11127472</v>
      </c>
      <c r="V14" s="103">
        <v>11468780</v>
      </c>
      <c r="W14" s="103">
        <v>11273284</v>
      </c>
      <c r="X14" s="103">
        <v>11533935</v>
      </c>
      <c r="Y14" s="103">
        <v>11703197</v>
      </c>
      <c r="Z14" s="103">
        <v>11552027</v>
      </c>
      <c r="AA14" s="103">
        <v>11615425</v>
      </c>
      <c r="AB14" s="103">
        <v>11495096</v>
      </c>
      <c r="AC14" s="61">
        <v>11626428</v>
      </c>
      <c r="AD14" s="61">
        <v>11603750</v>
      </c>
      <c r="AE14" s="61">
        <v>11760237</v>
      </c>
      <c r="AF14" s="61">
        <v>11914737</v>
      </c>
      <c r="AG14" s="61">
        <v>11834300</v>
      </c>
      <c r="AH14" s="61">
        <v>12027500</v>
      </c>
      <c r="AI14" s="61">
        <v>12236618</v>
      </c>
      <c r="AJ14" s="61">
        <v>12422344</v>
      </c>
      <c r="AK14" s="103">
        <v>12814818.049999999</v>
      </c>
      <c r="AL14" s="57">
        <v>13461923</v>
      </c>
      <c r="AM14" s="57">
        <v>13882667.780976743</v>
      </c>
      <c r="AN14" s="57">
        <v>14084997.324506523</v>
      </c>
      <c r="AO14" s="57">
        <v>14159580.028064517</v>
      </c>
      <c r="AP14" s="57">
        <v>14041302.688064516</v>
      </c>
      <c r="AQ14" s="57">
        <v>13819232.93064516</v>
      </c>
      <c r="AR14" s="57">
        <v>13345926.893205646</v>
      </c>
      <c r="AS14" s="57">
        <v>12714196.246008065</v>
      </c>
      <c r="AT14" s="57">
        <v>12797102.304716531</v>
      </c>
      <c r="AU14" s="57">
        <v>13023412.173157122</v>
      </c>
      <c r="AV14" s="7">
        <f t="shared" si="1"/>
        <v>1.6159555118910873E-3</v>
      </c>
      <c r="AW14" s="4"/>
      <c r="AX14" s="365">
        <v>1989</v>
      </c>
      <c r="AY14" s="2">
        <v>187716588</v>
      </c>
      <c r="AZ14" s="405">
        <v>1.1734</v>
      </c>
      <c r="BA14" s="2">
        <f t="shared" si="0"/>
        <v>220266644.3592</v>
      </c>
    </row>
    <row r="15" spans="1:53">
      <c r="A15" s="9" t="s">
        <v>187</v>
      </c>
      <c r="B15" s="103">
        <v>1339546</v>
      </c>
      <c r="C15" s="103">
        <v>1504451</v>
      </c>
      <c r="D15" s="103">
        <v>1706150</v>
      </c>
      <c r="E15" s="103">
        <v>1873828</v>
      </c>
      <c r="F15" s="103">
        <v>2092872</v>
      </c>
      <c r="G15" s="103">
        <v>2249395</v>
      </c>
      <c r="H15" s="103">
        <v>2377670</v>
      </c>
      <c r="I15" s="103">
        <v>2574118</v>
      </c>
      <c r="J15" s="103">
        <v>2558231</v>
      </c>
      <c r="K15" s="103">
        <v>2651616</v>
      </c>
      <c r="L15" s="103">
        <v>2932313</v>
      </c>
      <c r="M15" s="103">
        <v>3186353</v>
      </c>
      <c r="N15" s="103">
        <v>3320602</v>
      </c>
      <c r="O15" s="103">
        <v>3431052</v>
      </c>
      <c r="P15" s="103">
        <v>3621596</v>
      </c>
      <c r="Q15" s="103">
        <v>3687654</v>
      </c>
      <c r="R15" s="103">
        <v>3850457</v>
      </c>
      <c r="S15" s="103">
        <v>4006928</v>
      </c>
      <c r="T15" s="103">
        <v>4127697</v>
      </c>
      <c r="U15" s="103">
        <v>4344437</v>
      </c>
      <c r="V15" s="103">
        <v>4466362</v>
      </c>
      <c r="W15" s="103">
        <v>4432319</v>
      </c>
      <c r="X15" s="103">
        <v>4472477</v>
      </c>
      <c r="Y15" s="103">
        <v>4668307</v>
      </c>
      <c r="Z15" s="103">
        <v>4520952</v>
      </c>
      <c r="AA15" s="103">
        <v>4710409</v>
      </c>
      <c r="AB15" s="103">
        <v>4850995</v>
      </c>
      <c r="AC15" s="61">
        <v>4920603</v>
      </c>
      <c r="AD15" s="61">
        <v>4986825</v>
      </c>
      <c r="AE15" s="61">
        <v>5207611</v>
      </c>
      <c r="AF15" s="61">
        <v>5218977</v>
      </c>
      <c r="AG15" s="61">
        <v>5409067</v>
      </c>
      <c r="AH15" s="61">
        <v>5622317</v>
      </c>
      <c r="AI15" s="61">
        <v>5711652</v>
      </c>
      <c r="AJ15" s="61">
        <v>5695324</v>
      </c>
      <c r="AK15" s="103">
        <v>5801887</v>
      </c>
      <c r="AL15" s="57">
        <v>5716325.8024399998</v>
      </c>
      <c r="AM15" s="57">
        <v>5894157.5</v>
      </c>
      <c r="AN15" s="57">
        <v>5815383.2000000002</v>
      </c>
      <c r="AO15" s="57">
        <v>6071671.9000000004</v>
      </c>
      <c r="AP15" s="57">
        <v>6099287.7000000002</v>
      </c>
      <c r="AQ15" s="57">
        <v>6133016.3999999994</v>
      </c>
      <c r="AR15" s="57">
        <v>5948057.7999999998</v>
      </c>
      <c r="AS15" s="57">
        <v>5765442.6000000006</v>
      </c>
      <c r="AT15" s="57">
        <v>5707699.5999999996</v>
      </c>
      <c r="AU15" s="57">
        <v>5795422</v>
      </c>
      <c r="AV15" s="7">
        <f t="shared" si="1"/>
        <v>-1.1148517793413415E-4</v>
      </c>
      <c r="AW15" s="4"/>
      <c r="AX15" s="365">
        <v>1990</v>
      </c>
      <c r="AY15" s="2">
        <v>192597879</v>
      </c>
      <c r="AZ15" s="405">
        <v>1.1734</v>
      </c>
      <c r="BA15" s="2">
        <f>AZ15*AY15</f>
        <v>225994351.2186</v>
      </c>
    </row>
    <row r="16" spans="1:53">
      <c r="A16" s="9" t="s">
        <v>188</v>
      </c>
      <c r="B16" s="103">
        <v>337700</v>
      </c>
      <c r="C16" s="103">
        <v>383400</v>
      </c>
      <c r="D16" s="103">
        <v>370300</v>
      </c>
      <c r="E16" s="103">
        <v>440000</v>
      </c>
      <c r="F16" s="103">
        <v>475000</v>
      </c>
      <c r="G16" s="103">
        <v>515000</v>
      </c>
      <c r="H16" s="103">
        <v>560000</v>
      </c>
      <c r="I16" s="103">
        <v>610000</v>
      </c>
      <c r="J16" s="103">
        <v>703000</v>
      </c>
      <c r="K16" s="103">
        <v>720000</v>
      </c>
      <c r="L16" s="103">
        <v>790000</v>
      </c>
      <c r="M16" s="103">
        <v>690000</v>
      </c>
      <c r="N16" s="103">
        <v>810000</v>
      </c>
      <c r="O16" s="103">
        <v>891000</v>
      </c>
      <c r="P16" s="103">
        <v>955900</v>
      </c>
      <c r="Q16" s="103">
        <v>1004800</v>
      </c>
      <c r="R16" s="103">
        <v>903200</v>
      </c>
      <c r="S16" s="103">
        <v>961400</v>
      </c>
      <c r="T16" s="103">
        <v>941761</v>
      </c>
      <c r="U16" s="103">
        <v>960723</v>
      </c>
      <c r="V16" s="103">
        <v>962968</v>
      </c>
      <c r="W16" s="103">
        <v>1006375</v>
      </c>
      <c r="X16" s="103">
        <v>972182</v>
      </c>
      <c r="Y16" s="103">
        <v>1047404</v>
      </c>
      <c r="Z16" s="103">
        <v>1018177</v>
      </c>
      <c r="AA16" s="103">
        <v>1023968</v>
      </c>
      <c r="AB16" s="103">
        <v>994987</v>
      </c>
      <c r="AC16" s="61">
        <v>968096</v>
      </c>
      <c r="AD16" s="61">
        <v>964595</v>
      </c>
      <c r="AE16" s="61">
        <v>969098</v>
      </c>
      <c r="AF16" s="61">
        <v>952026</v>
      </c>
      <c r="AG16" s="61">
        <v>927242</v>
      </c>
      <c r="AH16" s="61">
        <v>920948</v>
      </c>
      <c r="AI16" s="61">
        <v>942053</v>
      </c>
      <c r="AJ16" s="61">
        <v>939113</v>
      </c>
      <c r="AK16" s="103">
        <v>951495</v>
      </c>
      <c r="AL16" s="57">
        <v>966926.48298999993</v>
      </c>
      <c r="AM16" s="57">
        <v>976815.4193548389</v>
      </c>
      <c r="AN16" s="57">
        <v>988526.48387096764</v>
      </c>
      <c r="AO16" s="57">
        <v>989931</v>
      </c>
      <c r="AP16" s="57">
        <v>1006561.9677419356</v>
      </c>
      <c r="AQ16" s="57">
        <v>1009966.5161290322</v>
      </c>
      <c r="AR16" s="57">
        <v>992500</v>
      </c>
      <c r="AS16" s="57">
        <v>984000</v>
      </c>
      <c r="AT16" s="57">
        <v>985000</v>
      </c>
      <c r="AU16" s="57">
        <v>1018000</v>
      </c>
      <c r="AV16" s="7">
        <f t="shared" si="1"/>
        <v>6.7789502931816514E-3</v>
      </c>
      <c r="AW16" s="4"/>
      <c r="AX16" s="365">
        <v>1991</v>
      </c>
      <c r="AY16" s="2">
        <v>188267530</v>
      </c>
      <c r="AZ16" s="405">
        <v>1.1734</v>
      </c>
      <c r="BA16" s="2">
        <f>AZ16*AY16</f>
        <v>220913119.70199999</v>
      </c>
    </row>
    <row r="17" spans="1:53">
      <c r="A17" s="9" t="s">
        <v>189</v>
      </c>
      <c r="B17" s="103">
        <v>354798</v>
      </c>
      <c r="C17" s="103">
        <v>368341</v>
      </c>
      <c r="D17" s="103">
        <v>401877</v>
      </c>
      <c r="E17" s="103">
        <v>439844</v>
      </c>
      <c r="F17" s="103">
        <v>480104</v>
      </c>
      <c r="G17" s="103">
        <v>531138</v>
      </c>
      <c r="H17" s="103">
        <v>562435</v>
      </c>
      <c r="I17" s="103">
        <v>621051</v>
      </c>
      <c r="J17" s="103">
        <v>647269</v>
      </c>
      <c r="K17" s="103">
        <v>683223</v>
      </c>
      <c r="L17" s="103">
        <v>699579</v>
      </c>
      <c r="M17" s="103">
        <v>716809</v>
      </c>
      <c r="N17" s="103">
        <v>754701</v>
      </c>
      <c r="O17" s="103">
        <v>773489</v>
      </c>
      <c r="P17" s="103">
        <v>788854</v>
      </c>
      <c r="Q17" s="103">
        <v>754523</v>
      </c>
      <c r="R17" s="103">
        <v>758753</v>
      </c>
      <c r="S17" s="103">
        <v>748455</v>
      </c>
      <c r="T17" s="103">
        <v>722744</v>
      </c>
      <c r="U17" s="103">
        <v>726649</v>
      </c>
      <c r="V17" s="103">
        <v>708772</v>
      </c>
      <c r="W17" s="103">
        <v>681420</v>
      </c>
      <c r="X17" s="103">
        <v>706934</v>
      </c>
      <c r="Y17" s="103">
        <v>743472</v>
      </c>
      <c r="Z17" s="103">
        <v>745536</v>
      </c>
      <c r="AA17" s="103">
        <v>777637</v>
      </c>
      <c r="AB17" s="103">
        <v>771400</v>
      </c>
      <c r="AC17" s="61">
        <v>777272</v>
      </c>
      <c r="AD17" s="61">
        <v>754834</v>
      </c>
      <c r="AE17" s="61">
        <v>789581</v>
      </c>
      <c r="AF17" s="61">
        <v>784595</v>
      </c>
      <c r="AG17" s="61">
        <v>809559</v>
      </c>
      <c r="AH17" s="61">
        <v>835005</v>
      </c>
      <c r="AI17" s="61">
        <v>846953</v>
      </c>
      <c r="AJ17" s="61">
        <v>888741</v>
      </c>
      <c r="AK17" s="103">
        <v>911876</v>
      </c>
      <c r="AL17" s="57">
        <v>929273.15596999985</v>
      </c>
      <c r="AM17" s="57">
        <v>939860.96989247308</v>
      </c>
      <c r="AN17" s="57">
        <v>934764.08817204309</v>
      </c>
      <c r="AO17" s="57">
        <v>989355.77849462372</v>
      </c>
      <c r="AP17" s="57">
        <v>1023282.16344086</v>
      </c>
      <c r="AQ17" s="57">
        <v>1046606.5161290321</v>
      </c>
      <c r="AR17" s="57">
        <v>1036503.7591397848</v>
      </c>
      <c r="AS17" s="57">
        <v>1016510.2150537635</v>
      </c>
      <c r="AT17" s="57">
        <v>989408.09677419346</v>
      </c>
      <c r="AU17" s="57">
        <v>985314.31612903229</v>
      </c>
      <c r="AV17" s="7">
        <f t="shared" si="1"/>
        <v>7.7757429870570771E-3</v>
      </c>
      <c r="AW17" s="4"/>
      <c r="AX17" s="365">
        <v>1992</v>
      </c>
      <c r="AY17" s="2">
        <v>187684543</v>
      </c>
      <c r="AZ17" s="405">
        <v>1.1734</v>
      </c>
      <c r="BA17" s="2">
        <f>AZ17*AY17</f>
        <v>220229042.75619999</v>
      </c>
    </row>
    <row r="18" spans="1:53">
      <c r="A18" s="9" t="s">
        <v>288</v>
      </c>
      <c r="B18" s="103">
        <v>6651330</v>
      </c>
      <c r="C18" s="103">
        <v>6783302</v>
      </c>
      <c r="D18" s="103">
        <v>6805469</v>
      </c>
      <c r="E18" s="103">
        <v>7102911</v>
      </c>
      <c r="F18" s="103">
        <v>7243833</v>
      </c>
      <c r="G18" s="103">
        <v>7244829</v>
      </c>
      <c r="H18" s="103">
        <v>7360054</v>
      </c>
      <c r="I18" s="103">
        <v>7741363</v>
      </c>
      <c r="J18" s="103">
        <v>8022413</v>
      </c>
      <c r="K18" s="103">
        <v>8153082</v>
      </c>
      <c r="L18" s="103">
        <v>8433442</v>
      </c>
      <c r="M18" s="103">
        <v>8693847</v>
      </c>
      <c r="N18" s="103">
        <v>9128366</v>
      </c>
      <c r="O18" s="103">
        <v>9206604</v>
      </c>
      <c r="P18" s="103">
        <v>9303733</v>
      </c>
      <c r="Q18" s="103">
        <v>9166614</v>
      </c>
      <c r="R18" s="103">
        <v>9275229</v>
      </c>
      <c r="S18" s="103">
        <v>9146725</v>
      </c>
      <c r="T18" s="103">
        <v>9043899</v>
      </c>
      <c r="U18" s="103">
        <v>9204356</v>
      </c>
      <c r="V18" s="103">
        <v>9369026</v>
      </c>
      <c r="W18" s="103">
        <v>9367431</v>
      </c>
      <c r="X18" s="103">
        <v>9176132</v>
      </c>
      <c r="Y18" s="103">
        <v>9486982</v>
      </c>
      <c r="Z18" s="103">
        <v>9067099</v>
      </c>
      <c r="AA18" s="103">
        <v>8927691</v>
      </c>
      <c r="AB18" s="103">
        <v>8882737</v>
      </c>
      <c r="AC18" s="61">
        <v>8954755</v>
      </c>
      <c r="AD18" s="61">
        <v>8853579</v>
      </c>
      <c r="AE18" s="61">
        <v>8761963</v>
      </c>
      <c r="AF18" s="61">
        <v>8779305</v>
      </c>
      <c r="AG18" s="61">
        <v>8936316</v>
      </c>
      <c r="AH18" s="61">
        <v>9017249</v>
      </c>
      <c r="AI18" s="61">
        <v>9038323</v>
      </c>
      <c r="AJ18" s="61">
        <v>9155381</v>
      </c>
      <c r="AK18" s="103">
        <v>9268188</v>
      </c>
      <c r="AL18" s="57">
        <v>9108157.049746355</v>
      </c>
      <c r="AM18" s="57">
        <v>9032851.069715064</v>
      </c>
      <c r="AN18" s="57">
        <v>9063266.5585319363</v>
      </c>
      <c r="AO18" s="57">
        <v>9153674.6788141616</v>
      </c>
      <c r="AP18" s="57">
        <v>9209717.7820745166</v>
      </c>
      <c r="AQ18" s="57">
        <v>8999623.5307895169</v>
      </c>
      <c r="AR18" s="57">
        <v>8803856.0522370636</v>
      </c>
      <c r="AS18" s="57">
        <v>8842589.7012568712</v>
      </c>
      <c r="AT18" s="57">
        <v>8580605.8496161271</v>
      </c>
      <c r="AU18" s="57">
        <v>8708195.1126967724</v>
      </c>
      <c r="AV18" s="7">
        <f t="shared" si="1"/>
        <v>-6.2129534835797529E-3</v>
      </c>
      <c r="AW18" s="4"/>
      <c r="AX18" s="365">
        <v>1993</v>
      </c>
      <c r="AY18" s="2">
        <v>187662758</v>
      </c>
      <c r="AZ18" s="405">
        <v>1.1734</v>
      </c>
      <c r="BA18" s="2">
        <f>AZ18*AY18</f>
        <v>220203480.23719999</v>
      </c>
    </row>
    <row r="19" spans="1:53">
      <c r="A19" s="9" t="s">
        <v>191</v>
      </c>
      <c r="B19" s="103">
        <v>2487132</v>
      </c>
      <c r="C19" s="103">
        <v>2563651</v>
      </c>
      <c r="D19" s="103">
        <v>2643365</v>
      </c>
      <c r="E19" s="103">
        <v>2711024</v>
      </c>
      <c r="F19" s="103">
        <v>2771217</v>
      </c>
      <c r="G19" s="103">
        <v>2796440</v>
      </c>
      <c r="H19" s="103">
        <v>2871574</v>
      </c>
      <c r="I19" s="103">
        <v>2889810</v>
      </c>
      <c r="J19" s="103">
        <v>3018398</v>
      </c>
      <c r="K19" s="103">
        <v>3169047</v>
      </c>
      <c r="L19" s="103">
        <v>3370110</v>
      </c>
      <c r="M19" s="103">
        <v>3592550</v>
      </c>
      <c r="N19" s="103">
        <v>3684756</v>
      </c>
      <c r="O19" s="103">
        <v>3874415</v>
      </c>
      <c r="P19" s="103">
        <v>3948031</v>
      </c>
      <c r="Q19" s="103">
        <v>3973009</v>
      </c>
      <c r="R19" s="103">
        <v>3935024</v>
      </c>
      <c r="S19" s="103">
        <v>3908499</v>
      </c>
      <c r="T19" s="103">
        <v>3894918</v>
      </c>
      <c r="U19" s="103">
        <v>3914666</v>
      </c>
      <c r="V19" s="103">
        <v>3900670</v>
      </c>
      <c r="W19" s="103">
        <v>3923213</v>
      </c>
      <c r="X19" s="103">
        <v>3883091</v>
      </c>
      <c r="Y19" s="103">
        <v>4008507</v>
      </c>
      <c r="Z19" s="103">
        <v>3905111</v>
      </c>
      <c r="AA19" s="103">
        <v>3783514</v>
      </c>
      <c r="AB19" s="103">
        <v>3771911</v>
      </c>
      <c r="AC19" s="61">
        <v>3823111</v>
      </c>
      <c r="AD19" s="61">
        <v>3767912</v>
      </c>
      <c r="AE19" s="61">
        <v>3825685</v>
      </c>
      <c r="AF19" s="61">
        <v>3844952</v>
      </c>
      <c r="AG19" s="61">
        <v>3846528</v>
      </c>
      <c r="AH19" s="61">
        <v>3925908</v>
      </c>
      <c r="AI19" s="61">
        <v>3954209</v>
      </c>
      <c r="AJ19" s="61">
        <v>3947446</v>
      </c>
      <c r="AK19" s="103">
        <v>4021685</v>
      </c>
      <c r="AL19" s="57">
        <v>3905265.2171</v>
      </c>
      <c r="AM19" s="57">
        <v>3993643</v>
      </c>
      <c r="AN19" s="57">
        <v>3998855</v>
      </c>
      <c r="AO19" s="57">
        <v>4011813.5258064517</v>
      </c>
      <c r="AP19" s="57">
        <v>4164991.3661290328</v>
      </c>
      <c r="AQ19" s="57">
        <v>4154936.3274193546</v>
      </c>
      <c r="AR19" s="57">
        <v>4061101.3119354839</v>
      </c>
      <c r="AS19" s="57">
        <v>4005194.3725806456</v>
      </c>
      <c r="AT19" s="57">
        <v>3851224.1438709679</v>
      </c>
      <c r="AU19" s="57">
        <v>3868488</v>
      </c>
      <c r="AV19" s="7">
        <f t="shared" si="1"/>
        <v>-3.8761917006697733E-3</v>
      </c>
      <c r="AW19" s="4"/>
      <c r="AX19" s="365">
        <v>1994</v>
      </c>
      <c r="AY19" s="2">
        <v>189181103</v>
      </c>
      <c r="AZ19" s="405">
        <v>1.1734</v>
      </c>
      <c r="BA19" s="2">
        <f>AZ19*AY19</f>
        <v>221985106.26019999</v>
      </c>
    </row>
    <row r="20" spans="1:53">
      <c r="A20" s="9" t="s">
        <v>192</v>
      </c>
      <c r="B20" s="103">
        <v>1445053</v>
      </c>
      <c r="C20" s="103">
        <v>1478207</v>
      </c>
      <c r="D20" s="103">
        <v>1505892</v>
      </c>
      <c r="E20" s="103">
        <v>1622377</v>
      </c>
      <c r="F20" s="103">
        <v>1674268</v>
      </c>
      <c r="G20" s="103">
        <v>1713528</v>
      </c>
      <c r="H20" s="103">
        <v>1810673</v>
      </c>
      <c r="I20" s="103">
        <v>1967654</v>
      </c>
      <c r="J20" s="103">
        <v>2019396</v>
      </c>
      <c r="K20" s="103">
        <v>2064381</v>
      </c>
      <c r="L20" s="103">
        <v>2173983</v>
      </c>
      <c r="M20" s="103">
        <v>2311041</v>
      </c>
      <c r="N20" s="103">
        <v>2330946</v>
      </c>
      <c r="O20" s="103">
        <v>2317271</v>
      </c>
      <c r="P20" s="103">
        <v>2330934</v>
      </c>
      <c r="Q20" s="103">
        <v>2287884</v>
      </c>
      <c r="R20" s="103">
        <v>2307777</v>
      </c>
      <c r="S20" s="103">
        <v>2239938</v>
      </c>
      <c r="T20" s="103">
        <v>2128498</v>
      </c>
      <c r="U20" s="103">
        <v>2142039</v>
      </c>
      <c r="V20" s="103">
        <v>2110311</v>
      </c>
      <c r="W20" s="103">
        <v>2096585</v>
      </c>
      <c r="X20" s="103">
        <v>2084008</v>
      </c>
      <c r="Y20" s="103">
        <v>2114019</v>
      </c>
      <c r="Z20" s="103">
        <v>2116941</v>
      </c>
      <c r="AA20" s="103">
        <v>2113969</v>
      </c>
      <c r="AB20" s="103">
        <v>2088186</v>
      </c>
      <c r="AC20" s="61">
        <v>2132711</v>
      </c>
      <c r="AD20" s="61">
        <v>2081731</v>
      </c>
      <c r="AE20" s="61">
        <v>2124787</v>
      </c>
      <c r="AF20" s="61">
        <v>2138501</v>
      </c>
      <c r="AG20" s="61">
        <v>2221431</v>
      </c>
      <c r="AH20" s="61">
        <v>2265235</v>
      </c>
      <c r="AI20" s="61">
        <v>2298817</v>
      </c>
      <c r="AJ20" s="61">
        <v>2295235</v>
      </c>
      <c r="AK20" s="103">
        <v>2349692</v>
      </c>
      <c r="AL20" s="57">
        <v>2364617.2020999994</v>
      </c>
      <c r="AM20" s="57">
        <v>2398203.2258064519</v>
      </c>
      <c r="AN20" s="57">
        <v>2392252.3548387098</v>
      </c>
      <c r="AO20" s="57">
        <v>2397026.8896434633</v>
      </c>
      <c r="AP20" s="57">
        <v>2411203.1290322575</v>
      </c>
      <c r="AQ20" s="57">
        <v>2482508.3548387098</v>
      </c>
      <c r="AR20" s="57">
        <v>2513061.4516129033</v>
      </c>
      <c r="AS20" s="57">
        <v>2457839.9687999999</v>
      </c>
      <c r="AT20" s="57">
        <v>2404765.231651613</v>
      </c>
      <c r="AU20" s="57">
        <v>2400152.8616322582</v>
      </c>
      <c r="AV20" s="7">
        <f t="shared" si="1"/>
        <v>2.1270762173475344E-3</v>
      </c>
      <c r="AW20" s="4"/>
      <c r="AX20" s="365">
        <v>1995</v>
      </c>
      <c r="AY20" s="2">
        <v>186922416</v>
      </c>
      <c r="AZ20" s="405">
        <v>1.1734</v>
      </c>
      <c r="BA20" s="2">
        <f t="shared" ref="BA20:BA33" si="2">AZ20*AY20</f>
        <v>219334762.93439999</v>
      </c>
    </row>
    <row r="21" spans="1:53">
      <c r="A21" s="9" t="s">
        <v>193</v>
      </c>
      <c r="B21" s="103">
        <v>819385</v>
      </c>
      <c r="C21" s="103">
        <v>896909</v>
      </c>
      <c r="D21" s="103">
        <v>950725</v>
      </c>
      <c r="E21" s="103">
        <v>1027487</v>
      </c>
      <c r="F21" s="103">
        <v>1085350</v>
      </c>
      <c r="G21" s="103">
        <v>1150380</v>
      </c>
      <c r="H21" s="103">
        <v>1220335</v>
      </c>
      <c r="I21" s="103">
        <v>1364871</v>
      </c>
      <c r="J21" s="103">
        <v>1435054</v>
      </c>
      <c r="K21" s="103">
        <v>1468727</v>
      </c>
      <c r="L21" s="103">
        <v>1509745</v>
      </c>
      <c r="M21" s="103">
        <v>1527473</v>
      </c>
      <c r="N21" s="103">
        <v>1602179</v>
      </c>
      <c r="O21" s="103">
        <v>1655966</v>
      </c>
      <c r="P21" s="103">
        <v>1676291</v>
      </c>
      <c r="Q21" s="103">
        <v>1661895</v>
      </c>
      <c r="R21" s="103">
        <v>1643309</v>
      </c>
      <c r="S21" s="103">
        <v>1631837</v>
      </c>
      <c r="T21" s="103">
        <v>1591637</v>
      </c>
      <c r="U21" s="103">
        <v>1578465</v>
      </c>
      <c r="V21" s="103">
        <v>1577371</v>
      </c>
      <c r="W21" s="103">
        <v>1550036</v>
      </c>
      <c r="X21" s="103">
        <v>1571776</v>
      </c>
      <c r="Y21" s="103">
        <v>1575068</v>
      </c>
      <c r="Z21" s="103">
        <v>1608711</v>
      </c>
      <c r="AA21" s="103">
        <v>1561500</v>
      </c>
      <c r="AB21" s="103">
        <v>1580300</v>
      </c>
      <c r="AC21" s="61">
        <v>1602500</v>
      </c>
      <c r="AD21" s="61">
        <v>1580259</v>
      </c>
      <c r="AE21" s="61">
        <v>1570899</v>
      </c>
      <c r="AF21" s="61">
        <v>1645056</v>
      </c>
      <c r="AG21" s="61">
        <v>1658955</v>
      </c>
      <c r="AH21" s="61">
        <v>1739534</v>
      </c>
      <c r="AI21" s="61">
        <v>1768782</v>
      </c>
      <c r="AJ21" s="61">
        <v>1754316</v>
      </c>
      <c r="AK21" s="103">
        <v>1821692</v>
      </c>
      <c r="AL21" s="57">
        <v>1852806.1704299999</v>
      </c>
      <c r="AM21" s="57">
        <v>1854113.571684588</v>
      </c>
      <c r="AN21" s="57">
        <v>1836844.9265232973</v>
      </c>
      <c r="AO21" s="57">
        <v>1897236.1827956992</v>
      </c>
      <c r="AP21" s="57">
        <v>1883334.1774193549</v>
      </c>
      <c r="AQ21" s="57">
        <v>1898966.9103942653</v>
      </c>
      <c r="AR21" s="57">
        <v>1903134.5860215051</v>
      </c>
      <c r="AS21" s="57">
        <v>1867679.1415770613</v>
      </c>
      <c r="AT21" s="57">
        <v>1820309.6774193547</v>
      </c>
      <c r="AU21" s="57">
        <v>1852707.1684587814</v>
      </c>
      <c r="AV21" s="7">
        <f t="shared" si="1"/>
        <v>1.689642261549551E-3</v>
      </c>
      <c r="AW21" s="4"/>
      <c r="AX21" s="365">
        <v>1996</v>
      </c>
      <c r="AY21" s="2">
        <v>188764497</v>
      </c>
      <c r="AZ21" s="405">
        <v>1.1734</v>
      </c>
      <c r="BA21" s="2">
        <f t="shared" si="2"/>
        <v>221496260.7798</v>
      </c>
    </row>
    <row r="22" spans="1:53">
      <c r="A22" s="9" t="s">
        <v>194</v>
      </c>
      <c r="B22" s="103">
        <v>1392514</v>
      </c>
      <c r="C22" s="103">
        <v>1435732</v>
      </c>
      <c r="D22" s="103">
        <v>1491753</v>
      </c>
      <c r="E22" s="103">
        <v>1583194</v>
      </c>
      <c r="F22" s="103">
        <v>1681907</v>
      </c>
      <c r="G22" s="103">
        <v>1745140</v>
      </c>
      <c r="H22" s="103">
        <v>1804698</v>
      </c>
      <c r="I22" s="103">
        <v>1839393</v>
      </c>
      <c r="J22" s="103">
        <v>1942907</v>
      </c>
      <c r="K22" s="103">
        <v>1918757</v>
      </c>
      <c r="L22" s="103">
        <v>2282430</v>
      </c>
      <c r="M22" s="103">
        <v>1941685</v>
      </c>
      <c r="N22" s="103">
        <v>2164346</v>
      </c>
      <c r="O22" s="103">
        <v>2189037</v>
      </c>
      <c r="P22" s="103">
        <v>2317869</v>
      </c>
      <c r="Q22" s="103">
        <v>2350475</v>
      </c>
      <c r="R22" s="103">
        <v>2337445</v>
      </c>
      <c r="S22" s="103">
        <v>2222430</v>
      </c>
      <c r="T22" s="103">
        <v>2270089</v>
      </c>
      <c r="U22" s="103">
        <v>2312811</v>
      </c>
      <c r="V22" s="103">
        <v>2286983</v>
      </c>
      <c r="W22" s="103">
        <v>2296991</v>
      </c>
      <c r="X22" s="103">
        <v>2196747</v>
      </c>
      <c r="Y22" s="103">
        <v>2388064</v>
      </c>
      <c r="Z22" s="103">
        <v>2323392</v>
      </c>
      <c r="AA22" s="103">
        <v>2296600</v>
      </c>
      <c r="AB22" s="103">
        <v>2364200</v>
      </c>
      <c r="AC22" s="61">
        <v>2390959</v>
      </c>
      <c r="AD22" s="61">
        <v>2355269</v>
      </c>
      <c r="AE22" s="61">
        <v>2388707</v>
      </c>
      <c r="AF22" s="61">
        <v>2426649</v>
      </c>
      <c r="AG22" s="61">
        <v>2460388</v>
      </c>
      <c r="AH22" s="61">
        <v>2492168</v>
      </c>
      <c r="AI22" s="61">
        <v>2517894</v>
      </c>
      <c r="AJ22" s="61">
        <v>2486731</v>
      </c>
      <c r="AK22" s="103">
        <v>2564013</v>
      </c>
      <c r="AL22" s="57">
        <v>2490927.92</v>
      </c>
      <c r="AM22" s="57">
        <v>2591948.7379032257</v>
      </c>
      <c r="AN22" s="57">
        <v>2555739.2943548388</v>
      </c>
      <c r="AO22" s="57">
        <v>2574300.5080645164</v>
      </c>
      <c r="AP22" s="57">
        <v>2638470.0483870967</v>
      </c>
      <c r="AQ22" s="57">
        <v>2625937.903225807</v>
      </c>
      <c r="AR22" s="57">
        <v>2544954.4354838706</v>
      </c>
      <c r="AS22" s="57">
        <v>2506807.6612903224</v>
      </c>
      <c r="AT22" s="57">
        <v>2405250.8064516126</v>
      </c>
      <c r="AU22" s="57">
        <v>2509429.8387096771</v>
      </c>
      <c r="AV22" s="7">
        <f t="shared" si="1"/>
        <v>-2.1494903100265361E-3</v>
      </c>
      <c r="AW22" s="4"/>
      <c r="AX22" s="365">
        <v>1997</v>
      </c>
      <c r="AY22" s="2">
        <v>189812257.20709676</v>
      </c>
      <c r="AZ22" s="405">
        <v>1.1734</v>
      </c>
      <c r="BA22" s="2">
        <f t="shared" si="2"/>
        <v>222725702.60680732</v>
      </c>
    </row>
    <row r="23" spans="1:53">
      <c r="A23" s="9" t="s">
        <v>274</v>
      </c>
      <c r="B23" s="103">
        <v>1898640</v>
      </c>
      <c r="C23" s="103">
        <v>1971179</v>
      </c>
      <c r="D23" s="103">
        <v>2085550</v>
      </c>
      <c r="E23" s="103">
        <v>2212185</v>
      </c>
      <c r="F23" s="103">
        <v>2216915</v>
      </c>
      <c r="G23" s="103">
        <v>2348730</v>
      </c>
      <c r="H23" s="103">
        <v>2440509</v>
      </c>
      <c r="I23" s="103">
        <v>2554648</v>
      </c>
      <c r="J23" s="103">
        <v>2629832</v>
      </c>
      <c r="K23" s="103">
        <v>2634864</v>
      </c>
      <c r="L23" s="103">
        <v>2742770</v>
      </c>
      <c r="M23" s="103">
        <v>2896108</v>
      </c>
      <c r="N23" s="103">
        <v>2998321</v>
      </c>
      <c r="O23" s="103">
        <v>3170830</v>
      </c>
      <c r="P23" s="103">
        <v>3484798</v>
      </c>
      <c r="Q23" s="103">
        <v>3549714</v>
      </c>
      <c r="R23" s="103">
        <v>3467660</v>
      </c>
      <c r="S23" s="103">
        <v>3429037</v>
      </c>
      <c r="T23" s="103">
        <v>3324469</v>
      </c>
      <c r="U23" s="103">
        <v>3442189</v>
      </c>
      <c r="V23" s="103">
        <v>3492500</v>
      </c>
      <c r="W23" s="103">
        <v>3501043</v>
      </c>
      <c r="X23" s="103">
        <v>3448225</v>
      </c>
      <c r="Y23" s="103">
        <v>3592736</v>
      </c>
      <c r="Z23" s="103">
        <v>3573467</v>
      </c>
      <c r="AA23" s="103">
        <v>3691490</v>
      </c>
      <c r="AB23" s="103">
        <v>3672573</v>
      </c>
      <c r="AC23" s="61">
        <v>3776935</v>
      </c>
      <c r="AD23" s="61">
        <v>3654519</v>
      </c>
      <c r="AE23" s="61">
        <v>3722215</v>
      </c>
      <c r="AF23" s="61">
        <v>3744104</v>
      </c>
      <c r="AG23" s="61">
        <v>3769572</v>
      </c>
      <c r="AH23" s="61">
        <v>3883523</v>
      </c>
      <c r="AI23" s="61">
        <v>3820258</v>
      </c>
      <c r="AJ23" s="61">
        <v>3771815</v>
      </c>
      <c r="AK23" s="103">
        <v>3788468</v>
      </c>
      <c r="AL23" s="57">
        <v>3794424.8850426571</v>
      </c>
      <c r="AM23" s="57">
        <v>3702687.2514483957</v>
      </c>
      <c r="AN23" s="57">
        <v>3687426.9087511785</v>
      </c>
      <c r="AO23" s="57">
        <v>3813374.5108383512</v>
      </c>
      <c r="AP23" s="57">
        <v>3809992.8108872124</v>
      </c>
      <c r="AQ23" s="57">
        <v>3849481.8032341646</v>
      </c>
      <c r="AR23" s="57">
        <v>3726926.8365334379</v>
      </c>
      <c r="AS23" s="57">
        <v>3617305.0873660473</v>
      </c>
      <c r="AT23" s="57">
        <v>3561686.0554566928</v>
      </c>
      <c r="AU23" s="57">
        <v>3600357.1838652068</v>
      </c>
      <c r="AV23" s="7">
        <f t="shared" si="1"/>
        <v>-5.0799190929156079E-3</v>
      </c>
      <c r="AW23" s="4"/>
      <c r="AX23" s="365">
        <v>1998</v>
      </c>
      <c r="AY23" s="2">
        <v>192872999</v>
      </c>
      <c r="AZ23" s="405">
        <v>1.1734</v>
      </c>
      <c r="BA23" s="2">
        <f t="shared" si="2"/>
        <v>226317177.0266</v>
      </c>
    </row>
    <row r="24" spans="1:53">
      <c r="A24" s="9" t="s">
        <v>291</v>
      </c>
      <c r="B24" s="103">
        <v>549128</v>
      </c>
      <c r="C24" s="103">
        <v>576851</v>
      </c>
      <c r="D24" s="103">
        <v>608640</v>
      </c>
      <c r="E24" s="103">
        <v>644534</v>
      </c>
      <c r="F24" s="103">
        <v>684056</v>
      </c>
      <c r="G24" s="103">
        <v>720879</v>
      </c>
      <c r="H24" s="103">
        <v>755829</v>
      </c>
      <c r="I24" s="103">
        <v>794775</v>
      </c>
      <c r="J24" s="103">
        <v>835958</v>
      </c>
      <c r="K24" s="103">
        <v>837239</v>
      </c>
      <c r="L24" s="103">
        <v>845385</v>
      </c>
      <c r="M24" s="103">
        <v>799242</v>
      </c>
      <c r="N24" s="103">
        <v>826375</v>
      </c>
      <c r="O24" s="103">
        <v>839745</v>
      </c>
      <c r="P24" s="103">
        <v>842672</v>
      </c>
      <c r="Q24" s="103">
        <v>848409</v>
      </c>
      <c r="R24" s="103">
        <v>864691</v>
      </c>
      <c r="S24" s="103">
        <v>825877</v>
      </c>
      <c r="T24" s="103">
        <v>833153</v>
      </c>
      <c r="U24" s="103">
        <v>846997</v>
      </c>
      <c r="V24" s="103">
        <v>863841</v>
      </c>
      <c r="W24" s="103">
        <v>890456</v>
      </c>
      <c r="X24" s="103">
        <v>857802</v>
      </c>
      <c r="Y24" s="103">
        <v>874938</v>
      </c>
      <c r="Z24" s="103">
        <v>854679</v>
      </c>
      <c r="AA24" s="103">
        <v>830174</v>
      </c>
      <c r="AB24" s="103">
        <v>821876</v>
      </c>
      <c r="AC24" s="61">
        <v>809825</v>
      </c>
      <c r="AD24" s="61">
        <v>844848</v>
      </c>
      <c r="AE24" s="61">
        <v>852646</v>
      </c>
      <c r="AF24" s="61">
        <v>843055</v>
      </c>
      <c r="AG24" s="61">
        <v>840194</v>
      </c>
      <c r="AH24" s="61">
        <v>862728</v>
      </c>
      <c r="AI24" s="61">
        <v>882900</v>
      </c>
      <c r="AJ24" s="61">
        <v>912498</v>
      </c>
      <c r="AK24" s="103">
        <v>937572</v>
      </c>
      <c r="AL24" s="57">
        <v>965241.8015538709</v>
      </c>
      <c r="AM24" s="57">
        <v>987623.87096774194</v>
      </c>
      <c r="AN24" s="57">
        <v>987453.90322580643</v>
      </c>
      <c r="AO24" s="57">
        <v>1005031.7096774193</v>
      </c>
      <c r="AP24" s="57">
        <v>1042813.5161290322</v>
      </c>
      <c r="AQ24" s="57">
        <v>1040538.3225806452</v>
      </c>
      <c r="AR24" s="57">
        <v>1021534.1290322581</v>
      </c>
      <c r="AS24" s="57">
        <v>1046967.8387096773</v>
      </c>
      <c r="AT24" s="57">
        <v>1085847.7419354839</v>
      </c>
      <c r="AU24" s="57">
        <v>1108491.861935484</v>
      </c>
      <c r="AV24" s="7">
        <f t="shared" si="1"/>
        <v>1.6887217085370665E-2</v>
      </c>
      <c r="AW24" s="4"/>
      <c r="AX24" s="365">
        <v>1999</v>
      </c>
      <c r="AY24" s="2">
        <v>196244494</v>
      </c>
      <c r="AZ24" s="405">
        <v>1.1734</v>
      </c>
      <c r="BA24" s="2">
        <f t="shared" si="2"/>
        <v>230273289.25960001</v>
      </c>
    </row>
    <row r="25" spans="1:53">
      <c r="A25" s="9" t="s">
        <v>292</v>
      </c>
      <c r="B25" s="103">
        <v>2364883</v>
      </c>
      <c r="C25" s="103">
        <v>2419124</v>
      </c>
      <c r="D25" s="103">
        <v>2509599</v>
      </c>
      <c r="E25" s="103">
        <v>2664569</v>
      </c>
      <c r="F25" s="103">
        <v>2703598</v>
      </c>
      <c r="G25" s="103">
        <v>2701024</v>
      </c>
      <c r="H25" s="103">
        <v>2832948</v>
      </c>
      <c r="I25" s="103">
        <v>2979180</v>
      </c>
      <c r="J25" s="103">
        <v>3060055</v>
      </c>
      <c r="K25" s="103">
        <v>3068892</v>
      </c>
      <c r="L25" s="103">
        <v>3160646</v>
      </c>
      <c r="M25" s="103">
        <v>3224486</v>
      </c>
      <c r="N25" s="103">
        <v>3286364</v>
      </c>
      <c r="O25" s="103">
        <v>3422178</v>
      </c>
      <c r="P25" s="103">
        <v>3415540</v>
      </c>
      <c r="Q25" s="103">
        <v>3413912</v>
      </c>
      <c r="R25" s="103">
        <v>3458721</v>
      </c>
      <c r="S25" s="103">
        <v>3374904</v>
      </c>
      <c r="T25" s="103">
        <v>3388029</v>
      </c>
      <c r="U25" s="103">
        <v>3450663</v>
      </c>
      <c r="V25" s="103">
        <v>3462708</v>
      </c>
      <c r="W25" s="103">
        <v>3439465</v>
      </c>
      <c r="X25" s="103">
        <v>3440640</v>
      </c>
      <c r="Y25" s="103">
        <v>3358317</v>
      </c>
      <c r="Z25" s="103">
        <v>3202586</v>
      </c>
      <c r="AA25" s="103">
        <v>3116511</v>
      </c>
      <c r="AB25" s="103">
        <v>3127495</v>
      </c>
      <c r="AC25" s="61">
        <v>3109113</v>
      </c>
      <c r="AD25" s="61">
        <v>3077410</v>
      </c>
      <c r="AE25" s="61">
        <v>3052481</v>
      </c>
      <c r="AF25" s="61">
        <v>3090912</v>
      </c>
      <c r="AG25" s="61">
        <v>3127789</v>
      </c>
      <c r="AH25" s="61">
        <v>3141977</v>
      </c>
      <c r="AI25" s="61">
        <v>3153355</v>
      </c>
      <c r="AJ25" s="61">
        <v>3272814</v>
      </c>
      <c r="AK25" s="103">
        <v>3326352</v>
      </c>
      <c r="AL25" s="57">
        <v>3261516.3467741935</v>
      </c>
      <c r="AM25" s="57">
        <v>3313574.5516129034</v>
      </c>
      <c r="AN25" s="57">
        <v>3312452.6396774193</v>
      </c>
      <c r="AO25" s="57">
        <v>3353809.267419355</v>
      </c>
      <c r="AP25" s="57">
        <v>3365530.2687096777</v>
      </c>
      <c r="AQ25" s="57">
        <v>3327895.5406451612</v>
      </c>
      <c r="AR25" s="57">
        <v>3233505.863225806</v>
      </c>
      <c r="AS25" s="57">
        <v>3248844.63</v>
      </c>
      <c r="AT25" s="57">
        <v>3165375.2019354841</v>
      </c>
      <c r="AU25" s="57">
        <v>3216919.2170967739</v>
      </c>
      <c r="AV25" s="7">
        <f t="shared" si="1"/>
        <v>-3.3396181599690822E-3</v>
      </c>
      <c r="AW25" s="4"/>
      <c r="AX25" s="365">
        <v>2000</v>
      </c>
      <c r="AY25" s="2">
        <v>197609645</v>
      </c>
      <c r="AZ25" s="405">
        <v>1.1734</v>
      </c>
      <c r="BA25" s="2">
        <f t="shared" si="2"/>
        <v>231875157.44299999</v>
      </c>
    </row>
    <row r="26" spans="1:53">
      <c r="A26" s="9" t="s">
        <v>933</v>
      </c>
      <c r="B26" s="103">
        <v>3109319</v>
      </c>
      <c r="C26" s="103">
        <v>3220168</v>
      </c>
      <c r="D26" s="103">
        <v>3334369</v>
      </c>
      <c r="E26" s="103">
        <v>3472743</v>
      </c>
      <c r="F26" s="103">
        <v>3551944</v>
      </c>
      <c r="G26" s="103">
        <v>3657069</v>
      </c>
      <c r="H26" s="103">
        <v>3989286</v>
      </c>
      <c r="I26" s="103">
        <v>4206100</v>
      </c>
      <c r="J26" s="103">
        <v>4294783</v>
      </c>
      <c r="K26" s="103">
        <v>4252584</v>
      </c>
      <c r="L26" s="103">
        <v>4420719</v>
      </c>
      <c r="M26" s="103">
        <v>4622643</v>
      </c>
      <c r="N26" s="103">
        <v>4774507</v>
      </c>
      <c r="O26" s="103">
        <v>4978869</v>
      </c>
      <c r="P26" s="103">
        <v>4975423</v>
      </c>
      <c r="Q26" s="103">
        <v>4816175</v>
      </c>
      <c r="R26" s="103">
        <v>4651008</v>
      </c>
      <c r="S26" s="103">
        <v>4559707</v>
      </c>
      <c r="T26" s="103">
        <v>4579881</v>
      </c>
      <c r="U26" s="103">
        <v>4635385</v>
      </c>
      <c r="V26" s="103">
        <v>4609630</v>
      </c>
      <c r="W26" s="103">
        <v>4626204</v>
      </c>
      <c r="X26" s="103">
        <v>4495685</v>
      </c>
      <c r="Y26" s="103">
        <v>4465982</v>
      </c>
      <c r="Z26" s="103">
        <v>4228024</v>
      </c>
      <c r="AA26" s="103">
        <v>4090013</v>
      </c>
      <c r="AB26" s="103">
        <v>4094716</v>
      </c>
      <c r="AC26" s="61">
        <v>4172453</v>
      </c>
      <c r="AD26" s="61">
        <v>4041187</v>
      </c>
      <c r="AE26" s="61">
        <v>4099203</v>
      </c>
      <c r="AF26" s="61">
        <v>4077238</v>
      </c>
      <c r="AG26" s="61">
        <v>4075482</v>
      </c>
      <c r="AH26" s="61">
        <v>4102540</v>
      </c>
      <c r="AI26" s="61">
        <v>4166772</v>
      </c>
      <c r="AJ26" s="61">
        <v>4257443</v>
      </c>
      <c r="AK26" s="103">
        <v>4274961</v>
      </c>
      <c r="AL26" s="57">
        <v>4172139.4302999997</v>
      </c>
      <c r="AM26" s="57">
        <v>4217108</v>
      </c>
      <c r="AN26" s="57">
        <v>4110770</v>
      </c>
      <c r="AO26" s="57">
        <v>4135050</v>
      </c>
      <c r="AP26" s="57">
        <v>4262920</v>
      </c>
      <c r="AQ26" s="57">
        <v>4205686</v>
      </c>
      <c r="AR26" s="57">
        <v>4077731</v>
      </c>
      <c r="AS26" s="57">
        <v>4122287</v>
      </c>
      <c r="AT26" s="57">
        <v>4079190</v>
      </c>
      <c r="AU26" s="57">
        <v>4167026</v>
      </c>
      <c r="AV26" s="7">
        <f t="shared" si="1"/>
        <v>-2.5539718121810884E-3</v>
      </c>
      <c r="AW26" s="4"/>
      <c r="AX26" s="365">
        <v>2001</v>
      </c>
      <c r="AY26" s="2">
        <f>AJ56</f>
        <v>200170500</v>
      </c>
      <c r="AZ26" s="405">
        <v>1.1734</v>
      </c>
      <c r="BA26" s="2">
        <f t="shared" si="2"/>
        <v>234880064.69999999</v>
      </c>
    </row>
    <row r="27" spans="1:53">
      <c r="A27" s="9" t="s">
        <v>197</v>
      </c>
      <c r="B27" s="103">
        <v>5804709</v>
      </c>
      <c r="C27" s="103">
        <v>5993399</v>
      </c>
      <c r="D27" s="103">
        <v>6025249</v>
      </c>
      <c r="E27" s="103">
        <v>6256847</v>
      </c>
      <c r="F27" s="103">
        <v>6300898</v>
      </c>
      <c r="G27" s="103">
        <v>6495573</v>
      </c>
      <c r="H27" s="103">
        <v>6764110</v>
      </c>
      <c r="I27" s="103">
        <v>6843313</v>
      </c>
      <c r="J27" s="103">
        <v>7043665</v>
      </c>
      <c r="K27" s="103">
        <v>7125993</v>
      </c>
      <c r="L27" s="103">
        <v>7284385</v>
      </c>
      <c r="M27" s="103">
        <v>7292335</v>
      </c>
      <c r="N27" s="103">
        <v>7026793</v>
      </c>
      <c r="O27" s="103">
        <v>6939045</v>
      </c>
      <c r="P27" s="103">
        <v>6900981</v>
      </c>
      <c r="Q27" s="103">
        <v>6925957</v>
      </c>
      <c r="R27" s="103">
        <v>6900471</v>
      </c>
      <c r="S27" s="103">
        <v>6789464</v>
      </c>
      <c r="T27" s="103">
        <v>6760524</v>
      </c>
      <c r="U27" s="103">
        <v>6932633</v>
      </c>
      <c r="V27" s="103">
        <v>6936720</v>
      </c>
      <c r="W27" s="103">
        <v>6924063</v>
      </c>
      <c r="X27" s="103">
        <v>6799927</v>
      </c>
      <c r="Y27" s="103">
        <v>7041665</v>
      </c>
      <c r="Z27" s="103">
        <v>6930769</v>
      </c>
      <c r="AA27" s="103">
        <v>6756725</v>
      </c>
      <c r="AB27" s="103">
        <v>6794232</v>
      </c>
      <c r="AC27" s="61">
        <v>6689471</v>
      </c>
      <c r="AD27" s="61">
        <v>6625566</v>
      </c>
      <c r="AE27" s="61">
        <v>6677081</v>
      </c>
      <c r="AF27" s="61">
        <v>6537630</v>
      </c>
      <c r="AG27" s="61">
        <v>6735381</v>
      </c>
      <c r="AH27" s="61">
        <v>6718333</v>
      </c>
      <c r="AI27" s="61">
        <v>6761561</v>
      </c>
      <c r="AJ27" s="61">
        <v>6695665</v>
      </c>
      <c r="AK27" s="103">
        <v>6854064</v>
      </c>
      <c r="AL27" s="57">
        <v>6774702</v>
      </c>
      <c r="AM27" s="57">
        <v>6746578</v>
      </c>
      <c r="AN27" s="57">
        <v>6700174</v>
      </c>
      <c r="AO27" s="57">
        <v>6577607</v>
      </c>
      <c r="AP27" s="57">
        <v>6528897</v>
      </c>
      <c r="AQ27" s="57">
        <v>6577491</v>
      </c>
      <c r="AR27" s="57">
        <v>6417882</v>
      </c>
      <c r="AS27" s="57">
        <v>6299288</v>
      </c>
      <c r="AT27" s="57">
        <v>6210850</v>
      </c>
      <c r="AU27" s="57">
        <v>6223050</v>
      </c>
      <c r="AV27" s="7">
        <f t="shared" si="1"/>
        <v>-9.6116718189031003E-3</v>
      </c>
      <c r="AW27" s="4"/>
      <c r="AX27" s="365">
        <v>2002</v>
      </c>
      <c r="AY27" s="2">
        <f>AK56</f>
        <v>202673038.18705001</v>
      </c>
      <c r="AZ27" s="405">
        <v>1.1734</v>
      </c>
      <c r="BA27" s="2">
        <f t="shared" si="2"/>
        <v>237816543.00868449</v>
      </c>
    </row>
    <row r="28" spans="1:53">
      <c r="A28" s="9" t="s">
        <v>294</v>
      </c>
      <c r="B28" s="103">
        <v>1941918</v>
      </c>
      <c r="C28" s="103">
        <v>2003785</v>
      </c>
      <c r="D28" s="103">
        <v>2087949</v>
      </c>
      <c r="E28" s="103">
        <v>2235089</v>
      </c>
      <c r="F28" s="103">
        <v>2315437</v>
      </c>
      <c r="G28" s="103">
        <v>2299868</v>
      </c>
      <c r="H28" s="103">
        <v>2532289</v>
      </c>
      <c r="I28" s="103">
        <v>2713965</v>
      </c>
      <c r="J28" s="103">
        <v>2790318</v>
      </c>
      <c r="K28" s="103">
        <v>2854981</v>
      </c>
      <c r="L28" s="103">
        <v>2897665</v>
      </c>
      <c r="M28" s="103">
        <v>2962157</v>
      </c>
      <c r="N28" s="103">
        <v>3104680</v>
      </c>
      <c r="O28" s="103">
        <v>3209514</v>
      </c>
      <c r="P28" s="103">
        <v>3233737</v>
      </c>
      <c r="Q28" s="103">
        <v>3190257</v>
      </c>
      <c r="R28" s="103">
        <v>3225535</v>
      </c>
      <c r="S28" s="103">
        <v>3161515</v>
      </c>
      <c r="T28" s="103">
        <v>3110799</v>
      </c>
      <c r="U28" s="103">
        <v>3130368</v>
      </c>
      <c r="V28" s="103">
        <v>3180426</v>
      </c>
      <c r="W28" s="103">
        <v>3180299</v>
      </c>
      <c r="X28" s="103">
        <v>3163806</v>
      </c>
      <c r="Y28" s="103">
        <v>3269470</v>
      </c>
      <c r="Z28" s="103">
        <v>3238586</v>
      </c>
      <c r="AA28" s="103">
        <v>3172906</v>
      </c>
      <c r="AB28" s="103">
        <v>3195634</v>
      </c>
      <c r="AC28" s="61">
        <v>3310862</v>
      </c>
      <c r="AD28" s="61">
        <v>3283822</v>
      </c>
      <c r="AE28" s="61">
        <v>3367882</v>
      </c>
      <c r="AF28" s="61">
        <v>3355943</v>
      </c>
      <c r="AG28" s="61">
        <v>3488472</v>
      </c>
      <c r="AH28" s="61">
        <v>3488651</v>
      </c>
      <c r="AI28" s="61">
        <v>3588539</v>
      </c>
      <c r="AJ28" s="61">
        <v>3560077</v>
      </c>
      <c r="AK28" s="103">
        <v>3646411</v>
      </c>
      <c r="AL28" s="57">
        <v>3632318.6979961903</v>
      </c>
      <c r="AM28" s="57">
        <v>3656843.3110000002</v>
      </c>
      <c r="AN28" s="57">
        <v>3519541.8550483868</v>
      </c>
      <c r="AO28" s="57">
        <v>3535077.2968999995</v>
      </c>
      <c r="AP28" s="57">
        <v>3589908.3845000006</v>
      </c>
      <c r="AQ28" s="57">
        <v>3567333.8778199987</v>
      </c>
      <c r="AR28" s="57">
        <v>3538731.7731199996</v>
      </c>
      <c r="AS28" s="57">
        <v>3530253.0589999999</v>
      </c>
      <c r="AT28" s="57">
        <v>3435149.1190000004</v>
      </c>
      <c r="AU28" s="57">
        <v>3564936.17</v>
      </c>
      <c r="AV28" s="7">
        <f t="shared" si="1"/>
        <v>-2.2571734542984334E-3</v>
      </c>
      <c r="AW28" s="4"/>
      <c r="AX28" s="365">
        <v>2003</v>
      </c>
      <c r="AY28" s="2">
        <f>AL56</f>
        <v>202277024.26431915</v>
      </c>
      <c r="AZ28" s="405">
        <v>1.1734</v>
      </c>
      <c r="BA28" s="2">
        <f t="shared" si="2"/>
        <v>237351860.27175209</v>
      </c>
    </row>
    <row r="29" spans="1:53">
      <c r="A29" s="9" t="s">
        <v>199</v>
      </c>
      <c r="B29" s="103">
        <v>680323</v>
      </c>
      <c r="C29" s="103">
        <v>752063</v>
      </c>
      <c r="D29" s="103">
        <v>874641</v>
      </c>
      <c r="E29" s="103">
        <v>924140</v>
      </c>
      <c r="F29" s="103">
        <v>1050529</v>
      </c>
      <c r="G29" s="103">
        <v>1118174</v>
      </c>
      <c r="H29" s="103">
        <v>1182685</v>
      </c>
      <c r="I29" s="103">
        <v>1253823</v>
      </c>
      <c r="J29" s="103">
        <v>1258503</v>
      </c>
      <c r="K29" s="103">
        <v>1278188</v>
      </c>
      <c r="L29" s="103">
        <v>1373006</v>
      </c>
      <c r="M29" s="103">
        <v>1497681</v>
      </c>
      <c r="N29" s="103">
        <v>1499791</v>
      </c>
      <c r="O29" s="103">
        <v>1544576</v>
      </c>
      <c r="P29" s="103">
        <v>1638033</v>
      </c>
      <c r="Q29" s="103">
        <v>1644740</v>
      </c>
      <c r="R29" s="103">
        <v>1673617</v>
      </c>
      <c r="S29" s="103">
        <v>1685509</v>
      </c>
      <c r="T29" s="103">
        <v>1735635</v>
      </c>
      <c r="U29" s="103">
        <v>1819962</v>
      </c>
      <c r="V29" s="103">
        <v>1826090</v>
      </c>
      <c r="W29" s="103">
        <v>1851324</v>
      </c>
      <c r="X29" s="103">
        <v>1827325</v>
      </c>
      <c r="Y29" s="103">
        <v>1931322</v>
      </c>
      <c r="Z29" s="103">
        <v>1914958</v>
      </c>
      <c r="AA29" s="103">
        <v>1984267</v>
      </c>
      <c r="AB29" s="103">
        <v>2041311</v>
      </c>
      <c r="AC29" s="61">
        <v>2105074</v>
      </c>
      <c r="AD29" s="61">
        <v>2084650</v>
      </c>
      <c r="AE29" s="61">
        <v>2130864</v>
      </c>
      <c r="AF29" s="61">
        <v>2153067</v>
      </c>
      <c r="AG29" s="61">
        <v>2215678</v>
      </c>
      <c r="AH29" s="61">
        <v>2317472</v>
      </c>
      <c r="AI29" s="61">
        <v>2316864</v>
      </c>
      <c r="AJ29" s="61">
        <v>2288731</v>
      </c>
      <c r="AK29" s="103">
        <v>2310293</v>
      </c>
      <c r="AL29" s="57">
        <v>2313373.0120720323</v>
      </c>
      <c r="AM29" s="57">
        <v>2289031.7643144955</v>
      </c>
      <c r="AN29" s="57">
        <v>2331674.4079636908</v>
      </c>
      <c r="AO29" s="57">
        <v>2377869.9846774084</v>
      </c>
      <c r="AP29" s="57">
        <v>2406515.6860046783</v>
      </c>
      <c r="AQ29" s="57">
        <v>2413764.2896505021</v>
      </c>
      <c r="AR29" s="57">
        <v>2358910.3522512913</v>
      </c>
      <c r="AS29" s="57">
        <v>2319457.0532257641</v>
      </c>
      <c r="AT29" s="57">
        <v>2277371.7871975298</v>
      </c>
      <c r="AU29" s="57">
        <v>2294793.9590053484</v>
      </c>
      <c r="AV29" s="7">
        <f t="shared" si="1"/>
        <v>-6.7290300376177115E-4</v>
      </c>
      <c r="AW29" s="4"/>
      <c r="AX29" s="365">
        <v>2004</v>
      </c>
      <c r="AY29" s="2">
        <f>AM56</f>
        <v>205249289.32296556</v>
      </c>
      <c r="AZ29" s="405">
        <v>1.1734</v>
      </c>
      <c r="BA29" s="2">
        <f t="shared" si="2"/>
        <v>240839516.09156778</v>
      </c>
    </row>
    <row r="30" spans="1:53">
      <c r="A30" s="9" t="s">
        <v>200</v>
      </c>
      <c r="B30" s="103">
        <v>2504326</v>
      </c>
      <c r="C30" s="103">
        <v>2594717</v>
      </c>
      <c r="D30" s="103">
        <v>2710684</v>
      </c>
      <c r="E30" s="103">
        <v>2804508</v>
      </c>
      <c r="F30" s="103">
        <v>2879135</v>
      </c>
      <c r="G30" s="103">
        <v>2908334</v>
      </c>
      <c r="H30" s="103">
        <v>2992942</v>
      </c>
      <c r="I30" s="103">
        <v>3104601</v>
      </c>
      <c r="J30" s="103">
        <v>3219165</v>
      </c>
      <c r="K30" s="103">
        <v>3218178</v>
      </c>
      <c r="L30" s="103">
        <v>3391605</v>
      </c>
      <c r="M30" s="103">
        <v>3638299</v>
      </c>
      <c r="N30" s="103">
        <v>3815825</v>
      </c>
      <c r="O30" s="103">
        <v>3904116</v>
      </c>
      <c r="P30" s="103">
        <v>3953361</v>
      </c>
      <c r="Q30" s="103">
        <v>3894340</v>
      </c>
      <c r="R30" s="103">
        <v>3887027</v>
      </c>
      <c r="S30" s="103">
        <v>3836625</v>
      </c>
      <c r="T30" s="103">
        <v>3847366</v>
      </c>
      <c r="U30" s="103">
        <v>3948606</v>
      </c>
      <c r="V30" s="103">
        <v>3979650</v>
      </c>
      <c r="W30" s="103">
        <v>3914827</v>
      </c>
      <c r="X30" s="103">
        <v>3930782</v>
      </c>
      <c r="Y30" s="103">
        <v>4008145</v>
      </c>
      <c r="Z30" s="103">
        <v>3968451</v>
      </c>
      <c r="AA30" s="103">
        <v>3977075</v>
      </c>
      <c r="AB30" s="103">
        <v>3989337</v>
      </c>
      <c r="AC30" s="61">
        <v>4123556</v>
      </c>
      <c r="AD30" s="61">
        <v>4029618</v>
      </c>
      <c r="AE30" s="61">
        <v>4072706</v>
      </c>
      <c r="AF30" s="61">
        <v>4087072</v>
      </c>
      <c r="AG30" s="61">
        <v>4174257</v>
      </c>
      <c r="AH30" s="61">
        <v>4267708</v>
      </c>
      <c r="AI30" s="61">
        <v>4333699</v>
      </c>
      <c r="AJ30" s="61">
        <v>4341635</v>
      </c>
      <c r="AK30" s="103">
        <v>4396761</v>
      </c>
      <c r="AL30" s="57">
        <v>4382043.135067204</v>
      </c>
      <c r="AM30" s="57">
        <v>4432523.5161290318</v>
      </c>
      <c r="AN30" s="57">
        <v>4393560.4164032256</v>
      </c>
      <c r="AO30" s="57">
        <v>4458779.2741935486</v>
      </c>
      <c r="AP30" s="57">
        <v>4532463.6129032252</v>
      </c>
      <c r="AQ30" s="57">
        <v>4530683.2580645159</v>
      </c>
      <c r="AR30" s="57">
        <v>4522553.5806451607</v>
      </c>
      <c r="AS30" s="57">
        <v>4454255.1612903234</v>
      </c>
      <c r="AT30" s="57">
        <v>4337706.6451612897</v>
      </c>
      <c r="AU30" s="57">
        <v>4362037.4838709673</v>
      </c>
      <c r="AV30" s="7">
        <f t="shared" si="1"/>
        <v>-7.9257299400903314E-4</v>
      </c>
      <c r="AW30" s="4"/>
      <c r="AX30" s="365">
        <v>2005</v>
      </c>
      <c r="AY30" s="2">
        <f>AN56</f>
        <v>204962370.81094292</v>
      </c>
      <c r="AZ30" s="405">
        <v>1.1734</v>
      </c>
      <c r="BA30" s="2">
        <f t="shared" si="2"/>
        <v>240502845.90956041</v>
      </c>
    </row>
    <row r="31" spans="1:53">
      <c r="A31" s="9" t="s">
        <v>201</v>
      </c>
      <c r="B31" s="103">
        <v>492787</v>
      </c>
      <c r="C31" s="103">
        <v>484354</v>
      </c>
      <c r="D31" s="103">
        <v>499371</v>
      </c>
      <c r="E31" s="103">
        <v>554161</v>
      </c>
      <c r="F31" s="103">
        <v>578905</v>
      </c>
      <c r="G31" s="103">
        <v>580261</v>
      </c>
      <c r="H31" s="103">
        <v>644850</v>
      </c>
      <c r="I31" s="103">
        <v>698653</v>
      </c>
      <c r="J31" s="103">
        <v>683666</v>
      </c>
      <c r="K31" s="103">
        <v>742464</v>
      </c>
      <c r="L31" s="103">
        <v>767668</v>
      </c>
      <c r="M31" s="103">
        <v>800444</v>
      </c>
      <c r="N31" s="103">
        <v>817078</v>
      </c>
      <c r="O31" s="103">
        <v>799565</v>
      </c>
      <c r="P31" s="103">
        <v>839780</v>
      </c>
      <c r="Q31" s="103">
        <v>812897</v>
      </c>
      <c r="R31" s="103">
        <v>813898</v>
      </c>
      <c r="S31" s="103">
        <v>781366</v>
      </c>
      <c r="T31" s="103">
        <v>739782</v>
      </c>
      <c r="U31" s="103">
        <v>723134</v>
      </c>
      <c r="V31" s="103">
        <v>710239</v>
      </c>
      <c r="W31" s="103">
        <v>717297</v>
      </c>
      <c r="X31" s="103">
        <v>706960</v>
      </c>
      <c r="Y31" s="103">
        <v>717112</v>
      </c>
      <c r="Z31" s="103">
        <v>730972</v>
      </c>
      <c r="AA31" s="103">
        <v>736115</v>
      </c>
      <c r="AB31" s="103">
        <v>710159</v>
      </c>
      <c r="AC31" s="61">
        <v>734331</v>
      </c>
      <c r="AD31" s="61">
        <v>743788</v>
      </c>
      <c r="AE31" s="61">
        <v>757773</v>
      </c>
      <c r="AF31" s="61">
        <v>766481</v>
      </c>
      <c r="AG31" s="61">
        <v>777199</v>
      </c>
      <c r="AH31" s="61">
        <v>808621</v>
      </c>
      <c r="AI31" s="61">
        <v>814751</v>
      </c>
      <c r="AJ31" s="61">
        <v>854178</v>
      </c>
      <c r="AK31" s="103">
        <v>854916</v>
      </c>
      <c r="AL31" s="57">
        <v>897986.09871960711</v>
      </c>
      <c r="AM31" s="57">
        <v>903094.9308755761</v>
      </c>
      <c r="AN31" s="57">
        <v>900780.18433179695</v>
      </c>
      <c r="AO31" s="57">
        <v>949112.71479727642</v>
      </c>
      <c r="AP31" s="57">
        <v>970107.35432955995</v>
      </c>
      <c r="AQ31" s="57">
        <v>993495.53270874731</v>
      </c>
      <c r="AR31" s="57">
        <v>989020</v>
      </c>
      <c r="AS31" s="57">
        <v>971947</v>
      </c>
      <c r="AT31" s="57">
        <v>956133</v>
      </c>
      <c r="AU31" s="57">
        <v>978877.26</v>
      </c>
      <c r="AV31" s="7">
        <f t="shared" si="1"/>
        <v>1.3632389405802803E-2</v>
      </c>
      <c r="AW31" s="4"/>
      <c r="AX31" s="365">
        <v>2006</v>
      </c>
      <c r="AY31" s="2">
        <f>AO56</f>
        <v>209570571.00506359</v>
      </c>
      <c r="AZ31" s="405">
        <v>1.1734</v>
      </c>
      <c r="BA31" s="2">
        <f t="shared" si="2"/>
        <v>245910108.01734161</v>
      </c>
    </row>
    <row r="32" spans="1:53">
      <c r="A32" s="9" t="s">
        <v>202</v>
      </c>
      <c r="B32" s="103">
        <v>874567</v>
      </c>
      <c r="C32" s="103">
        <v>910078</v>
      </c>
      <c r="D32" s="103">
        <v>952437</v>
      </c>
      <c r="E32" s="103">
        <v>1005899</v>
      </c>
      <c r="F32" s="103">
        <v>1080889</v>
      </c>
      <c r="G32" s="103">
        <v>1036264</v>
      </c>
      <c r="H32" s="103">
        <v>1127492</v>
      </c>
      <c r="I32" s="103">
        <v>1164956</v>
      </c>
      <c r="J32" s="103">
        <v>1175804</v>
      </c>
      <c r="K32" s="103">
        <v>1207458</v>
      </c>
      <c r="L32" s="103">
        <v>1272575</v>
      </c>
      <c r="M32" s="103">
        <v>1325557</v>
      </c>
      <c r="N32" s="103">
        <v>1351981</v>
      </c>
      <c r="O32" s="103">
        <v>1396859</v>
      </c>
      <c r="P32" s="103">
        <v>1406589</v>
      </c>
      <c r="Q32" s="103">
        <v>1344287</v>
      </c>
      <c r="R32" s="103">
        <v>1342537</v>
      </c>
      <c r="S32" s="103">
        <v>1315382</v>
      </c>
      <c r="T32" s="103">
        <v>1271896</v>
      </c>
      <c r="U32" s="103">
        <v>1265299</v>
      </c>
      <c r="V32" s="103">
        <v>1272701</v>
      </c>
      <c r="W32" s="103">
        <v>1254699</v>
      </c>
      <c r="X32" s="103">
        <v>1252670</v>
      </c>
      <c r="Y32" s="103">
        <v>1280624</v>
      </c>
      <c r="Z32" s="103">
        <v>1267475</v>
      </c>
      <c r="AA32" s="103">
        <v>1251580</v>
      </c>
      <c r="AB32" s="103">
        <v>1261438</v>
      </c>
      <c r="AC32" s="61">
        <v>1291768</v>
      </c>
      <c r="AD32" s="61">
        <v>1271740</v>
      </c>
      <c r="AE32" s="61">
        <v>1298519</v>
      </c>
      <c r="AF32" s="61">
        <v>1302932</v>
      </c>
      <c r="AG32" s="61">
        <v>1356782</v>
      </c>
      <c r="AH32" s="61">
        <v>1393517</v>
      </c>
      <c r="AI32" s="61">
        <v>1399454</v>
      </c>
      <c r="AJ32" s="61">
        <v>1426413</v>
      </c>
      <c r="AK32" s="103">
        <v>1433191</v>
      </c>
      <c r="AL32" s="57">
        <v>1420820.6113480646</v>
      </c>
      <c r="AM32" s="57">
        <v>1452782.7419354839</v>
      </c>
      <c r="AN32" s="57">
        <v>1427389.064516129</v>
      </c>
      <c r="AO32" s="57">
        <v>1444537.2580645161</v>
      </c>
      <c r="AP32" s="57">
        <v>1472261.7096774192</v>
      </c>
      <c r="AQ32" s="57">
        <v>1509416.2903225808</v>
      </c>
      <c r="AR32" s="57">
        <v>1479648.064516129</v>
      </c>
      <c r="AS32" s="57">
        <v>1484111.5806451612</v>
      </c>
      <c r="AT32" s="57">
        <v>1442291.0645161287</v>
      </c>
      <c r="AU32" s="57">
        <v>1513647.9247311826</v>
      </c>
      <c r="AV32" s="7">
        <f t="shared" si="1"/>
        <v>5.4768589330307371E-3</v>
      </c>
      <c r="AW32" s="4"/>
      <c r="AX32" s="365">
        <v>2007</v>
      </c>
      <c r="AY32" s="2">
        <f>AP56</f>
        <v>211822696.51573151</v>
      </c>
      <c r="AZ32" s="405">
        <v>1.1734</v>
      </c>
      <c r="BA32" s="2">
        <f t="shared" si="2"/>
        <v>248552752.09155935</v>
      </c>
    </row>
    <row r="33" spans="1:53">
      <c r="A33" s="9" t="s">
        <v>203</v>
      </c>
      <c r="B33" s="103">
        <v>346589</v>
      </c>
      <c r="C33" s="103">
        <v>370100</v>
      </c>
      <c r="D33" s="103">
        <v>406290</v>
      </c>
      <c r="E33" s="103">
        <v>439345</v>
      </c>
      <c r="F33" s="103">
        <v>467497</v>
      </c>
      <c r="G33" s="103">
        <v>512273</v>
      </c>
      <c r="H33" s="103">
        <v>564291</v>
      </c>
      <c r="I33" s="103">
        <v>614123</v>
      </c>
      <c r="J33" s="103">
        <v>641922</v>
      </c>
      <c r="K33" s="103">
        <v>687505</v>
      </c>
      <c r="L33" s="103">
        <v>735827</v>
      </c>
      <c r="M33" s="103">
        <v>823667</v>
      </c>
      <c r="N33" s="103">
        <v>913536</v>
      </c>
      <c r="O33" s="103">
        <v>950971</v>
      </c>
      <c r="P33" s="103">
        <v>1012485</v>
      </c>
      <c r="Q33" s="103">
        <v>1003595</v>
      </c>
      <c r="R33" s="103">
        <v>1034688</v>
      </c>
      <c r="S33" s="103">
        <v>1030898</v>
      </c>
      <c r="T33" s="103">
        <v>1076433</v>
      </c>
      <c r="U33" s="103">
        <v>1159059</v>
      </c>
      <c r="V33" s="103">
        <v>1223840</v>
      </c>
      <c r="W33" s="103">
        <v>1335241</v>
      </c>
      <c r="X33" s="103">
        <v>1447641</v>
      </c>
      <c r="Y33" s="103">
        <v>1557800</v>
      </c>
      <c r="Z33" s="103">
        <v>1560914</v>
      </c>
      <c r="AA33" s="103">
        <v>1558500</v>
      </c>
      <c r="AB33" s="103">
        <v>1574600</v>
      </c>
      <c r="AC33" s="61">
        <v>1655911</v>
      </c>
      <c r="AD33" s="61">
        <v>1694179</v>
      </c>
      <c r="AE33" s="61">
        <v>1821306</v>
      </c>
      <c r="AF33" s="61">
        <v>1860834</v>
      </c>
      <c r="AG33" s="61">
        <v>1908351</v>
      </c>
      <c r="AH33" s="61">
        <v>2008641</v>
      </c>
      <c r="AI33" s="61">
        <v>2066301</v>
      </c>
      <c r="AJ33" s="61">
        <v>2142150</v>
      </c>
      <c r="AK33" s="103">
        <v>2155301</v>
      </c>
      <c r="AL33" s="57">
        <v>2254125.1117696767</v>
      </c>
      <c r="AM33" s="57">
        <v>2330925.9551612907</v>
      </c>
      <c r="AN33" s="57">
        <v>2353411.3967741933</v>
      </c>
      <c r="AO33" s="57">
        <v>2484738.4164516125</v>
      </c>
      <c r="AP33" s="57">
        <v>2503331.4967741938</v>
      </c>
      <c r="AQ33" s="57">
        <v>2500901.6461290321</v>
      </c>
      <c r="AR33" s="57">
        <v>2378875.0603225809</v>
      </c>
      <c r="AS33" s="57">
        <v>2337629.0603225804</v>
      </c>
      <c r="AT33" s="57">
        <v>2288763.9009677419</v>
      </c>
      <c r="AU33" s="57">
        <v>2302337.9441935485</v>
      </c>
      <c r="AV33" s="7">
        <f t="shared" si="1"/>
        <v>6.6212960108484875E-3</v>
      </c>
      <c r="AW33" s="4"/>
      <c r="AX33" s="464">
        <v>2008</v>
      </c>
      <c r="AY33" s="2">
        <f>AQ56</f>
        <v>213023472.80097857</v>
      </c>
      <c r="AZ33" s="405">
        <v>1.1734</v>
      </c>
      <c r="BA33" s="2">
        <f t="shared" si="2"/>
        <v>249961742.98466825</v>
      </c>
    </row>
    <row r="34" spans="1:53">
      <c r="A34" s="9" t="s">
        <v>204</v>
      </c>
      <c r="B34" s="103">
        <v>511390</v>
      </c>
      <c r="C34" s="103">
        <v>540740</v>
      </c>
      <c r="D34" s="103">
        <v>592590</v>
      </c>
      <c r="E34" s="103">
        <v>647697</v>
      </c>
      <c r="F34" s="103">
        <v>716117</v>
      </c>
      <c r="G34" s="103">
        <v>737962</v>
      </c>
      <c r="H34" s="103">
        <v>814261</v>
      </c>
      <c r="I34" s="103">
        <v>867938</v>
      </c>
      <c r="J34" s="103">
        <v>865451</v>
      </c>
      <c r="K34" s="103">
        <v>867809</v>
      </c>
      <c r="L34" s="103">
        <v>896551</v>
      </c>
      <c r="M34" s="103">
        <v>972115</v>
      </c>
      <c r="N34" s="103">
        <v>993979</v>
      </c>
      <c r="O34" s="103">
        <v>1012496</v>
      </c>
      <c r="P34" s="103">
        <v>1009713</v>
      </c>
      <c r="Q34" s="103">
        <v>1032301</v>
      </c>
      <c r="R34" s="103">
        <v>1196381</v>
      </c>
      <c r="S34" s="103">
        <v>1123296</v>
      </c>
      <c r="T34" s="103">
        <v>1150351</v>
      </c>
      <c r="U34" s="103">
        <v>1148260</v>
      </c>
      <c r="V34" s="103">
        <v>1181650</v>
      </c>
      <c r="W34" s="103">
        <v>1192556</v>
      </c>
      <c r="X34" s="103">
        <v>1188975</v>
      </c>
      <c r="Y34" s="103">
        <v>1176437</v>
      </c>
      <c r="Z34" s="103">
        <v>1174292</v>
      </c>
      <c r="AA34" s="103">
        <v>1153914</v>
      </c>
      <c r="AB34" s="103">
        <v>1174591</v>
      </c>
      <c r="AC34" s="61">
        <v>1135669</v>
      </c>
      <c r="AD34" s="61">
        <v>1148019</v>
      </c>
      <c r="AE34" s="61">
        <v>1165258</v>
      </c>
      <c r="AF34" s="61">
        <v>1182638</v>
      </c>
      <c r="AG34" s="61">
        <v>1193089</v>
      </c>
      <c r="AH34" s="61">
        <v>1234355</v>
      </c>
      <c r="AI34" s="61">
        <v>1270415</v>
      </c>
      <c r="AJ34" s="61">
        <v>1279246</v>
      </c>
      <c r="AK34" s="103">
        <v>1285997</v>
      </c>
      <c r="AL34" s="57">
        <v>1293345.1460800003</v>
      </c>
      <c r="AM34" s="57">
        <v>1317878</v>
      </c>
      <c r="AN34" s="57">
        <v>1313267</v>
      </c>
      <c r="AO34" s="57">
        <v>1334018</v>
      </c>
      <c r="AP34" s="57">
        <v>1354863</v>
      </c>
      <c r="AQ34" s="57">
        <v>1340781</v>
      </c>
      <c r="AR34" s="57">
        <v>1363911</v>
      </c>
      <c r="AS34" s="57">
        <v>1386944</v>
      </c>
      <c r="AT34" s="57">
        <v>1354674.28</v>
      </c>
      <c r="AU34" s="57">
        <v>1384462.4189999998</v>
      </c>
      <c r="AV34" s="7">
        <f t="shared" si="1"/>
        <v>7.405045361282836E-3</v>
      </c>
      <c r="AW34" s="4"/>
      <c r="AX34" s="365">
        <v>2009</v>
      </c>
      <c r="AY34" s="2">
        <f>AR56</f>
        <v>208772586.23039496</v>
      </c>
      <c r="AZ34" s="405">
        <v>1.1734</v>
      </c>
      <c r="BA34" s="2">
        <f>AZ34*AY34</f>
        <v>244973752.68274546</v>
      </c>
    </row>
    <row r="35" spans="1:53">
      <c r="A35" s="9" t="s">
        <v>205</v>
      </c>
      <c r="B35" s="103">
        <v>4208441</v>
      </c>
      <c r="C35" s="103">
        <v>4314889</v>
      </c>
      <c r="D35" s="103">
        <v>4374093</v>
      </c>
      <c r="E35" s="103">
        <v>4462008</v>
      </c>
      <c r="F35" s="103">
        <v>4514898</v>
      </c>
      <c r="G35" s="103">
        <v>4436343</v>
      </c>
      <c r="H35" s="103">
        <v>4629351</v>
      </c>
      <c r="I35" s="103">
        <v>4680859</v>
      </c>
      <c r="J35" s="103">
        <v>4712090</v>
      </c>
      <c r="K35" s="103">
        <v>4645733</v>
      </c>
      <c r="L35" s="103">
        <v>4689443</v>
      </c>
      <c r="M35" s="103">
        <v>4872529</v>
      </c>
      <c r="N35" s="103">
        <v>4981470</v>
      </c>
      <c r="O35" s="103">
        <v>5235870</v>
      </c>
      <c r="P35" s="103">
        <v>5311114</v>
      </c>
      <c r="Q35" s="103">
        <v>5260353</v>
      </c>
      <c r="R35" s="103">
        <v>5265137</v>
      </c>
      <c r="S35" s="103">
        <v>5223924</v>
      </c>
      <c r="T35" s="103">
        <v>5210954</v>
      </c>
      <c r="U35" s="103">
        <v>5276251</v>
      </c>
      <c r="V35" s="103">
        <v>5313795</v>
      </c>
      <c r="W35" s="103">
        <v>5204495</v>
      </c>
      <c r="X35" s="103">
        <v>5112422</v>
      </c>
      <c r="Y35" s="103">
        <v>5240440</v>
      </c>
      <c r="Z35" s="103">
        <v>4984740</v>
      </c>
      <c r="AA35" s="103">
        <v>4895884</v>
      </c>
      <c r="AB35" s="103">
        <v>4924037</v>
      </c>
      <c r="AC35" s="61">
        <v>4831298</v>
      </c>
      <c r="AD35" s="61">
        <v>4803697</v>
      </c>
      <c r="AE35" s="61">
        <v>4713252</v>
      </c>
      <c r="AF35" s="61">
        <v>4682021</v>
      </c>
      <c r="AG35" s="61">
        <v>4672682</v>
      </c>
      <c r="AH35" s="61">
        <v>4657493</v>
      </c>
      <c r="AI35" s="61">
        <v>4673887</v>
      </c>
      <c r="AJ35" s="61">
        <v>4833256</v>
      </c>
      <c r="AK35" s="103">
        <v>4852477</v>
      </c>
      <c r="AL35" s="57">
        <v>4736193.13</v>
      </c>
      <c r="AM35" s="57">
        <v>4811389.7741935477</v>
      </c>
      <c r="AN35" s="57">
        <v>4822568.5483870972</v>
      </c>
      <c r="AO35" s="57">
        <v>4887247.6451612897</v>
      </c>
      <c r="AP35" s="57">
        <v>4757423.935483872</v>
      </c>
      <c r="AQ35" s="57">
        <v>4779659.5806451617</v>
      </c>
      <c r="AR35" s="57">
        <v>4668612.7741935477</v>
      </c>
      <c r="AS35" s="57">
        <v>4758292.6129032252</v>
      </c>
      <c r="AT35" s="57">
        <v>4636988.6036488619</v>
      </c>
      <c r="AU35" s="57">
        <v>4678641.8053939715</v>
      </c>
      <c r="AV35" s="7">
        <f t="shared" si="1"/>
        <v>-3.6414977009116001E-3</v>
      </c>
      <c r="AW35" s="4"/>
      <c r="AX35" s="464">
        <v>2010</v>
      </c>
      <c r="AY35" s="2">
        <f>AS56</f>
        <v>205776559.75510964</v>
      </c>
      <c r="AZ35" s="405">
        <v>1.1734</v>
      </c>
      <c r="BA35" s="2">
        <f>AZ35*AY35</f>
        <v>241458215.21664566</v>
      </c>
    </row>
    <row r="36" spans="1:53">
      <c r="A36" s="9" t="s">
        <v>206</v>
      </c>
      <c r="B36" s="103">
        <v>490048</v>
      </c>
      <c r="C36" s="103">
        <v>530017</v>
      </c>
      <c r="D36" s="103">
        <v>568613</v>
      </c>
      <c r="E36" s="103">
        <v>602083</v>
      </c>
      <c r="F36" s="103">
        <v>664940</v>
      </c>
      <c r="G36" s="103">
        <v>750466</v>
      </c>
      <c r="H36" s="103">
        <v>770318</v>
      </c>
      <c r="I36" s="103">
        <v>893691</v>
      </c>
      <c r="J36" s="103">
        <v>901262</v>
      </c>
      <c r="K36" s="103">
        <v>974465</v>
      </c>
      <c r="L36" s="103">
        <v>1055548</v>
      </c>
      <c r="M36" s="103">
        <v>1077291</v>
      </c>
      <c r="N36" s="103">
        <v>1130554</v>
      </c>
      <c r="O36" s="103">
        <v>1144965</v>
      </c>
      <c r="P36" s="103">
        <v>1233453</v>
      </c>
      <c r="Q36" s="103">
        <v>1234148</v>
      </c>
      <c r="R36" s="103">
        <v>1313598</v>
      </c>
      <c r="S36" s="103">
        <v>1299542</v>
      </c>
      <c r="T36" s="103">
        <v>1344533</v>
      </c>
      <c r="U36" s="103">
        <v>1332076</v>
      </c>
      <c r="V36" s="103">
        <v>1345244</v>
      </c>
      <c r="W36" s="103">
        <v>1326207</v>
      </c>
      <c r="X36" s="103">
        <v>1375891</v>
      </c>
      <c r="Y36" s="103">
        <v>1330644</v>
      </c>
      <c r="Z36" s="103">
        <v>1355034</v>
      </c>
      <c r="AA36" s="103">
        <v>1363874</v>
      </c>
      <c r="AB36" s="103">
        <v>1373900</v>
      </c>
      <c r="AC36" s="61">
        <v>1456635</v>
      </c>
      <c r="AD36" s="61">
        <v>1488317</v>
      </c>
      <c r="AE36" s="61">
        <v>1502050</v>
      </c>
      <c r="AF36" s="61">
        <v>1505655</v>
      </c>
      <c r="AG36" s="61">
        <v>1501995</v>
      </c>
      <c r="AH36" s="61">
        <v>1559661</v>
      </c>
      <c r="AI36" s="61">
        <v>1575664</v>
      </c>
      <c r="AJ36" s="61">
        <v>1601239</v>
      </c>
      <c r="AK36" s="103">
        <v>1611664</v>
      </c>
      <c r="AL36" s="57">
        <v>1632266.2251099998</v>
      </c>
      <c r="AM36" s="57">
        <v>1608582.8712903224</v>
      </c>
      <c r="AN36" s="57">
        <v>1557761.4535483874</v>
      </c>
      <c r="AO36" s="57">
        <v>1625172.1209677421</v>
      </c>
      <c r="AP36" s="57">
        <v>1618664.8738709677</v>
      </c>
      <c r="AQ36" s="57">
        <v>1662150.4754838711</v>
      </c>
      <c r="AR36" s="57">
        <v>1614745.4948387097</v>
      </c>
      <c r="AS36" s="57">
        <v>1575516.1935483871</v>
      </c>
      <c r="AT36" s="57">
        <v>1544380.9196774194</v>
      </c>
      <c r="AU36" s="57">
        <v>1554953.5070967744</v>
      </c>
      <c r="AV36" s="7">
        <f t="shared" si="1"/>
        <v>-3.5757456829248468E-3</v>
      </c>
      <c r="AW36" s="4"/>
      <c r="AX36" s="365">
        <v>2011</v>
      </c>
      <c r="AY36" s="2">
        <f>AT56</f>
        <v>203314136.49030307</v>
      </c>
      <c r="AZ36" s="405">
        <v>2.1734</v>
      </c>
      <c r="BA36" s="2">
        <f t="shared" ref="BA36:BA37" si="3">AZ36*AY36</f>
        <v>441882944.2480247</v>
      </c>
    </row>
    <row r="37" spans="1:53">
      <c r="A37" s="9" t="s">
        <v>207</v>
      </c>
      <c r="B37" s="103">
        <v>11050565</v>
      </c>
      <c r="C37" s="103">
        <v>11043124</v>
      </c>
      <c r="D37" s="103">
        <v>11385811</v>
      </c>
      <c r="E37" s="103">
        <v>11536043</v>
      </c>
      <c r="F37" s="103">
        <v>11536962</v>
      </c>
      <c r="G37" s="103">
        <v>11415917</v>
      </c>
      <c r="H37" s="103">
        <v>11580686</v>
      </c>
      <c r="I37" s="103">
        <v>11752823</v>
      </c>
      <c r="J37" s="103">
        <v>11708978</v>
      </c>
      <c r="K37" s="103">
        <v>11405377</v>
      </c>
      <c r="L37" s="103">
        <v>11987840</v>
      </c>
      <c r="M37" s="103">
        <v>11978349</v>
      </c>
      <c r="N37" s="103">
        <v>12451346</v>
      </c>
      <c r="O37" s="103">
        <v>12610539</v>
      </c>
      <c r="P37" s="103">
        <v>12760787</v>
      </c>
      <c r="Q37" s="103">
        <v>12907687</v>
      </c>
      <c r="R37" s="103">
        <v>12696278</v>
      </c>
      <c r="S37" s="103">
        <v>11874552</v>
      </c>
      <c r="T37" s="103">
        <v>11910116</v>
      </c>
      <c r="U37" s="103">
        <v>11659539</v>
      </c>
      <c r="V37" s="103">
        <v>12005970</v>
      </c>
      <c r="W37" s="103">
        <v>11979408</v>
      </c>
      <c r="X37" s="103">
        <v>11593495</v>
      </c>
      <c r="Y37" s="103">
        <v>11856992</v>
      </c>
      <c r="Z37" s="103">
        <v>11435960</v>
      </c>
      <c r="AA37" s="103">
        <v>11010000</v>
      </c>
      <c r="AB37" s="103">
        <v>10600000</v>
      </c>
      <c r="AC37" s="61">
        <v>10574026</v>
      </c>
      <c r="AD37" s="61">
        <v>10440066</v>
      </c>
      <c r="AE37" s="61">
        <v>10335811</v>
      </c>
      <c r="AF37" s="61">
        <v>10096517</v>
      </c>
      <c r="AG37" s="61">
        <v>10182484</v>
      </c>
      <c r="AH37" s="61">
        <v>10126253</v>
      </c>
      <c r="AI37" s="61">
        <v>10164810</v>
      </c>
      <c r="AJ37" s="61">
        <v>10708066</v>
      </c>
      <c r="AK37" s="103">
        <v>10506744</v>
      </c>
      <c r="AL37" s="57">
        <v>10436243</v>
      </c>
      <c r="AM37" s="57">
        <v>10294419.443225805</v>
      </c>
      <c r="AN37" s="57">
        <v>10398721.649677418</v>
      </c>
      <c r="AO37" s="57">
        <v>10527938.741612904</v>
      </c>
      <c r="AP37" s="57">
        <v>10582617.614516126</v>
      </c>
      <c r="AQ37" s="57">
        <v>10620761.666774195</v>
      </c>
      <c r="AR37" s="57">
        <v>10515686.946774192</v>
      </c>
      <c r="AS37" s="57">
        <v>10411561.621612903</v>
      </c>
      <c r="AT37" s="57">
        <v>10229979.348387096</v>
      </c>
      <c r="AU37" s="57">
        <v>10459229.447419355</v>
      </c>
      <c r="AV37" s="7">
        <f t="shared" si="1"/>
        <v>-4.5315203279128191E-4</v>
      </c>
      <c r="AW37" s="4"/>
      <c r="AX37" s="712">
        <v>2012</v>
      </c>
      <c r="AY37" s="2">
        <f>AU56</f>
        <v>206123867.80137599</v>
      </c>
      <c r="AZ37" s="405">
        <v>3.1734</v>
      </c>
      <c r="BA37" s="2">
        <f t="shared" si="3"/>
        <v>654113482.0808866</v>
      </c>
    </row>
    <row r="38" spans="1:53">
      <c r="A38" s="9" t="s">
        <v>208</v>
      </c>
      <c r="B38" s="103">
        <v>1446561</v>
      </c>
      <c r="C38" s="103">
        <v>1573485</v>
      </c>
      <c r="D38" s="103">
        <v>1751809</v>
      </c>
      <c r="E38" s="103">
        <v>1915663</v>
      </c>
      <c r="F38" s="103">
        <v>2135574</v>
      </c>
      <c r="G38" s="103">
        <v>2247874</v>
      </c>
      <c r="H38" s="103">
        <v>2495306</v>
      </c>
      <c r="I38" s="103">
        <v>2740364</v>
      </c>
      <c r="J38" s="103">
        <v>2845519</v>
      </c>
      <c r="K38" s="103">
        <v>2997846</v>
      </c>
      <c r="L38" s="103">
        <v>3221317</v>
      </c>
      <c r="M38" s="103">
        <v>3400574</v>
      </c>
      <c r="N38" s="103">
        <v>3488790</v>
      </c>
      <c r="O38" s="103">
        <v>3680615</v>
      </c>
      <c r="P38" s="103">
        <v>3720468</v>
      </c>
      <c r="Q38" s="103">
        <v>3683335</v>
      </c>
      <c r="R38" s="103">
        <v>3854124</v>
      </c>
      <c r="S38" s="103">
        <v>3931384</v>
      </c>
      <c r="T38" s="103">
        <v>3974657</v>
      </c>
      <c r="U38" s="103">
        <v>4091630</v>
      </c>
      <c r="V38" s="103">
        <v>4128686</v>
      </c>
      <c r="W38" s="103">
        <v>4201459</v>
      </c>
      <c r="X38" s="103">
        <v>4300448</v>
      </c>
      <c r="Y38" s="103">
        <v>4473454</v>
      </c>
      <c r="Z38" s="103">
        <v>4388994</v>
      </c>
      <c r="AA38" s="103">
        <v>4575616</v>
      </c>
      <c r="AB38" s="103">
        <v>4674133</v>
      </c>
      <c r="AC38" s="61">
        <v>4751892</v>
      </c>
      <c r="AD38" s="61">
        <v>4753758</v>
      </c>
      <c r="AE38" s="61">
        <v>4981624</v>
      </c>
      <c r="AF38" s="61">
        <v>5105518</v>
      </c>
      <c r="AG38" s="61">
        <v>5126684</v>
      </c>
      <c r="AH38" s="61">
        <v>5335422</v>
      </c>
      <c r="AI38" s="61">
        <v>5590081</v>
      </c>
      <c r="AJ38" s="61">
        <v>5683646</v>
      </c>
      <c r="AK38" s="103">
        <v>5879128</v>
      </c>
      <c r="AL38" s="57">
        <v>5763836.7000000011</v>
      </c>
      <c r="AM38" s="57">
        <v>5929747.0280645164</v>
      </c>
      <c r="AN38" s="57">
        <v>5957999.5187096773</v>
      </c>
      <c r="AO38" s="57">
        <v>6139983.9154595258</v>
      </c>
      <c r="AP38" s="57">
        <v>6048880.5954838702</v>
      </c>
      <c r="AQ38" s="57">
        <v>6183784.325806451</v>
      </c>
      <c r="AR38" s="57">
        <v>6040553.4974193554</v>
      </c>
      <c r="AS38" s="57">
        <v>6109484.1664516134</v>
      </c>
      <c r="AT38" s="57">
        <v>6072168.5087096775</v>
      </c>
      <c r="AU38" s="57">
        <v>6167485.912903225</v>
      </c>
      <c r="AV38" s="7">
        <f t="shared" si="1"/>
        <v>4.7997655221105884E-3</v>
      </c>
      <c r="AW38" s="4"/>
      <c r="AY38" s="2"/>
    </row>
    <row r="39" spans="1:53">
      <c r="A39" s="9" t="s">
        <v>209</v>
      </c>
      <c r="B39" s="103">
        <v>341832</v>
      </c>
      <c r="C39" s="103">
        <v>355269</v>
      </c>
      <c r="D39" s="103">
        <v>367297</v>
      </c>
      <c r="E39" s="103">
        <v>388313</v>
      </c>
      <c r="F39" s="103">
        <v>413910</v>
      </c>
      <c r="G39" s="103">
        <v>425764</v>
      </c>
      <c r="H39" s="103">
        <v>434947</v>
      </c>
      <c r="I39" s="103">
        <v>457401</v>
      </c>
      <c r="J39" s="103">
        <v>480428</v>
      </c>
      <c r="K39" s="103">
        <v>500784</v>
      </c>
      <c r="L39" s="103">
        <v>497955</v>
      </c>
      <c r="M39" s="103">
        <v>513807</v>
      </c>
      <c r="N39" s="103">
        <v>540776</v>
      </c>
      <c r="O39" s="103">
        <v>558914</v>
      </c>
      <c r="P39" s="103">
        <v>573282</v>
      </c>
      <c r="Q39" s="103">
        <v>573808</v>
      </c>
      <c r="R39" s="103">
        <v>566924</v>
      </c>
      <c r="S39" s="103">
        <v>531059</v>
      </c>
      <c r="T39" s="103">
        <v>510735</v>
      </c>
      <c r="U39" s="103">
        <v>503385</v>
      </c>
      <c r="V39" s="103">
        <v>504358</v>
      </c>
      <c r="W39" s="103">
        <v>519238</v>
      </c>
      <c r="X39" s="103">
        <v>522487</v>
      </c>
      <c r="Y39" s="103">
        <v>549071</v>
      </c>
      <c r="Z39" s="103">
        <v>535014</v>
      </c>
      <c r="AA39" s="103">
        <v>521437</v>
      </c>
      <c r="AB39" s="103">
        <v>523674</v>
      </c>
      <c r="AC39" s="61">
        <v>531467</v>
      </c>
      <c r="AD39" s="61">
        <v>527177</v>
      </c>
      <c r="AE39" s="61">
        <v>551996</v>
      </c>
      <c r="AF39" s="61">
        <v>546493</v>
      </c>
      <c r="AG39" s="61">
        <v>559652</v>
      </c>
      <c r="AH39" s="61">
        <v>559304</v>
      </c>
      <c r="AI39" s="61">
        <v>572588</v>
      </c>
      <c r="AJ39" s="61">
        <v>611745</v>
      </c>
      <c r="AK39" s="103">
        <v>618690</v>
      </c>
      <c r="AL39" s="284">
        <v>635017.48534916679</v>
      </c>
      <c r="AM39" s="284">
        <v>623772.12</v>
      </c>
      <c r="AN39" s="284">
        <v>643783.59</v>
      </c>
      <c r="AO39" s="284">
        <v>660221.08400000003</v>
      </c>
      <c r="AP39" s="284">
        <v>629282.89999999991</v>
      </c>
      <c r="AQ39" s="284">
        <v>628377.3245161291</v>
      </c>
      <c r="AR39" s="284">
        <v>630985.81999999995</v>
      </c>
      <c r="AS39" s="284">
        <v>649647.28</v>
      </c>
      <c r="AT39" s="284">
        <v>668112.02943548362</v>
      </c>
      <c r="AU39" s="284">
        <v>750807.6399999999</v>
      </c>
      <c r="AV39" s="7">
        <f t="shared" si="1"/>
        <v>1.9543026934250474E-2</v>
      </c>
      <c r="AW39" s="4"/>
      <c r="AY39" s="2"/>
    </row>
    <row r="40" spans="1:53">
      <c r="A40" s="9" t="s">
        <v>210</v>
      </c>
      <c r="B40" s="103">
        <v>6257706</v>
      </c>
      <c r="C40" s="103">
        <v>6374712</v>
      </c>
      <c r="D40" s="103">
        <v>6380476</v>
      </c>
      <c r="E40" s="103">
        <v>6768702</v>
      </c>
      <c r="F40" s="103">
        <v>6765139</v>
      </c>
      <c r="G40" s="103">
        <v>6735061</v>
      </c>
      <c r="H40" s="103">
        <v>7023224</v>
      </c>
      <c r="I40" s="103">
        <v>7061028</v>
      </c>
      <c r="J40" s="103">
        <v>7285026</v>
      </c>
      <c r="K40" s="103">
        <v>7329794</v>
      </c>
      <c r="L40" s="103">
        <v>7606493</v>
      </c>
      <c r="M40" s="103">
        <v>7815794</v>
      </c>
      <c r="N40" s="103">
        <v>8202682</v>
      </c>
      <c r="O40" s="103">
        <v>8477433</v>
      </c>
      <c r="P40" s="103">
        <v>8218852</v>
      </c>
      <c r="Q40" s="103">
        <v>8548781</v>
      </c>
      <c r="R40" s="103">
        <v>8286726</v>
      </c>
      <c r="S40" s="103">
        <v>8629925</v>
      </c>
      <c r="T40" s="103">
        <v>8384943</v>
      </c>
      <c r="U40" s="103">
        <v>8114926</v>
      </c>
      <c r="V40" s="103">
        <v>8330223</v>
      </c>
      <c r="W40" s="103">
        <v>8313022</v>
      </c>
      <c r="X40" s="103">
        <v>8409528</v>
      </c>
      <c r="Y40" s="103">
        <v>8354191</v>
      </c>
      <c r="Z40" s="103">
        <v>8325390</v>
      </c>
      <c r="AA40" s="103">
        <v>8190261</v>
      </c>
      <c r="AB40" s="103">
        <v>8216177</v>
      </c>
      <c r="AC40" s="61">
        <v>8238399</v>
      </c>
      <c r="AD40" s="61">
        <v>8203797</v>
      </c>
      <c r="AE40" s="61">
        <v>8406418</v>
      </c>
      <c r="AF40" s="61">
        <v>8296894</v>
      </c>
      <c r="AG40" s="61">
        <v>8550931</v>
      </c>
      <c r="AH40" s="61">
        <v>8592717</v>
      </c>
      <c r="AI40" s="61">
        <v>8493144</v>
      </c>
      <c r="AJ40" s="61">
        <v>8601604</v>
      </c>
      <c r="AK40" s="103">
        <v>8682331</v>
      </c>
      <c r="AL40" s="284">
        <v>8760271.5573999994</v>
      </c>
      <c r="AM40" s="284">
        <v>8702382</v>
      </c>
      <c r="AN40" s="284">
        <v>8584282.9485918488</v>
      </c>
      <c r="AO40" s="284">
        <v>8614876</v>
      </c>
      <c r="AP40" s="284">
        <v>8722709</v>
      </c>
      <c r="AQ40" s="284">
        <v>8671658</v>
      </c>
      <c r="AR40" s="284">
        <v>8549774</v>
      </c>
      <c r="AS40" s="284">
        <v>8404721</v>
      </c>
      <c r="AT40" s="284">
        <v>8250580</v>
      </c>
      <c r="AU40" s="284">
        <v>8071081</v>
      </c>
      <c r="AV40" s="7">
        <f t="shared" si="1"/>
        <v>-7.2736792945078399E-3</v>
      </c>
      <c r="AW40" s="4"/>
      <c r="AY40" s="2"/>
    </row>
    <row r="41" spans="1:53">
      <c r="A41" s="9" t="s">
        <v>211</v>
      </c>
      <c r="B41" s="103">
        <v>829980</v>
      </c>
      <c r="C41" s="103">
        <v>912945</v>
      </c>
      <c r="D41" s="103">
        <v>988953</v>
      </c>
      <c r="E41" s="103">
        <v>1070982</v>
      </c>
      <c r="F41" s="103">
        <v>1129034</v>
      </c>
      <c r="G41" s="103">
        <v>1233706</v>
      </c>
      <c r="H41" s="103">
        <v>1323987</v>
      </c>
      <c r="I41" s="103">
        <v>1429959</v>
      </c>
      <c r="J41" s="103">
        <v>1476460</v>
      </c>
      <c r="K41" s="103">
        <v>1550464</v>
      </c>
      <c r="L41" s="103">
        <v>1718308</v>
      </c>
      <c r="M41" s="103">
        <v>1756830</v>
      </c>
      <c r="N41" s="103">
        <v>1809879</v>
      </c>
      <c r="O41" s="103">
        <v>1930287</v>
      </c>
      <c r="P41" s="103">
        <v>2076811</v>
      </c>
      <c r="Q41" s="103">
        <v>2120445</v>
      </c>
      <c r="R41" s="103">
        <v>1963095</v>
      </c>
      <c r="S41" s="103">
        <v>1892155</v>
      </c>
      <c r="T41" s="103">
        <v>1922437</v>
      </c>
      <c r="U41" s="103">
        <v>1947210</v>
      </c>
      <c r="V41" s="103">
        <v>1922297</v>
      </c>
      <c r="W41" s="103">
        <v>1912636</v>
      </c>
      <c r="X41" s="103">
        <v>1915980</v>
      </c>
      <c r="Y41" s="103">
        <v>1994090</v>
      </c>
      <c r="Z41" s="103">
        <v>2021792</v>
      </c>
      <c r="AA41" s="103">
        <v>2062671</v>
      </c>
      <c r="AB41" s="103">
        <v>2087090</v>
      </c>
      <c r="AC41" s="61">
        <v>2145277</v>
      </c>
      <c r="AD41" s="61">
        <v>2111738</v>
      </c>
      <c r="AE41" s="61">
        <v>2118362</v>
      </c>
      <c r="AF41" s="61">
        <v>2149164</v>
      </c>
      <c r="AG41" s="61">
        <v>2200799</v>
      </c>
      <c r="AH41" s="61">
        <v>2265363</v>
      </c>
      <c r="AI41" s="61">
        <v>2213729</v>
      </c>
      <c r="AJ41" s="61">
        <v>2270776</v>
      </c>
      <c r="AK41" s="103">
        <v>2207627</v>
      </c>
      <c r="AL41" s="284">
        <v>2256670.3082144735</v>
      </c>
      <c r="AM41" s="284">
        <v>2282280.92203634</v>
      </c>
      <c r="AN41" s="284">
        <v>2268256.8305645101</v>
      </c>
      <c r="AO41" s="284">
        <v>2359253</v>
      </c>
      <c r="AP41" s="284">
        <v>2405497.2092199731</v>
      </c>
      <c r="AQ41" s="284">
        <v>2494793.588482277</v>
      </c>
      <c r="AR41" s="284">
        <v>2469881.9308253946</v>
      </c>
      <c r="AS41" s="284">
        <v>2466610.3935537231</v>
      </c>
      <c r="AT41" s="284">
        <v>2451956.6234512818</v>
      </c>
      <c r="AU41" s="284">
        <v>2481158.5406439179</v>
      </c>
      <c r="AV41" s="7">
        <f t="shared" si="1"/>
        <v>1.1749228425254943E-2</v>
      </c>
      <c r="AW41" s="4"/>
    </row>
    <row r="42" spans="1:53">
      <c r="A42" s="9" t="s">
        <v>212</v>
      </c>
      <c r="B42" s="103">
        <v>1124917</v>
      </c>
      <c r="C42" s="103">
        <v>1142014</v>
      </c>
      <c r="D42" s="103">
        <v>1222623</v>
      </c>
      <c r="E42" s="103">
        <v>1316054</v>
      </c>
      <c r="F42" s="103">
        <v>1401063</v>
      </c>
      <c r="G42" s="103">
        <v>1472592</v>
      </c>
      <c r="H42" s="103">
        <v>1490329</v>
      </c>
      <c r="I42" s="103">
        <v>1583312</v>
      </c>
      <c r="J42" s="103">
        <v>1633866</v>
      </c>
      <c r="K42" s="103">
        <v>1700976</v>
      </c>
      <c r="L42" s="103">
        <v>1790674</v>
      </c>
      <c r="M42" s="103">
        <v>1865927</v>
      </c>
      <c r="N42" s="103">
        <v>1990400</v>
      </c>
      <c r="O42" s="103">
        <v>2046810</v>
      </c>
      <c r="P42" s="103">
        <v>2071822</v>
      </c>
      <c r="Q42" s="103">
        <v>2001321</v>
      </c>
      <c r="R42" s="103">
        <v>1982477</v>
      </c>
      <c r="S42" s="103">
        <v>1947142</v>
      </c>
      <c r="T42" s="103">
        <v>1912661</v>
      </c>
      <c r="U42" s="103">
        <v>1959921</v>
      </c>
      <c r="V42" s="103">
        <v>1985119</v>
      </c>
      <c r="W42" s="103">
        <v>2021475</v>
      </c>
      <c r="X42" s="103">
        <v>2048842</v>
      </c>
      <c r="Y42" s="103">
        <v>2148886</v>
      </c>
      <c r="Z42" s="103">
        <v>2139880</v>
      </c>
      <c r="AA42" s="103">
        <v>2200299</v>
      </c>
      <c r="AB42" s="103">
        <v>2174662</v>
      </c>
      <c r="AC42" s="61">
        <v>2205564</v>
      </c>
      <c r="AD42" s="61">
        <v>2230889</v>
      </c>
      <c r="AE42" s="61">
        <v>2302579</v>
      </c>
      <c r="AF42" s="61">
        <v>2281990</v>
      </c>
      <c r="AG42" s="61">
        <v>2339624</v>
      </c>
      <c r="AH42" s="61">
        <v>2384037</v>
      </c>
      <c r="AI42" s="61">
        <v>2391559</v>
      </c>
      <c r="AJ42" s="61">
        <v>2469800</v>
      </c>
      <c r="AK42" s="103">
        <v>2500789</v>
      </c>
      <c r="AL42" s="57">
        <v>2536123.4789500004</v>
      </c>
      <c r="AM42" s="57">
        <v>2558021.23</v>
      </c>
      <c r="AN42" s="57">
        <v>2657610.3000000003</v>
      </c>
      <c r="AO42" s="57">
        <v>2759511.72</v>
      </c>
      <c r="AP42" s="57">
        <v>2858653.94</v>
      </c>
      <c r="AQ42" s="57">
        <v>2824071.51</v>
      </c>
      <c r="AR42" s="57">
        <v>2893614.1</v>
      </c>
      <c r="AS42" s="57">
        <v>2801297.98</v>
      </c>
      <c r="AT42" s="57">
        <v>2776801.35</v>
      </c>
      <c r="AU42" s="57">
        <v>2824541.1100000003</v>
      </c>
      <c r="AV42" s="7">
        <f t="shared" si="1"/>
        <v>1.2248367351534561E-2</v>
      </c>
      <c r="AW42" s="4"/>
    </row>
    <row r="43" spans="1:53">
      <c r="A43" s="9" t="s">
        <v>213</v>
      </c>
      <c r="B43" s="103">
        <v>7529669</v>
      </c>
      <c r="C43" s="103">
        <v>7767183</v>
      </c>
      <c r="D43" s="103">
        <v>7865519</v>
      </c>
      <c r="E43" s="103">
        <v>8011010</v>
      </c>
      <c r="F43" s="103">
        <v>8173039</v>
      </c>
      <c r="G43" s="103">
        <v>8228207</v>
      </c>
      <c r="H43" s="103">
        <v>8441064</v>
      </c>
      <c r="I43" s="103">
        <v>8566101</v>
      </c>
      <c r="J43" s="103">
        <v>8838613</v>
      </c>
      <c r="K43" s="103">
        <v>8852639</v>
      </c>
      <c r="L43" s="103">
        <v>9067736</v>
      </c>
      <c r="M43" s="103">
        <v>9217127</v>
      </c>
      <c r="N43" s="103">
        <v>9617654</v>
      </c>
      <c r="O43" s="103">
        <v>9950346</v>
      </c>
      <c r="P43" s="103">
        <v>9808545</v>
      </c>
      <c r="Q43" s="103">
        <v>9938605</v>
      </c>
      <c r="R43" s="103">
        <v>9775562</v>
      </c>
      <c r="S43" s="103">
        <v>9573351</v>
      </c>
      <c r="T43" s="103">
        <v>9509800</v>
      </c>
      <c r="U43" s="103">
        <v>9671224</v>
      </c>
      <c r="V43" s="103">
        <v>9674586</v>
      </c>
      <c r="W43" s="103">
        <v>9776922</v>
      </c>
      <c r="X43" s="103">
        <v>9552763</v>
      </c>
      <c r="Y43" s="103">
        <v>9878671</v>
      </c>
      <c r="Z43" s="103">
        <v>9499264</v>
      </c>
      <c r="AA43" s="103">
        <v>9106623</v>
      </c>
      <c r="AB43" s="103">
        <v>9220961</v>
      </c>
      <c r="AC43" s="61">
        <v>9083249</v>
      </c>
      <c r="AD43" s="61">
        <v>8703058</v>
      </c>
      <c r="AE43" s="61">
        <v>8694910</v>
      </c>
      <c r="AF43" s="61">
        <v>8576348</v>
      </c>
      <c r="AG43" s="61">
        <v>8678532</v>
      </c>
      <c r="AH43" s="61">
        <v>8642803</v>
      </c>
      <c r="AI43" s="61">
        <v>8709865</v>
      </c>
      <c r="AJ43" s="61">
        <v>8859097</v>
      </c>
      <c r="AK43" s="103">
        <v>8976351.3399999999</v>
      </c>
      <c r="AL43" s="57">
        <v>8651389.3484099992</v>
      </c>
      <c r="AM43" s="57">
        <v>8601724.9793662596</v>
      </c>
      <c r="AN43" s="57">
        <v>8579334.1239905953</v>
      </c>
      <c r="AO43" s="57">
        <v>8680290.8885809816</v>
      </c>
      <c r="AP43" s="57">
        <v>9106706.0945090894</v>
      </c>
      <c r="AQ43" s="57">
        <v>8963291.7892843075</v>
      </c>
      <c r="AR43" s="57">
        <v>8756210.599767033</v>
      </c>
      <c r="AS43" s="57">
        <v>8894102.4714437202</v>
      </c>
      <c r="AT43" s="57">
        <v>8832362.2793571502</v>
      </c>
      <c r="AU43" s="57">
        <v>8759640.0780682284</v>
      </c>
      <c r="AV43" s="7">
        <f t="shared" si="1"/>
        <v>-2.4408834920218725E-3</v>
      </c>
      <c r="AW43" s="4"/>
    </row>
    <row r="44" spans="1:53">
      <c r="A44" s="9" t="s">
        <v>214</v>
      </c>
      <c r="B44" s="103">
        <v>614272</v>
      </c>
      <c r="C44" s="103">
        <v>629241</v>
      </c>
      <c r="D44" s="103">
        <v>642701</v>
      </c>
      <c r="E44" s="103">
        <v>656780</v>
      </c>
      <c r="F44" s="103">
        <v>667415</v>
      </c>
      <c r="G44" s="103">
        <v>715669</v>
      </c>
      <c r="H44" s="103">
        <v>706380</v>
      </c>
      <c r="I44" s="103">
        <v>716235</v>
      </c>
      <c r="J44" s="103">
        <v>731536</v>
      </c>
      <c r="K44" s="103">
        <v>726925</v>
      </c>
      <c r="L44" s="103">
        <v>739543</v>
      </c>
      <c r="M44" s="103">
        <v>755202</v>
      </c>
      <c r="N44" s="103">
        <v>788245</v>
      </c>
      <c r="O44" s="103">
        <v>808946</v>
      </c>
      <c r="P44" s="103">
        <v>758991</v>
      </c>
      <c r="Q44" s="103">
        <v>755906</v>
      </c>
      <c r="R44" s="103">
        <v>832251</v>
      </c>
      <c r="S44" s="103">
        <v>779184</v>
      </c>
      <c r="T44" s="103">
        <v>802597</v>
      </c>
      <c r="U44" s="103">
        <v>817599</v>
      </c>
      <c r="V44" s="103">
        <v>813721</v>
      </c>
      <c r="W44" s="103">
        <v>811352</v>
      </c>
      <c r="X44" s="103">
        <v>799467</v>
      </c>
      <c r="Y44" s="103">
        <v>777835</v>
      </c>
      <c r="Z44" s="103">
        <v>785963</v>
      </c>
      <c r="AA44" s="103">
        <v>734964</v>
      </c>
      <c r="AB44" s="103">
        <v>720268</v>
      </c>
      <c r="AC44" s="61">
        <v>727121</v>
      </c>
      <c r="AD44" s="61">
        <v>707627</v>
      </c>
      <c r="AE44" s="61">
        <v>691873</v>
      </c>
      <c r="AF44" s="61">
        <v>729011</v>
      </c>
      <c r="AG44" s="61">
        <v>689391</v>
      </c>
      <c r="AH44" s="61">
        <v>696935</v>
      </c>
      <c r="AI44" s="61">
        <v>707004</v>
      </c>
      <c r="AJ44" s="61">
        <v>731054</v>
      </c>
      <c r="AK44" s="103">
        <v>732019</v>
      </c>
      <c r="AL44" s="57">
        <v>720813.53735</v>
      </c>
      <c r="AM44" s="57">
        <v>715912.24709677405</v>
      </c>
      <c r="AN44" s="57">
        <v>690237.25096774194</v>
      </c>
      <c r="AO44" s="57">
        <v>689483.62193548377</v>
      </c>
      <c r="AP44" s="57">
        <v>685932.29322580656</v>
      </c>
      <c r="AQ44" s="57">
        <v>687149.68064516131</v>
      </c>
      <c r="AR44" s="57">
        <v>666184.98451612913</v>
      </c>
      <c r="AS44" s="57">
        <v>683089.6874193548</v>
      </c>
      <c r="AT44" s="57">
        <v>663765.79161290324</v>
      </c>
      <c r="AU44" s="57">
        <v>663536.76032258058</v>
      </c>
      <c r="AV44" s="7">
        <f t="shared" si="1"/>
        <v>-9.7741409331201234E-3</v>
      </c>
      <c r="AW44" s="4"/>
    </row>
    <row r="45" spans="1:53">
      <c r="A45" s="9" t="s">
        <v>215</v>
      </c>
      <c r="B45" s="103">
        <v>823044</v>
      </c>
      <c r="C45" s="103">
        <v>934589</v>
      </c>
      <c r="D45" s="103">
        <v>993529</v>
      </c>
      <c r="E45" s="103">
        <v>1061194</v>
      </c>
      <c r="F45" s="103">
        <v>1177357</v>
      </c>
      <c r="G45" s="103">
        <v>1293140</v>
      </c>
      <c r="H45" s="103">
        <v>1431475</v>
      </c>
      <c r="I45" s="103">
        <v>1570194</v>
      </c>
      <c r="J45" s="103">
        <v>1643938</v>
      </c>
      <c r="K45" s="103">
        <v>1720139</v>
      </c>
      <c r="L45" s="103">
        <v>1847673</v>
      </c>
      <c r="M45" s="103">
        <v>1968419</v>
      </c>
      <c r="N45" s="103">
        <v>2015891</v>
      </c>
      <c r="O45" s="103">
        <v>2118190</v>
      </c>
      <c r="P45" s="103">
        <v>2206267</v>
      </c>
      <c r="Q45" s="103">
        <v>2216481</v>
      </c>
      <c r="R45" s="103">
        <v>2299529</v>
      </c>
      <c r="S45" s="103">
        <v>2341645</v>
      </c>
      <c r="T45" s="103">
        <v>2385989</v>
      </c>
      <c r="U45" s="103">
        <v>2493617</v>
      </c>
      <c r="V45" s="103">
        <v>2601412</v>
      </c>
      <c r="W45" s="103">
        <v>2680034</v>
      </c>
      <c r="X45" s="103">
        <v>2722189</v>
      </c>
      <c r="Y45" s="103">
        <v>2876440</v>
      </c>
      <c r="Z45" s="103">
        <v>2731242</v>
      </c>
      <c r="AA45" s="103">
        <v>2766700</v>
      </c>
      <c r="AB45" s="103">
        <v>2846100</v>
      </c>
      <c r="AC45" s="61">
        <v>2922700</v>
      </c>
      <c r="AD45" s="61">
        <v>2954748</v>
      </c>
      <c r="AE45" s="61">
        <v>3028173</v>
      </c>
      <c r="AF45" s="61">
        <v>3103436</v>
      </c>
      <c r="AG45" s="61">
        <v>3202145</v>
      </c>
      <c r="AH45" s="61">
        <v>3283276</v>
      </c>
      <c r="AI45" s="61">
        <v>3358582</v>
      </c>
      <c r="AJ45" s="61">
        <v>3394895</v>
      </c>
      <c r="AK45" s="103">
        <v>3466761</v>
      </c>
      <c r="AL45" s="57">
        <v>3445413.4711099989</v>
      </c>
      <c r="AM45" s="57">
        <v>3570443.7608910571</v>
      </c>
      <c r="AN45" s="57">
        <v>3512253.6856133775</v>
      </c>
      <c r="AO45" s="57">
        <v>3689408.8866322692</v>
      </c>
      <c r="AP45" s="57">
        <v>3656458.7445829585</v>
      </c>
      <c r="AQ45" s="57">
        <v>3726460.2237901944</v>
      </c>
      <c r="AR45" s="57">
        <v>3685083.5331352111</v>
      </c>
      <c r="AS45" s="57">
        <v>3617174.3617078024</v>
      </c>
      <c r="AT45" s="57">
        <v>3627171.0244857501</v>
      </c>
      <c r="AU45" s="57">
        <v>3622555.8077784861</v>
      </c>
      <c r="AV45" s="7">
        <f t="shared" si="1"/>
        <v>4.4055834055771737E-3</v>
      </c>
      <c r="AW45" s="4"/>
    </row>
    <row r="46" spans="1:53">
      <c r="A46" s="9" t="s">
        <v>216</v>
      </c>
      <c r="B46" s="103">
        <v>279548</v>
      </c>
      <c r="C46" s="103">
        <v>294418</v>
      </c>
      <c r="D46" s="103">
        <v>304533</v>
      </c>
      <c r="E46" s="103">
        <v>322343</v>
      </c>
      <c r="F46" s="103">
        <v>344691</v>
      </c>
      <c r="G46" s="103">
        <v>368588</v>
      </c>
      <c r="H46" s="103">
        <v>378999</v>
      </c>
      <c r="I46" s="103">
        <v>394383</v>
      </c>
      <c r="J46" s="103">
        <v>406638</v>
      </c>
      <c r="K46" s="103">
        <v>429302</v>
      </c>
      <c r="L46" s="103">
        <v>442818</v>
      </c>
      <c r="M46" s="103">
        <v>460505</v>
      </c>
      <c r="N46" s="103">
        <v>473318</v>
      </c>
      <c r="O46" s="103">
        <v>500238</v>
      </c>
      <c r="P46" s="103">
        <v>502204</v>
      </c>
      <c r="Q46" s="103">
        <v>494681</v>
      </c>
      <c r="R46" s="103">
        <v>504571</v>
      </c>
      <c r="S46" s="103">
        <v>494934</v>
      </c>
      <c r="T46" s="103">
        <v>477424</v>
      </c>
      <c r="U46" s="103">
        <v>484218</v>
      </c>
      <c r="V46" s="103">
        <v>490799</v>
      </c>
      <c r="W46" s="103">
        <v>483977</v>
      </c>
      <c r="X46" s="103">
        <v>499113</v>
      </c>
      <c r="Y46" s="103">
        <v>525004</v>
      </c>
      <c r="Z46" s="103">
        <v>532661</v>
      </c>
      <c r="AA46" s="103">
        <v>541956</v>
      </c>
      <c r="AB46" s="103">
        <v>542212</v>
      </c>
      <c r="AC46" s="61">
        <v>565496</v>
      </c>
      <c r="AD46" s="61">
        <v>557055</v>
      </c>
      <c r="AE46" s="61">
        <v>573844</v>
      </c>
      <c r="AF46" s="61">
        <v>573406</v>
      </c>
      <c r="AG46" s="61">
        <v>601786</v>
      </c>
      <c r="AH46" s="61">
        <v>611442</v>
      </c>
      <c r="AI46" s="61">
        <v>624155</v>
      </c>
      <c r="AJ46" s="61">
        <v>635478</v>
      </c>
      <c r="AK46" s="103">
        <v>656514</v>
      </c>
      <c r="AL46" s="57">
        <v>662120.72823000001</v>
      </c>
      <c r="AM46" s="57">
        <v>681900.28</v>
      </c>
      <c r="AN46" s="57">
        <v>676936.79999999993</v>
      </c>
      <c r="AO46" s="57">
        <v>690217.10000000009</v>
      </c>
      <c r="AP46" s="57">
        <v>704960.34249999991</v>
      </c>
      <c r="AQ46" s="57">
        <v>710730.39763999986</v>
      </c>
      <c r="AR46" s="57">
        <v>719902.25</v>
      </c>
      <c r="AS46" s="57">
        <v>718867.42999999993</v>
      </c>
      <c r="AT46" s="57">
        <v>710723.3600000001</v>
      </c>
      <c r="AU46" s="57">
        <v>742952.29999999993</v>
      </c>
      <c r="AV46" s="7">
        <f t="shared" si="1"/>
        <v>1.2445592218220503E-2</v>
      </c>
      <c r="AW46" s="4"/>
    </row>
    <row r="47" spans="1:53">
      <c r="A47" s="9" t="s">
        <v>217</v>
      </c>
      <c r="B47" s="103">
        <v>1393208</v>
      </c>
      <c r="C47" s="103">
        <v>1531369</v>
      </c>
      <c r="D47" s="103">
        <v>1678186</v>
      </c>
      <c r="E47" s="103">
        <v>1814187</v>
      </c>
      <c r="F47" s="103">
        <v>2005796</v>
      </c>
      <c r="G47" s="103">
        <v>2111774</v>
      </c>
      <c r="H47" s="103">
        <v>2285727</v>
      </c>
      <c r="I47" s="103">
        <v>2414669</v>
      </c>
      <c r="J47" s="103">
        <v>2511299</v>
      </c>
      <c r="K47" s="103">
        <v>2503183</v>
      </c>
      <c r="L47" s="103">
        <v>2644973</v>
      </c>
      <c r="M47" s="103">
        <v>2823287</v>
      </c>
      <c r="N47" s="103">
        <v>2827298</v>
      </c>
      <c r="O47" s="103">
        <v>2863139</v>
      </c>
      <c r="P47" s="103">
        <v>2983201</v>
      </c>
      <c r="Q47" s="103">
        <v>2981338</v>
      </c>
      <c r="R47" s="103">
        <v>2943934</v>
      </c>
      <c r="S47" s="103">
        <v>2990920</v>
      </c>
      <c r="T47" s="103">
        <v>3045632</v>
      </c>
      <c r="U47" s="103">
        <v>3238195</v>
      </c>
      <c r="V47" s="103">
        <v>3286003</v>
      </c>
      <c r="W47" s="103">
        <v>3395723</v>
      </c>
      <c r="X47" s="103">
        <v>3358722</v>
      </c>
      <c r="Y47" s="103">
        <v>3438345</v>
      </c>
      <c r="Z47" s="103">
        <v>3414707</v>
      </c>
      <c r="AA47" s="103">
        <v>3516164</v>
      </c>
      <c r="AB47" s="103">
        <v>3556317</v>
      </c>
      <c r="AC47" s="61">
        <v>3581711</v>
      </c>
      <c r="AD47" s="61">
        <v>3620512</v>
      </c>
      <c r="AE47" s="61">
        <v>3692504</v>
      </c>
      <c r="AF47" s="61">
        <v>3695130</v>
      </c>
      <c r="AG47" s="61">
        <v>3845871</v>
      </c>
      <c r="AH47" s="61">
        <v>3952732</v>
      </c>
      <c r="AI47" s="61">
        <v>4001309</v>
      </c>
      <c r="AJ47" s="61">
        <v>3892474</v>
      </c>
      <c r="AK47" s="103">
        <v>3985092</v>
      </c>
      <c r="AL47" s="57">
        <v>4027047.70955555</v>
      </c>
      <c r="AM47" s="57">
        <v>4155045.7811059905</v>
      </c>
      <c r="AN47" s="57">
        <v>4055231.7188940095</v>
      </c>
      <c r="AO47" s="57">
        <v>4130983.1359446994</v>
      </c>
      <c r="AP47" s="57">
        <v>4194909.9539170507</v>
      </c>
      <c r="AQ47" s="57">
        <v>4114563.5506912442</v>
      </c>
      <c r="AR47" s="57">
        <v>3999751.410138248</v>
      </c>
      <c r="AS47" s="57">
        <v>3915793.6451612902</v>
      </c>
      <c r="AT47" s="57">
        <v>3851163.6566820275</v>
      </c>
      <c r="AU47" s="57">
        <v>3939674.064516129</v>
      </c>
      <c r="AV47" s="7">
        <f t="shared" si="1"/>
        <v>-1.14558365791817E-3</v>
      </c>
      <c r="AW47" s="4"/>
    </row>
    <row r="48" spans="1:53">
      <c r="A48" s="9" t="s">
        <v>218</v>
      </c>
      <c r="B48" s="103">
        <v>6309885</v>
      </c>
      <c r="C48" s="103">
        <v>6801283</v>
      </c>
      <c r="D48" s="103">
        <v>7300428</v>
      </c>
      <c r="E48" s="103">
        <v>7616939</v>
      </c>
      <c r="F48" s="103">
        <v>8166794</v>
      </c>
      <c r="G48" s="103">
        <v>8606301</v>
      </c>
      <c r="H48" s="103">
        <v>9108204</v>
      </c>
      <c r="I48" s="103">
        <v>9844656</v>
      </c>
      <c r="J48" s="103">
        <v>10378631</v>
      </c>
      <c r="K48" s="103">
        <v>10684911</v>
      </c>
      <c r="L48" s="103">
        <v>11692486</v>
      </c>
      <c r="M48" s="103">
        <v>12221705</v>
      </c>
      <c r="N48" s="103">
        <v>13088829</v>
      </c>
      <c r="O48" s="103">
        <v>13830998</v>
      </c>
      <c r="P48" s="103">
        <v>15177363</v>
      </c>
      <c r="Q48" s="103">
        <v>15343415</v>
      </c>
      <c r="R48" s="103">
        <v>15079432</v>
      </c>
      <c r="S48" s="103">
        <v>15355576</v>
      </c>
      <c r="T48" s="103">
        <v>15367855</v>
      </c>
      <c r="U48" s="103">
        <v>15626093</v>
      </c>
      <c r="V48" s="103">
        <v>14894057</v>
      </c>
      <c r="W48" s="103">
        <v>14953130</v>
      </c>
      <c r="X48" s="103">
        <v>15134123</v>
      </c>
      <c r="Y48" s="103">
        <v>15596032</v>
      </c>
      <c r="Z48" s="103">
        <v>15516307</v>
      </c>
      <c r="AA48" s="103">
        <v>16209481</v>
      </c>
      <c r="AB48" s="103">
        <v>16338224</v>
      </c>
      <c r="AC48" s="61">
        <v>16767609</v>
      </c>
      <c r="AD48" s="61">
        <v>16383991</v>
      </c>
      <c r="AE48" s="61">
        <v>16749947</v>
      </c>
      <c r="AF48" s="61">
        <v>16943907</v>
      </c>
      <c r="AG48" s="61">
        <v>17147913</v>
      </c>
      <c r="AH48" s="61">
        <v>17981159</v>
      </c>
      <c r="AI48" s="61">
        <v>17966620</v>
      </c>
      <c r="AJ48" s="61">
        <v>18111647</v>
      </c>
      <c r="AK48" s="103">
        <v>18244864</v>
      </c>
      <c r="AL48" s="57">
        <v>18346744.486269999</v>
      </c>
      <c r="AM48" s="57">
        <v>18387719.16</v>
      </c>
      <c r="AN48" s="57">
        <v>18315480.199999996</v>
      </c>
      <c r="AO48" s="57">
        <v>18767958.190000001</v>
      </c>
      <c r="AP48" s="57">
        <v>18922879.096774194</v>
      </c>
      <c r="AQ48" s="57">
        <v>19850555.774193548</v>
      </c>
      <c r="AR48" s="57">
        <v>19639433.935483862</v>
      </c>
      <c r="AS48" s="57">
        <v>19361420.612903226</v>
      </c>
      <c r="AT48" s="57">
        <v>19454728.258064512</v>
      </c>
      <c r="AU48" s="57">
        <v>19889354.580645166</v>
      </c>
      <c r="AV48" s="7">
        <f t="shared" si="1"/>
        <v>8.6674494079950204E-3</v>
      </c>
      <c r="AW48" s="4"/>
    </row>
    <row r="49" spans="1:49">
      <c r="A49" s="9" t="s">
        <v>219</v>
      </c>
      <c r="B49" s="103">
        <v>314917</v>
      </c>
      <c r="C49" s="103">
        <v>318776</v>
      </c>
      <c r="D49" s="103">
        <v>352613</v>
      </c>
      <c r="E49" s="103">
        <v>394046</v>
      </c>
      <c r="F49" s="103">
        <v>418094</v>
      </c>
      <c r="G49" s="103">
        <v>449023</v>
      </c>
      <c r="H49" s="103">
        <v>481270</v>
      </c>
      <c r="I49" s="103">
        <v>536570</v>
      </c>
      <c r="J49" s="103">
        <v>549856</v>
      </c>
      <c r="K49" s="103">
        <v>588160</v>
      </c>
      <c r="L49" s="103">
        <v>631207</v>
      </c>
      <c r="M49" s="103">
        <v>644306</v>
      </c>
      <c r="N49" s="103">
        <v>671101</v>
      </c>
      <c r="O49" s="103">
        <v>705870</v>
      </c>
      <c r="P49" s="103">
        <v>765698</v>
      </c>
      <c r="Q49" s="103">
        <v>780221</v>
      </c>
      <c r="R49" s="103">
        <v>702679</v>
      </c>
      <c r="S49" s="103">
        <v>714491</v>
      </c>
      <c r="T49" s="103">
        <v>730842</v>
      </c>
      <c r="U49" s="103">
        <v>735226</v>
      </c>
      <c r="V49" s="103">
        <v>704849</v>
      </c>
      <c r="W49" s="103">
        <v>696263</v>
      </c>
      <c r="X49" s="103">
        <v>699342</v>
      </c>
      <c r="Y49" s="103">
        <v>705141</v>
      </c>
      <c r="Z49" s="103">
        <v>731985</v>
      </c>
      <c r="AA49" s="103">
        <v>758125</v>
      </c>
      <c r="AB49" s="103">
        <v>774765</v>
      </c>
      <c r="AC49" s="61">
        <v>792202</v>
      </c>
      <c r="AD49" s="61">
        <v>804270</v>
      </c>
      <c r="AE49" s="61">
        <v>853279</v>
      </c>
      <c r="AF49" s="61">
        <v>861515</v>
      </c>
      <c r="AG49" s="61">
        <v>852191</v>
      </c>
      <c r="AH49" s="61">
        <v>937798</v>
      </c>
      <c r="AI49" s="61">
        <v>928923</v>
      </c>
      <c r="AJ49" s="61">
        <v>956427</v>
      </c>
      <c r="AK49" s="103">
        <v>962801</v>
      </c>
      <c r="AL49" s="57">
        <v>958700.99763999996</v>
      </c>
      <c r="AM49" s="57">
        <v>990159.15299999993</v>
      </c>
      <c r="AN49" s="57">
        <v>972758</v>
      </c>
      <c r="AO49" s="57">
        <v>1020596</v>
      </c>
      <c r="AP49" s="57">
        <v>1139661</v>
      </c>
      <c r="AQ49" s="57">
        <v>1165374</v>
      </c>
      <c r="AR49" s="57">
        <v>1114008</v>
      </c>
      <c r="AS49" s="57">
        <v>1103305</v>
      </c>
      <c r="AT49" s="57">
        <v>1111475</v>
      </c>
      <c r="AU49" s="57">
        <v>1194025.8699999999</v>
      </c>
      <c r="AV49" s="7">
        <f t="shared" si="1"/>
        <v>2.1757232096371704E-2</v>
      </c>
      <c r="AW49" s="4"/>
    </row>
    <row r="50" spans="1:49">
      <c r="A50" s="9" t="s">
        <v>298</v>
      </c>
      <c r="B50" s="103">
        <v>275680</v>
      </c>
      <c r="C50" s="103">
        <v>290592</v>
      </c>
      <c r="D50" s="103">
        <v>306534</v>
      </c>
      <c r="E50" s="103">
        <v>319547</v>
      </c>
      <c r="F50" s="103">
        <v>357506</v>
      </c>
      <c r="G50" s="103">
        <v>372541</v>
      </c>
      <c r="H50" s="103">
        <v>359430</v>
      </c>
      <c r="I50" s="103">
        <v>349376</v>
      </c>
      <c r="J50" s="103">
        <v>364769</v>
      </c>
      <c r="K50" s="103">
        <v>374342</v>
      </c>
      <c r="L50" s="103">
        <v>380588</v>
      </c>
      <c r="M50" s="103">
        <v>412078</v>
      </c>
      <c r="N50" s="103">
        <v>418626</v>
      </c>
      <c r="O50" s="103">
        <v>414979</v>
      </c>
      <c r="P50" s="103">
        <v>436073</v>
      </c>
      <c r="Q50" s="103">
        <v>437168</v>
      </c>
      <c r="R50" s="103">
        <v>457840</v>
      </c>
      <c r="S50" s="103">
        <v>449766</v>
      </c>
      <c r="T50" s="103">
        <v>458605</v>
      </c>
      <c r="U50" s="103">
        <v>482044</v>
      </c>
      <c r="V50" s="103">
        <v>491262</v>
      </c>
      <c r="W50" s="103">
        <v>486260</v>
      </c>
      <c r="X50" s="103">
        <v>474833</v>
      </c>
      <c r="Y50" s="103">
        <v>473738</v>
      </c>
      <c r="Z50" s="103">
        <v>457707</v>
      </c>
      <c r="AA50" s="103">
        <v>440312</v>
      </c>
      <c r="AB50" s="103">
        <v>441089</v>
      </c>
      <c r="AC50" s="61">
        <v>436227</v>
      </c>
      <c r="AD50" s="61">
        <v>429889</v>
      </c>
      <c r="AE50" s="61">
        <v>442189</v>
      </c>
      <c r="AF50" s="61">
        <v>426972</v>
      </c>
      <c r="AG50" s="61">
        <v>435966</v>
      </c>
      <c r="AH50" s="61">
        <v>435342</v>
      </c>
      <c r="AI50" s="61">
        <v>440506</v>
      </c>
      <c r="AJ50" s="61">
        <v>449481</v>
      </c>
      <c r="AK50" s="103">
        <v>455395</v>
      </c>
      <c r="AL50" s="57">
        <v>462872.89716741937</v>
      </c>
      <c r="AM50" s="57">
        <v>465616.93064516131</v>
      </c>
      <c r="AN50" s="57">
        <v>465345.07685744017</v>
      </c>
      <c r="AO50" s="57">
        <v>469958.58329864719</v>
      </c>
      <c r="AP50" s="57">
        <v>480925.8487096774</v>
      </c>
      <c r="AQ50" s="57">
        <v>479809.63741935487</v>
      </c>
      <c r="AR50" s="57">
        <v>517556.17516129039</v>
      </c>
      <c r="AS50" s="57">
        <v>528469.11548387096</v>
      </c>
      <c r="AT50" s="57">
        <v>522786.77064516128</v>
      </c>
      <c r="AU50" s="57">
        <v>533284.11516129028</v>
      </c>
      <c r="AV50" s="7">
        <f t="shared" si="1"/>
        <v>1.5914219231691007E-2</v>
      </c>
      <c r="AW50" s="4"/>
    </row>
    <row r="51" spans="1:49">
      <c r="A51" s="9" t="s">
        <v>221</v>
      </c>
      <c r="B51" s="103">
        <v>2078238</v>
      </c>
      <c r="C51" s="103">
        <v>2219413</v>
      </c>
      <c r="D51" s="103">
        <v>2448416</v>
      </c>
      <c r="E51" s="103">
        <v>2727518</v>
      </c>
      <c r="F51" s="103">
        <v>2628154</v>
      </c>
      <c r="G51" s="103">
        <v>2501109</v>
      </c>
      <c r="H51" s="103">
        <v>2722120</v>
      </c>
      <c r="I51" s="103">
        <v>2961939</v>
      </c>
      <c r="J51" s="103">
        <v>3126816</v>
      </c>
      <c r="K51" s="103">
        <v>3171956</v>
      </c>
      <c r="L51" s="103">
        <v>3413888</v>
      </c>
      <c r="M51" s="103">
        <v>3571379</v>
      </c>
      <c r="N51" s="103">
        <v>3669195</v>
      </c>
      <c r="O51" s="103">
        <v>3763737</v>
      </c>
      <c r="P51" s="103">
        <v>3843001</v>
      </c>
      <c r="Q51" s="103">
        <v>3922228</v>
      </c>
      <c r="R51" s="103">
        <v>4027216</v>
      </c>
      <c r="S51" s="103">
        <v>4076753</v>
      </c>
      <c r="T51" s="103">
        <v>4119802</v>
      </c>
      <c r="U51" s="103">
        <v>4377802</v>
      </c>
      <c r="V51" s="103">
        <v>4478000</v>
      </c>
      <c r="W51" s="103">
        <v>4523000</v>
      </c>
      <c r="X51" s="103">
        <v>4642900</v>
      </c>
      <c r="Y51" s="103">
        <v>4785500</v>
      </c>
      <c r="Z51" s="103">
        <v>4662000</v>
      </c>
      <c r="AA51" s="103">
        <v>4635700</v>
      </c>
      <c r="AB51" s="103">
        <v>4640900</v>
      </c>
      <c r="AC51" s="61">
        <v>4514246</v>
      </c>
      <c r="AD51" s="61">
        <v>4426756</v>
      </c>
      <c r="AE51" s="61">
        <v>4429597</v>
      </c>
      <c r="AF51" s="61">
        <v>4458696</v>
      </c>
      <c r="AG51" s="61">
        <v>4697874</v>
      </c>
      <c r="AH51" s="61">
        <v>4871009</v>
      </c>
      <c r="AI51" s="61">
        <v>4862375</v>
      </c>
      <c r="AJ51" s="61">
        <v>4899764</v>
      </c>
      <c r="AK51" s="103">
        <v>4961356</v>
      </c>
      <c r="AL51" s="57">
        <v>4976017.8499999996</v>
      </c>
      <c r="AM51" s="57">
        <v>5043737.7741935477</v>
      </c>
      <c r="AN51" s="57">
        <v>5068940.4838709673</v>
      </c>
      <c r="AO51" s="57">
        <v>5175835.3870967738</v>
      </c>
      <c r="AP51" s="57">
        <v>5305076.9354838701</v>
      </c>
      <c r="AQ51" s="57">
        <v>5251799.5806451617</v>
      </c>
      <c r="AR51" s="57">
        <v>5213698.3870967738</v>
      </c>
      <c r="AS51" s="57">
        <v>5190585.8387096776</v>
      </c>
      <c r="AT51" s="57">
        <v>5098090.3870967748</v>
      </c>
      <c r="AU51" s="57">
        <v>5159363.7741935486</v>
      </c>
      <c r="AV51" s="7">
        <f t="shared" si="1"/>
        <v>3.9210856042604103E-3</v>
      </c>
      <c r="AW51" s="4"/>
    </row>
    <row r="52" spans="1:49">
      <c r="A52" s="9" t="s">
        <v>222</v>
      </c>
      <c r="B52" s="103">
        <v>1802229</v>
      </c>
      <c r="C52" s="103">
        <v>1926123</v>
      </c>
      <c r="D52" s="103">
        <v>2064296</v>
      </c>
      <c r="E52" s="103">
        <v>2156079</v>
      </c>
      <c r="F52" s="103">
        <v>2258341</v>
      </c>
      <c r="G52" s="103">
        <v>2286921</v>
      </c>
      <c r="H52" s="103">
        <v>2431765</v>
      </c>
      <c r="I52" s="103">
        <v>2569740</v>
      </c>
      <c r="J52" s="103">
        <v>2652422</v>
      </c>
      <c r="K52" s="103">
        <v>2745993</v>
      </c>
      <c r="L52" s="103">
        <v>2827280</v>
      </c>
      <c r="M52" s="103">
        <v>2978560</v>
      </c>
      <c r="N52" s="103">
        <v>3152067</v>
      </c>
      <c r="O52" s="103">
        <v>3270749</v>
      </c>
      <c r="P52" s="103">
        <v>3317593</v>
      </c>
      <c r="Q52" s="103">
        <v>3210648</v>
      </c>
      <c r="R52" s="103">
        <v>3148426</v>
      </c>
      <c r="S52" s="103">
        <v>3057865</v>
      </c>
      <c r="T52" s="103">
        <v>3054070</v>
      </c>
      <c r="U52" s="103">
        <v>3143589</v>
      </c>
      <c r="V52" s="103">
        <v>3205686</v>
      </c>
      <c r="W52" s="103">
        <v>3255916</v>
      </c>
      <c r="X52" s="103">
        <v>3361824</v>
      </c>
      <c r="Y52" s="103">
        <v>3518284</v>
      </c>
      <c r="Z52" s="103">
        <v>3495059</v>
      </c>
      <c r="AA52" s="103">
        <v>3665089</v>
      </c>
      <c r="AB52" s="103">
        <v>3552953</v>
      </c>
      <c r="AC52" s="61">
        <v>3602716</v>
      </c>
      <c r="AD52" s="61">
        <v>3565042</v>
      </c>
      <c r="AE52" s="61">
        <v>3591150</v>
      </c>
      <c r="AF52" s="61">
        <v>3625295</v>
      </c>
      <c r="AG52" s="61">
        <v>3697645</v>
      </c>
      <c r="AH52" s="61">
        <v>3681787</v>
      </c>
      <c r="AI52" s="61">
        <v>3714436</v>
      </c>
      <c r="AJ52" s="61">
        <v>3723020</v>
      </c>
      <c r="AK52" s="103">
        <v>3871310.6816199999</v>
      </c>
      <c r="AL52" s="57">
        <v>3951728.8045499995</v>
      </c>
      <c r="AM52" s="57">
        <v>3994960.35</v>
      </c>
      <c r="AN52" s="57">
        <v>4030955.26</v>
      </c>
      <c r="AO52" s="57">
        <v>4161166.98</v>
      </c>
      <c r="AP52" s="57">
        <v>4394773.3</v>
      </c>
      <c r="AQ52" s="57">
        <v>4403963.21</v>
      </c>
      <c r="AR52" s="57">
        <v>4236125.3038051659</v>
      </c>
      <c r="AS52" s="57">
        <v>4114636.9804859776</v>
      </c>
      <c r="AT52" s="57">
        <v>3989469.6599999997</v>
      </c>
      <c r="AU52" s="57">
        <v>4055961.75</v>
      </c>
      <c r="AV52" s="7">
        <f t="shared" si="1"/>
        <v>4.670343078706729E-3</v>
      </c>
      <c r="AW52" s="4"/>
    </row>
    <row r="53" spans="1:49">
      <c r="A53" s="9" t="s">
        <v>223</v>
      </c>
      <c r="B53" s="103">
        <v>698079</v>
      </c>
      <c r="C53" s="103">
        <v>729513</v>
      </c>
      <c r="D53" s="103">
        <v>736457</v>
      </c>
      <c r="E53" s="103">
        <v>810216</v>
      </c>
      <c r="F53" s="103">
        <v>844158</v>
      </c>
      <c r="G53" s="103">
        <v>854041</v>
      </c>
      <c r="H53" s="103">
        <v>889330</v>
      </c>
      <c r="I53" s="103">
        <v>902069</v>
      </c>
      <c r="J53" s="103">
        <v>928363</v>
      </c>
      <c r="K53" s="103">
        <v>954391</v>
      </c>
      <c r="L53" s="103">
        <v>1011931</v>
      </c>
      <c r="M53" s="103">
        <v>1005982</v>
      </c>
      <c r="N53" s="103">
        <v>1019166</v>
      </c>
      <c r="O53" s="103">
        <v>1101259</v>
      </c>
      <c r="P53" s="103">
        <v>1160195</v>
      </c>
      <c r="Q53" s="103">
        <v>1219003</v>
      </c>
      <c r="R53" s="103">
        <v>1273318</v>
      </c>
      <c r="S53" s="103">
        <v>1237648</v>
      </c>
      <c r="T53" s="103">
        <v>1228798</v>
      </c>
      <c r="U53" s="103">
        <v>1209488</v>
      </c>
      <c r="V53" s="103">
        <v>1215429</v>
      </c>
      <c r="W53" s="103">
        <v>1214582</v>
      </c>
      <c r="X53" s="103">
        <v>1211011</v>
      </c>
      <c r="Y53" s="103">
        <v>1253438</v>
      </c>
      <c r="Z53" s="103">
        <v>1250624</v>
      </c>
      <c r="AA53" s="103">
        <v>1230400</v>
      </c>
      <c r="AB53" s="103">
        <v>1269300</v>
      </c>
      <c r="AC53" s="61">
        <v>1261351</v>
      </c>
      <c r="AD53" s="61">
        <v>1231142</v>
      </c>
      <c r="AE53" s="61">
        <v>1234586</v>
      </c>
      <c r="AF53" s="61">
        <v>1230481</v>
      </c>
      <c r="AG53" s="61">
        <v>1265999</v>
      </c>
      <c r="AH53" s="61">
        <v>1275708</v>
      </c>
      <c r="AI53" s="61">
        <v>1274626</v>
      </c>
      <c r="AJ53" s="61">
        <v>1311838</v>
      </c>
      <c r="AK53" s="103">
        <v>1360589</v>
      </c>
      <c r="AL53" s="57">
        <v>1348526.7263200004</v>
      </c>
      <c r="AM53" s="57">
        <v>1373204.5127272725</v>
      </c>
      <c r="AN53" s="57">
        <v>1359230.5145454546</v>
      </c>
      <c r="AO53" s="57">
        <v>1372010.6345454545</v>
      </c>
      <c r="AP53" s="57">
        <v>1392130.3381818181</v>
      </c>
      <c r="AQ53" s="57">
        <v>1426073.9436363636</v>
      </c>
      <c r="AR53" s="57">
        <v>1387900.0672727274</v>
      </c>
      <c r="AS53" s="57">
        <v>1376840.5999999999</v>
      </c>
      <c r="AT53" s="57">
        <v>1365147.7200000002</v>
      </c>
      <c r="AU53" s="57">
        <v>1367365.5163636366</v>
      </c>
      <c r="AV53" s="7">
        <f t="shared" si="1"/>
        <v>4.9694479164363869E-4</v>
      </c>
      <c r="AW53" s="4"/>
    </row>
    <row r="54" spans="1:49">
      <c r="A54" s="9" t="s">
        <v>224</v>
      </c>
      <c r="B54" s="103">
        <v>3627285</v>
      </c>
      <c r="C54" s="103">
        <v>3714367</v>
      </c>
      <c r="D54" s="103">
        <v>3846891</v>
      </c>
      <c r="E54" s="103">
        <v>3918890</v>
      </c>
      <c r="F54" s="103">
        <v>4070819</v>
      </c>
      <c r="G54" s="103">
        <v>4152428</v>
      </c>
      <c r="H54" s="103">
        <v>4315857</v>
      </c>
      <c r="I54" s="103">
        <v>4413150</v>
      </c>
      <c r="J54" s="103">
        <v>4720983</v>
      </c>
      <c r="K54" s="103">
        <v>4606814</v>
      </c>
      <c r="L54" s="103">
        <v>4648959</v>
      </c>
      <c r="M54" s="103">
        <v>4751652</v>
      </c>
      <c r="N54" s="103">
        <v>5023367</v>
      </c>
      <c r="O54" s="103">
        <v>5201131</v>
      </c>
      <c r="P54" s="103">
        <v>5245116</v>
      </c>
      <c r="Q54" s="103">
        <v>5223612</v>
      </c>
      <c r="R54" s="103">
        <v>5215117</v>
      </c>
      <c r="S54" s="103">
        <v>5064211</v>
      </c>
      <c r="T54" s="103">
        <v>4951372</v>
      </c>
      <c r="U54" s="103">
        <v>5042143</v>
      </c>
      <c r="V54" s="103">
        <v>4886296</v>
      </c>
      <c r="W54" s="103">
        <v>4830932</v>
      </c>
      <c r="X54" s="103">
        <v>4737599</v>
      </c>
      <c r="Y54" s="103">
        <v>4816526</v>
      </c>
      <c r="Z54" s="103">
        <v>4641711</v>
      </c>
      <c r="AA54" s="103">
        <v>4535099</v>
      </c>
      <c r="AB54" s="103">
        <v>4598714</v>
      </c>
      <c r="AC54" s="61">
        <v>4643580</v>
      </c>
      <c r="AD54" s="61">
        <v>4619145</v>
      </c>
      <c r="AE54" s="61">
        <v>4595916</v>
      </c>
      <c r="AF54" s="61">
        <v>4769896</v>
      </c>
      <c r="AG54" s="61">
        <v>4912088</v>
      </c>
      <c r="AH54" s="61">
        <v>4714637</v>
      </c>
      <c r="AI54" s="61">
        <v>4741019</v>
      </c>
      <c r="AJ54" s="61">
        <v>4784791</v>
      </c>
      <c r="AK54" s="103">
        <v>4890122</v>
      </c>
      <c r="AL54" s="57">
        <v>4855312.8258299995</v>
      </c>
      <c r="AM54" s="57">
        <v>4877661.63</v>
      </c>
      <c r="AN54" s="57">
        <v>4929529</v>
      </c>
      <c r="AO54" s="57">
        <v>4965141.9974199999</v>
      </c>
      <c r="AP54" s="57">
        <v>4993998.3830000004</v>
      </c>
      <c r="AQ54" s="57">
        <v>5042825.1290000007</v>
      </c>
      <c r="AR54" s="57">
        <v>4950994.4529999988</v>
      </c>
      <c r="AS54" s="57">
        <v>4833368.4736666661</v>
      </c>
      <c r="AT54" s="57">
        <v>4827459.6100000003</v>
      </c>
      <c r="AU54" s="57">
        <v>4859589.45</v>
      </c>
      <c r="AV54" s="7">
        <f t="shared" si="1"/>
        <v>-6.2613319827664604E-4</v>
      </c>
      <c r="AW54" s="4"/>
    </row>
    <row r="55" spans="1:49">
      <c r="A55" s="9" t="s">
        <v>299</v>
      </c>
      <c r="B55" s="103">
        <v>169631</v>
      </c>
      <c r="C55" s="103">
        <v>181087</v>
      </c>
      <c r="D55" s="103">
        <v>198534</v>
      </c>
      <c r="E55" s="103">
        <v>221526</v>
      </c>
      <c r="F55" s="103">
        <v>236011</v>
      </c>
      <c r="G55" s="103">
        <v>256444</v>
      </c>
      <c r="H55" s="103">
        <v>290737</v>
      </c>
      <c r="I55" s="103">
        <v>332739</v>
      </c>
      <c r="J55" s="103">
        <v>375174</v>
      </c>
      <c r="K55" s="103">
        <v>389643</v>
      </c>
      <c r="L55" s="103">
        <v>399139</v>
      </c>
      <c r="M55" s="103">
        <v>425549</v>
      </c>
      <c r="N55" s="103">
        <v>459546</v>
      </c>
      <c r="O55" s="103">
        <v>474590</v>
      </c>
      <c r="P55" s="103">
        <v>507411</v>
      </c>
      <c r="Q55" s="103">
        <v>485617</v>
      </c>
      <c r="R55" s="103">
        <v>458223</v>
      </c>
      <c r="S55" s="103">
        <v>433646</v>
      </c>
      <c r="T55" s="103">
        <v>426480</v>
      </c>
      <c r="U55" s="103">
        <v>401209</v>
      </c>
      <c r="V55" s="103">
        <v>378572</v>
      </c>
      <c r="W55" s="103">
        <v>365237</v>
      </c>
      <c r="X55" s="103">
        <v>352767</v>
      </c>
      <c r="Y55" s="103">
        <v>366582</v>
      </c>
      <c r="Z55" s="103">
        <v>366560</v>
      </c>
      <c r="AA55" s="103">
        <v>372046</v>
      </c>
      <c r="AB55" s="103">
        <v>367761</v>
      </c>
      <c r="AC55" s="61">
        <v>383459</v>
      </c>
      <c r="AD55" s="61">
        <v>366318</v>
      </c>
      <c r="AE55" s="61">
        <v>381669</v>
      </c>
      <c r="AF55" s="61">
        <v>380640</v>
      </c>
      <c r="AG55" s="61">
        <v>389116</v>
      </c>
      <c r="AH55" s="61">
        <v>400765</v>
      </c>
      <c r="AI55" s="61">
        <v>406568</v>
      </c>
      <c r="AJ55" s="61">
        <v>416731</v>
      </c>
      <c r="AK55" s="103">
        <v>424299</v>
      </c>
      <c r="AL55" s="57">
        <v>424962.74908903235</v>
      </c>
      <c r="AM55" s="57">
        <v>447515.72741290316</v>
      </c>
      <c r="AN55" s="57">
        <v>429987.53749193542</v>
      </c>
      <c r="AO55" s="57">
        <v>438912.52577419358</v>
      </c>
      <c r="AP55" s="57">
        <v>458459.89762580639</v>
      </c>
      <c r="AQ55" s="57">
        <v>477597.84837903222</v>
      </c>
      <c r="AR55" s="57">
        <v>452740.76730290317</v>
      </c>
      <c r="AS55" s="57">
        <v>444081.12589967751</v>
      </c>
      <c r="AT55" s="57">
        <v>425024.25024461292</v>
      </c>
      <c r="AU55" s="57">
        <v>443659.15143870964</v>
      </c>
      <c r="AV55" s="7">
        <f t="shared" si="1"/>
        <v>4.4717882669833564E-3</v>
      </c>
      <c r="AW55" s="4"/>
    </row>
    <row r="56" spans="1:49" ht="13.5" thickBot="1">
      <c r="A56" s="46" t="s">
        <v>87</v>
      </c>
      <c r="B56" s="60">
        <f t="shared" ref="B56:AR56" si="4">SUM(B5:B55)</f>
        <v>106780726</v>
      </c>
      <c r="C56" s="60">
        <f t="shared" si="4"/>
        <v>111048766</v>
      </c>
      <c r="D56" s="60">
        <f t="shared" si="4"/>
        <v>115792760</v>
      </c>
      <c r="E56" s="60">
        <f t="shared" si="4"/>
        <v>121600827</v>
      </c>
      <c r="F56" s="60">
        <f t="shared" si="4"/>
        <v>126438134</v>
      </c>
      <c r="G56" s="60">
        <f t="shared" si="4"/>
        <v>130166118</v>
      </c>
      <c r="H56" s="60">
        <f t="shared" si="4"/>
        <v>136813479</v>
      </c>
      <c r="I56" s="60">
        <f t="shared" si="4"/>
        <v>144196705</v>
      </c>
      <c r="J56" s="60">
        <f t="shared" si="4"/>
        <v>148341445</v>
      </c>
      <c r="K56" s="60">
        <f t="shared" si="4"/>
        <v>150871352</v>
      </c>
      <c r="L56" s="60">
        <f t="shared" si="4"/>
        <v>158489962</v>
      </c>
      <c r="M56" s="60">
        <f t="shared" si="4"/>
        <v>164606421</v>
      </c>
      <c r="N56" s="60">
        <f t="shared" si="4"/>
        <v>172286386</v>
      </c>
      <c r="O56" s="60">
        <f t="shared" si="4"/>
        <v>177813496</v>
      </c>
      <c r="P56" s="60">
        <f t="shared" si="4"/>
        <v>182268362</v>
      </c>
      <c r="Q56" s="60">
        <f t="shared" si="4"/>
        <v>182432304</v>
      </c>
      <c r="R56" s="60">
        <f t="shared" si="4"/>
        <v>182782880</v>
      </c>
      <c r="S56" s="60">
        <f t="shared" si="4"/>
        <v>182474264</v>
      </c>
      <c r="T56" s="60">
        <f t="shared" si="4"/>
        <v>182417143</v>
      </c>
      <c r="U56" s="60">
        <f t="shared" si="4"/>
        <v>186495826</v>
      </c>
      <c r="V56" s="60">
        <f t="shared" si="4"/>
        <v>187420391</v>
      </c>
      <c r="W56" s="60">
        <f t="shared" si="4"/>
        <v>187702621</v>
      </c>
      <c r="X56" s="60">
        <f t="shared" si="4"/>
        <v>187716588</v>
      </c>
      <c r="Y56" s="60">
        <f t="shared" si="4"/>
        <v>192597879</v>
      </c>
      <c r="Z56" s="60">
        <f t="shared" si="4"/>
        <v>188267530</v>
      </c>
      <c r="AA56" s="60">
        <f t="shared" si="4"/>
        <v>187684543</v>
      </c>
      <c r="AB56" s="60">
        <f t="shared" si="4"/>
        <v>187662758</v>
      </c>
      <c r="AC56" s="60">
        <f t="shared" si="4"/>
        <v>189181103</v>
      </c>
      <c r="AD56" s="60">
        <f t="shared" si="4"/>
        <v>186922416</v>
      </c>
      <c r="AE56" s="60">
        <f t="shared" si="4"/>
        <v>188764497</v>
      </c>
      <c r="AF56" s="60">
        <f t="shared" si="4"/>
        <v>189812257.20709676</v>
      </c>
      <c r="AG56" s="60">
        <f t="shared" si="4"/>
        <v>192872999</v>
      </c>
      <c r="AH56" s="60">
        <f t="shared" si="4"/>
        <v>196244494</v>
      </c>
      <c r="AI56" s="60">
        <f t="shared" si="4"/>
        <v>197609645</v>
      </c>
      <c r="AJ56" s="60">
        <f t="shared" si="4"/>
        <v>200170500</v>
      </c>
      <c r="AK56" s="60">
        <f t="shared" si="4"/>
        <v>202673038.18705001</v>
      </c>
      <c r="AL56" s="60">
        <f t="shared" si="4"/>
        <v>202277024.26431915</v>
      </c>
      <c r="AM56" s="60">
        <f t="shared" si="4"/>
        <v>205249289.32296556</v>
      </c>
      <c r="AN56" s="60">
        <f t="shared" si="4"/>
        <v>204962370.81094292</v>
      </c>
      <c r="AO56" s="60">
        <f t="shared" si="4"/>
        <v>209570571.00506359</v>
      </c>
      <c r="AP56" s="60">
        <f t="shared" si="4"/>
        <v>211822696.51573151</v>
      </c>
      <c r="AQ56" s="60">
        <f t="shared" si="4"/>
        <v>213023472.80097857</v>
      </c>
      <c r="AR56" s="60">
        <f t="shared" si="4"/>
        <v>208772586.23039496</v>
      </c>
      <c r="AS56" s="60">
        <v>205776559.75510964</v>
      </c>
      <c r="AT56" s="60">
        <v>203314136.49030307</v>
      </c>
      <c r="AU56" s="60">
        <v>206123867.80137599</v>
      </c>
      <c r="AV56" s="401">
        <f t="shared" si="1"/>
        <v>1.6897517103315884E-3</v>
      </c>
      <c r="AW56" s="4"/>
    </row>
    <row r="57" spans="1:49" ht="13.5" thickTop="1">
      <c r="A57" s="9"/>
      <c r="Y57" s="9"/>
      <c r="Z57" s="9"/>
      <c r="AA57" s="9"/>
      <c r="AB57" s="10"/>
      <c r="AC57" s="9"/>
      <c r="AD57" s="9"/>
      <c r="AE57" s="9"/>
      <c r="AF57" s="9"/>
      <c r="AG57" s="9"/>
      <c r="AH57" s="9"/>
      <c r="AI57" s="4"/>
      <c r="AJ57" s="4"/>
      <c r="AK57" s="7"/>
      <c r="AL57" s="7"/>
      <c r="AM57" s="7"/>
    </row>
    <row r="58" spans="1:49">
      <c r="A58" s="181" t="s">
        <v>2026</v>
      </c>
      <c r="B58" s="181"/>
      <c r="C58" s="181"/>
      <c r="D58" s="181"/>
      <c r="E58" s="181"/>
      <c r="F58" s="181"/>
      <c r="G58" s="181"/>
      <c r="H58" s="181"/>
      <c r="I58" s="181"/>
      <c r="J58" s="181"/>
      <c r="K58" s="181"/>
      <c r="L58" s="181"/>
      <c r="M58" s="181"/>
      <c r="N58" s="181"/>
      <c r="O58" s="181"/>
      <c r="P58" s="181"/>
      <c r="Q58" s="181"/>
      <c r="R58" s="181"/>
      <c r="S58" s="181"/>
      <c r="T58" s="181"/>
      <c r="U58" s="181"/>
      <c r="V58" s="181"/>
      <c r="W58" s="181"/>
      <c r="X58" s="181"/>
      <c r="Y58" s="181"/>
      <c r="Z58" s="181"/>
      <c r="AA58" s="181"/>
      <c r="AB58" s="181"/>
      <c r="AC58" s="181"/>
      <c r="AD58" s="181"/>
      <c r="AE58" s="181"/>
      <c r="AF58" s="181"/>
      <c r="AG58" s="181"/>
      <c r="AH58" s="181"/>
      <c r="AI58" s="181"/>
      <c r="AJ58" s="181"/>
      <c r="AK58" s="181"/>
      <c r="AL58" s="181"/>
      <c r="AM58" s="245"/>
      <c r="AV58" s="408"/>
      <c r="AW58" s="408"/>
    </row>
    <row r="59" spans="1:49" ht="13.15" customHeight="1">
      <c r="A59" s="9" t="s">
        <v>345</v>
      </c>
      <c r="J59" s="2"/>
      <c r="L59" s="2"/>
      <c r="M59" s="2"/>
      <c r="Y59" s="9"/>
      <c r="Z59" s="9"/>
      <c r="AA59" s="9"/>
      <c r="AB59" s="10"/>
      <c r="AD59" s="9"/>
      <c r="AE59" s="9"/>
      <c r="AF59" s="9"/>
      <c r="AG59" s="9"/>
      <c r="AH59" s="9"/>
      <c r="AI59" s="9"/>
      <c r="AL59" s="10"/>
      <c r="AM59" s="10"/>
    </row>
    <row r="60" spans="1:49" ht="13.15" customHeight="1">
      <c r="A60" s="9"/>
      <c r="C60" s="2"/>
      <c r="D60" s="2"/>
      <c r="E60" s="2"/>
      <c r="F60" s="2"/>
      <c r="G60" s="2"/>
      <c r="I60" s="2"/>
      <c r="J60" s="2"/>
      <c r="K60" s="2"/>
      <c r="L60" s="2"/>
      <c r="M60" s="2"/>
      <c r="N60" s="2"/>
      <c r="O60" s="2"/>
      <c r="P60" s="2"/>
      <c r="Q60" s="2"/>
      <c r="R60" s="2"/>
      <c r="S60" s="2"/>
      <c r="T60" s="2"/>
      <c r="U60" s="2"/>
      <c r="V60" s="2"/>
      <c r="W60" s="2"/>
      <c r="X60" s="2"/>
      <c r="Y60" s="9"/>
      <c r="Z60" s="9"/>
      <c r="AA60" s="9"/>
      <c r="AB60" s="10"/>
      <c r="AD60" s="9"/>
      <c r="AE60" s="9"/>
      <c r="AF60" s="9"/>
      <c r="AG60" s="9"/>
      <c r="AH60" s="9"/>
      <c r="AI60" s="9"/>
      <c r="AJ60" s="59"/>
    </row>
    <row r="61" spans="1:49" ht="13.15" customHeight="1">
      <c r="A61" s="9" t="s">
        <v>300</v>
      </c>
      <c r="Y61" s="9"/>
      <c r="Z61" s="9"/>
      <c r="AA61" s="9"/>
      <c r="AB61" s="10"/>
      <c r="AD61" s="9"/>
      <c r="AE61" s="9"/>
      <c r="AF61" s="9"/>
      <c r="AG61" s="9"/>
      <c r="AH61" s="9"/>
      <c r="AI61" s="9"/>
      <c r="AJ61" s="59"/>
    </row>
    <row r="62" spans="1:49" ht="13.15" customHeight="1">
      <c r="A62" s="9" t="s">
        <v>341</v>
      </c>
      <c r="B62" s="504"/>
      <c r="K62" s="504"/>
      <c r="P62" s="4"/>
      <c r="Q62" s="4"/>
      <c r="R62" s="4"/>
      <c r="S62" s="4"/>
      <c r="T62" s="4"/>
      <c r="U62" s="4"/>
      <c r="V62" s="4"/>
      <c r="Y62" s="9"/>
      <c r="Z62" s="9"/>
      <c r="AA62" s="9"/>
      <c r="AB62" s="10"/>
      <c r="AD62" s="9"/>
      <c r="AE62" s="9"/>
      <c r="AF62" s="9"/>
      <c r="AG62" s="9"/>
      <c r="AH62" s="9"/>
      <c r="AI62" s="9"/>
      <c r="AJ62" s="2"/>
    </row>
    <row r="63" spans="1:49" ht="13.15" customHeight="1">
      <c r="A63" s="9" t="s">
        <v>342</v>
      </c>
      <c r="Y63" s="9"/>
      <c r="Z63" s="9"/>
      <c r="AA63" s="9"/>
      <c r="AB63" s="10"/>
      <c r="AD63" s="9"/>
      <c r="AE63" s="9"/>
      <c r="AF63" s="9"/>
      <c r="AG63" s="9"/>
      <c r="AH63" s="9"/>
      <c r="AI63" s="9"/>
      <c r="AJ63" s="2"/>
    </row>
    <row r="64" spans="1:49" ht="13.15" customHeight="1">
      <c r="A64" s="9" t="s">
        <v>343</v>
      </c>
      <c r="Y64" s="9"/>
      <c r="Z64" s="9"/>
      <c r="AA64" s="9"/>
      <c r="AB64" s="10"/>
      <c r="AJ64" s="2"/>
    </row>
    <row r="65" spans="1:36" ht="13.15" customHeight="1">
      <c r="A65" s="9" t="s">
        <v>344</v>
      </c>
      <c r="Y65" s="9"/>
      <c r="Z65" s="9"/>
      <c r="AA65" s="9"/>
      <c r="AB65" s="10"/>
      <c r="AJ65" s="2"/>
    </row>
    <row r="66" spans="1:36" ht="13.15" customHeight="1">
      <c r="AJ66" s="2"/>
    </row>
    <row r="67" spans="1:36" ht="13.15" customHeight="1">
      <c r="A67" t="s">
        <v>1093</v>
      </c>
      <c r="B67"/>
      <c r="H67"/>
      <c r="AB67"/>
      <c r="AJ67" s="2"/>
    </row>
    <row r="68" spans="1:36" ht="13.15" customHeight="1">
      <c r="E68" s="650" t="s">
        <v>227</v>
      </c>
      <c r="F68" s="91" t="s">
        <v>2046</v>
      </c>
      <c r="G68" s="91" t="s">
        <v>2047</v>
      </c>
      <c r="H68" s="602" t="s">
        <v>2048</v>
      </c>
      <c r="I68" s="91" t="s">
        <v>2049</v>
      </c>
      <c r="AJ68" s="2"/>
    </row>
    <row r="69" spans="1:36" ht="13.15" customHeight="1">
      <c r="E69">
        <v>1968</v>
      </c>
      <c r="F69" s="91" t="s">
        <v>2039</v>
      </c>
      <c r="G69" s="91" t="s">
        <v>2045</v>
      </c>
      <c r="H69" s="4">
        <v>0.04</v>
      </c>
      <c r="I69" s="4">
        <v>4.2999999999999997E-2</v>
      </c>
      <c r="AJ69" s="2"/>
    </row>
    <row r="70" spans="1:36" ht="13.15" customHeight="1">
      <c r="E70">
        <v>1972</v>
      </c>
      <c r="F70" s="91" t="s">
        <v>2039</v>
      </c>
      <c r="G70" s="91" t="s">
        <v>2045</v>
      </c>
      <c r="H70" s="4">
        <v>2.9000000000000001E-2</v>
      </c>
      <c r="I70" s="4">
        <v>5.0999999999999997E-2</v>
      </c>
      <c r="AJ70" s="2"/>
    </row>
    <row r="71" spans="1:36" ht="13.15" customHeight="1">
      <c r="E71">
        <v>1976</v>
      </c>
      <c r="F71" s="91" t="s">
        <v>2040</v>
      </c>
      <c r="G71" s="91" t="s">
        <v>1828</v>
      </c>
      <c r="H71" s="4">
        <v>1.7000000000000001E-2</v>
      </c>
      <c r="I71" s="4">
        <v>0.05</v>
      </c>
      <c r="K71" s="313"/>
      <c r="L71" s="313"/>
      <c r="M71" s="313"/>
      <c r="N71" s="603"/>
      <c r="AJ71" s="2"/>
    </row>
    <row r="72" spans="1:36" ht="13.15" customHeight="1">
      <c r="E72">
        <v>1980</v>
      </c>
      <c r="F72" s="91" t="s">
        <v>2041</v>
      </c>
      <c r="G72" s="91" t="s">
        <v>2045</v>
      </c>
      <c r="H72" s="4">
        <v>3.2000000000000001E-2</v>
      </c>
      <c r="I72" s="4">
        <v>2.5000000000000001E-2</v>
      </c>
      <c r="AJ72" s="2"/>
    </row>
    <row r="73" spans="1:36" ht="13.15" customHeight="1">
      <c r="E73">
        <v>1984</v>
      </c>
      <c r="F73" s="91" t="s">
        <v>2041</v>
      </c>
      <c r="G73" s="91" t="s">
        <v>2045</v>
      </c>
      <c r="H73" s="4">
        <v>-2E-3</v>
      </c>
      <c r="I73" s="4">
        <v>0</v>
      </c>
    </row>
    <row r="74" spans="1:36" ht="13.15" customHeight="1">
      <c r="E74">
        <v>1988</v>
      </c>
      <c r="F74" s="91" t="s">
        <v>2042</v>
      </c>
      <c r="G74" s="91" t="s">
        <v>2045</v>
      </c>
      <c r="H74" s="4">
        <v>2E-3</v>
      </c>
      <c r="I74" s="4">
        <v>0</v>
      </c>
    </row>
    <row r="75" spans="1:36">
      <c r="E75">
        <v>1992</v>
      </c>
      <c r="F75" s="91" t="s">
        <v>2043</v>
      </c>
      <c r="G75" s="91" t="s">
        <v>1828</v>
      </c>
      <c r="H75" s="4">
        <v>-3.0000000000000001E-3</v>
      </c>
      <c r="I75" s="4">
        <v>0</v>
      </c>
    </row>
    <row r="76" spans="1:36">
      <c r="E76">
        <v>1996</v>
      </c>
      <c r="F76" s="91" t="s">
        <v>2043</v>
      </c>
      <c r="G76" s="91" t="s">
        <v>1828</v>
      </c>
      <c r="H76" s="4">
        <v>0.01</v>
      </c>
      <c r="I76" s="4">
        <v>6.0000000000000001E-3</v>
      </c>
    </row>
    <row r="77" spans="1:36">
      <c r="E77">
        <v>2000</v>
      </c>
      <c r="F77" s="91" t="s">
        <v>2042</v>
      </c>
      <c r="G77" s="91" t="s">
        <v>2045</v>
      </c>
      <c r="H77" s="4">
        <v>7.0000000000000001E-3</v>
      </c>
      <c r="I77" s="4">
        <v>1.2999999999999999E-2</v>
      </c>
    </row>
    <row r="78" spans="1:36">
      <c r="E78">
        <v>2004</v>
      </c>
      <c r="F78" s="91" t="s">
        <v>2042</v>
      </c>
      <c r="G78" s="91" t="s">
        <v>2045</v>
      </c>
      <c r="H78" s="4">
        <v>1.4999999999999999E-2</v>
      </c>
      <c r="I78" s="600">
        <v>-1E-3</v>
      </c>
    </row>
    <row r="79" spans="1:36">
      <c r="E79">
        <v>2008</v>
      </c>
      <c r="F79" s="91" t="s">
        <v>2044</v>
      </c>
      <c r="G79" s="91" t="s">
        <v>1828</v>
      </c>
      <c r="H79" s="4">
        <v>5.0000000000000001E-3</v>
      </c>
      <c r="I79" s="4">
        <v>-0.02</v>
      </c>
    </row>
  </sheetData>
  <mergeCells count="2">
    <mergeCell ref="A1:AL1"/>
    <mergeCell ref="A2:AL2"/>
  </mergeCells>
  <phoneticPr fontId="15" type="noConversion"/>
  <hyperlinks>
    <hyperlink ref="AK38" location="WY!A1" display="WY"/>
    <hyperlink ref="AK23" location="SD!A1" display="SD"/>
    <hyperlink ref="AK15" location="TN!A1" display="TN"/>
    <hyperlink ref="AK26" location="WY!A1" display="WY"/>
    <hyperlink ref="AK11" location="SD!A1" display="SD"/>
    <hyperlink ref="AN37" location="WY!A1" display="WY"/>
    <hyperlink ref="AN22" location="SD!A1" display="SD"/>
    <hyperlink ref="AN14" location="TN!A1" display="TN"/>
    <hyperlink ref="AN25" location="WY!A1" display="WY"/>
    <hyperlink ref="AN10" location="SD!A1" display="SD"/>
  </hyperlinks>
  <pageMargins left="0.26" right="0.17" top="1" bottom="1" header="0.5" footer="0.5"/>
  <pageSetup scale="64" orientation="landscape" verticalDpi="1200" r:id="rId1"/>
  <headerFooter alignWithMargins="0"/>
  <rowBreaks count="1" manualBreakCount="1">
    <brk id="42" max="12" man="1"/>
  </rowBreaks>
  <ignoredErrors>
    <ignoredError sqref="B56 C56:AQ56" formulaRange="1"/>
  </ignoredErrors>
</worksheet>
</file>

<file path=xl/worksheets/sheet24.xml><?xml version="1.0" encoding="utf-8"?>
<worksheet xmlns="http://schemas.openxmlformats.org/spreadsheetml/2006/main" xmlns:r="http://schemas.openxmlformats.org/officeDocument/2006/relationships">
  <dimension ref="A1:K40"/>
  <sheetViews>
    <sheetView zoomScaleNormal="100" workbookViewId="0">
      <selection activeCell="A37" sqref="A37"/>
    </sheetView>
  </sheetViews>
  <sheetFormatPr defaultRowHeight="12.75"/>
  <cols>
    <col min="1" max="1" width="12" customWidth="1"/>
    <col min="2" max="2" width="12.28515625" bestFit="1" customWidth="1"/>
    <col min="3" max="3" width="10" customWidth="1"/>
    <col min="4" max="4" width="10.28515625" bestFit="1" customWidth="1"/>
    <col min="5" max="5" width="12" customWidth="1"/>
  </cols>
  <sheetData>
    <row r="1" spans="1:5" ht="15">
      <c r="A1" s="736" t="s">
        <v>2060</v>
      </c>
      <c r="B1" s="736"/>
      <c r="C1" s="736"/>
      <c r="D1" s="736"/>
      <c r="E1" s="736"/>
    </row>
    <row r="2" spans="1:5">
      <c r="A2" s="734" t="s">
        <v>2007</v>
      </c>
      <c r="B2" s="734"/>
      <c r="C2" s="734"/>
      <c r="D2" s="734"/>
      <c r="E2" s="734"/>
    </row>
    <row r="3" spans="1:5" ht="39" thickBot="1">
      <c r="A3" s="121" t="s">
        <v>1992</v>
      </c>
      <c r="B3" s="121" t="s">
        <v>1993</v>
      </c>
      <c r="C3" s="121" t="s">
        <v>2008</v>
      </c>
      <c r="D3" s="121" t="s">
        <v>1994</v>
      </c>
      <c r="E3" s="121" t="s">
        <v>1995</v>
      </c>
    </row>
    <row r="4" spans="1:5">
      <c r="A4" s="597" t="s">
        <v>970</v>
      </c>
      <c r="B4" s="543">
        <v>2434956.6234512818</v>
      </c>
      <c r="C4" s="544">
        <f>D4/B4</f>
        <v>0.91303513814836312</v>
      </c>
      <c r="D4" s="545">
        <v>2223200.9570781128</v>
      </c>
      <c r="E4" s="546">
        <f t="shared" ref="E4:E10" si="0">D4/D$10</f>
        <v>0.57287834408104776</v>
      </c>
    </row>
    <row r="5" spans="1:5">
      <c r="A5" s="597" t="s">
        <v>978</v>
      </c>
      <c r="B5" s="543">
        <v>1111475</v>
      </c>
      <c r="C5" s="544">
        <f>D5/B5</f>
        <v>0.87449440776895571</v>
      </c>
      <c r="D5" s="545">
        <v>971978.671875</v>
      </c>
      <c r="E5" s="546">
        <f t="shared" si="0"/>
        <v>0.25046117862312611</v>
      </c>
    </row>
    <row r="6" spans="1:5">
      <c r="A6" s="597" t="s">
        <v>950</v>
      </c>
      <c r="B6" s="543">
        <v>1815664.157706093</v>
      </c>
      <c r="C6" s="544">
        <f t="shared" ref="C6:C9" si="1">D6/B6</f>
        <v>0.20234032670292756</v>
      </c>
      <c r="D6" s="545">
        <v>367382.07885304664</v>
      </c>
      <c r="E6" s="546">
        <f t="shared" si="0"/>
        <v>9.4667662096994828E-2</v>
      </c>
    </row>
    <row r="7" spans="1:5">
      <c r="A7" s="597" t="s">
        <v>940</v>
      </c>
      <c r="B7" s="543">
        <v>3637266.7499999995</v>
      </c>
      <c r="C7" s="544">
        <f t="shared" si="1"/>
        <v>4.4945523687798743E-2</v>
      </c>
      <c r="D7" s="545">
        <v>163478.85887096773</v>
      </c>
      <c r="E7" s="546">
        <f t="shared" si="0"/>
        <v>4.2125520711067579E-2</v>
      </c>
    </row>
    <row r="8" spans="1:5">
      <c r="A8" s="597" t="s">
        <v>957</v>
      </c>
      <c r="B8" s="543">
        <v>3435149.1190000004</v>
      </c>
      <c r="C8" s="544">
        <f t="shared" si="1"/>
        <v>3.5697959754276386E-2</v>
      </c>
      <c r="D8" s="545">
        <v>122627.81499999999</v>
      </c>
      <c r="E8" s="546">
        <f t="shared" si="0"/>
        <v>3.1598951670030601E-2</v>
      </c>
    </row>
    <row r="9" spans="1:5">
      <c r="A9" s="597" t="s">
        <v>958</v>
      </c>
      <c r="B9" s="543">
        <v>4337706.6451612897</v>
      </c>
      <c r="C9" s="544">
        <f t="shared" si="1"/>
        <v>7.3973235120987756E-3</v>
      </c>
      <c r="D9" s="545">
        <v>32087.419354838708</v>
      </c>
      <c r="E9" s="546">
        <f t="shared" si="0"/>
        <v>8.268342817733098E-3</v>
      </c>
    </row>
    <row r="10" spans="1:5" ht="13.5" thickBot="1">
      <c r="A10" s="327" t="s">
        <v>175</v>
      </c>
      <c r="B10" s="547">
        <f>SUM(B4:B9)</f>
        <v>16772218.295318665</v>
      </c>
      <c r="C10" s="327"/>
      <c r="D10" s="548">
        <f>SUM(D4:D9)</f>
        <v>3880755.8010319658</v>
      </c>
      <c r="E10" s="612">
        <f t="shared" si="0"/>
        <v>1</v>
      </c>
    </row>
    <row r="11" spans="1:5" ht="13.5" thickTop="1">
      <c r="A11" s="599"/>
      <c r="B11" s="599"/>
      <c r="C11" s="599"/>
      <c r="D11" s="549"/>
      <c r="E11" s="550"/>
    </row>
    <row r="12" spans="1:5" ht="13.5" thickBot="1">
      <c r="A12" s="551" t="s">
        <v>176</v>
      </c>
      <c r="B12" s="552">
        <f>'Beer Shipments by State'!AT56</f>
        <v>203314136.49030307</v>
      </c>
      <c r="C12" s="551"/>
      <c r="D12" s="548"/>
      <c r="E12" s="553">
        <f>D10/B12</f>
        <v>1.9087486330381438E-2</v>
      </c>
    </row>
    <row r="13" spans="1:5" ht="13.5" thickTop="1">
      <c r="A13" s="599"/>
      <c r="B13" s="599"/>
      <c r="C13" s="599"/>
      <c r="D13" s="549"/>
      <c r="E13" s="554"/>
    </row>
    <row r="14" spans="1:5" ht="15">
      <c r="A14" s="736" t="s">
        <v>1991</v>
      </c>
      <c r="B14" s="736"/>
      <c r="C14" s="736"/>
      <c r="D14" s="736"/>
      <c r="E14" s="736"/>
    </row>
    <row r="15" spans="1:5">
      <c r="A15" s="734" t="s">
        <v>2007</v>
      </c>
      <c r="B15" s="734"/>
      <c r="C15" s="734"/>
      <c r="D15" s="734"/>
      <c r="E15" s="734"/>
    </row>
    <row r="16" spans="1:5" ht="39" thickBot="1">
      <c r="A16" s="121" t="s">
        <v>1992</v>
      </c>
      <c r="B16" s="121" t="s">
        <v>1993</v>
      </c>
      <c r="C16" s="121" t="s">
        <v>2008</v>
      </c>
      <c r="D16" s="121" t="s">
        <v>1994</v>
      </c>
      <c r="E16" s="121" t="s">
        <v>1995</v>
      </c>
    </row>
    <row r="17" spans="1:11">
      <c r="A17" s="5" t="s">
        <v>970</v>
      </c>
      <c r="B17" s="543">
        <v>2466610.3935537231</v>
      </c>
      <c r="C17" s="544">
        <f>D17/B17</f>
        <v>0.8965239837322212</v>
      </c>
      <c r="D17" s="545">
        <v>2211375.3763440857</v>
      </c>
      <c r="E17" s="546">
        <f t="shared" ref="E17:E23" si="2">D17/D$23</f>
        <v>0.55490202361800001</v>
      </c>
    </row>
    <row r="18" spans="1:11">
      <c r="A18" s="5" t="s">
        <v>978</v>
      </c>
      <c r="B18" s="543">
        <v>1103305</v>
      </c>
      <c r="C18" s="544">
        <f>D18/B18</f>
        <v>0.89272833951173969</v>
      </c>
      <c r="D18" s="545">
        <v>984951.640625</v>
      </c>
      <c r="E18" s="546">
        <f t="shared" si="2"/>
        <v>0.24715462801808788</v>
      </c>
    </row>
    <row r="19" spans="1:11">
      <c r="A19" s="5" t="s">
        <v>950</v>
      </c>
      <c r="B19" s="543">
        <v>1867679.1415770613</v>
      </c>
      <c r="C19" s="544">
        <f t="shared" ref="C19:C22" si="3">D19/B19</f>
        <v>0.1858914492904353</v>
      </c>
      <c r="D19" s="545">
        <v>347185.58243727603</v>
      </c>
      <c r="E19" s="546">
        <f t="shared" si="2"/>
        <v>8.711952946855181E-2</v>
      </c>
      <c r="K19" s="544"/>
    </row>
    <row r="20" spans="1:11" ht="16.149999999999999" customHeight="1">
      <c r="A20" s="5" t="s">
        <v>940</v>
      </c>
      <c r="B20" s="543">
        <v>3554829.0564516135</v>
      </c>
      <c r="C20" s="544">
        <f t="shared" si="3"/>
        <v>5.3642286093050023E-2</v>
      </c>
      <c r="D20" s="545">
        <v>190689.15725806452</v>
      </c>
      <c r="E20" s="546">
        <f t="shared" si="2"/>
        <v>4.784976823765022E-2</v>
      </c>
      <c r="K20" s="544"/>
    </row>
    <row r="21" spans="1:11">
      <c r="A21" s="5" t="s">
        <v>957</v>
      </c>
      <c r="B21" s="543">
        <v>3530253.0589999999</v>
      </c>
      <c r="C21" s="544">
        <f t="shared" si="3"/>
        <v>3.7027119477102619E-2</v>
      </c>
      <c r="D21" s="545">
        <v>130715.1018</v>
      </c>
      <c r="E21" s="546">
        <f t="shared" si="2"/>
        <v>3.2800435096717255E-2</v>
      </c>
      <c r="K21" s="544"/>
    </row>
    <row r="22" spans="1:11">
      <c r="A22" s="5" t="s">
        <v>958</v>
      </c>
      <c r="B22" s="543">
        <v>4454255.1612903234</v>
      </c>
      <c r="C22" s="544">
        <f t="shared" si="3"/>
        <v>7.9999997103168685E-3</v>
      </c>
      <c r="D22" s="545">
        <v>35634.04</v>
      </c>
      <c r="E22" s="546">
        <f t="shared" si="2"/>
        <v>8.9416754465154423E-3</v>
      </c>
      <c r="K22" s="544"/>
    </row>
    <row r="23" spans="1:11" ht="13.5" thickBot="1">
      <c r="A23" s="327" t="s">
        <v>175</v>
      </c>
      <c r="B23" s="547">
        <f>SUM(B17:B22)</f>
        <v>16976931.811872721</v>
      </c>
      <c r="C23" s="327"/>
      <c r="D23" s="548">
        <v>3985163.6545236646</v>
      </c>
      <c r="E23" s="612">
        <f t="shared" si="2"/>
        <v>1</v>
      </c>
      <c r="K23" s="544"/>
    </row>
    <row r="24" spans="1:11" ht="13.5" thickTop="1">
      <c r="A24" s="248"/>
      <c r="B24" s="611"/>
      <c r="C24" s="248"/>
      <c r="D24" s="549"/>
      <c r="E24" s="550"/>
      <c r="K24" s="544"/>
    </row>
    <row r="25" spans="1:11" ht="13.5" thickBot="1">
      <c r="A25" s="551" t="s">
        <v>176</v>
      </c>
      <c r="B25" s="552">
        <f>'Beer Shipments by State'!AS56</f>
        <v>205776559.75510964</v>
      </c>
      <c r="C25" s="551"/>
      <c r="D25" s="548"/>
      <c r="E25" s="553">
        <f>D23/B25</f>
        <v>1.9366460685640408E-2</v>
      </c>
    </row>
    <row r="26" spans="1:11" ht="13.5" thickTop="1">
      <c r="A26" s="248"/>
      <c r="B26" s="248"/>
      <c r="C26" s="248"/>
      <c r="D26" s="549"/>
      <c r="E26" s="554"/>
    </row>
    <row r="27" spans="1:11" ht="15">
      <c r="A27" s="736" t="s">
        <v>1996</v>
      </c>
      <c r="B27" s="736"/>
      <c r="C27" s="736"/>
      <c r="D27" s="736"/>
      <c r="E27" s="736"/>
    </row>
    <row r="28" spans="1:11">
      <c r="A28" s="734" t="s">
        <v>2007</v>
      </c>
      <c r="B28" s="734"/>
      <c r="C28" s="734"/>
      <c r="D28" s="734"/>
      <c r="E28" s="734"/>
    </row>
    <row r="29" spans="1:11" ht="39" thickBot="1">
      <c r="A29" s="121" t="s">
        <v>1992</v>
      </c>
      <c r="B29" s="121" t="s">
        <v>1993</v>
      </c>
      <c r="C29" s="121" t="s">
        <v>2008</v>
      </c>
      <c r="D29" s="121" t="s">
        <v>1994</v>
      </c>
      <c r="E29" s="121" t="s">
        <v>1995</v>
      </c>
    </row>
    <row r="30" spans="1:11">
      <c r="A30" s="5" t="s">
        <v>970</v>
      </c>
      <c r="B30" s="543">
        <v>2496881.7348580221</v>
      </c>
      <c r="C30" s="544">
        <v>0.92253742961430596</v>
      </c>
      <c r="D30" s="545">
        <v>2303466.8577268287</v>
      </c>
      <c r="E30" s="546">
        <f t="shared" ref="E30:E36" si="4">D30/D$36</f>
        <v>0.56288087821131072</v>
      </c>
    </row>
    <row r="31" spans="1:11">
      <c r="A31" s="5" t="s">
        <v>978</v>
      </c>
      <c r="B31" s="543">
        <v>1114008</v>
      </c>
      <c r="C31" s="544">
        <v>0.96</v>
      </c>
      <c r="D31" s="545">
        <v>929637.8125</v>
      </c>
      <c r="E31" s="546">
        <f t="shared" si="4"/>
        <v>0.22716860308328249</v>
      </c>
    </row>
    <row r="32" spans="1:11">
      <c r="A32" s="5" t="s">
        <v>950</v>
      </c>
      <c r="B32" s="543">
        <v>1903134.5860215051</v>
      </c>
      <c r="C32" s="544">
        <v>0.19</v>
      </c>
      <c r="D32" s="545">
        <v>369575.57134408597</v>
      </c>
      <c r="E32" s="546">
        <f t="shared" si="4"/>
        <v>9.0310403844445608E-2</v>
      </c>
    </row>
    <row r="33" spans="1:6">
      <c r="A33" s="5" t="s">
        <v>940</v>
      </c>
      <c r="B33" s="543">
        <v>3558410.9516129033</v>
      </c>
      <c r="C33" s="544">
        <v>4.8000000000000001E-2</v>
      </c>
      <c r="D33" s="545">
        <v>165625.11290322582</v>
      </c>
      <c r="E33" s="546">
        <f t="shared" si="4"/>
        <v>4.0472563645572189E-2</v>
      </c>
    </row>
    <row r="34" spans="1:6">
      <c r="A34" s="5" t="s">
        <v>957</v>
      </c>
      <c r="B34" s="543">
        <v>3538731.7731199996</v>
      </c>
      <c r="C34" s="544">
        <v>3.840976858784681E-2</v>
      </c>
      <c r="D34" s="545">
        <v>135921.86850000001</v>
      </c>
      <c r="E34" s="546">
        <f t="shared" si="4"/>
        <v>3.3214205124229089E-2</v>
      </c>
    </row>
    <row r="35" spans="1:6">
      <c r="A35" s="5" t="s">
        <v>958</v>
      </c>
      <c r="B35" s="543">
        <v>4522553.5806451607</v>
      </c>
      <c r="C35" s="544">
        <v>0.01</v>
      </c>
      <c r="D35" s="545">
        <v>45225.535806451611</v>
      </c>
      <c r="E35" s="546">
        <f t="shared" si="4"/>
        <v>1.1051424172620545E-2</v>
      </c>
    </row>
    <row r="36" spans="1:6" ht="13.5" thickBot="1">
      <c r="A36" s="551" t="s">
        <v>176</v>
      </c>
      <c r="B36" s="548">
        <f>SUM(B30:B35)</f>
        <v>17133720.626257591</v>
      </c>
      <c r="C36" s="327"/>
      <c r="D36" s="548">
        <v>4092281.2390547856</v>
      </c>
      <c r="E36" s="612">
        <f t="shared" si="4"/>
        <v>1</v>
      </c>
    </row>
    <row r="37" spans="1:6" ht="13.5" thickTop="1">
      <c r="A37" s="248"/>
      <c r="B37" s="248"/>
      <c r="C37" s="248"/>
      <c r="D37" s="549"/>
      <c r="E37" s="550"/>
    </row>
    <row r="38" spans="1:6" ht="13.5" thickBot="1">
      <c r="A38" s="551" t="s">
        <v>176</v>
      </c>
      <c r="B38" s="552">
        <f>'Beer Shipments by State'!AR56</f>
        <v>208772586.23039496</v>
      </c>
      <c r="C38" s="551"/>
      <c r="D38" s="548"/>
      <c r="E38" s="553">
        <f>D36/B38</f>
        <v>1.9601621615869962E-2</v>
      </c>
    </row>
    <row r="39" spans="1:6" ht="13.5" thickTop="1"/>
    <row r="40" spans="1:6" ht="15">
      <c r="A40" s="735" t="s">
        <v>1093</v>
      </c>
      <c r="B40" s="735"/>
      <c r="C40" s="64"/>
      <c r="D40" s="64"/>
      <c r="E40" s="64"/>
      <c r="F40" s="64"/>
    </row>
  </sheetData>
  <mergeCells count="7">
    <mergeCell ref="A28:E28"/>
    <mergeCell ref="A40:B40"/>
    <mergeCell ref="A1:E1"/>
    <mergeCell ref="A2:E2"/>
    <mergeCell ref="A14:E14"/>
    <mergeCell ref="A15:E15"/>
    <mergeCell ref="A27:E27"/>
  </mergeCells>
  <hyperlinks>
    <hyperlink ref="A40:B40" location="'Table of Contents'!A1" display="Table of contents"/>
  </hyperlinks>
  <printOptions horizontalCentered="1" verticalCentered="1"/>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sheetPr codeName="Sheet22"/>
  <dimension ref="A1:S62"/>
  <sheetViews>
    <sheetView zoomScaleNormal="100" workbookViewId="0">
      <selection sqref="A1:K1"/>
    </sheetView>
  </sheetViews>
  <sheetFormatPr defaultRowHeight="12.75"/>
  <cols>
    <col min="1" max="1" width="23.5703125" bestFit="1" customWidth="1"/>
  </cols>
  <sheetData>
    <row r="1" spans="1:19">
      <c r="A1" s="731" t="s">
        <v>2027</v>
      </c>
      <c r="B1" s="731"/>
      <c r="C1" s="731"/>
      <c r="D1" s="731"/>
      <c r="E1" s="731"/>
      <c r="F1" s="731"/>
      <c r="G1" s="731"/>
      <c r="H1" s="731"/>
      <c r="I1" s="731"/>
      <c r="J1" s="731"/>
      <c r="K1" s="731"/>
    </row>
    <row r="2" spans="1:19">
      <c r="A2" s="731" t="s">
        <v>398</v>
      </c>
      <c r="B2" s="731"/>
      <c r="C2" s="731"/>
      <c r="D2" s="731"/>
      <c r="E2" s="731"/>
      <c r="F2" s="731"/>
      <c r="G2" s="731"/>
      <c r="H2" s="731"/>
      <c r="I2" s="731"/>
      <c r="J2" s="731"/>
      <c r="K2" s="731"/>
    </row>
    <row r="4" spans="1:19" ht="13.5" thickBot="1">
      <c r="A4" s="50" t="s">
        <v>108</v>
      </c>
      <c r="B4" s="43">
        <v>1994</v>
      </c>
      <c r="C4" s="43">
        <v>1995</v>
      </c>
      <c r="D4" s="43">
        <v>1996</v>
      </c>
      <c r="E4" s="43">
        <v>1997</v>
      </c>
      <c r="F4" s="43">
        <v>1998</v>
      </c>
      <c r="G4" s="43">
        <v>1999</v>
      </c>
      <c r="H4" s="43">
        <v>2000</v>
      </c>
      <c r="I4" s="43">
        <v>2001</v>
      </c>
      <c r="J4" s="43">
        <v>2002</v>
      </c>
      <c r="K4" s="43">
        <v>2003</v>
      </c>
      <c r="L4" s="43">
        <v>2004</v>
      </c>
      <c r="M4" s="43">
        <v>2005</v>
      </c>
      <c r="N4" s="43">
        <v>2006</v>
      </c>
      <c r="O4" s="43">
        <v>2007</v>
      </c>
      <c r="P4" s="43">
        <v>2008</v>
      </c>
      <c r="Q4" s="43">
        <v>2009</v>
      </c>
      <c r="R4" s="43">
        <v>2010</v>
      </c>
      <c r="S4" s="43">
        <v>2011</v>
      </c>
    </row>
    <row r="5" spans="1:19">
      <c r="A5" s="9" t="s">
        <v>177</v>
      </c>
      <c r="B5" s="177">
        <f>'Beer Shipments by State'!AC5*31/'US and State Total Population'!B5</f>
        <v>20.751892679947485</v>
      </c>
      <c r="C5" s="177">
        <f>'Beer Shipments by State'!AD5*31/'US and State Total Population'!C5</f>
        <v>20.348540541798549</v>
      </c>
      <c r="D5" s="177">
        <f>'Beer Shipments by State'!AE5*31/'US and State Total Population'!D5</f>
        <v>20.672368833613248</v>
      </c>
      <c r="E5" s="177">
        <f>'Beer Shipments by State'!AF5*31/'US and State Total Population'!E5</f>
        <v>20.524051296550887</v>
      </c>
      <c r="F5" s="177">
        <f>'Beer Shipments by State'!AG5*31/'US and State Total Population'!F5</f>
        <v>20.905313663742444</v>
      </c>
      <c r="G5" s="177">
        <f>'Beer Shipments by State'!AH5*31/'US and State Total Population'!G5</f>
        <v>21.007338592609131</v>
      </c>
      <c r="H5" s="177">
        <f>'Beer Shipments by State'!AI5*31/'US and State Total Population'!H5</f>
        <v>21.086551682541923</v>
      </c>
      <c r="I5" s="177">
        <f>'Beer Shipments by State'!AJ5*31/'US and State Total Population'!I5</f>
        <v>20.932782591860953</v>
      </c>
      <c r="J5" s="177">
        <f>'Beer Shipments by State'!AK5*31/'US and State Total Population'!J5</f>
        <v>21.207275499753237</v>
      </c>
      <c r="K5" s="177">
        <f>'Beer Shipments by State'!AL5*31/'US and State Total Population'!K5</f>
        <v>21.524059099451293</v>
      </c>
      <c r="L5" s="177">
        <f>'Beer Shipments by State'!AM5*31/'US and State Total Population'!L5</f>
        <v>22.048174906750482</v>
      </c>
      <c r="M5" s="177">
        <f>'Beer Shipments by State'!AN5*31/'US and State Total Population'!M5</f>
        <v>21.917684967488245</v>
      </c>
      <c r="N5" s="177">
        <f>'Beer Shipments by State'!AO5*31/'US and State Total Population'!N5</f>
        <v>22.431401807120075</v>
      </c>
      <c r="O5" s="177">
        <f>'Beer Shipments by State'!AP5*31/'US and State Total Population'!O5</f>
        <v>22.881857853717708</v>
      </c>
      <c r="P5" s="177">
        <f>'Beer Shipments by State'!AQ5*31/'US and State Total Population'!P5</f>
        <v>23.00626886404725</v>
      </c>
      <c r="Q5" s="177">
        <f>'Beer Shipments by State'!AR5*31/'US and State Total Population'!Q5</f>
        <v>22.481331855083134</v>
      </c>
      <c r="R5" s="177">
        <f>'Beer Shipments by State'!AS5*31/'US and State Total Population'!R5</f>
        <v>21.970108484158057</v>
      </c>
      <c r="S5" s="177">
        <f>'Beer Shipments by State'!AT5*31/'US and State Total Population'!S5</f>
        <v>22.000210080643932</v>
      </c>
    </row>
    <row r="6" spans="1:19">
      <c r="A6" s="9" t="s">
        <v>178</v>
      </c>
      <c r="B6" s="177">
        <f>'Beer Shipments by State'!AC6*31/'US and State Total Population'!B6</f>
        <v>24.768789739237668</v>
      </c>
      <c r="C6" s="177">
        <f>'Beer Shipments by State'!AD6*31/'US and State Total Population'!C6</f>
        <v>24.492745014989776</v>
      </c>
      <c r="D6" s="177">
        <f>'Beer Shipments by State'!AE6*31/'US and State Total Population'!D6</f>
        <v>22.367746303212947</v>
      </c>
      <c r="E6" s="177">
        <f>'Beer Shipments by State'!AF6*31/'US and State Total Population'!E6</f>
        <v>22.93603907544929</v>
      </c>
      <c r="F6" s="177">
        <f>'Beer Shipments by State'!AG6*31/'US and State Total Population'!F6</f>
        <v>23.254950542962778</v>
      </c>
      <c r="G6" s="177">
        <f>'Beer Shipments by State'!AH6*31/'US and State Total Population'!G6</f>
        <v>24.145584278600914</v>
      </c>
      <c r="H6" s="177">
        <f>'Beer Shipments by State'!AI6*31/'US and State Total Population'!H6</f>
        <v>23.035470205346272</v>
      </c>
      <c r="I6" s="177">
        <f>'Beer Shipments by State'!AJ6*31/'US and State Total Population'!I6</f>
        <v>23.48608882430981</v>
      </c>
      <c r="J6" s="177">
        <f>'Beer Shipments by State'!AK6*31/'US and State Total Population'!J6</f>
        <v>23.92698839180499</v>
      </c>
      <c r="K6" s="177">
        <f>'Beer Shipments by State'!AL6*31/'US and State Total Population'!K6</f>
        <v>20.401627574903298</v>
      </c>
      <c r="L6" s="177">
        <f>'Beer Shipments by State'!AM6*31/'US and State Total Population'!L6</f>
        <v>21.19105231396922</v>
      </c>
      <c r="M6" s="177">
        <f>'Beer Shipments by State'!AN6*31/'US and State Total Population'!M6</f>
        <v>22.873142626864176</v>
      </c>
      <c r="N6" s="177">
        <f>'Beer Shipments by State'!AO6*31/'US and State Total Population'!N6</f>
        <v>22.941564090196021</v>
      </c>
      <c r="O6" s="177">
        <f>'Beer Shipments by State'!AP6*31/'US and State Total Population'!O6</f>
        <v>22.180249147964656</v>
      </c>
      <c r="P6" s="177">
        <f>'Beer Shipments by State'!AQ6*31/'US and State Total Population'!P6</f>
        <v>21.171439895205115</v>
      </c>
      <c r="Q6" s="177">
        <f>'Beer Shipments by State'!AR6*31/'US and State Total Population'!Q6</f>
        <v>18.996787446729606</v>
      </c>
      <c r="R6" s="177">
        <f>'Beer Shipments by State'!AS6*31/'US and State Total Population'!R6</f>
        <v>20.397499136922153</v>
      </c>
      <c r="S6" s="177">
        <f>'Beer Shipments by State'!AT6*31/'US and State Total Population'!S6</f>
        <v>20.552849518597149</v>
      </c>
    </row>
    <row r="7" spans="1:19">
      <c r="A7" s="9" t="s">
        <v>179</v>
      </c>
      <c r="B7" s="177">
        <f>'Beer Shipments by State'!AC7*31/'US and State Total Population'!B7</f>
        <v>26.626170617388706</v>
      </c>
      <c r="C7" s="177">
        <f>'Beer Shipments by State'!AD7*31/'US and State Total Population'!C7</f>
        <v>26.092522299497418</v>
      </c>
      <c r="D7" s="177">
        <f>'Beer Shipments by State'!AE7*31/'US and State Total Population'!D7</f>
        <v>26.582337462447732</v>
      </c>
      <c r="E7" s="177">
        <f>'Beer Shipments by State'!AF7*31/'US and State Total Population'!E7</f>
        <v>25.841437284013686</v>
      </c>
      <c r="F7" s="177">
        <f>'Beer Shipments by State'!AG7*31/'US and State Total Population'!F7</f>
        <v>25.392662238278621</v>
      </c>
      <c r="G7" s="177">
        <f>'Beer Shipments by State'!AH7*31/'US and State Total Population'!G7</f>
        <v>26.202574812050504</v>
      </c>
      <c r="H7" s="177">
        <f>'Beer Shipments by State'!AI7*31/'US and State Total Population'!H7</f>
        <v>25.723626376816643</v>
      </c>
      <c r="I7" s="177">
        <f>'Beer Shipments by State'!AJ7*31/'US and State Total Population'!I7</f>
        <v>25.915097804674232</v>
      </c>
      <c r="J7" s="177">
        <f>'Beer Shipments by State'!AK7*31/'US and State Total Population'!J7</f>
        <v>25.311575562996001</v>
      </c>
      <c r="K7" s="177">
        <f>'Beer Shipments by State'!AL7*31/'US and State Total Population'!K7</f>
        <v>24.602100944105036</v>
      </c>
      <c r="L7" s="177">
        <f>'Beer Shipments by State'!AM7*31/'US and State Total Population'!L7</f>
        <v>24.863105058712545</v>
      </c>
      <c r="M7" s="177">
        <f>'Beer Shipments by State'!AN7*31/'US and State Total Population'!M7</f>
        <v>23.900258633314316</v>
      </c>
      <c r="N7" s="177">
        <f>'Beer Shipments by State'!AO7*31/'US and State Total Population'!N7</f>
        <v>24.21422550451576</v>
      </c>
      <c r="O7" s="177">
        <f>'Beer Shipments by State'!AP7*31/'US and State Total Population'!O7</f>
        <v>23.642168142564451</v>
      </c>
      <c r="P7" s="177">
        <f>'Beer Shipments by State'!AQ7*31/'US and State Total Population'!P7</f>
        <v>22.45333718643176</v>
      </c>
      <c r="Q7" s="177">
        <f>'Beer Shipments by State'!AR7*31/'US and State Total Population'!Q7</f>
        <v>21.681218472256042</v>
      </c>
      <c r="R7" s="177">
        <f>'Beer Shipments by State'!AS7*31/'US and State Total Population'!R7</f>
        <v>21.711999064559624</v>
      </c>
      <c r="S7" s="177">
        <f>'Beer Shipments by State'!AT7*31/'US and State Total Population'!S7</f>
        <v>21.064397878805373</v>
      </c>
    </row>
    <row r="8" spans="1:19">
      <c r="A8" s="9" t="s">
        <v>180</v>
      </c>
      <c r="B8" s="177">
        <f>'Beer Shipments by State'!AC8*31/'US and State Total Population'!B8</f>
        <v>19.348128462533765</v>
      </c>
      <c r="C8" s="177">
        <f>'Beer Shipments by State'!AD8*31/'US and State Total Population'!C8</f>
        <v>19.145093533601614</v>
      </c>
      <c r="D8" s="177">
        <f>'Beer Shipments by State'!AE8*31/'US and State Total Population'!D8</f>
        <v>19.564292959590748</v>
      </c>
      <c r="E8" s="177">
        <f>'Beer Shipments by State'!AF8*31/'US and State Total Population'!E8</f>
        <v>19.203197890115298</v>
      </c>
      <c r="F8" s="177">
        <f>'Beer Shipments by State'!AG8*31/'US and State Total Population'!F8</f>
        <v>19.618786812875506</v>
      </c>
      <c r="G8" s="177">
        <f>'Beer Shipments by State'!AH8*31/'US and State Total Population'!G8</f>
        <v>19.593829236837539</v>
      </c>
      <c r="H8" s="177">
        <f>'Beer Shipments by State'!AI8*31/'US and State Total Population'!H8</f>
        <v>19.648402649971977</v>
      </c>
      <c r="I8" s="177">
        <f>'Beer Shipments by State'!AJ8*31/'US and State Total Population'!I8</f>
        <v>19.435953139517721</v>
      </c>
      <c r="J8" s="177">
        <f>'Beer Shipments by State'!AK8*31/'US and State Total Population'!J8</f>
        <v>19.441137293204864</v>
      </c>
      <c r="K8" s="177">
        <f>'Beer Shipments by State'!AL8*31/'US and State Total Population'!K8</f>
        <v>19.499699547203377</v>
      </c>
      <c r="L8" s="177">
        <f>'Beer Shipments by State'!AM8*31/'US and State Total Population'!L8</f>
        <v>19.918550837927153</v>
      </c>
      <c r="M8" s="177">
        <f>'Beer Shipments by State'!AN8*31/'US and State Total Population'!M8</f>
        <v>19.432052645772131</v>
      </c>
      <c r="N8" s="177">
        <f>'Beer Shipments by State'!AO8*31/'US and State Total Population'!N8</f>
        <v>19.587413344432221</v>
      </c>
      <c r="O8" s="177">
        <f>'Beer Shipments by State'!AP8*31/'US and State Total Population'!O8</f>
        <v>19.387288868371595</v>
      </c>
      <c r="P8" s="177">
        <f>'Beer Shipments by State'!AQ8*31/'US and State Total Population'!P8</f>
        <v>20.162063782652396</v>
      </c>
      <c r="Q8" s="177">
        <f>'Beer Shipments by State'!AR8*31/'US and State Total Population'!Q8</f>
        <v>19.425888528507382</v>
      </c>
      <c r="R8" s="177">
        <f>'Beer Shipments by State'!AS8*31/'US and State Total Population'!R8</f>
        <v>19.096336605078331</v>
      </c>
      <c r="S8" s="177">
        <f>'Beer Shipments by State'!AT8*31/'US and State Total Population'!S8</f>
        <v>18.864136027761049</v>
      </c>
    </row>
    <row r="9" spans="1:19">
      <c r="A9" s="9" t="s">
        <v>181</v>
      </c>
      <c r="B9" s="177">
        <f>'Beer Shipments by State'!AC9*31/'US and State Total Population'!B9</f>
        <v>20.237684017515321</v>
      </c>
      <c r="C9" s="177">
        <f>'Beer Shipments by State'!AD9*31/'US and State Total Population'!C9</f>
        <v>19.618117309935815</v>
      </c>
      <c r="D9" s="177">
        <f>'Beer Shipments by State'!AE9*31/'US and State Total Population'!D9</f>
        <v>19.036352604220379</v>
      </c>
      <c r="E9" s="177">
        <f>'Beer Shipments by State'!AF9*31/'US and State Total Population'!E9</f>
        <v>19.321550876823594</v>
      </c>
      <c r="F9" s="177">
        <f>'Beer Shipments by State'!AG9*31/'US and State Total Population'!F9</f>
        <v>19.114213384241236</v>
      </c>
      <c r="G9" s="177">
        <f>'Beer Shipments by State'!AH9*31/'US and State Total Population'!G9</f>
        <v>19.045733773256224</v>
      </c>
      <c r="H9" s="177">
        <f>'Beer Shipments by State'!AI9*31/'US and State Total Population'!H9</f>
        <v>18.738573931225211</v>
      </c>
      <c r="I9" s="177">
        <f>'Beer Shipments by State'!AJ9*31/'US and State Total Population'!I9</f>
        <v>18.587331219174761</v>
      </c>
      <c r="J9" s="177">
        <f>'Beer Shipments by State'!AK9*31/'US and State Total Population'!J9</f>
        <v>18.494656109621829</v>
      </c>
      <c r="K9" s="177">
        <f>'Beer Shipments by State'!AL9*31/'US and State Total Population'!K9</f>
        <v>18.185467702831005</v>
      </c>
      <c r="L9" s="177">
        <f>'Beer Shipments by State'!AM9*31/'US and State Total Population'!L9</f>
        <v>18.880191579679693</v>
      </c>
      <c r="M9" s="177">
        <f>'Beer Shipments by State'!AN9*31/'US and State Total Population'!M9</f>
        <v>18.79651786108646</v>
      </c>
      <c r="N9" s="177">
        <f>'Beer Shipments by State'!AO9*31/'US and State Total Population'!N9</f>
        <v>19.763726297823499</v>
      </c>
      <c r="O9" s="177">
        <f>'Beer Shipments by State'!AP9*31/'US and State Total Population'!O9</f>
        <v>19.774303631100079</v>
      </c>
      <c r="P9" s="177">
        <f>'Beer Shipments by State'!AQ9*31/'US and State Total Population'!P9</f>
        <v>19.889570878562996</v>
      </c>
      <c r="Q9" s="177">
        <f>'Beer Shipments by State'!AR9*31/'US and State Total Population'!Q9</f>
        <v>19.255758038021952</v>
      </c>
      <c r="R9" s="177">
        <f>'Beer Shipments by State'!AS9*31/'US and State Total Population'!R9</f>
        <v>18.482121578013441</v>
      </c>
      <c r="S9" s="177">
        <f>'Beer Shipments by State'!AT9*31/'US and State Total Population'!S9</f>
        <v>18.00850811285941</v>
      </c>
    </row>
    <row r="10" spans="1:19">
      <c r="A10" s="9" t="s">
        <v>182</v>
      </c>
      <c r="B10" s="177">
        <f>'Beer Shipments by State'!AC10*31/'US and State Total Population'!B10</f>
        <v>24.577970435275745</v>
      </c>
      <c r="C10" s="177">
        <f>'Beer Shipments by State'!AD10*31/'US and State Total Population'!C10</f>
        <v>23.840772863387404</v>
      </c>
      <c r="D10" s="177">
        <f>'Beer Shipments by State'!AE10*31/'US and State Total Population'!D10</f>
        <v>24.138512213862754</v>
      </c>
      <c r="E10" s="177">
        <f>'Beer Shipments by State'!AF10*31/'US and State Total Population'!E10</f>
        <v>23.225584844111665</v>
      </c>
      <c r="F10" s="177">
        <f>'Beer Shipments by State'!AG10*31/'US and State Total Population'!F10</f>
        <v>23.948383863632444</v>
      </c>
      <c r="G10" s="177">
        <f>'Beer Shipments by State'!AH10*31/'US and State Total Population'!G10</f>
        <v>23.791672444367251</v>
      </c>
      <c r="H10" s="177">
        <f>'Beer Shipments by State'!AI10*31/'US and State Total Population'!H10</f>
        <v>23.92204816871806</v>
      </c>
      <c r="I10" s="177">
        <f>'Beer Shipments by State'!AJ10*31/'US and State Total Population'!I10</f>
        <v>24.930385670493003</v>
      </c>
      <c r="J10" s="177">
        <f>'Beer Shipments by State'!AK10*31/'US and State Total Population'!J10</f>
        <v>24.329028352559849</v>
      </c>
      <c r="K10" s="177">
        <f>'Beer Shipments by State'!AL10*31/'US and State Total Population'!K10</f>
        <v>22.869143168268675</v>
      </c>
      <c r="L10" s="177">
        <f>'Beer Shipments by State'!AM10*31/'US and State Total Population'!L10</f>
        <v>23.481922018238933</v>
      </c>
      <c r="M10" s="177">
        <f>'Beer Shipments by State'!AN10*31/'US and State Total Population'!M10</f>
        <v>23.166882482466292</v>
      </c>
      <c r="N10" s="177">
        <f>'Beer Shipments by State'!AO10*31/'US and State Total Population'!N10</f>
        <v>22.936292137976555</v>
      </c>
      <c r="O10" s="177">
        <f>'Beer Shipments by State'!AP10*31/'US and State Total Population'!O10</f>
        <v>23.138267923110121</v>
      </c>
      <c r="P10" s="177">
        <f>'Beer Shipments by State'!AQ10*31/'US and State Total Population'!P10</f>
        <v>22.870907722429351</v>
      </c>
      <c r="Q10" s="177">
        <f>'Beer Shipments by State'!AR10*31/'US and State Total Population'!Q10</f>
        <v>21.953486921135148</v>
      </c>
      <c r="R10" s="177">
        <f>'Beer Shipments by State'!AS10*31/'US and State Total Population'!R10</f>
        <v>21.980136594354086</v>
      </c>
      <c r="S10" s="177">
        <f>'Beer Shipments by State'!AT10*31/'US and State Total Population'!S10</f>
        <v>22.187319373652219</v>
      </c>
    </row>
    <row r="11" spans="1:19">
      <c r="A11" s="9" t="s">
        <v>183</v>
      </c>
      <c r="B11" s="177">
        <f>'Beer Shipments by State'!AC11*31/'US and State Total Population'!B11</f>
        <v>17.697549637060892</v>
      </c>
      <c r="C11" s="177">
        <f>'Beer Shipments by State'!AD11*31/'US and State Total Population'!C11</f>
        <v>17.369711420443881</v>
      </c>
      <c r="D11" s="177">
        <f>'Beer Shipments by State'!AE11*31/'US and State Total Population'!D11</f>
        <v>16.893817066939192</v>
      </c>
      <c r="E11" s="177">
        <f>'Beer Shipments by State'!AF11*31/'US and State Total Population'!E11</f>
        <v>17.034643285797713</v>
      </c>
      <c r="F11" s="177">
        <f>'Beer Shipments by State'!AG11*31/'US and State Total Population'!F11</f>
        <v>17.256949644494842</v>
      </c>
      <c r="G11" s="177">
        <f>'Beer Shipments by State'!AH11*31/'US and State Total Population'!G11</f>
        <v>17.270283111775598</v>
      </c>
      <c r="H11" s="177">
        <f>'Beer Shipments by State'!AI11*31/'US and State Total Population'!H11</f>
        <v>16.85107544184536</v>
      </c>
      <c r="I11" s="177">
        <f>'Beer Shipments by State'!AJ11*31/'US and State Total Population'!I11</f>
        <v>17.067882695565729</v>
      </c>
      <c r="J11" s="177">
        <f>'Beer Shipments by State'!AK11*31/'US and State Total Population'!J11</f>
        <v>17.221650855315186</v>
      </c>
      <c r="K11" s="177">
        <f>'Beer Shipments by State'!AL11*31/'US and State Total Population'!K11</f>
        <v>16.968016818092163</v>
      </c>
      <c r="L11" s="177">
        <f>'Beer Shipments by State'!AM11*31/'US and State Total Population'!L11</f>
        <v>16.85081631581961</v>
      </c>
      <c r="M11" s="177">
        <f>'Beer Shipments by State'!AN11*31/'US and State Total Population'!M11</f>
        <v>16.493784254756214</v>
      </c>
      <c r="N11" s="177">
        <f>'Beer Shipments by State'!AO11*31/'US and State Total Population'!N11</f>
        <v>16.933371866592349</v>
      </c>
      <c r="O11" s="177">
        <f>'Beer Shipments by State'!AP11*31/'US and State Total Population'!O11</f>
        <v>17.137258486567397</v>
      </c>
      <c r="P11" s="177">
        <f>'Beer Shipments by State'!AQ11*31/'US and State Total Population'!P11</f>
        <v>17.220579381318451</v>
      </c>
      <c r="Q11" s="177">
        <f>'Beer Shipments by State'!AR11*31/'US and State Total Population'!Q11</f>
        <v>16.56283794845675</v>
      </c>
      <c r="R11" s="177">
        <f>'Beer Shipments by State'!AS11*31/'US and State Total Population'!R11</f>
        <v>16.105441215876084</v>
      </c>
      <c r="S11" s="177">
        <f>'Beer Shipments by State'!AT11*31/'US and State Total Population'!S11</f>
        <v>15.855531513217658</v>
      </c>
    </row>
    <row r="12" spans="1:19">
      <c r="A12" s="9" t="s">
        <v>184</v>
      </c>
      <c r="B12" s="177">
        <f>'Beer Shipments by State'!AC12*31/'US and State Total Population'!B12</f>
        <v>25.446185256673797</v>
      </c>
      <c r="C12" s="177">
        <f>'Beer Shipments by State'!AD12*31/'US and State Total Population'!C12</f>
        <v>24.122585764127752</v>
      </c>
      <c r="D12" s="177">
        <f>'Beer Shipments by State'!AE12*31/'US and State Total Population'!D12</f>
        <v>24.07410891296221</v>
      </c>
      <c r="E12" s="177">
        <f>'Beer Shipments by State'!AF12*31/'US and State Total Population'!E12</f>
        <v>24.260570043127824</v>
      </c>
      <c r="F12" s="177">
        <f>'Beer Shipments by State'!AG12*31/'US and State Total Population'!F12</f>
        <v>24.370007925746886</v>
      </c>
      <c r="G12" s="177">
        <f>'Beer Shipments by State'!AH12*31/'US and State Total Population'!G12</f>
        <v>24.604877482290092</v>
      </c>
      <c r="H12" s="177">
        <f>'Beer Shipments by State'!AI12*31/'US and State Total Population'!H12</f>
        <v>24.359040645774947</v>
      </c>
      <c r="I12" s="177">
        <f>'Beer Shipments by State'!AJ12*31/'US and State Total Population'!I12</f>
        <v>24.94610810851632</v>
      </c>
      <c r="J12" s="177">
        <f>'Beer Shipments by State'!AK12*31/'US and State Total Population'!J12</f>
        <v>24.97077163481277</v>
      </c>
      <c r="K12" s="177">
        <f>'Beer Shipments by State'!AL12*31/'US and State Total Population'!K12</f>
        <v>25.040854172244316</v>
      </c>
      <c r="L12" s="177">
        <f>'Beer Shipments by State'!AM12*31/'US and State Total Population'!L12</f>
        <v>25.851867910406185</v>
      </c>
      <c r="M12" s="177">
        <f>'Beer Shipments by State'!AN12*31/'US and State Total Population'!M12</f>
        <v>26.143036711153833</v>
      </c>
      <c r="N12" s="177">
        <f>'Beer Shipments by State'!AO12*31/'US and State Total Population'!N12</f>
        <v>26.391190381553354</v>
      </c>
      <c r="O12" s="177">
        <f>'Beer Shipments by State'!AP12*31/'US and State Total Population'!O12</f>
        <v>26.484434766164746</v>
      </c>
      <c r="P12" s="177">
        <f>'Beer Shipments by State'!AQ12*31/'US and State Total Population'!P12</f>
        <v>25.68595978430681</v>
      </c>
      <c r="Q12" s="177">
        <f>'Beer Shipments by State'!AR12*31/'US and State Total Population'!Q12</f>
        <v>24.917132327520953</v>
      </c>
      <c r="R12" s="177">
        <f>'Beer Shipments by State'!AS12*31/'US and State Total Population'!R12</f>
        <v>25.275684279732864</v>
      </c>
      <c r="S12" s="177">
        <f>'Beer Shipments by State'!AT12*31/'US and State Total Population'!S12</f>
        <v>24.961625119713904</v>
      </c>
    </row>
    <row r="13" spans="1:19">
      <c r="A13" s="9" t="s">
        <v>185</v>
      </c>
      <c r="B13" s="177">
        <f>'Beer Shipments by State'!AC13*31/'US and State Total Population'!B13</f>
        <v>27.783463076951797</v>
      </c>
      <c r="C13" s="177">
        <f>'Beer Shipments by State'!AD13*31/'US and State Total Population'!C13</f>
        <v>27.685793869946963</v>
      </c>
      <c r="D13" s="177">
        <f>'Beer Shipments by State'!AE13*31/'US and State Total Population'!D13</f>
        <v>26.229036107320873</v>
      </c>
      <c r="E13" s="177">
        <f>'Beer Shipments by State'!AF13*31/'US and State Total Population'!E13</f>
        <v>25.89796489917849</v>
      </c>
      <c r="F13" s="177">
        <f>'Beer Shipments by State'!AG13*31/'US and State Total Population'!F13</f>
        <v>25.478596323620472</v>
      </c>
      <c r="G13" s="177">
        <f>'Beer Shipments by State'!AH13*31/'US and State Total Population'!G13</f>
        <v>25.412679121661554</v>
      </c>
      <c r="H13" s="177">
        <f>'Beer Shipments by State'!AI13*31/'US and State Total Population'!H13</f>
        <v>25.236194800628976</v>
      </c>
      <c r="I13" s="177">
        <f>'Beer Shipments by State'!AJ13*31/'US and State Total Population'!I13</f>
        <v>23.721993913564305</v>
      </c>
      <c r="J13" s="177">
        <f>'Beer Shipments by State'!AK13*31/'US and State Total Population'!J13</f>
        <v>23.050492823495283</v>
      </c>
      <c r="K13" s="177">
        <f>'Beer Shipments by State'!AL13*31/'US and State Total Population'!K13</f>
        <v>22.619868923101436</v>
      </c>
      <c r="L13" s="177">
        <f>'Beer Shipments by State'!AM13*31/'US and State Total Population'!L13</f>
        <v>22.810025427896484</v>
      </c>
      <c r="M13" s="177">
        <f>'Beer Shipments by State'!AN13*31/'US and State Total Population'!M13</f>
        <v>23.56105678731516</v>
      </c>
      <c r="N13" s="177">
        <f>'Beer Shipments by State'!AO13*31/'US and State Total Population'!N13</f>
        <v>23.280655696176584</v>
      </c>
      <c r="O13" s="177">
        <f>'Beer Shipments by State'!AP13*31/'US and State Total Population'!O13</f>
        <v>23.283958369906166</v>
      </c>
      <c r="P13" s="177">
        <f>'Beer Shipments by State'!AQ13*31/'US and State Total Population'!P13</f>
        <v>23.071561629716495</v>
      </c>
      <c r="Q13" s="177">
        <f>'Beer Shipments by State'!AR13*31/'US and State Total Population'!Q13</f>
        <v>21.496871543232213</v>
      </c>
      <c r="R13" s="177">
        <f>'Beer Shipments by State'!AS13*31/'US and State Total Population'!R13</f>
        <v>21.717179820204709</v>
      </c>
      <c r="S13" s="177">
        <f>'Beer Shipments by State'!AT13*31/'US and State Total Population'!S13</f>
        <v>21.632707549362721</v>
      </c>
    </row>
    <row r="14" spans="1:19">
      <c r="A14" s="9" t="s">
        <v>285</v>
      </c>
      <c r="B14" s="177">
        <f>'Beer Shipments by State'!AC14*31/'US and State Total Population'!B14</f>
        <v>25.311330133395657</v>
      </c>
      <c r="C14" s="177">
        <f>'Beer Shipments by State'!AD14*31/'US and State Total Population'!C14</f>
        <v>24.743385811200056</v>
      </c>
      <c r="D14" s="177">
        <f>'Beer Shipments by State'!AE14*31/'US and State Total Population'!D14</f>
        <v>24.544436208373057</v>
      </c>
      <c r="E14" s="177">
        <f>'Beer Shipments by State'!AF14*31/'US and State Total Population'!E14</f>
        <v>24.321707704521128</v>
      </c>
      <c r="F14" s="177">
        <f>'Beer Shipments by State'!AG14*31/'US and State Total Population'!F14</f>
        <v>23.689142307209757</v>
      </c>
      <c r="G14" s="177">
        <f>'Beer Shipments by State'!AH14*31/'US and State Total Population'!G14</f>
        <v>23.659022752168369</v>
      </c>
      <c r="H14" s="177">
        <f>'Beer Shipments by State'!AI14*31/'US and State Total Population'!H14</f>
        <v>23.638645409935137</v>
      </c>
      <c r="I14" s="177">
        <f>'Beer Shipments by State'!AJ14*31/'US and State Total Population'!I14</f>
        <v>23.566423882794982</v>
      </c>
      <c r="J14" s="177">
        <f>'Beer Shipments by State'!AK14*31/'US and State Total Population'!J14</f>
        <v>23.855582609260644</v>
      </c>
      <c r="K14" s="177">
        <f>'Beer Shipments by State'!AL14*31/'US and State Total Population'!K14</f>
        <v>24.639033456085805</v>
      </c>
      <c r="L14" s="177">
        <f>'Beer Shipments by State'!AM14*31/'US and State Total Population'!L14</f>
        <v>24.856613094036835</v>
      </c>
      <c r="M14" s="177">
        <f>'Beer Shipments by State'!AN14*31/'US and State Total Population'!M14</f>
        <v>24.665189042465144</v>
      </c>
      <c r="N14" s="177">
        <f>'Beer Shipments by State'!AO14*31/'US and State Total Population'!N14</f>
        <v>24.360104077935556</v>
      </c>
      <c r="O14" s="177">
        <f>'Beer Shipments by State'!AP14*31/'US and State Total Population'!O14</f>
        <v>23.917127475188089</v>
      </c>
      <c r="P14" s="177">
        <f>'Beer Shipments by State'!AQ14*31/'US and State Total Population'!P14</f>
        <v>23.373432664933102</v>
      </c>
      <c r="Q14" s="177">
        <f>'Beer Shipments by State'!AR14*31/'US and State Total Population'!Q14</f>
        <v>22.317640820813491</v>
      </c>
      <c r="R14" s="177">
        <f>'Beer Shipments by State'!AS14*31/'US and State Total Population'!R14</f>
        <v>21.000320467478417</v>
      </c>
      <c r="S14" s="177">
        <f>'Beer Shipments by State'!AT14*31/'US and State Total Population'!S14</f>
        <v>20.891443608936342</v>
      </c>
    </row>
    <row r="15" spans="1:19">
      <c r="A15" s="9" t="s">
        <v>187</v>
      </c>
      <c r="B15" s="177">
        <f>'Beer Shipments by State'!AC15*31/'US and State Total Population'!B15</f>
        <v>21.312725499551849</v>
      </c>
      <c r="C15" s="177">
        <f>'Beer Shipments by State'!AD15*31/'US and State Total Population'!C15</f>
        <v>21.094822985549531</v>
      </c>
      <c r="D15" s="177">
        <f>'Beer Shipments by State'!AE15*31/'US and State Total Population'!D15</f>
        <v>21.521724570191264</v>
      </c>
      <c r="E15" s="177">
        <f>'Beer Shipments by State'!AF15*31/'US and State Total Population'!E15</f>
        <v>21.052205963774831</v>
      </c>
      <c r="F15" s="177">
        <f>'Beer Shipments by State'!AG15*31/'US and State Total Population'!F15</f>
        <v>21.323877324399607</v>
      </c>
      <c r="G15" s="177">
        <f>'Beer Shipments by State'!AH15*31/'US and State Total Population'!G15</f>
        <v>21.662016551153279</v>
      </c>
      <c r="H15" s="177">
        <f>'Beer Shipments by State'!AI15*31/'US and State Total Population'!H15</f>
        <v>21.513981987722314</v>
      </c>
      <c r="I15" s="177">
        <f>'Beer Shipments by State'!AJ15*31/'US and State Total Population'!I15</f>
        <v>20.972039504943343</v>
      </c>
      <c r="J15" s="177">
        <f>'Beer Shipments by State'!AK15*31/'US and State Total Population'!J15</f>
        <v>20.953556367588053</v>
      </c>
      <c r="K15" s="177">
        <f>'Beer Shipments by State'!AL15*31/'US and State Total Population'!K15</f>
        <v>20.291725872759226</v>
      </c>
      <c r="L15" s="177">
        <f>'Beer Shipments by State'!AM15*31/'US and State Total Population'!L15</f>
        <v>20.505464416483434</v>
      </c>
      <c r="M15" s="177">
        <f>'Beer Shipments by State'!AN15*31/'US and State Total Population'!M15</f>
        <v>19.823808203204813</v>
      </c>
      <c r="N15" s="177">
        <f>'Beer Shipments by State'!AO15*31/'US and State Total Population'!N15</f>
        <v>20.198260049803004</v>
      </c>
      <c r="O15" s="177">
        <f>'Beer Shipments by State'!AP15*31/'US and State Total Population'!O15</f>
        <v>19.854249919959443</v>
      </c>
      <c r="P15" s="177">
        <f>'Beer Shipments by State'!AQ15*31/'US and State Total Population'!P15</f>
        <v>19.629210559354032</v>
      </c>
      <c r="Q15" s="177">
        <f>'Beer Shipments by State'!AR15*31/'US and State Total Population'!Q15</f>
        <v>18.75936855969416</v>
      </c>
      <c r="R15" s="177">
        <f>'Beer Shipments by State'!AS15*31/'US and State Total Population'!R15</f>
        <v>18.518011814603049</v>
      </c>
      <c r="S15" s="177">
        <f>'Beer Shipments by State'!AT15*31/'US and State Total Population'!S15</f>
        <v>18.167458056619967</v>
      </c>
    </row>
    <row r="16" spans="1:19">
      <c r="A16" s="9" t="s">
        <v>188</v>
      </c>
      <c r="B16" s="177">
        <f>'Beer Shipments by State'!AC16*31/'US and State Total Population'!B16</f>
        <v>25.271634712547662</v>
      </c>
      <c r="C16" s="177">
        <f>'Beer Shipments by State'!AD16*31/'US and State Total Population'!C16</f>
        <v>24.984204422594569</v>
      </c>
      <c r="D16" s="177">
        <f>'Beer Shipments by State'!AE16*31/'US and State Total Population'!D16</f>
        <v>24.956937250520248</v>
      </c>
      <c r="E16" s="177">
        <f>'Beer Shipments by State'!AF16*31/'US and State Total Population'!E16</f>
        <v>24.357734970783401</v>
      </c>
      <c r="F16" s="177">
        <f>'Beer Shipments by State'!AG16*31/'US and State Total Population'!F16</f>
        <v>23.653490318317559</v>
      </c>
      <c r="G16" s="177">
        <f>'Beer Shipments by State'!AH16*31/'US and State Total Population'!G16</f>
        <v>23.588687102371313</v>
      </c>
      <c r="H16" s="177">
        <f>'Beer Shipments by State'!AI16*31/'US and State Total Population'!H16</f>
        <v>24.105777318467759</v>
      </c>
      <c r="I16" s="177">
        <f>'Beer Shipments by State'!AJ16*31/'US and State Total Population'!I16</f>
        <v>23.902773912008243</v>
      </c>
      <c r="J16" s="177">
        <f>'Beer Shipments by State'!AK16*31/'US and State Total Population'!J16</f>
        <v>24.031742940921028</v>
      </c>
      <c r="K16" s="177">
        <f>'Beer Shipments by State'!AL16*31/'US and State Total Population'!K16</f>
        <v>24.205703128875673</v>
      </c>
      <c r="L16" s="177">
        <f>'Beer Shipments by State'!AM16*31/'US and State Total Population'!L16</f>
        <v>24.195368556297407</v>
      </c>
      <c r="M16" s="177">
        <f>'Beer Shipments by State'!AN16*31/'US and State Total Population'!M16</f>
        <v>24.234951774184871</v>
      </c>
      <c r="N16" s="177">
        <f>'Beer Shipments by State'!AO16*31/'US and State Total Population'!N16</f>
        <v>24.06392793962662</v>
      </c>
      <c r="O16" s="177">
        <f>'Beer Shipments by State'!AP16*31/'US and State Total Population'!O16</f>
        <v>24.428132016446476</v>
      </c>
      <c r="P16" s="177">
        <f>'Beer Shipments by State'!AQ16*31/'US and State Total Population'!P16</f>
        <v>24.304464065306732</v>
      </c>
      <c r="Q16" s="177">
        <f>'Beer Shipments by State'!AR16*31/'US and State Total Population'!Q16</f>
        <v>23.755422034654696</v>
      </c>
      <c r="R16" s="177">
        <f>'Beer Shipments by State'!AS16*31/'US and State Total Population'!R16</f>
        <v>23.066609902520433</v>
      </c>
      <c r="S16" s="177">
        <f>'Beer Shipments by State'!AT16*31/'US and State Total Population'!S16</f>
        <v>22.896911035358798</v>
      </c>
    </row>
    <row r="17" spans="1:19">
      <c r="A17" s="9" t="s">
        <v>189</v>
      </c>
      <c r="B17" s="177">
        <f>'Beer Shipments by State'!AC17*31/'US and State Total Population'!B17</f>
        <v>21.041472658364917</v>
      </c>
      <c r="C17" s="177">
        <f>'Beer Shipments by State'!AD17*31/'US and State Total Population'!C17</f>
        <v>19.875492006434943</v>
      </c>
      <c r="D17" s="177">
        <f>'Beer Shipments by State'!AE17*31/'US and State Total Population'!D17</f>
        <v>20.345238857169456</v>
      </c>
      <c r="E17" s="177">
        <f>'Beer Shipments by State'!AF17*31/'US and State Total Population'!E17</f>
        <v>19.79816771399733</v>
      </c>
      <c r="F17" s="177">
        <f>'Beer Shipments by State'!AG17*31/'US and State Total Population'!F17</f>
        <v>20.039709182084593</v>
      </c>
      <c r="G17" s="177">
        <f>'Beer Shipments by State'!AH17*31/'US and State Total Population'!G17</f>
        <v>20.29135578525548</v>
      </c>
      <c r="H17" s="177">
        <f>'Beer Shipments by State'!AI17*31/'US and State Total Population'!H17</f>
        <v>20.204746689814495</v>
      </c>
      <c r="I17" s="177">
        <f>'Beer Shipments by State'!AJ17*31/'US and State Total Population'!I17</f>
        <v>20.860379698530814</v>
      </c>
      <c r="J17" s="177">
        <f>'Beer Shipments by State'!AK17*31/'US and State Total Population'!J17</f>
        <v>21.073495908776451</v>
      </c>
      <c r="K17" s="177">
        <f>'Beer Shipments by State'!AL17*31/'US and State Total Population'!K17</f>
        <v>21.135184507134941</v>
      </c>
      <c r="L17" s="177">
        <f>'Beer Shipments by State'!AM17*31/'US and State Total Population'!L17</f>
        <v>20.955968023875403</v>
      </c>
      <c r="M17" s="177">
        <f>'Beer Shipments by State'!AN17*31/'US and State Total Population'!M17</f>
        <v>20.347684394252294</v>
      </c>
      <c r="N17" s="177">
        <f>'Beer Shipments by State'!AO17*31/'US and State Total Population'!N17</f>
        <v>20.989861730757433</v>
      </c>
      <c r="O17" s="177">
        <f>'Beer Shipments by State'!AP17*31/'US and State Total Population'!O17</f>
        <v>21.202321343630903</v>
      </c>
      <c r="P17" s="177">
        <f>'Beer Shipments by State'!AQ17*31/'US and State Total Population'!P17</f>
        <v>21.291810822304004</v>
      </c>
      <c r="Q17" s="177">
        <f>'Beer Shipments by State'!AR17*31/'US and State Total Population'!Q17</f>
        <v>20.786386173468209</v>
      </c>
      <c r="R17" s="177">
        <f>'Beer Shipments by State'!AS17*31/'US and State Total Population'!R17</f>
        <v>20.116797525774427</v>
      </c>
      <c r="S17" s="177">
        <f>'Beer Shipments by State'!AT17*31/'US and State Total Population'!S17</f>
        <v>19.399361190083898</v>
      </c>
    </row>
    <row r="18" spans="1:19">
      <c r="A18" s="9" t="s">
        <v>288</v>
      </c>
      <c r="B18" s="177">
        <f>'Beer Shipments by State'!AC18*31/'US and State Total Population'!B18</f>
        <v>23.302868772814634</v>
      </c>
      <c r="C18" s="177">
        <f>'Beer Shipments by State'!AD18*31/'US and State Total Population'!C18</f>
        <v>22.855676304917949</v>
      </c>
      <c r="D18" s="177">
        <f>'Beer Shipments by State'!AE18*31/'US and State Total Population'!D18</f>
        <v>22.444300143191242</v>
      </c>
      <c r="E18" s="177">
        <f>'Beer Shipments by State'!AF18*31/'US and State Total Population'!E18</f>
        <v>22.334221258251979</v>
      </c>
      <c r="F18" s="177">
        <f>'Beer Shipments by State'!AG18*31/'US and State Total Population'!F18</f>
        <v>22.574091414275291</v>
      </c>
      <c r="G18" s="177">
        <f>'Beer Shipments by State'!AH18*31/'US and State Total Population'!G18</f>
        <v>22.617870915331473</v>
      </c>
      <c r="H18" s="177">
        <f>'Beer Shipments by State'!AI18*31/'US and State Total Population'!H18</f>
        <v>22.526976686074036</v>
      </c>
      <c r="I18" s="177">
        <f>'Beer Shipments by State'!AJ18*31/'US and State Total Population'!I18</f>
        <v>22.686114314617786</v>
      </c>
      <c r="J18" s="177">
        <f>'Beer Shipments by State'!AK18*31/'US and State Total Population'!J18</f>
        <v>22.865787075252435</v>
      </c>
      <c r="K18" s="177">
        <f>'Beer Shipments by State'!AL18*31/'US and State Total Population'!K18</f>
        <v>22.389328066268966</v>
      </c>
      <c r="L18" s="177">
        <f>'Beer Shipments by State'!AM18*31/'US and State Total Population'!L18</f>
        <v>22.10837026066481</v>
      </c>
      <c r="M18" s="177">
        <f>'Beer Shipments by State'!AN18*31/'US and State Total Population'!M18</f>
        <v>22.115858785845916</v>
      </c>
      <c r="N18" s="177">
        <f>'Beer Shipments by State'!AO18*31/'US and State Total Population'!N18</f>
        <v>22.239121256731188</v>
      </c>
      <c r="O18" s="177">
        <f>'Beer Shipments by State'!AP18*31/'US and State Total Population'!O18</f>
        <v>22.259901987025536</v>
      </c>
      <c r="P18" s="177">
        <f>'Beer Shipments by State'!AQ18*31/'US and State Total Population'!P18</f>
        <v>21.624382212796622</v>
      </c>
      <c r="Q18" s="177">
        <f>'Beer Shipments by State'!AR18*31/'US and State Total Population'!Q18</f>
        <v>21.139495861002466</v>
      </c>
      <c r="R18" s="177">
        <f>'Beer Shipments by State'!AS18*31/'US and State Total Population'!R18</f>
        <v>21.403353381632911</v>
      </c>
      <c r="S18" s="177">
        <f>'Beer Shipments by State'!AT18*31/'US and State Total Population'!S18</f>
        <v>20.716012642908037</v>
      </c>
    </row>
    <row r="19" spans="1:19">
      <c r="A19" s="9" t="s">
        <v>191</v>
      </c>
      <c r="B19" s="177">
        <f>'Beer Shipments by State'!AC19*31/'US and State Total Population'!B19</f>
        <v>20.456703050957223</v>
      </c>
      <c r="C19" s="177">
        <f>'Beer Shipments by State'!AD19*31/'US and State Total Population'!C19</f>
        <v>19.961734671643431</v>
      </c>
      <c r="D19" s="177">
        <f>'Beer Shipments by State'!AE19*31/'US and State Total Population'!D19</f>
        <v>20.080591593685959</v>
      </c>
      <c r="E19" s="177">
        <f>'Beer Shipments by State'!AF19*31/'US and State Total Population'!E19</f>
        <v>20.014805717359103</v>
      </c>
      <c r="F19" s="177">
        <f>'Beer Shipments by State'!AG19*31/'US and State Total Population'!F19</f>
        <v>19.8774384551783</v>
      </c>
      <c r="G19" s="177">
        <f>'Beer Shipments by State'!AH19*31/'US and State Total Population'!G19</f>
        <v>20.13296478443479</v>
      </c>
      <c r="H19" s="177">
        <f>'Beer Shipments by State'!AI19*31/'US and State Total Population'!H19</f>
        <v>20.123557800909875</v>
      </c>
      <c r="I19" s="177">
        <f>'Beer Shipments by State'!AJ19*31/'US and State Total Population'!I19</f>
        <v>19.98236201453247</v>
      </c>
      <c r="J19" s="177">
        <f>'Beer Shipments by State'!AK19*31/'US and State Total Population'!J19</f>
        <v>20.281887478294198</v>
      </c>
      <c r="K19" s="177">
        <f>'Beer Shipments by State'!AL19*31/'US and State Total Population'!K19</f>
        <v>19.593233818792172</v>
      </c>
      <c r="L19" s="177">
        <f>'Beer Shipments by State'!AM19*31/'US and State Total Population'!L19</f>
        <v>19.933488933230997</v>
      </c>
      <c r="M19" s="177">
        <f>'Beer Shipments by State'!AN19*31/'US and State Total Population'!M19</f>
        <v>19.83886310609677</v>
      </c>
      <c r="N19" s="177">
        <f>'Beer Shipments by State'!AO19*31/'US and State Total Population'!N19</f>
        <v>19.759099010442121</v>
      </c>
      <c r="O19" s="177">
        <f>'Beer Shipments by State'!AP19*31/'US and State Total Population'!O19</f>
        <v>20.378400342368572</v>
      </c>
      <c r="P19" s="177">
        <f>'Beer Shipments by State'!AQ19*31/'US and State Total Population'!P19</f>
        <v>20.198718438675748</v>
      </c>
      <c r="Q19" s="177">
        <f>'Beer Shipments by State'!AR19*31/'US and State Total Population'!Q19</f>
        <v>19.600175284165172</v>
      </c>
      <c r="R19" s="177">
        <f>'Beer Shipments by State'!AS19*31/'US and State Total Population'!R19</f>
        <v>19.141702396470162</v>
      </c>
      <c r="S19" s="177">
        <f>'Beer Shipments by State'!AT19*31/'US and State Total Population'!S19</f>
        <v>18.32917586378052</v>
      </c>
    </row>
    <row r="20" spans="1:19">
      <c r="A20" s="9" t="s">
        <v>192</v>
      </c>
      <c r="B20" s="177">
        <f>'Beer Shipments by State'!AC20*31/'US and State Total Population'!B20</f>
        <v>23.191838557346042</v>
      </c>
      <c r="C20" s="177">
        <f>'Beer Shipments by State'!AD20*31/'US and State Total Population'!C20</f>
        <v>22.50619678709397</v>
      </c>
      <c r="D20" s="177">
        <f>'Beer Shipments by State'!AE20*31/'US and State Total Population'!D20</f>
        <v>22.870971180555557</v>
      </c>
      <c r="E20" s="177">
        <f>'Beer Shipments by State'!AF20*31/'US and State Total Population'!E20</f>
        <v>22.930059606678245</v>
      </c>
      <c r="F20" s="177">
        <f>'Beer Shipments by State'!AG20*31/'US and State Total Population'!F20</f>
        <v>23.722837589807611</v>
      </c>
      <c r="G20" s="177">
        <f>'Beer Shipments by State'!AH20*31/'US and State Total Population'!G20</f>
        <v>24.068229599737322</v>
      </c>
      <c r="H20" s="177">
        <f>'Beer Shipments by State'!AI20*31/'US and State Total Population'!H20</f>
        <v>24.338185602275374</v>
      </c>
      <c r="I20" s="177">
        <f>'Beer Shipments by State'!AJ20*31/'US and State Total Population'!I20</f>
        <v>24.289909104378051</v>
      </c>
      <c r="J20" s="177">
        <f>'Beer Shipments by State'!AK20*31/'US and State Total Population'!J20</f>
        <v>24.865356839893561</v>
      </c>
      <c r="K20" s="177">
        <f>'Beer Shipments by State'!AL20*31/'US and State Total Population'!K20</f>
        <v>24.989076955601451</v>
      </c>
      <c r="L20" s="177">
        <f>'Beer Shipments by State'!AM20*31/'US and State Total Population'!L20</f>
        <v>25.263640438380712</v>
      </c>
      <c r="M20" s="177">
        <f>'Beer Shipments by State'!AN20*31/'US and State Total Population'!M20</f>
        <v>25.123806184414462</v>
      </c>
      <c r="N20" s="177">
        <f>'Beer Shipments by State'!AO20*31/'US and State Total Population'!N20</f>
        <v>25.042491441273416</v>
      </c>
      <c r="O20" s="177">
        <f>'Beer Shipments by State'!AP20*31/'US and State Total Population'!O20</f>
        <v>25.054735935321244</v>
      </c>
      <c r="P20" s="177">
        <f>'Beer Shipments by State'!AQ20*31/'US and State Total Population'!P20</f>
        <v>25.630757471553395</v>
      </c>
      <c r="Q20" s="177">
        <f>'Beer Shipments by State'!AR20*31/'US and State Total Population'!Q20</f>
        <v>25.900476951024253</v>
      </c>
      <c r="R20" s="177">
        <f>'Beer Shipments by State'!AS20*31/'US and State Total Population'!R20</f>
        <v>24.993706401039994</v>
      </c>
      <c r="S20" s="177">
        <f>'Beer Shipments by State'!AT20*31/'US and State Total Population'!S20</f>
        <v>24.354137350816142</v>
      </c>
    </row>
    <row r="21" spans="1:19">
      <c r="A21" s="9" t="s">
        <v>193</v>
      </c>
      <c r="B21" s="177">
        <f>'Beer Shipments by State'!AC21*31/'US and State Total Population'!B21</f>
        <v>19.251017142715423</v>
      </c>
      <c r="C21" s="177">
        <f>'Beer Shipments by State'!AD21*31/'US and State Total Population'!C21</f>
        <v>18.834254963558344</v>
      </c>
      <c r="D21" s="177">
        <f>'Beer Shipments by State'!AE21*31/'US and State Total Population'!D21</f>
        <v>18.625688740794796</v>
      </c>
      <c r="E21" s="177">
        <f>'Beer Shipments by State'!AF21*31/'US and State Total Population'!E21</f>
        <v>19.351455550276782</v>
      </c>
      <c r="F21" s="177">
        <f>'Beer Shipments by State'!AG21*31/'US and State Total Population'!F21</f>
        <v>19.329340621920334</v>
      </c>
      <c r="G21" s="177">
        <f>'Beer Shipments by State'!AH21*31/'US and State Total Population'!G21</f>
        <v>20.133961434292459</v>
      </c>
      <c r="H21" s="177">
        <f>'Beer Shipments by State'!AI21*31/'US and State Total Population'!H21</f>
        <v>20.363437778184643</v>
      </c>
      <c r="I21" s="177">
        <f>'Beer Shipments by State'!AJ21*31/'US and State Total Population'!I21</f>
        <v>20.132110436797063</v>
      </c>
      <c r="J21" s="177">
        <f>'Beer Shipments by State'!AK21*31/'US and State Total Population'!J21</f>
        <v>20.818868958154304</v>
      </c>
      <c r="K21" s="177">
        <f>'Beer Shipments by State'!AL21*31/'US and State Total Population'!K21</f>
        <v>21.100482824956742</v>
      </c>
      <c r="L21" s="177">
        <f>'Beer Shipments by State'!AM21*31/'US and State Total Population'!L21</f>
        <v>21.045795885135902</v>
      </c>
      <c r="M21" s="177">
        <f>'Beer Shipments by State'!AN21*31/'US and State Total Population'!M21</f>
        <v>20.765119123968244</v>
      </c>
      <c r="N21" s="177">
        <f>'Beer Shipments by State'!AO21*31/'US and State Total Population'!N21</f>
        <v>21.338397791892685</v>
      </c>
      <c r="O21" s="177">
        <f>'Beer Shipments by State'!AP21*31/'US and State Total Population'!O21</f>
        <v>21.021004492720124</v>
      </c>
      <c r="P21" s="177">
        <f>'Beer Shipments by State'!AQ21*31/'US and State Total Population'!P21</f>
        <v>21.00826520866676</v>
      </c>
      <c r="Q21" s="177">
        <f>'Beer Shipments by State'!AR21*31/'US and State Total Population'!Q21</f>
        <v>20.930282911757125</v>
      </c>
      <c r="R21" s="177">
        <f>'Beer Shipments by State'!AS21*31/'US and State Total Population'!R21</f>
        <v>20.392720430666785</v>
      </c>
      <c r="S21" s="177">
        <f>'Beer Shipments by State'!AT21*31/'US and State Total Population'!S21</f>
        <v>19.795240759612227</v>
      </c>
    </row>
    <row r="22" spans="1:19">
      <c r="A22" s="9" t="s">
        <v>194</v>
      </c>
      <c r="B22" s="177">
        <f>'Beer Shipments by State'!AC22*31/'US and State Total Population'!B22</f>
        <v>19.256439187672509</v>
      </c>
      <c r="C22" s="177">
        <f>'Beer Shipments by State'!AD22*31/'US and State Total Population'!C22</f>
        <v>18.781918991662096</v>
      </c>
      <c r="D22" s="177">
        <f>'Beer Shipments by State'!AE22*31/'US and State Total Population'!D22</f>
        <v>18.892526026684287</v>
      </c>
      <c r="E22" s="177">
        <f>'Beer Shipments by State'!AF22*31/'US and State Total Population'!E22</f>
        <v>19.03135186744813</v>
      </c>
      <c r="F22" s="177">
        <f>'Beer Shipments by State'!AG22*31/'US and State Total Population'!F22</f>
        <v>19.137908209736061</v>
      </c>
      <c r="G22" s="177">
        <f>'Beer Shipments by State'!AH22*31/'US and State Total Population'!G22</f>
        <v>19.227523380104742</v>
      </c>
      <c r="H22" s="177">
        <f>'Beer Shipments by State'!AI22*31/'US and State Total Population'!H22</f>
        <v>19.278333425129375</v>
      </c>
      <c r="I22" s="177">
        <f>'Beer Shipments by State'!AJ22*31/'US and State Total Population'!I22</f>
        <v>18.957275426527662</v>
      </c>
      <c r="J22" s="177">
        <f>'Beer Shipments by State'!AK22*31/'US and State Total Population'!J22</f>
        <v>19.449275145996065</v>
      </c>
      <c r="K22" s="177">
        <f>'Beer Shipments by State'!AL22*31/'US and State Total Population'!K22</f>
        <v>18.783807019447217</v>
      </c>
      <c r="L22" s="177">
        <f>'Beer Shipments by State'!AM22*31/'US and State Total Population'!L22</f>
        <v>19.42911597732548</v>
      </c>
      <c r="M22" s="177">
        <f>'Beer Shipments by State'!AN22*31/'US and State Total Population'!M22</f>
        <v>19.017934920371257</v>
      </c>
      <c r="N22" s="177">
        <f>'Beer Shipments by State'!AO22*31/'US and State Total Population'!N22</f>
        <v>19.003323240717808</v>
      </c>
      <c r="O22" s="177">
        <f>'Beer Shipments by State'!AP22*31/'US and State Total Population'!O22</f>
        <v>19.307512933431656</v>
      </c>
      <c r="P22" s="177">
        <f>'Beer Shipments by State'!AQ22*31/'US and State Total Population'!P22</f>
        <v>19.0675576126458</v>
      </c>
      <c r="Q22" s="177">
        <f>'Beer Shipments by State'!AR22*31/'US and State Total Population'!Q22</f>
        <v>18.287325227688747</v>
      </c>
      <c r="R22" s="177">
        <f>'Beer Shipments by State'!AS22*31/'US and State Total Population'!R22</f>
        <v>17.96042830346363</v>
      </c>
      <c r="S22" s="177">
        <f>'Beer Shipments by State'!AT22*31/'US and State Total Population'!S22</f>
        <v>17.156873009349869</v>
      </c>
    </row>
    <row r="23" spans="1:19">
      <c r="A23" s="9" t="s">
        <v>274</v>
      </c>
      <c r="B23" s="177">
        <f>'Beer Shipments by State'!AC23*31/'US and State Total Population'!B23</f>
        <v>26.931684117768427</v>
      </c>
      <c r="C23" s="177">
        <f>'Beer Shipments by State'!AD23*31/'US and State Total Population'!C23</f>
        <v>25.872529533918016</v>
      </c>
      <c r="D23" s="177">
        <f>'Beer Shipments by State'!AE23*31/'US and State Total Population'!D23</f>
        <v>26.231391557436137</v>
      </c>
      <c r="E23" s="177">
        <f>'Beer Shipments by State'!AF23*31/'US and State Total Population'!E23</f>
        <v>26.253191590906365</v>
      </c>
      <c r="F23" s="177">
        <f>'Beer Shipments by State'!AG23*31/'US and State Total Population'!F23</f>
        <v>26.317044805537588</v>
      </c>
      <c r="G23" s="177">
        <f>'Beer Shipments by State'!AH23*31/'US and State Total Population'!G23</f>
        <v>26.988189591533917</v>
      </c>
      <c r="H23" s="177">
        <f>'Beer Shipments by State'!AI23*31/'US and State Total Population'!H23</f>
        <v>26.500605185327238</v>
      </c>
      <c r="I23" s="177">
        <f>'Beer Shipments by State'!AJ23*31/'US and State Total Population'!I23</f>
        <v>26.214329672596261</v>
      </c>
      <c r="J23" s="177">
        <f>'Beer Shipments by State'!AK23*31/'US and State Total Population'!J23</f>
        <v>26.301646841193538</v>
      </c>
      <c r="K23" s="177">
        <f>'Beer Shipments by State'!AL23*31/'US and State Total Population'!K23</f>
        <v>26.293874235300486</v>
      </c>
      <c r="L23" s="177">
        <f>'Beer Shipments by State'!AM23*31/'US and State Total Population'!L23</f>
        <v>25.576571482186328</v>
      </c>
      <c r="M23" s="177">
        <f>'Beer Shipments by State'!AN23*31/'US and State Total Population'!M23</f>
        <v>25.426983637941166</v>
      </c>
      <c r="N23" s="177">
        <f>'Beer Shipments by State'!AO23*31/'US and State Total Population'!N23</f>
        <v>27.856928716281587</v>
      </c>
      <c r="O23" s="177">
        <f>'Beer Shipments by State'!AP23*31/'US and State Total Population'!O23</f>
        <v>27.006952888659523</v>
      </c>
      <c r="P23" s="177">
        <f>'Beer Shipments by State'!AQ23*31/'US and State Total Population'!P23</f>
        <v>27.054966019797586</v>
      </c>
      <c r="Q23" s="177">
        <f>'Beer Shipments by State'!AR23*31/'US and State Total Population'!Q23</f>
        <v>25.719674362708151</v>
      </c>
      <c r="R23" s="177">
        <f>'Beer Shipments by State'!AS23*31/'US and State Total Population'!R23</f>
        <v>24.794819967281363</v>
      </c>
      <c r="S23" s="177">
        <f>'Beer Shipments by State'!AT23*31/'US and State Total Population'!S23</f>
        <v>24.231826222497514</v>
      </c>
    </row>
    <row r="24" spans="1:19">
      <c r="A24" s="9" t="s">
        <v>291</v>
      </c>
      <c r="B24" s="177">
        <f>'Beer Shipments by State'!AC24*31/'US and State Total Population'!B24</f>
        <v>20.202255319628346</v>
      </c>
      <c r="C24" s="177">
        <f>'Beer Shipments by State'!AD24*31/'US and State Total Population'!C24</f>
        <v>21.06209026281082</v>
      </c>
      <c r="D24" s="177">
        <f>'Beer Shipments by State'!AE24*31/'US and State Total Population'!D24</f>
        <v>21.161534273773878</v>
      </c>
      <c r="E24" s="177">
        <f>'Beer Shipments by State'!AF24*31/'US and State Total Population'!E24</f>
        <v>20.828216874114382</v>
      </c>
      <c r="F24" s="177">
        <f>'Beer Shipments by State'!AG24*31/'US and State Total Population'!F24</f>
        <v>20.685771967402811</v>
      </c>
      <c r="G24" s="177">
        <f>'Beer Shipments by State'!AH24*31/'US and State Total Population'!G24</f>
        <v>21.111777001724018</v>
      </c>
      <c r="H24" s="177">
        <f>'Beer Shipments by State'!AI24*31/'US and State Total Population'!H24</f>
        <v>21.429964006611446</v>
      </c>
      <c r="I24" s="177">
        <f>'Beer Shipments by State'!AJ24*31/'US and State Total Population'!I24</f>
        <v>22.019345151218648</v>
      </c>
      <c r="J24" s="177">
        <f>'Beer Shipments by State'!AK24*31/'US and State Total Population'!J24</f>
        <v>22.466934690302836</v>
      </c>
      <c r="K24" s="177">
        <f>'Beer Shipments by State'!AL24*31/'US and State Total Population'!K24</f>
        <v>22.96908708424392</v>
      </c>
      <c r="L24" s="177">
        <f>'Beer Shipments by State'!AM24*31/'US and State Total Population'!L24</f>
        <v>23.408705837737326</v>
      </c>
      <c r="M24" s="177">
        <f>'Beer Shipments by State'!AN24*31/'US and State Total Population'!M24</f>
        <v>23.348622166761757</v>
      </c>
      <c r="N24" s="177">
        <f>'Beer Shipments by State'!AO24*31/'US and State Total Population'!N24</f>
        <v>23.722438335408171</v>
      </c>
      <c r="O24" s="177">
        <f>'Beer Shipments by State'!AP24*31/'US and State Total Population'!O24</f>
        <v>24.57599829101154</v>
      </c>
      <c r="P24" s="177">
        <f>'Beer Shipments by State'!AQ24*31/'US and State Total Population'!P24</f>
        <v>24.502670807075969</v>
      </c>
      <c r="Q24" s="177">
        <f>'Beer Shipments by State'!AR24*31/'US and State Total Population'!Q24</f>
        <v>24.021492815373726</v>
      </c>
      <c r="R24" s="177">
        <f>'Beer Shipments by State'!AS24*31/'US and State Total Population'!R24</f>
        <v>24.49420926638129</v>
      </c>
      <c r="S24" s="177">
        <f>'Beer Shipments by State'!AT24*31/'US and State Total Population'!S24</f>
        <v>25.370522924930679</v>
      </c>
    </row>
    <row r="25" spans="1:19">
      <c r="A25" s="9" t="s">
        <v>292</v>
      </c>
      <c r="B25" s="177">
        <f>'Beer Shipments by State'!AC25*31/'US and State Total Population'!B25</f>
        <v>19.188005518548454</v>
      </c>
      <c r="C25" s="177">
        <f>'Beer Shipments by State'!AD25*31/'US and State Total Population'!C25</f>
        <v>18.816388374592435</v>
      </c>
      <c r="D25" s="177">
        <f>'Beer Shipments by State'!AE25*31/'US and State Total Population'!D25</f>
        <v>18.510792283077457</v>
      </c>
      <c r="E25" s="177">
        <f>'Beer Shipments by State'!AF25*31/'US and State Total Population'!E25</f>
        <v>18.579053339248542</v>
      </c>
      <c r="F25" s="177">
        <f>'Beer Shipments by State'!AG25*31/'US and State Total Population'!F25</f>
        <v>18.630440906114444</v>
      </c>
      <c r="G25" s="177">
        <f>'Beer Shipments by State'!AH25*31/'US and State Total Population'!G25</f>
        <v>18.536705713131333</v>
      </c>
      <c r="H25" s="177">
        <f>'Beer Shipments by State'!AI25*31/'US and State Total Population'!H25</f>
        <v>18.407853683237075</v>
      </c>
      <c r="I25" s="177">
        <f>'Beer Shipments by State'!AJ25*31/'US and State Total Population'!I25</f>
        <v>18.873450492302432</v>
      </c>
      <c r="J25" s="177">
        <f>'Beer Shipments by State'!AK25*31/'US and State Total Population'!J25</f>
        <v>18.957660019336952</v>
      </c>
      <c r="K25" s="177">
        <f>'Beer Shipments by State'!AL25*31/'US and State Total Population'!K25</f>
        <v>18.399789108625665</v>
      </c>
      <c r="L25" s="177">
        <f>'Beer Shipments by State'!AM25*31/'US and State Total Population'!L25</f>
        <v>18.545046957125209</v>
      </c>
      <c r="M25" s="177">
        <f>'Beer Shipments by State'!AN25*31/'US and State Total Population'!M25</f>
        <v>18.417195612201265</v>
      </c>
      <c r="N25" s="177">
        <f>'Beer Shipments by State'!AO25*31/'US and State Total Population'!N25</f>
        <v>18.558246922937144</v>
      </c>
      <c r="O25" s="177">
        <f>'Beer Shipments by State'!AP25*31/'US and State Total Population'!O25</f>
        <v>18.567950470367951</v>
      </c>
      <c r="P25" s="177">
        <f>'Beer Shipments by State'!AQ25*31/'US and State Total Population'!P25</f>
        <v>18.312414210672149</v>
      </c>
      <c r="Q25" s="177">
        <f>'Beer Shipments by State'!AR25*31/'US and State Total Population'!Q25</f>
        <v>17.587344272580751</v>
      </c>
      <c r="R25" s="177">
        <f>'Beer Shipments by State'!AS25*31/'US and State Total Population'!R25</f>
        <v>17.495255237544985</v>
      </c>
      <c r="S25" s="177">
        <f>'Beer Shipments by State'!AT25*31/'US and State Total Population'!S25</f>
        <v>16.918384700000001</v>
      </c>
    </row>
    <row r="26" spans="1:19">
      <c r="A26" s="9" t="s">
        <v>933</v>
      </c>
      <c r="B26" s="177">
        <f>'Beer Shipments by State'!AC26*31/'US and State Total Population'!B26</f>
        <v>21.220825066638053</v>
      </c>
      <c r="C26" s="177">
        <f>'Beer Shipments by State'!AD26*31/'US and State Total Population'!C26</f>
        <v>20.398586489010324</v>
      </c>
      <c r="D26" s="177">
        <f>'Beer Shipments by State'!AE26*31/'US and State Total Population'!D26</f>
        <v>20.563157024322642</v>
      </c>
      <c r="E26" s="177">
        <f>'Beer Shipments by State'!AF26*31/'US and State Total Population'!E26</f>
        <v>20.300867418838695</v>
      </c>
      <c r="F26" s="177">
        <f>'Beer Shipments by State'!AG26*31/'US and State Total Population'!F26</f>
        <v>20.144005951684338</v>
      </c>
      <c r="G26" s="177">
        <f>'Beer Shipments by State'!AH26*31/'US and State Total Population'!G26</f>
        <v>20.131675569404553</v>
      </c>
      <c r="H26" s="177">
        <f>'Beer Shipments by State'!AI26*31/'US and State Total Population'!H26</f>
        <v>20.301492648504546</v>
      </c>
      <c r="I26" s="177">
        <f>'Beer Shipments by State'!AJ26*31/'US and State Total Population'!I26</f>
        <v>20.598594034369402</v>
      </c>
      <c r="J26" s="177">
        <f>'Beer Shipments by State'!AK26*31/'US and State Total Population'!J26</f>
        <v>20.600482695358945</v>
      </c>
      <c r="K26" s="177">
        <f>'Beer Shipments by State'!AL26*31/'US and State Total Population'!K26</f>
        <v>20.078790198977245</v>
      </c>
      <c r="L26" s="177">
        <f>'Beer Shipments by State'!AM26*31/'US and State Total Population'!L26</f>
        <v>20.307898171532855</v>
      </c>
      <c r="M26" s="177">
        <f>'Beer Shipments by State'!AN26*31/'US and State Total Population'!M26</f>
        <v>19.805265277278504</v>
      </c>
      <c r="N26" s="177">
        <f>'Beer Shipments by State'!AO26*31/'US and State Total Population'!N26</f>
        <v>19.894166517677558</v>
      </c>
      <c r="O26" s="177">
        <f>'Beer Shipments by State'!AP26*31/'US and State Total Population'!O26</f>
        <v>20.431703261406497</v>
      </c>
      <c r="P26" s="177">
        <f>'Beer Shipments by State'!AQ26*31/'US and State Total Population'!P26</f>
        <v>20.06416252960349</v>
      </c>
      <c r="Q26" s="177">
        <f>'Beer Shipments by State'!AR26*31/'US and State Total Population'!Q26</f>
        <v>19.171607351203527</v>
      </c>
      <c r="R26" s="177">
        <f>'Beer Shipments by State'!AS26*31/'US and State Total Population'!R26</f>
        <v>19.513012884850212</v>
      </c>
      <c r="S26" s="177">
        <f>'Beer Shipments by State'!AT26*31/'US and State Total Population'!S26</f>
        <v>19.214114603165246</v>
      </c>
    </row>
    <row r="27" spans="1:19">
      <c r="A27" s="9" t="s">
        <v>197</v>
      </c>
      <c r="B27" s="177">
        <f>'Beer Shipments by State'!AC27*31/'US and State Total Population'!B27</f>
        <v>21.606510055443277</v>
      </c>
      <c r="C27" s="177">
        <f>'Beer Shipments by State'!AD27*31/'US and State Total Population'!C27</f>
        <v>21.226546837393272</v>
      </c>
      <c r="D27" s="177">
        <f>'Beer Shipments by State'!AE27*31/'US and State Total Population'!D27</f>
        <v>21.210886449911847</v>
      </c>
      <c r="E27" s="177">
        <f>'Beer Shipments by State'!AF27*31/'US and State Total Population'!E27</f>
        <v>20.661176091346654</v>
      </c>
      <c r="F27" s="177">
        <f>'Beer Shipments by State'!AG27*31/'US and State Total Population'!F27</f>
        <v>21.202075621485179</v>
      </c>
      <c r="G27" s="177">
        <f>'Beer Shipments by State'!AH27*31/'US and State Total Population'!G27</f>
        <v>21.043334543113367</v>
      </c>
      <c r="H27" s="177">
        <f>'Beer Shipments by State'!AI27*31/'US and State Total Population'!H27</f>
        <v>21.055280454952644</v>
      </c>
      <c r="I27" s="177">
        <f>'Beer Shipments by State'!AJ27*31/'US and State Total Population'!I27</f>
        <v>20.747554986380411</v>
      </c>
      <c r="J27" s="177">
        <f>'Beer Shipments by State'!AK27*31/'US and State Total Population'!J27</f>
        <v>21.168633048140521</v>
      </c>
      <c r="K27" s="177">
        <f>'Beer Shipments by State'!AL27*31/'US and State Total Population'!K27</f>
        <v>20.864121282578246</v>
      </c>
      <c r="L27" s="177">
        <f>'Beer Shipments by State'!AM27*31/'US and State Total Population'!L27</f>
        <v>20.727266042171276</v>
      </c>
      <c r="M27" s="177">
        <f>'Beer Shipments by State'!AN27*31/'US and State Total Population'!M27</f>
        <v>20.578610927325208</v>
      </c>
      <c r="N27" s="177">
        <f>'Beer Shipments by State'!AO27*31/'US and State Total Population'!N27</f>
        <v>20.22097222913645</v>
      </c>
      <c r="O27" s="177">
        <f>'Beer Shipments by State'!AP27*31/'US and State Total Population'!O27</f>
        <v>20.139307089998894</v>
      </c>
      <c r="P27" s="177">
        <f>'Beer Shipments by State'!AQ27*31/'US and State Total Population'!P27</f>
        <v>20.383246952892719</v>
      </c>
      <c r="Q27" s="177">
        <f>'Beer Shipments by State'!AR27*31/'US and State Total Population'!Q27</f>
        <v>19.955846534213023</v>
      </c>
      <c r="R27" s="177">
        <f>'Beer Shipments by State'!AS27*31/'US and State Total Population'!R27</f>
        <v>19.780508577587256</v>
      </c>
      <c r="S27" s="177">
        <f>'Beer Shipments by State'!AT27*31/'US and State Total Population'!S27</f>
        <v>19.50333818916976</v>
      </c>
    </row>
    <row r="28" spans="1:19">
      <c r="A28" s="9" t="s">
        <v>294</v>
      </c>
      <c r="B28" s="177">
        <f>'Beer Shipments by State'!AC28*31/'US and State Total Population'!B28</f>
        <v>22.262216683964684</v>
      </c>
      <c r="C28" s="177">
        <f>'Beer Shipments by State'!AD28*31/'US and State Total Population'!C28</f>
        <v>21.844324038985619</v>
      </c>
      <c r="D28" s="177">
        <f>'Beer Shipments by State'!AE28*31/'US and State Total Population'!D28</f>
        <v>22.153230322267294</v>
      </c>
      <c r="E28" s="177">
        <f>'Beer Shipments by State'!AF28*31/'US and State Total Population'!E28</f>
        <v>21.840376916439762</v>
      </c>
      <c r="F28" s="177">
        <f>'Beer Shipments by State'!AG28*31/'US and State Total Population'!F28</f>
        <v>22.466938628980856</v>
      </c>
      <c r="G28" s="177">
        <f>'Beer Shipments by State'!AH28*31/'US and State Total Population'!G28</f>
        <v>22.191156793265431</v>
      </c>
      <c r="H28" s="177">
        <f>'Beer Shipments by State'!AI28*31/'US and State Total Population'!H28</f>
        <v>22.547529717030752</v>
      </c>
      <c r="I28" s="177">
        <f>'Beer Shipments by State'!AJ28*31/'US and State Total Population'!I28</f>
        <v>22.150718166708447</v>
      </c>
      <c r="J28" s="177">
        <f>'Beer Shipments by State'!AK28*31/'US and State Total Population'!J28</f>
        <v>22.532745702654147</v>
      </c>
      <c r="K28" s="177">
        <f>'Beer Shipments by State'!AL28*31/'US and State Total Population'!K28</f>
        <v>22.311946646780815</v>
      </c>
      <c r="L28" s="177">
        <f>'Beer Shipments by State'!AM28*31/'US and State Total Population'!L28</f>
        <v>22.324109906156227</v>
      </c>
      <c r="M28" s="177">
        <f>'Beer Shipments by State'!AN28*31/'US and State Total Population'!M28</f>
        <v>21.372800884348141</v>
      </c>
      <c r="N28" s="177">
        <f>'Beer Shipments by State'!AO28*31/'US and State Total Population'!N28</f>
        <v>21.307513318513571</v>
      </c>
      <c r="O28" s="177">
        <f>'Beer Shipments by State'!AP28*31/'US and State Total Population'!O28</f>
        <v>21.474224083139731</v>
      </c>
      <c r="P28" s="177">
        <f>'Beer Shipments by State'!AQ28*31/'US and State Total Population'!P28</f>
        <v>21.183721266276304</v>
      </c>
      <c r="Q28" s="177">
        <f>'Beer Shipments by State'!AR28*31/'US and State Total Population'!Q28</f>
        <v>20.831034395244853</v>
      </c>
      <c r="R28" s="177">
        <f>'Beer Shipments by State'!AS28*31/'US and State Total Population'!R28</f>
        <v>20.620570975145728</v>
      </c>
      <c r="S28" s="177">
        <f>'Beer Shipments by State'!AT28*31/'US and State Total Population'!S28</f>
        <v>19.941369037979559</v>
      </c>
    </row>
    <row r="29" spans="1:19">
      <c r="A29" s="9" t="s">
        <v>199</v>
      </c>
      <c r="B29" s="177">
        <f>'Beer Shipments by State'!AC29*31/'US and State Total Population'!B29</f>
        <v>24.268310950720569</v>
      </c>
      <c r="C29" s="177">
        <f>'Beer Shipments by State'!AD29*31/'US and State Total Population'!C29</f>
        <v>23.735675308586202</v>
      </c>
      <c r="D29" s="177">
        <f>'Beer Shipments by State'!AE29*31/'US and State Total Population'!D29</f>
        <v>24.037387489833829</v>
      </c>
      <c r="E29" s="177">
        <f>'Beer Shipments by State'!AF29*31/'US and State Total Population'!E29</f>
        <v>24.034922888119716</v>
      </c>
      <c r="F29" s="177">
        <f>'Beer Shipments by State'!AG29*31/'US and State Total Population'!F29</f>
        <v>24.48844316633355</v>
      </c>
      <c r="G29" s="177">
        <f>'Beer Shipments by State'!AH29*31/'US and State Total Population'!G29</f>
        <v>25.400024324637748</v>
      </c>
      <c r="H29" s="177">
        <f>'Beer Shipments by State'!AI29*31/'US and State Total Population'!H29</f>
        <v>25.216079946831314</v>
      </c>
      <c r="I29" s="177">
        <f>'Beer Shipments by State'!AJ29*31/'US and State Total Population'!I29</f>
        <v>24.868259388775776</v>
      </c>
      <c r="J29" s="177">
        <f>'Beer Shipments by State'!AK29*31/'US and State Total Population'!J29</f>
        <v>25.059047317139566</v>
      </c>
      <c r="K29" s="177">
        <f>'Beer Shipments by State'!AL29*31/'US and State Total Population'!K29</f>
        <v>25.016321273484841</v>
      </c>
      <c r="L29" s="177">
        <f>'Beer Shipments by State'!AM29*31/'US and State Total Population'!L29</f>
        <v>24.599626669990997</v>
      </c>
      <c r="M29" s="177">
        <f>'Beer Shipments by State'!AN29*31/'US and State Total Population'!M29</f>
        <v>24.940198117828775</v>
      </c>
      <c r="N29" s="177">
        <f>'Beer Shipments by State'!AO29*31/'US and State Total Population'!N29</f>
        <v>25.447453553389536</v>
      </c>
      <c r="O29" s="177">
        <f>'Beer Shipments by State'!AP29*31/'US and State Total Population'!O29</f>
        <v>25.539616596250301</v>
      </c>
      <c r="P29" s="177">
        <f>'Beer Shipments by State'!AQ29*31/'US and State Total Population'!P29</f>
        <v>25.46322556356953</v>
      </c>
      <c r="Q29" s="177">
        <f>'Beer Shipments by State'!AR29*31/'US and State Total Population'!Q29</f>
        <v>24.771788620238656</v>
      </c>
      <c r="R29" s="177">
        <f>'Beer Shipments by State'!AS29*31/'US and State Total Population'!R29</f>
        <v>24.346357434148775</v>
      </c>
      <c r="S29" s="177">
        <f>'Beer Shipments by State'!AT29*31/'US and State Total Population'!S29</f>
        <v>23.831136132005454</v>
      </c>
    </row>
    <row r="30" spans="1:19">
      <c r="A30" s="9" t="s">
        <v>200</v>
      </c>
      <c r="B30" s="177">
        <f>'Beer Shipments by State'!AC30*31/'US and State Total Population'!B30</f>
        <v>24.007945914891117</v>
      </c>
      <c r="C30" s="177">
        <f>'Beer Shipments by State'!AD30*31/'US and State Total Population'!C30</f>
        <v>23.226556534127198</v>
      </c>
      <c r="D30" s="177">
        <f>'Beer Shipments by State'!AE30*31/'US and State Total Population'!D30</f>
        <v>23.244528038297702</v>
      </c>
      <c r="E30" s="177">
        <f>'Beer Shipments by State'!AF30*31/'US and State Total Population'!E30</f>
        <v>23.115265600025396</v>
      </c>
      <c r="F30" s="177">
        <f>'Beer Shipments by State'!AG30*31/'US and State Total Population'!F30</f>
        <v>23.434892104245652</v>
      </c>
      <c r="G30" s="177">
        <f>'Beer Shipments by State'!AH30*31/'US and State Total Population'!G30</f>
        <v>23.78644100951681</v>
      </c>
      <c r="H30" s="177">
        <f>'Beer Shipments by State'!AI30*31/'US and State Total Population'!H30</f>
        <v>23.965007559935412</v>
      </c>
      <c r="I30" s="177">
        <f>'Beer Shipments by State'!AJ30*31/'US and State Total Population'!I30</f>
        <v>23.855162731474014</v>
      </c>
      <c r="J30" s="177">
        <f>'Beer Shipments by State'!AK30*31/'US and State Total Population'!J30</f>
        <v>24.014836562072901</v>
      </c>
      <c r="K30" s="177">
        <f>'Beer Shipments by State'!AL30*31/'US and State Total Population'!K30</f>
        <v>23.812784154629824</v>
      </c>
      <c r="L30" s="177">
        <f>'Beer Shipments by State'!AM30*31/'US and State Total Population'!L30</f>
        <v>23.927669107467807</v>
      </c>
      <c r="M30" s="177">
        <f>'Beer Shipments by State'!AN30*31/'US and State Total Population'!M30</f>
        <v>23.543182764864401</v>
      </c>
      <c r="N30" s="177">
        <f>'Beer Shipments by State'!AO30*31/'US and State Total Population'!N30</f>
        <v>23.696674528289758</v>
      </c>
      <c r="O30" s="177">
        <f>'Beer Shipments by State'!AP30*31/'US and State Total Population'!O30</f>
        <v>23.90214954786158</v>
      </c>
      <c r="P30" s="177">
        <f>'Beer Shipments by State'!AQ30*31/'US and State Total Population'!P30</f>
        <v>23.758553049467952</v>
      </c>
      <c r="Q30" s="177">
        <f>'Beer Shipments by State'!AR30*31/'US and State Total Population'!Q30</f>
        <v>23.414995874794151</v>
      </c>
      <c r="R30" s="177">
        <f>'Beer Shipments by State'!AS30*31/'US and State Total Population'!R30</f>
        <v>23.105913579589973</v>
      </c>
      <c r="S30" s="177">
        <f>'Beer Shipments by State'!AT30*31/'US and State Total Population'!S30</f>
        <v>22.443855854761178</v>
      </c>
    </row>
    <row r="31" spans="1:19">
      <c r="A31" s="9" t="s">
        <v>201</v>
      </c>
      <c r="B31" s="177">
        <f>'Beer Shipments by State'!AC31*31/'US and State Total Population'!B31</f>
        <v>26.42993430906089</v>
      </c>
      <c r="C31" s="177">
        <f>'Beer Shipments by State'!AD31*31/'US and State Total Population'!C31</f>
        <v>26.304659273312623</v>
      </c>
      <c r="D31" s="177">
        <f>'Beer Shipments by State'!AE31*31/'US and State Total Population'!D31</f>
        <v>26.505903499448241</v>
      </c>
      <c r="E31" s="177">
        <f>'Beer Shipments by State'!AF31*31/'US and State Total Population'!E31</f>
        <v>26.701703067319201</v>
      </c>
      <c r="F31" s="177">
        <f>'Beer Shipments by State'!AG31*31/'US and State Total Population'!F31</f>
        <v>26.997234520091748</v>
      </c>
      <c r="G31" s="177">
        <f>'Beer Shipments by State'!AH31*31/'US and State Total Population'!G31</f>
        <v>27.929866842264182</v>
      </c>
      <c r="H31" s="177">
        <f>'Beer Shipments by State'!AI31*31/'US and State Total Population'!H31</f>
        <v>27.961647678523786</v>
      </c>
      <c r="I31" s="177">
        <f>'Beer Shipments by State'!AJ31*31/'US and State Total Population'!I31</f>
        <v>29.231551662850748</v>
      </c>
      <c r="J31" s="177">
        <f>'Beer Shipments by State'!AK31*31/'US and State Total Population'!J31</f>
        <v>29.128025331397502</v>
      </c>
      <c r="K31" s="177">
        <f>'Beer Shipments by State'!AL31*31/'US and State Total Population'!K31</f>
        <v>30.365364165640749</v>
      </c>
      <c r="L31" s="177">
        <f>'Beer Shipments by State'!AM31*31/'US and State Total Population'!L31</f>
        <v>30.234211790181806</v>
      </c>
      <c r="M31" s="177">
        <f>'Beer Shipments by State'!AN31*31/'US and State Total Population'!M31</f>
        <v>29.869017159580299</v>
      </c>
      <c r="N31" s="177">
        <f>'Beer Shipments by State'!AO31*31/'US and State Total Population'!N31</f>
        <v>31.120819521651114</v>
      </c>
      <c r="O31" s="177">
        <f>'Beer Shipments by State'!AP31*31/'US and State Total Population'!O31</f>
        <v>31.436936543737517</v>
      </c>
      <c r="P31" s="177">
        <f>'Beer Shipments by State'!AQ31*31/'US and State Total Population'!P31</f>
        <v>31.834906055126069</v>
      </c>
      <c r="Q31" s="177">
        <f>'Beer Shipments by State'!AR31*31/'US and State Total Population'!Q31</f>
        <v>31.446118879289919</v>
      </c>
      <c r="R31" s="177">
        <f>'Beer Shipments by State'!AS31*31/'US and State Total Population'!R31</f>
        <v>30.518460259115166</v>
      </c>
      <c r="S31" s="177">
        <f>'Beer Shipments by State'!AT31*31/'US and State Total Population'!S31</f>
        <v>29.803655658598732</v>
      </c>
    </row>
    <row r="32" spans="1:19">
      <c r="A32" s="9" t="s">
        <v>202</v>
      </c>
      <c r="B32" s="177">
        <f>'Beer Shipments by State'!AC32*31/'US and State Total Population'!B32</f>
        <v>24.431852528399229</v>
      </c>
      <c r="C32" s="177">
        <f>'Beer Shipments by State'!AD32*31/'US and State Total Population'!C32</f>
        <v>23.792474556304438</v>
      </c>
      <c r="D32" s="177">
        <f>'Beer Shipments by State'!AE32*31/'US and State Total Population'!D32</f>
        <v>24.050383572119923</v>
      </c>
      <c r="E32" s="177">
        <f>'Beer Shipments by State'!AF32*31/'US and State Total Population'!E32</f>
        <v>23.950700241577117</v>
      </c>
      <c r="F32" s="177">
        <f>'Beer Shipments by State'!AG32*31/'US and State Total Population'!F32</f>
        <v>24.802361812838186</v>
      </c>
      <c r="G32" s="177">
        <f>'Beer Shipments by State'!AH32*31/'US and State Total Population'!G32</f>
        <v>25.3401802243595</v>
      </c>
      <c r="H32" s="177">
        <f>'Beer Shipments by State'!AI32*31/'US and State Total Population'!H32</f>
        <v>25.322919645994556</v>
      </c>
      <c r="I32" s="177">
        <f>'Beer Shipments by State'!AJ32*31/'US and State Total Population'!I32</f>
        <v>25.742955280446875</v>
      </c>
      <c r="J32" s="177">
        <f>'Beer Shipments by State'!AK32*31/'US and State Total Population'!J32</f>
        <v>25.7673085354905</v>
      </c>
      <c r="K32" s="177">
        <f>'Beer Shipments by State'!AL32*31/'US and State Total Population'!K32</f>
        <v>25.417580487312115</v>
      </c>
      <c r="L32" s="177">
        <f>'Beer Shipments by State'!AM32*31/'US and State Total Population'!L32</f>
        <v>25.861359786384909</v>
      </c>
      <c r="M32" s="177">
        <f>'Beer Shipments by State'!AN32*31/'US and State Total Population'!M32</f>
        <v>25.269741512184844</v>
      </c>
      <c r="N32" s="177">
        <f>'Beer Shipments by State'!AO32*31/'US and State Total Population'!N32</f>
        <v>25.446749279312915</v>
      </c>
      <c r="O32" s="177">
        <f>'Beer Shipments by State'!AP32*31/'US and State Total Population'!O32</f>
        <v>25.793054203144095</v>
      </c>
      <c r="P32" s="177">
        <f>'Beer Shipments by State'!AQ32*31/'US and State Total Population'!P32</f>
        <v>26.236999784684816</v>
      </c>
      <c r="Q32" s="177">
        <f>'Beer Shipments by State'!AR32*31/'US and State Total Population'!Q32</f>
        <v>25.530783098698166</v>
      </c>
      <c r="R32" s="177">
        <f>'Beer Shipments by State'!AS32*31/'US and State Total Population'!R32</f>
        <v>25.234026297271164</v>
      </c>
      <c r="S32" s="177">
        <f>'Beer Shipments by State'!AT32*31/'US and State Total Population'!S32</f>
        <v>24.353005928794548</v>
      </c>
    </row>
    <row r="33" spans="1:19">
      <c r="A33" s="9" t="s">
        <v>203</v>
      </c>
      <c r="B33" s="177">
        <f>'Beer Shipments by State'!AC33*31/'US and State Total Population'!B33</f>
        <v>34.238184136842712</v>
      </c>
      <c r="C33" s="177">
        <f>'Beer Shipments by State'!AD33*31/'US and State Total Population'!C33</f>
        <v>33.20705586445942</v>
      </c>
      <c r="D33" s="177">
        <f>'Beer Shipments by State'!AE33*31/'US and State Total Population'!D33</f>
        <v>33.883339334581592</v>
      </c>
      <c r="E33" s="177">
        <f>'Beer Shipments by State'!AF33*31/'US and State Total Population'!E33</f>
        <v>32.699803412950708</v>
      </c>
      <c r="F33" s="177">
        <f>'Beer Shipments by State'!AG33*31/'US and State Total Population'!F33</f>
        <v>31.922711150658511</v>
      </c>
      <c r="G33" s="177">
        <f>'Beer Shipments by State'!AH33*31/'US and State Total Population'!G33</f>
        <v>32.184468744282114</v>
      </c>
      <c r="H33" s="177">
        <f>'Beer Shipments by State'!AI33*31/'US and State Total Population'!H33</f>
        <v>31.738150094834914</v>
      </c>
      <c r="I33" s="177">
        <f>'Beer Shipments by State'!AJ33*31/'US and State Total Population'!I33</f>
        <v>31.713231259428845</v>
      </c>
      <c r="J33" s="177">
        <f>'Beer Shipments by State'!AK33*31/'US and State Total Population'!J33</f>
        <v>30.867995091747908</v>
      </c>
      <c r="K33" s="177">
        <f>'Beer Shipments by State'!AL33*31/'US and State Total Population'!K33</f>
        <v>31.281645633221856</v>
      </c>
      <c r="L33" s="177">
        <f>'Beer Shipments by State'!AM33*31/'US and State Total Population'!L33</f>
        <v>31.094058247539138</v>
      </c>
      <c r="M33" s="177">
        <f>'Beer Shipments by State'!AN33*31/'US and State Total Population'!M33</f>
        <v>30.377080499368979</v>
      </c>
      <c r="N33" s="177">
        <f>'Beer Shipments by State'!AO33*31/'US and State Total Population'!N33</f>
        <v>31.006768753351178</v>
      </c>
      <c r="O33" s="177">
        <f>'Beer Shipments by State'!AP33*31/'US and State Total Population'!O33</f>
        <v>30.380902650543547</v>
      </c>
      <c r="P33" s="177">
        <f>'Beer Shipments by State'!AQ33*31/'US and State Total Population'!P33</f>
        <v>29.816527565344842</v>
      </c>
      <c r="Q33" s="177">
        <f>'Beer Shipments by State'!AR33*31/'US and State Total Population'!Q33</f>
        <v>27.901155986281186</v>
      </c>
      <c r="R33" s="177">
        <f>'Beer Shipments by State'!AS33*31/'US and State Total Population'!R33</f>
        <v>26.908709778875249</v>
      </c>
      <c r="S33" s="177">
        <f>'Beer Shipments by State'!AT33*31/'US and State Total Population'!S33</f>
        <v>26.167334546701774</v>
      </c>
    </row>
    <row r="34" spans="1:19">
      <c r="A34" s="9" t="s">
        <v>204</v>
      </c>
      <c r="B34" s="177">
        <f>'Beer Shipments by State'!AC34*31/'US and State Total Population'!B34</f>
        <v>30.813033013583532</v>
      </c>
      <c r="C34" s="177">
        <f>'Beer Shipments by State'!AD34*31/'US and State Total Population'!C34</f>
        <v>30.744460983049706</v>
      </c>
      <c r="D34" s="177">
        <f>'Beer Shipments by State'!AE34*31/'US and State Total Population'!D34</f>
        <v>30.750330930205436</v>
      </c>
      <c r="E34" s="177">
        <f>'Beer Shipments by State'!AF34*31/'US and State Total Population'!E34</f>
        <v>30.823110326418227</v>
      </c>
      <c r="F34" s="177">
        <f>'Beer Shipments by State'!AG34*31/'US and State Total Population'!F34</f>
        <v>30.669651060583444</v>
      </c>
      <c r="G34" s="177">
        <f>'Beer Shipments by State'!AH34*31/'US and State Total Population'!G34</f>
        <v>31.313065971420951</v>
      </c>
      <c r="H34" s="177">
        <f>'Beer Shipments by State'!AI34*31/'US and State Total Population'!H34</f>
        <v>31.751131323864584</v>
      </c>
      <c r="I34" s="177">
        <f>'Beer Shipments by State'!AJ34*31/'US and State Total Population'!I34</f>
        <v>31.558043171192679</v>
      </c>
      <c r="J34" s="177">
        <f>'Beer Shipments by State'!AK34*31/'US and State Total Population'!J34</f>
        <v>31.373160956039225</v>
      </c>
      <c r="K34" s="177">
        <f>'Beer Shipments by State'!AL34*31/'US and State Total Population'!K34</f>
        <v>31.292399301063021</v>
      </c>
      <c r="L34" s="177">
        <f>'Beer Shipments by State'!AM34*31/'US and State Total Population'!L34</f>
        <v>31.619345481338385</v>
      </c>
      <c r="M34" s="177">
        <f>'Beer Shipments by State'!AN34*31/'US and State Total Population'!M34</f>
        <v>31.303604684244117</v>
      </c>
      <c r="N34" s="177">
        <f>'Beer Shipments by State'!AO34*31/'US and State Total Population'!N34</f>
        <v>31.596729583198353</v>
      </c>
      <c r="O34" s="177">
        <f>'Beer Shipments by State'!AP34*31/'US and State Total Population'!O34</f>
        <v>32.006523879486927</v>
      </c>
      <c r="P34" s="177">
        <f>'Beer Shipments by State'!AQ34*31/'US and State Total Population'!P34</f>
        <v>31.588331589159218</v>
      </c>
      <c r="Q34" s="177">
        <f>'Beer Shipments by State'!AR34*31/'US and State Total Population'!Q34</f>
        <v>31.920609252024235</v>
      </c>
      <c r="R34" s="177">
        <f>'Beer Shipments by State'!AS34*31/'US and State Total Population'!R34</f>
        <v>32.684137629059549</v>
      </c>
      <c r="S34" s="177">
        <f>'Beer Shipments by State'!AT34*31/'US and State Total Population'!S34</f>
        <v>31.893595125459569</v>
      </c>
    </row>
    <row r="35" spans="1:19">
      <c r="A35" s="9" t="s">
        <v>205</v>
      </c>
      <c r="B35" s="177">
        <f>'Beer Shipments by State'!AC35*31/'US and State Total Population'!B35</f>
        <v>18.687861182240859</v>
      </c>
      <c r="C35" s="177">
        <f>'Beer Shipments by State'!AD35*31/'US and State Total Population'!C35</f>
        <v>18.42263376501656</v>
      </c>
      <c r="D35" s="177">
        <f>'Beer Shipments by State'!AE35*31/'US and State Total Population'!D35</f>
        <v>17.928595724254308</v>
      </c>
      <c r="E35" s="177">
        <f>'Beer Shipments by State'!AF35*31/'US and State Total Population'!E35</f>
        <v>17.659817701058351</v>
      </c>
      <c r="F35" s="177">
        <f>'Beer Shipments by State'!AG35*31/'US and State Total Population'!F35</f>
        <v>17.478681780018817</v>
      </c>
      <c r="G35" s="177">
        <f>'Beer Shipments by State'!AH35*31/'US and State Total Population'!G35</f>
        <v>17.271450927270134</v>
      </c>
      <c r="H35" s="177">
        <f>'Beer Shipments by State'!AI35*31/'US and State Total Population'!H35</f>
        <v>17.185623549904975</v>
      </c>
      <c r="I35" s="177">
        <f>'Beer Shipments by State'!AJ35*31/'US and State Total Population'!I35</f>
        <v>17.645973320745803</v>
      </c>
      <c r="J35" s="177">
        <f>'Beer Shipments by State'!AK35*31/'US and State Total Population'!J35</f>
        <v>17.599107448923125</v>
      </c>
      <c r="K35" s="177">
        <f>'Beer Shipments by State'!AL35*31/'US and State Total Population'!K35</f>
        <v>17.093070290429246</v>
      </c>
      <c r="L35" s="177">
        <f>'Beer Shipments by State'!AM35*31/'US and State Total Population'!L35</f>
        <v>17.301596377121761</v>
      </c>
      <c r="M35" s="177">
        <f>'Beer Shipments by State'!AN35*31/'US and State Total Population'!M35</f>
        <v>17.313904304479031</v>
      </c>
      <c r="N35" s="177">
        <f>'Beer Shipments by State'!AO35*31/'US and State Total Population'!N35</f>
        <v>17.534821112152493</v>
      </c>
      <c r="O35" s="177">
        <f>'Beer Shipments by State'!AP35*31/'US and State Total Population'!O35</f>
        <v>17.043568070082422</v>
      </c>
      <c r="P35" s="177">
        <f>'Beer Shipments by State'!AQ35*31/'US and State Total Population'!P35</f>
        <v>17.064981230984372</v>
      </c>
      <c r="Q35" s="177">
        <f>'Beer Shipments by State'!AR35*31/'US and State Total Population'!Q35</f>
        <v>16.620502291122872</v>
      </c>
      <c r="R35" s="177">
        <f>'Beer Shipments by State'!AS35*31/'US and State Total Population'!R35</f>
        <v>16.781208109428707</v>
      </c>
      <c r="S35" s="177">
        <f>'Beer Shipments by State'!AT35*31/'US and State Total Population'!S35</f>
        <v>16.314151345641285</v>
      </c>
    </row>
    <row r="36" spans="1:19">
      <c r="A36" s="9" t="s">
        <v>206</v>
      </c>
      <c r="B36" s="177">
        <f>'Beer Shipments by State'!AC36*31/'US and State Total Population'!B36</f>
        <v>26.840072919725298</v>
      </c>
      <c r="C36" s="177">
        <f>'Beer Shipments by State'!AD36*31/'US and State Total Population'!C36</f>
        <v>26.81817479019341</v>
      </c>
      <c r="D36" s="177">
        <f>'Beer Shipments by State'!AE36*31/'US and State Total Population'!D36</f>
        <v>26.572424309175346</v>
      </c>
      <c r="E36" s="177">
        <f>'Beer Shipments by State'!AF36*31/'US and State Total Population'!E36</f>
        <v>26.298331848691628</v>
      </c>
      <c r="F36" s="177">
        <f>'Beer Shipments by State'!AG36*31/'US and State Total Population'!F36</f>
        <v>25.961672922646649</v>
      </c>
      <c r="G36" s="177">
        <f>'Beer Shipments by State'!AH36*31/'US and State Total Population'!G36</f>
        <v>26.740762310558924</v>
      </c>
      <c r="H36" s="177">
        <f>'Beer Shipments by State'!AI36*31/'US and State Total Population'!H36</f>
        <v>26.827855598713466</v>
      </c>
      <c r="I36" s="177">
        <f>'Beer Shipments by State'!AJ36*31/'US and State Total Population'!I36</f>
        <v>27.1495895161158</v>
      </c>
      <c r="J36" s="177">
        <f>'Beer Shipments by State'!AK36*31/'US and State Total Population'!J36</f>
        <v>27.0210720903241</v>
      </c>
      <c r="K36" s="177">
        <f>'Beer Shipments by State'!AL36*31/'US and State Total Population'!K36</f>
        <v>27.089249518263465</v>
      </c>
      <c r="L36" s="177">
        <f>'Beer Shipments by State'!AM36*31/'US and State Total Population'!L36</f>
        <v>26.394414026399666</v>
      </c>
      <c r="M36" s="177">
        <f>'Beer Shipments by State'!AN36*31/'US and State Total Population'!M36</f>
        <v>25.244920789760389</v>
      </c>
      <c r="N36" s="177">
        <f>'Beer Shipments by State'!AO36*31/'US and State Total Population'!N36</f>
        <v>25.997172091050388</v>
      </c>
      <c r="O36" s="177">
        <f>'Beer Shipments by State'!AP36*31/'US and State Total Population'!O36</f>
        <v>25.543962534145248</v>
      </c>
      <c r="P36" s="177">
        <f>'Beer Shipments by State'!AQ36*31/'US and State Total Population'!P36</f>
        <v>25.966441878372631</v>
      </c>
      <c r="Q36" s="177">
        <f>'Beer Shipments by State'!AR36*31/'US and State Total Population'!Q36</f>
        <v>24.908111994450834</v>
      </c>
      <c r="R36" s="177">
        <f>'Beer Shipments by State'!AS36*31/'US and State Total Population'!R36</f>
        <v>23.776757187526318</v>
      </c>
      <c r="S36" s="177">
        <f>'Beer Shipments by State'!AT36*31/'US and State Total Population'!S36</f>
        <v>23.134724458608268</v>
      </c>
    </row>
    <row r="37" spans="1:19">
      <c r="A37" s="9" t="s">
        <v>207</v>
      </c>
      <c r="B37" s="177">
        <f>'Beer Shipments by State'!AC37*31/'US and State Total Population'!B37</f>
        <v>17.75754157622077</v>
      </c>
      <c r="C37" s="177">
        <f>'Beer Shipments by State'!AD37*31/'US and State Total Population'!C37</f>
        <v>17.471400829967269</v>
      </c>
      <c r="D37" s="177">
        <f>'Beer Shipments by State'!AE37*31/'US and State Total Population'!D37</f>
        <v>17.237046049000295</v>
      </c>
      <c r="E37" s="177">
        <f>'Beer Shipments by State'!AF37*31/'US and State Total Population'!E37</f>
        <v>16.776525890698096</v>
      </c>
      <c r="F37" s="177">
        <f>'Beer Shipments by State'!AG37*31/'US and State Total Population'!F37</f>
        <v>16.82973906992283</v>
      </c>
      <c r="G37" s="177">
        <f>'Beer Shipments by State'!AH37*31/'US and State Total Population'!G37</f>
        <v>16.624393089450809</v>
      </c>
      <c r="H37" s="177">
        <f>'Beer Shipments by State'!AI37*31/'US and State Total Population'!H37</f>
        <v>16.586061405393046</v>
      </c>
      <c r="I37" s="177">
        <f>'Beer Shipments by State'!AJ37*31/'US and State Total Population'!I37</f>
        <v>17.390309101634411</v>
      </c>
      <c r="J37" s="177">
        <f>'Beer Shipments by State'!AK37*31/'US and State Total Population'!J37</f>
        <v>16.998033720926774</v>
      </c>
      <c r="K37" s="177">
        <f>'Beer Shipments by State'!AL37*31/'US and State Total Population'!K37</f>
        <v>16.823129439182622</v>
      </c>
      <c r="L37" s="177">
        <f>'Beer Shipments by State'!AM37*31/'US and State Total Population'!L37</f>
        <v>16.534124365781391</v>
      </c>
      <c r="M37" s="177">
        <f>'Beer Shipments by State'!AN37*31/'US and State Total Population'!M37</f>
        <v>16.671188600180301</v>
      </c>
      <c r="N37" s="177">
        <f>'Beer Shipments by State'!AO37*31/'US and State Total Population'!N37</f>
        <v>16.85163572800122</v>
      </c>
      <c r="O37" s="177">
        <f>'Beer Shipments by State'!AP37*31/'US and State Total Population'!O37</f>
        <v>16.884853077174714</v>
      </c>
      <c r="P37" s="177">
        <f>'Beer Shipments by State'!AQ37*31/'US and State Total Population'!P37</f>
        <v>16.892693408930608</v>
      </c>
      <c r="Q37" s="177">
        <f>'Beer Shipments by State'!AR37*31/'US and State Total Population'!Q37</f>
        <v>16.681783864792447</v>
      </c>
      <c r="R37" s="177">
        <f>'Beer Shipments by State'!AS37*31/'US and State Total Population'!R37</f>
        <v>16.662147497384847</v>
      </c>
      <c r="S37" s="177">
        <f>'Beer Shipments by State'!AT37*31/'US and State Total Population'!S37</f>
        <v>16.311762726819108</v>
      </c>
    </row>
    <row r="38" spans="1:19">
      <c r="A38" s="9" t="s">
        <v>208</v>
      </c>
      <c r="B38" s="177">
        <f>'Beer Shipments by State'!AC38*31/'US and State Total Population'!B38</f>
        <v>20.495407656567789</v>
      </c>
      <c r="C38" s="177">
        <f>'Beer Shipments by State'!AD38*31/'US and State Total Population'!C38</f>
        <v>20.064402858452262</v>
      </c>
      <c r="D38" s="177">
        <f>'Beer Shipments by State'!AE38*31/'US and State Total Population'!D38</f>
        <v>20.588873260655383</v>
      </c>
      <c r="E38" s="177">
        <f>'Beer Shipments by State'!AF38*31/'US and State Total Population'!E38</f>
        <v>20.67058578457781</v>
      </c>
      <c r="F38" s="177">
        <f>'Beer Shipments by State'!AG38*31/'US and State Total Population'!F38</f>
        <v>20.351484373209225</v>
      </c>
      <c r="G38" s="177">
        <f>'Beer Shipments by State'!AH38*31/'US and State Total Population'!G38</f>
        <v>20.806462557179124</v>
      </c>
      <c r="H38" s="177">
        <f>'Beer Shipments by State'!AI38*31/'US and State Total Population'!H38</f>
        <v>21.450214907516241</v>
      </c>
      <c r="I38" s="177">
        <f>'Beer Shipments by State'!AJ38*31/'US and State Total Population'!I38</f>
        <v>21.487182364008007</v>
      </c>
      <c r="J38" s="177">
        <f>'Beer Shipments by State'!AK38*31/'US and State Total Population'!J38</f>
        <v>21.928432297233286</v>
      </c>
      <c r="K38" s="177">
        <f>'Beer Shipments by State'!AL38*31/'US and State Total Population'!K38</f>
        <v>21.246868208702853</v>
      </c>
      <c r="L38" s="177">
        <f>'Beer Shipments by State'!AM38*31/'US and State Total Population'!L38</f>
        <v>21.567272789242629</v>
      </c>
      <c r="M38" s="177">
        <f>'Beer Shipments by State'!AN38*31/'US and State Total Population'!M38</f>
        <v>21.32509920897682</v>
      </c>
      <c r="N38" s="177">
        <f>'Beer Shipments by State'!AO38*31/'US and State Total Population'!N38</f>
        <v>21.518611701009821</v>
      </c>
      <c r="O38" s="177">
        <f>'Beer Shipments by State'!AP38*31/'US and State Total Population'!O38</f>
        <v>20.739185862581309</v>
      </c>
      <c r="P38" s="177">
        <f>'Beer Shipments by State'!AQ38*31/'US and State Total Population'!P38</f>
        <v>20.786023496668008</v>
      </c>
      <c r="Q38" s="177">
        <f>'Beer Shipments by State'!AR38*31/'US and State Total Population'!Q38</f>
        <v>19.961568485443379</v>
      </c>
      <c r="R38" s="177">
        <f>'Beer Shipments by State'!AS38*31/'US and State Total Population'!R38</f>
        <v>20.043734521969331</v>
      </c>
      <c r="S38" s="177">
        <f>'Beer Shipments by State'!AT38*31/'US and State Total Population'!S38</f>
        <v>19.701740283609187</v>
      </c>
    </row>
    <row r="39" spans="1:19">
      <c r="A39" s="9" t="s">
        <v>209</v>
      </c>
      <c r="B39" s="177">
        <f>'Beer Shipments by State'!AC39*31/'US and State Total Population'!B39</f>
        <v>25.55113957109447</v>
      </c>
      <c r="C39" s="177">
        <f>'Beer Shipments by State'!AD39*31/'US and State Total Population'!C39</f>
        <v>25.22642753059435</v>
      </c>
      <c r="D39" s="177">
        <f>'Beer Shipments by State'!AE39*31/'US and State Total Population'!D39</f>
        <v>26.310500598110035</v>
      </c>
      <c r="E39" s="177">
        <f>'Beer Shipments by State'!AF39*31/'US and State Total Population'!E39</f>
        <v>26.074905035430866</v>
      </c>
      <c r="F39" s="177">
        <f>'Beer Shipments by State'!AG39*31/'US and State Total Population'!F39</f>
        <v>26.79282568274618</v>
      </c>
      <c r="G39" s="177">
        <f>'Beer Shipments by State'!AH39*31/'US and State Total Population'!G39</f>
        <v>26.912195250667821</v>
      </c>
      <c r="H39" s="177">
        <f>'Beer Shipments by State'!AI39*31/'US and State Total Population'!H39</f>
        <v>27.683559919710909</v>
      </c>
      <c r="I39" s="177">
        <f>'Beer Shipments by State'!AJ39*31/'US and State Total Population'!I39</f>
        <v>29.8078703449013</v>
      </c>
      <c r="J39" s="177">
        <f>'Beer Shipments by State'!AK39*31/'US and State Total Population'!J39</f>
        <v>30.274276622242986</v>
      </c>
      <c r="K39" s="177">
        <f>'Beer Shipments by State'!AL39*31/'US and State Total Population'!K39</f>
        <v>31.114089301100808</v>
      </c>
      <c r="L39" s="177">
        <f>'Beer Shipments by State'!AM39*31/'US and State Total Population'!L39</f>
        <v>30.394620085633985</v>
      </c>
      <c r="M39" s="177">
        <f>'Beer Shipments by State'!AN39*31/'US and State Total Population'!M39</f>
        <v>31.417821312863847</v>
      </c>
      <c r="N39" s="177">
        <f>'Beer Shipments by State'!AO39*31/'US and State Total Population'!N39</f>
        <v>32.157682663134594</v>
      </c>
      <c r="O39" s="177">
        <f>'Beer Shipments by State'!AP39*31/'US and State Total Population'!O39</f>
        <v>30.581043385838619</v>
      </c>
      <c r="P39" s="177">
        <f>'Beer Shipments by State'!AQ39*31/'US and State Total Population'!P39</f>
        <v>30.366756084747642</v>
      </c>
      <c r="Q39" s="177">
        <f>'Beer Shipments by State'!AR39*31/'US and State Total Population'!Q39</f>
        <v>30.239996691628889</v>
      </c>
      <c r="R39" s="177">
        <f>'Beer Shipments by State'!AS39*31/'US and State Total Population'!R39</f>
        <v>30.177395093473347</v>
      </c>
      <c r="S39" s="177">
        <f>'Beer Shipments by State'!AT39*31/'US and State Total Population'!S39</f>
        <v>30.609475275480456</v>
      </c>
    </row>
    <row r="40" spans="1:19">
      <c r="A40" s="9" t="s">
        <v>210</v>
      </c>
      <c r="B40" s="177">
        <f>'Beer Shipments by State'!AC40*31/'US and State Total Population'!B40</f>
        <v>22.899925792117141</v>
      </c>
      <c r="C40" s="177">
        <f>'Beer Shipments by State'!AD40*31/'US and State Total Population'!C40</f>
        <v>22.701362102933466</v>
      </c>
      <c r="D40" s="177">
        <f>'Beer Shipments by State'!AE40*31/'US and State Total Population'!D40</f>
        <v>23.179130836043285</v>
      </c>
      <c r="E40" s="177">
        <f>'Beer Shipments by State'!AF40*31/'US and State Total Population'!E40</f>
        <v>22.807091590698068</v>
      </c>
      <c r="F40" s="177">
        <f>'Beer Shipments by State'!AG40*31/'US and State Total Population'!F40</f>
        <v>23.434382474670105</v>
      </c>
      <c r="G40" s="177">
        <f>'Beer Shipments by State'!AH40*31/'US and State Total Population'!G40</f>
        <v>23.499211147608204</v>
      </c>
      <c r="H40" s="177">
        <f>'Beer Shipments by State'!AI40*31/'US and State Total Population'!H40</f>
        <v>23.169128346098667</v>
      </c>
      <c r="I40" s="177">
        <f>'Beer Shipments by State'!AJ40*31/'US and State Total Population'!I40</f>
        <v>23.408194922123887</v>
      </c>
      <c r="J40" s="177">
        <f>'Beer Shipments by State'!AK40*31/'US and State Total Population'!J40</f>
        <v>23.587952043112264</v>
      </c>
      <c r="K40" s="177">
        <f>'Beer Shipments by State'!AL40*31/'US and State Total Population'!K40</f>
        <v>23.758630633283133</v>
      </c>
      <c r="L40" s="177">
        <f>'Beer Shipments by State'!AM40*31/'US and State Total Population'!L40</f>
        <v>23.571131738093918</v>
      </c>
      <c r="M40" s="177">
        <f>'Beer Shipments by State'!AN40*31/'US and State Total Population'!M40</f>
        <v>23.2393538046129</v>
      </c>
      <c r="N40" s="177">
        <f>'Beer Shipments by State'!AO40*31/'US and State Total Population'!N40</f>
        <v>23.30704016881953</v>
      </c>
      <c r="O40" s="177">
        <f>'Beer Shipments by State'!AP40*31/'US and State Total Population'!O40</f>
        <v>23.559194698631888</v>
      </c>
      <c r="P40" s="177">
        <f>'Beer Shipments by State'!AQ40*31/'US and State Total Population'!P40</f>
        <v>23.40444927741903</v>
      </c>
      <c r="Q40" s="177">
        <f>'Beer Shipments by State'!AR40*31/'US and State Total Population'!Q40</f>
        <v>22.962067533048103</v>
      </c>
      <c r="R40" s="177">
        <f>'Beer Shipments by State'!AS40*31/'US and State Total Population'!R40</f>
        <v>22.601747979737169</v>
      </c>
      <c r="S40" s="177">
        <f>'Beer Shipments by State'!AT40*31/'US and State Total Population'!S40</f>
        <v>22.17203963830605</v>
      </c>
    </row>
    <row r="41" spans="1:19">
      <c r="A41" s="9" t="s">
        <v>211</v>
      </c>
      <c r="B41" s="177">
        <f>'Beer Shipments by State'!AC41*31/'US and State Total Population'!B41</f>
        <v>20.269674849280999</v>
      </c>
      <c r="C41" s="177">
        <f>'Beer Shipments by State'!AD41*31/'US and State Total Population'!C41</f>
        <v>19.788319839623142</v>
      </c>
      <c r="D41" s="177">
        <f>'Beer Shipments by State'!AE41*31/'US and State Total Population'!D41</f>
        <v>19.660684362789581</v>
      </c>
      <c r="E41" s="177">
        <f>'Beer Shipments by State'!AF41*31/'US and State Total Population'!E41</f>
        <v>19.752660382689523</v>
      </c>
      <c r="F41" s="177">
        <f>'Beer Shipments by State'!AG41*31/'US and State Total Population'!F41</f>
        <v>20.03550135469521</v>
      </c>
      <c r="G41" s="177">
        <f>'Beer Shipments by State'!AH41*31/'US and State Total Population'!G41</f>
        <v>20.431553552990316</v>
      </c>
      <c r="H41" s="177">
        <f>'Beer Shipments by State'!AI41*31/'US and State Total Population'!H41</f>
        <v>19.869241697914305</v>
      </c>
      <c r="I41" s="177">
        <f>'Beer Shipments by State'!AJ41*31/'US and State Total Population'!I41</f>
        <v>20.32520651027448</v>
      </c>
      <c r="J41" s="177">
        <f>'Beer Shipments by State'!AK41*31/'US and State Total Population'!J41</f>
        <v>19.649008913718443</v>
      </c>
      <c r="K41" s="177">
        <f>'Beer Shipments by State'!AL41*31/'US and State Total Population'!K41</f>
        <v>20.009621866137213</v>
      </c>
      <c r="L41" s="177">
        <f>'Beer Shipments by State'!AM41*31/'US and State Total Population'!L41</f>
        <v>20.145647610771917</v>
      </c>
      <c r="M41" s="177">
        <f>'Beer Shipments by State'!AN41*31/'US and State Total Population'!M41</f>
        <v>19.919044983168916</v>
      </c>
      <c r="N41" s="177">
        <f>'Beer Shipments by State'!AO41*31/'US and State Total Population'!N41</f>
        <v>20.497235808540715</v>
      </c>
      <c r="O41" s="177">
        <f>'Beer Shipments by State'!AP41*31/'US and State Total Population'!O41</f>
        <v>20.667370121755596</v>
      </c>
      <c r="P41" s="177">
        <f>'Beer Shipments by State'!AQ41*31/'US and State Total Population'!P41</f>
        <v>21.23309612719623</v>
      </c>
      <c r="Q41" s="177">
        <f>'Beer Shipments by State'!AR41*31/'US and State Total Population'!Q41</f>
        <v>20.766287372177548</v>
      </c>
      <c r="R41" s="177">
        <f>'Beer Shipments by State'!AS41*31/'US and State Total Population'!R41</f>
        <v>20.478605626932914</v>
      </c>
      <c r="S41" s="177">
        <f>'Beer Shipments by State'!AT41*31/'US and State Total Population'!S41</f>
        <v>20.181227326380743</v>
      </c>
    </row>
    <row r="42" spans="1:19">
      <c r="A42" s="9" t="s">
        <v>212</v>
      </c>
      <c r="B42" s="177">
        <f>'Beer Shipments by State'!AC42*31/'US and State Total Population'!B42</f>
        <v>21.90538320372772</v>
      </c>
      <c r="C42" s="177">
        <f>'Beer Shipments by State'!AD42*31/'US and State Total Population'!C42</f>
        <v>21.717821960959927</v>
      </c>
      <c r="D42" s="177">
        <f>'Beer Shipments by State'!AE42*31/'US and State Total Population'!D42</f>
        <v>21.982602073042777</v>
      </c>
      <c r="E42" s="177">
        <f>'Beer Shipments by State'!AF42*31/'US and State Total Population'!E42</f>
        <v>21.408914417836097</v>
      </c>
      <c r="F42" s="177">
        <f>'Beer Shipments by State'!AG42*31/'US and State Total Population'!F42</f>
        <v>21.634436198731137</v>
      </c>
      <c r="G42" s="177">
        <f>'Beer Shipments by State'!AH42*31/'US and State Total Population'!G42</f>
        <v>21.775613365111532</v>
      </c>
      <c r="H42" s="177">
        <f>'Beer Shipments by State'!AI42*31/'US and State Total Population'!H42</f>
        <v>21.609456667603272</v>
      </c>
      <c r="I42" s="177">
        <f>'Beer Shipments by State'!AJ42*31/'US and State Total Population'!I42</f>
        <v>22.059943827152669</v>
      </c>
      <c r="J42" s="177">
        <f>'Beer Shipments by State'!AK42*31/'US and State Total Population'!J42</f>
        <v>22.036627532488797</v>
      </c>
      <c r="K42" s="177">
        <f>'Beer Shipments by State'!AL42*31/'US and State Total Population'!K42</f>
        <v>22.134727032340933</v>
      </c>
      <c r="L42" s="177">
        <f>'Beer Shipments by State'!AM42*31/'US and State Total Population'!L42</f>
        <v>22.173615392272712</v>
      </c>
      <c r="M42" s="177">
        <f>'Beer Shipments by State'!AN42*31/'US and State Total Population'!M42</f>
        <v>22.746357489731331</v>
      </c>
      <c r="N42" s="177">
        <f>'Beer Shipments by State'!AO42*31/'US and State Total Population'!N42</f>
        <v>23.23977370083087</v>
      </c>
      <c r="O42" s="177">
        <f>'Beer Shipments by State'!AP42*31/'US and State Total Population'!O42</f>
        <v>23.722958028391542</v>
      </c>
      <c r="P42" s="177">
        <f>'Beer Shipments by State'!AQ42*31/'US and State Total Population'!P42</f>
        <v>23.098899967282836</v>
      </c>
      <c r="Q42" s="177">
        <f>'Beer Shipments by State'!AR42*31/'US and State Total Population'!Q42</f>
        <v>23.447485516866777</v>
      </c>
      <c r="R42" s="177">
        <f>'Beer Shipments by State'!AS42*31/'US and State Total Population'!R42</f>
        <v>22.645163046553623</v>
      </c>
      <c r="S42" s="177">
        <f>'Beer Shipments by State'!AT42*31/'US and State Total Population'!S42</f>
        <v>22.249401213159484</v>
      </c>
    </row>
    <row r="43" spans="1:19">
      <c r="A43" s="9" t="s">
        <v>213</v>
      </c>
      <c r="B43" s="177">
        <f>'Beer Shipments by State'!AC43*31/'US and State Total Population'!B43</f>
        <v>23.144793832016145</v>
      </c>
      <c r="C43" s="177">
        <f>'Beer Shipments by State'!AD43*31/'US and State Total Population'!C43</f>
        <v>22.117222885651508</v>
      </c>
      <c r="D43" s="177">
        <f>'Beer Shipments by State'!AE43*31/'US and State Total Population'!D43</f>
        <v>22.056626491432731</v>
      </c>
      <c r="E43" s="177">
        <f>'Beer Shipments by State'!AF43*31/'US and State Total Population'!E43</f>
        <v>21.742789676061477</v>
      </c>
      <c r="F43" s="177">
        <f>'Beer Shipments by State'!AG43*31/'US and State Total Population'!F43</f>
        <v>21.969761398149483</v>
      </c>
      <c r="G43" s="177">
        <f>'Beer Shipments by State'!AH43*31/'US and State Total Population'!G43</f>
        <v>21.84696291240769</v>
      </c>
      <c r="H43" s="177">
        <f>'Beer Shipments by State'!AI43*31/'US and State Total Population'!H43</f>
        <v>21.978421968636489</v>
      </c>
      <c r="I43" s="177">
        <f>'Beer Shipments by State'!AJ43*31/'US and State Total Population'!I43</f>
        <v>22.355937577383962</v>
      </c>
      <c r="J43" s="177">
        <f>'Beer Shipments by State'!AK43*31/'US and State Total Population'!J43</f>
        <v>22.625577875845359</v>
      </c>
      <c r="K43" s="177">
        <f>'Beer Shipments by State'!AL43*31/'US and State Total Population'!K43</f>
        <v>21.773076448830686</v>
      </c>
      <c r="L43" s="177">
        <f>'Beer Shipments by State'!AM43*31/'US and State Total Population'!L43</f>
        <v>21.616488075405666</v>
      </c>
      <c r="M43" s="177">
        <f>'Beer Shipments by State'!AN43*31/'US and State Total Population'!M43</f>
        <v>21.531891202943783</v>
      </c>
      <c r="N43" s="177">
        <f>'Beer Shipments by State'!AO43*31/'US and State Total Population'!N43</f>
        <v>21.721651828798827</v>
      </c>
      <c r="O43" s="177">
        <f>'Beer Shipments by State'!AP43*31/'US and State Total Population'!O43</f>
        <v>22.730231887762798</v>
      </c>
      <c r="P43" s="177">
        <f>'Beer Shipments by State'!AQ43*31/'US and State Total Population'!P43</f>
        <v>22.321322125557561</v>
      </c>
      <c r="Q43" s="177">
        <f>'Beer Shipments by State'!AR43*31/'US and State Total Population'!Q43</f>
        <v>21.534910450369928</v>
      </c>
      <c r="R43" s="177">
        <f>'Beer Shipments by State'!AS43*31/'US and State Total Population'!R43</f>
        <v>21.692994300751391</v>
      </c>
      <c r="S43" s="177">
        <f>'Beer Shipments by State'!AT43*31/'US and State Total Population'!S43</f>
        <v>21.496865338650672</v>
      </c>
    </row>
    <row r="44" spans="1:19">
      <c r="A44" s="9" t="s">
        <v>214</v>
      </c>
      <c r="B44" s="177">
        <f>'Beer Shipments by State'!AC44*31/'US and State Total Population'!B44</f>
        <v>22.186652033544629</v>
      </c>
      <c r="C44" s="177">
        <f>'Beer Shipments by State'!AD44*31/'US and State Total Population'!C44</f>
        <v>21.569708810798797</v>
      </c>
      <c r="D44" s="177">
        <f>'Beer Shipments by State'!AE44*31/'US and State Total Population'!D44</f>
        <v>21.009119466976461</v>
      </c>
      <c r="E44" s="177">
        <f>'Beer Shipments by State'!AF44*31/'US and State Total Population'!E44</f>
        <v>22.040547011614535</v>
      </c>
      <c r="F44" s="177">
        <f>'Beer Shipments by State'!AG44*31/'US and State Total Population'!F44</f>
        <v>20.725420523587626</v>
      </c>
      <c r="G44" s="177">
        <f>'Beer Shipments by State'!AH44*31/'US and State Total Population'!G44</f>
        <v>20.765997181858552</v>
      </c>
      <c r="H44" s="177">
        <f>'Beer Shipments by State'!AI44*31/'US and State Total Population'!H44</f>
        <v>20.859048752052153</v>
      </c>
      <c r="I44" s="177">
        <f>'Beer Shipments by State'!AJ44*31/'US and State Total Population'!I44</f>
        <v>21.418980875466062</v>
      </c>
      <c r="J44" s="177">
        <f>'Beer Shipments by State'!AK44*31/'US and State Total Population'!J44</f>
        <v>21.288865101783689</v>
      </c>
      <c r="K44" s="177">
        <f>'Beer Shipments by State'!AL44*31/'US and State Total Population'!K44</f>
        <v>20.858002372673628</v>
      </c>
      <c r="L44" s="177">
        <f>'Beer Shipments by State'!AM44*31/'US and State Total Population'!L44</f>
        <v>20.720178564926545</v>
      </c>
      <c r="M44" s="177">
        <f>'Beer Shipments by State'!AN44*31/'US and State Total Population'!M44</f>
        <v>20.102001880802941</v>
      </c>
      <c r="N44" s="177">
        <f>'Beer Shipments by State'!AO44*31/'US and State Total Population'!N44</f>
        <v>20.183355930314796</v>
      </c>
      <c r="O44" s="177">
        <f>'Beer Shipments by State'!AP44*31/'US and State Total Population'!O44</f>
        <v>20.191030493687428</v>
      </c>
      <c r="P44" s="177">
        <f>'Beer Shipments by State'!AQ44*31/'US and State Total Population'!P44</f>
        <v>20.27206258541209</v>
      </c>
      <c r="Q44" s="177">
        <f>'Beer Shipments by State'!AR44*31/'US and State Total Population'!Q44</f>
        <v>19.608391610781908</v>
      </c>
      <c r="R44" s="177">
        <f>'Beer Shipments by State'!AS44*31/'US and State Total Population'!R44</f>
        <v>20.192101875054828</v>
      </c>
      <c r="S44" s="177">
        <f>'Beer Shipments by State'!AT44*31/'US and State Total Population'!S44</f>
        <v>19.65086918736797</v>
      </c>
    </row>
    <row r="45" spans="1:19">
      <c r="A45" s="9" t="s">
        <v>215</v>
      </c>
      <c r="B45" s="177">
        <f>'Beer Shipments by State'!AC45*31/'US and State Total Population'!B45</f>
        <v>24.451819872472505</v>
      </c>
      <c r="C45" s="177">
        <f>'Beer Shipments by State'!AD45*31/'US and State Total Population'!C45</f>
        <v>24.435156547195714</v>
      </c>
      <c r="D45" s="177">
        <f>'Beer Shipments by State'!AE45*31/'US and State Total Population'!D45</f>
        <v>24.728244823771139</v>
      </c>
      <c r="E45" s="177">
        <f>'Beer Shipments by State'!AF45*31/'US and State Total Population'!E45</f>
        <v>24.925930954147685</v>
      </c>
      <c r="F45" s="177">
        <f>'Beer Shipments by State'!AG45*31/'US and State Total Population'!F45</f>
        <v>25.328028301441481</v>
      </c>
      <c r="G45" s="177">
        <f>'Beer Shipments by State'!AH45*31/'US and State Total Population'!G45</f>
        <v>25.607471490801025</v>
      </c>
      <c r="H45" s="177">
        <f>'Beer Shipments by State'!AI45*31/'US and State Total Population'!H45</f>
        <v>25.877652112792276</v>
      </c>
      <c r="I45" s="177">
        <f>'Beer Shipments by State'!AJ45*31/'US and State Total Population'!I45</f>
        <v>25.909844149602989</v>
      </c>
      <c r="J45" s="177">
        <f>'Beer Shipments by State'!AK45*31/'US and State Total Population'!J45</f>
        <v>26.197967632576677</v>
      </c>
      <c r="K45" s="177">
        <f>'Beer Shipments by State'!AL45*31/'US and State Total Population'!K45</f>
        <v>25.777695141793487</v>
      </c>
      <c r="L45" s="177">
        <f>'Beer Shipments by State'!AM45*31/'US and State Total Population'!L45</f>
        <v>26.373375657881823</v>
      </c>
      <c r="M45" s="177">
        <f>'Beer Shipments by State'!AN45*31/'US and State Total Population'!M45</f>
        <v>25.622499315551472</v>
      </c>
      <c r="N45" s="177">
        <f>'Beer Shipments by State'!AO45*31/'US and State Total Population'!N45</f>
        <v>26.445547061401086</v>
      </c>
      <c r="O45" s="177">
        <f>'Beer Shipments by State'!AP45*31/'US and State Total Population'!O45</f>
        <v>25.73267516280039</v>
      </c>
      <c r="P45" s="177">
        <f>'Beer Shipments by State'!AQ45*31/'US and State Total Population'!P45</f>
        <v>25.786925071988932</v>
      </c>
      <c r="Q45" s="177">
        <f>'Beer Shipments by State'!AR45*31/'US and State Total Population'!Q45</f>
        <v>25.045281422733446</v>
      </c>
      <c r="R45" s="177">
        <f>'Beer Shipments by State'!AS45*31/'US and State Total Population'!R45</f>
        <v>24.398584467041047</v>
      </c>
      <c r="S45" s="177">
        <f>'Beer Shipments by State'!AT45*31/'US and State Total Population'!S45</f>
        <v>24.239669843453882</v>
      </c>
    </row>
    <row r="46" spans="1:19">
      <c r="A46" s="9" t="s">
        <v>216</v>
      </c>
      <c r="B46" s="177">
        <f>'Beer Shipments by State'!AC46*31/'US and State Total Population'!B46</f>
        <v>23.988253807523364</v>
      </c>
      <c r="C46" s="177">
        <f>'Beer Shipments by State'!AD46*31/'US and State Total Population'!C46</f>
        <v>23.401707490598639</v>
      </c>
      <c r="D46" s="177">
        <f>'Beer Shipments by State'!AE46*31/'US and State Total Population'!D46</f>
        <v>23.967734329633139</v>
      </c>
      <c r="E46" s="177">
        <f>'Beer Shipments by State'!AF46*31/'US and State Total Population'!E46</f>
        <v>23.884757660002446</v>
      </c>
      <c r="F46" s="177">
        <f>'Beer Shipments by State'!AG46*31/'US and State Total Population'!F46</f>
        <v>25.005248921665608</v>
      </c>
      <c r="G46" s="177">
        <f>'Beer Shipments by State'!AH46*31/'US and State Total Population'!G46</f>
        <v>25.259060356177674</v>
      </c>
      <c r="H46" s="177">
        <f>'Beer Shipments by State'!AI46*31/'US and State Total Population'!H46</f>
        <v>25.605274615334736</v>
      </c>
      <c r="I46" s="177">
        <f>'Beer Shipments by State'!AJ46*31/'US and State Total Population'!I46</f>
        <v>25.965056247157985</v>
      </c>
      <c r="J46" s="177">
        <f>'Beer Shipments by State'!AK46*31/'US and State Total Population'!J46</f>
        <v>26.718778431133149</v>
      </c>
      <c r="K46" s="177">
        <f>'Beer Shipments by State'!AL46*31/'US and State Total Population'!K46</f>
        <v>26.780625456826368</v>
      </c>
      <c r="L46" s="177">
        <f>'Beer Shipments by State'!AM46*31/'US and State Total Population'!L46</f>
        <v>27.327527997941925</v>
      </c>
      <c r="M46" s="177">
        <f>'Beer Shipments by State'!AN46*31/'US and State Total Population'!M46</f>
        <v>26.927546370851321</v>
      </c>
      <c r="N46" s="177">
        <f>'Beer Shipments by State'!AO46*31/'US and State Total Population'!N46</f>
        <v>27.174591810815617</v>
      </c>
      <c r="O46" s="177">
        <f>'Beer Shipments by State'!AP46*31/'US and State Total Population'!O46</f>
        <v>27.465216457057966</v>
      </c>
      <c r="P46" s="177">
        <f>'Beer Shipments by State'!AQ46*31/'US and State Total Population'!P46</f>
        <v>27.397173227902712</v>
      </c>
      <c r="Q46" s="177">
        <f>'Beer Shipments by State'!AR46*31/'US and State Total Population'!Q46</f>
        <v>27.470995515661947</v>
      </c>
      <c r="R46" s="177">
        <f>'Beer Shipments by State'!AS46*31/'US and State Total Population'!R46</f>
        <v>27.408464171420277</v>
      </c>
      <c r="S46" s="177">
        <f>'Beer Shipments by State'!AT46*31/'US and State Total Population'!S46</f>
        <v>26.865402631861329</v>
      </c>
    </row>
    <row r="47" spans="1:19">
      <c r="A47" s="9" t="s">
        <v>217</v>
      </c>
      <c r="B47" s="177">
        <f>'Beer Shipments by State'!AC47*31/'US and State Total Population'!B47</f>
        <v>21.224191321774242</v>
      </c>
      <c r="C47" s="177">
        <f>'Beer Shipments by State'!AD47*31/'US and State Total Population'!C47</f>
        <v>21.069498863887233</v>
      </c>
      <c r="D47" s="177">
        <f>'Beer Shipments by State'!AE47*31/'US and State Total Population'!D47</f>
        <v>21.13257676387386</v>
      </c>
      <c r="E47" s="177">
        <f>'Beer Shipments by State'!AF47*31/'US and State Total Population'!E47</f>
        <v>20.830001201985805</v>
      </c>
      <c r="F47" s="177">
        <f>'Beer Shipments by State'!AG47*31/'US and State Total Population'!F47</f>
        <v>21.404136052760794</v>
      </c>
      <c r="G47" s="177">
        <f>'Beer Shipments by State'!AH47*31/'US and State Total Population'!G47</f>
        <v>21.730995019069979</v>
      </c>
      <c r="H47" s="177">
        <f>'Beer Shipments by State'!AI47*31/'US and State Total Population'!H47</f>
        <v>21.749699198364958</v>
      </c>
      <c r="I47" s="177">
        <f>'Beer Shipments by State'!AJ47*31/'US and State Total Population'!I47</f>
        <v>20.972756916358868</v>
      </c>
      <c r="J47" s="177">
        <f>'Beer Shipments by State'!AK47*31/'US and State Total Population'!J47</f>
        <v>21.30296099752151</v>
      </c>
      <c r="K47" s="177">
        <f>'Beer Shipments by State'!AL47*31/'US and State Total Population'!K47</f>
        <v>21.341505168201802</v>
      </c>
      <c r="L47" s="177">
        <f>'Beer Shipments by State'!AM47*31/'US and State Total Population'!L47</f>
        <v>21.805961536452351</v>
      </c>
      <c r="M47" s="177">
        <f>'Beer Shipments by State'!AN47*31/'US and State Total Population'!M47</f>
        <v>21.010822330302958</v>
      </c>
      <c r="N47" s="177">
        <f>'Beer Shipments by State'!AO47*31/'US and State Total Population'!N47</f>
        <v>21.103167377236034</v>
      </c>
      <c r="O47" s="177">
        <f>'Beer Shipments by State'!AP47*31/'US and State Total Population'!O47</f>
        <v>21.148114390983771</v>
      </c>
      <c r="P47" s="177">
        <f>'Beer Shipments by State'!AQ47*31/'US and State Total Population'!P47</f>
        <v>20.523534787984687</v>
      </c>
      <c r="Q47" s="177">
        <f>'Beer Shipments by State'!AR47*31/'US and State Total Population'!Q47</f>
        <v>19.693025998361197</v>
      </c>
      <c r="R47" s="177">
        <f>'Beer Shipments by State'!AS47*31/'US and State Total Population'!R47</f>
        <v>19.14756131608959</v>
      </c>
      <c r="S47" s="177">
        <f>'Beer Shipments by State'!AT47*31/'US and State Total Population'!S47</f>
        <v>18.703773394921388</v>
      </c>
    </row>
    <row r="48" spans="1:19">
      <c r="A48" s="9" t="s">
        <v>218</v>
      </c>
      <c r="B48" s="177">
        <f>'Beer Shipments by State'!AC48*31/'US and State Total Population'!B48</f>
        <v>28.000115438097545</v>
      </c>
      <c r="C48" s="177">
        <f>'Beer Shipments by State'!AD48*31/'US and State Total Population'!C48</f>
        <v>26.789935739965149</v>
      </c>
      <c r="D48" s="177">
        <f>'Beer Shipments by State'!AE48*31/'US and State Total Population'!D48</f>
        <v>26.847940796496772</v>
      </c>
      <c r="E48" s="177">
        <f>'Beer Shipments by State'!AF48*31/'US and State Total Population'!E48</f>
        <v>26.608545192055427</v>
      </c>
      <c r="F48" s="177">
        <f>'Beer Shipments by State'!AG48*31/'US and State Total Population'!F48</f>
        <v>26.371548330993512</v>
      </c>
      <c r="G48" s="177">
        <f>'Beer Shipments by State'!AH48*31/'US and State Total Population'!G48</f>
        <v>27.114017118213543</v>
      </c>
      <c r="H48" s="177">
        <f>'Beer Shipments by State'!AI48*31/'US and State Total Population'!H48</f>
        <v>26.590466774903469</v>
      </c>
      <c r="I48" s="177">
        <f>'Beer Shipments by State'!AJ48*31/'US and State Total Population'!I48</f>
        <v>26.317753439497874</v>
      </c>
      <c r="J48" s="177">
        <f>'Beer Shipments by State'!AK48*31/'US and State Total Population'!J48</f>
        <v>26.048010083360058</v>
      </c>
      <c r="K48" s="177">
        <f>'Beer Shipments by State'!AL48*31/'US and State Total Population'!K48</f>
        <v>25.779440273818214</v>
      </c>
      <c r="L48" s="177">
        <f>'Beer Shipments by State'!AM48*31/'US and State Total Population'!L48</f>
        <v>25.419052065553608</v>
      </c>
      <c r="M48" s="177">
        <f>'Beer Shipments by State'!AN48*31/'US and State Total Population'!M48</f>
        <v>24.890478287614702</v>
      </c>
      <c r="N48" s="177">
        <f>'Beer Shipments by State'!AO48*31/'US and State Total Population'!N48</f>
        <v>24.898078842636966</v>
      </c>
      <c r="O48" s="177">
        <f>'Beer Shipments by State'!AP48*31/'US and State Total Population'!O48</f>
        <v>24.602551008596414</v>
      </c>
      <c r="P48" s="177">
        <f>'Beer Shipments by State'!AQ48*31/'US and State Total Population'!P48</f>
        <v>25.29567503956719</v>
      </c>
      <c r="Q48" s="177">
        <f>'Beer Shipments by State'!AR48*31/'US and State Total Population'!Q48</f>
        <v>24.566824018204596</v>
      </c>
      <c r="R48" s="177">
        <f>'Beer Shipments by State'!AS48*31/'US and State Total Population'!R48</f>
        <v>23.887466789799188</v>
      </c>
      <c r="S48" s="177">
        <f>'Beer Shipments by State'!AT48*31/'US and State Total Population'!S48</f>
        <v>23.594502445806469</v>
      </c>
    </row>
    <row r="49" spans="1:19">
      <c r="A49" s="9" t="s">
        <v>219</v>
      </c>
      <c r="B49" s="177">
        <f>'Beer Shipments by State'!AC49*31/'US and State Total Population'!B49</f>
        <v>12.526875007013711</v>
      </c>
      <c r="C49" s="177">
        <f>'Beer Shipments by State'!AD49*31/'US and State Total Population'!C49</f>
        <v>12.378440425047055</v>
      </c>
      <c r="D49" s="177">
        <f>'Beer Shipments by State'!AE49*31/'US and State Total Population'!D49</f>
        <v>12.791081231116802</v>
      </c>
      <c r="E49" s="177">
        <f>'Beer Shipments by State'!AF49*31/'US and State Total Population'!E49</f>
        <v>12.598908662392017</v>
      </c>
      <c r="F49" s="177">
        <f>'Beer Shipments by State'!AG49*31/'US and State Total Population'!F49</f>
        <v>12.196864669707658</v>
      </c>
      <c r="G49" s="177">
        <f>'Beer Shipments by State'!AH49*31/'US and State Total Population'!G49</f>
        <v>13.193544580804382</v>
      </c>
      <c r="H49" s="177">
        <f>'Beer Shipments by State'!AI49*31/'US and State Total Population'!H49</f>
        <v>12.831514430467736</v>
      </c>
      <c r="I49" s="177">
        <f>'Beer Shipments by State'!AJ49*31/'US and State Total Population'!I49</f>
        <v>12.941240889612084</v>
      </c>
      <c r="J49" s="177">
        <f>'Beer Shipments by State'!AK49*31/'US and State Total Population'!J49</f>
        <v>12.785314560699639</v>
      </c>
      <c r="K49" s="177">
        <f>'Beer Shipments by State'!AL49*31/'US and State Total Population'!K49</f>
        <v>12.484858370702829</v>
      </c>
      <c r="L49" s="177">
        <f>'Beer Shipments by State'!AM49*31/'US and State Total Population'!L49</f>
        <v>12.580653967125874</v>
      </c>
      <c r="M49" s="177">
        <f>'Beer Shipments by State'!AN49*31/'US and State Total Population'!M49</f>
        <v>12.056113274019275</v>
      </c>
      <c r="N49" s="177">
        <f>'Beer Shipments by State'!AO49*31/'US and State Total Population'!N49</f>
        <v>12.23852186812783</v>
      </c>
      <c r="O49" s="177">
        <f>'Beer Shipments by State'!AP49*31/'US and State Total Population'!O49</f>
        <v>13.23734874528134</v>
      </c>
      <c r="P49" s="177">
        <f>'Beer Shipments by State'!AQ49*31/'US and State Total Population'!P49</f>
        <v>13.20211853133871</v>
      </c>
      <c r="Q49" s="177">
        <f>'Beer Shipments by State'!AR49*31/'US and State Total Population'!Q49</f>
        <v>12.401994992408168</v>
      </c>
      <c r="R49" s="177">
        <f>'Beer Shipments by State'!AS49*31/'US and State Total Population'!R49</f>
        <v>12.352513628322932</v>
      </c>
      <c r="S49" s="177">
        <f>'Beer Shipments by State'!AT49*31/'US and State Total Population'!S49</f>
        <v>12.255700354698222</v>
      </c>
    </row>
    <row r="50" spans="1:19">
      <c r="A50" s="9" t="s">
        <v>298</v>
      </c>
      <c r="B50" s="177">
        <f>'Beer Shipments by State'!AC50*31/'US and State Total Population'!B50</f>
        <v>23.162389780691839</v>
      </c>
      <c r="C50" s="177">
        <f>'Beer Shipments by State'!AD50*31/'US and State Total Population'!C50</f>
        <v>22.625660014736791</v>
      </c>
      <c r="D50" s="177">
        <f>'Beer Shipments by State'!AE50*31/'US and State Total Population'!D50</f>
        <v>23.088825856786496</v>
      </c>
      <c r="E50" s="177">
        <f>'Beer Shipments by State'!AF50*31/'US and State Total Population'!E50</f>
        <v>22.162203071132328</v>
      </c>
      <c r="F50" s="177">
        <f>'Beer Shipments by State'!AG50*31/'US and State Total Population'!F50</f>
        <v>22.509303549538988</v>
      </c>
      <c r="G50" s="177">
        <f>'Beer Shipments by State'!AH50*31/'US and State Total Population'!G50</f>
        <v>22.318474308025859</v>
      </c>
      <c r="H50" s="177">
        <f>'Beer Shipments by State'!AI50*31/'US and State Total Population'!H50</f>
        <v>22.390922089080401</v>
      </c>
      <c r="I50" s="177">
        <f>'Beer Shipments by State'!AJ50*31/'US and State Total Population'!I50</f>
        <v>22.76284440988411</v>
      </c>
      <c r="J50" s="177">
        <f>'Beer Shipments by State'!AK50*31/'US and State Total Population'!J50</f>
        <v>22.955093870834514</v>
      </c>
      <c r="K50" s="177">
        <f>'Beer Shipments by State'!AL50*31/'US and State Total Population'!K50</f>
        <v>23.267412481538894</v>
      </c>
      <c r="L50" s="177">
        <f>'Beer Shipments by State'!AM50*31/'US and State Total Population'!L50</f>
        <v>23.339873826063336</v>
      </c>
      <c r="M50" s="177">
        <f>'Beer Shipments by State'!AN50*31/'US and State Total Population'!M50</f>
        <v>23.294230064139835</v>
      </c>
      <c r="N50" s="177">
        <f>'Beer Shipments by State'!AO50*31/'US and State Total Population'!N50</f>
        <v>23.490503134909066</v>
      </c>
      <c r="O50" s="177">
        <f>'Beer Shipments by State'!AP50*31/'US and State Total Population'!O50</f>
        <v>24.017316705007506</v>
      </c>
      <c r="P50" s="177">
        <f>'Beer Shipments by State'!AQ50*31/'US and State Total Population'!P50</f>
        <v>23.941440533101552</v>
      </c>
      <c r="Q50" s="177">
        <f>'Beer Shipments by State'!AR50*31/'US and State Total Population'!Q50</f>
        <v>25.804557112068967</v>
      </c>
      <c r="R50" s="177">
        <f>'Beer Shipments by State'!AS50*31/'US and State Total Population'!R50</f>
        <v>26.194800515500184</v>
      </c>
      <c r="S50" s="177">
        <f>'Beer Shipments by State'!AT50*31/'US and State Total Population'!S50</f>
        <v>25.898524030586561</v>
      </c>
    </row>
    <row r="51" spans="1:19">
      <c r="A51" s="9" t="s">
        <v>221</v>
      </c>
      <c r="B51" s="177">
        <f>'Beer Shipments by State'!AC51*31/'US and State Total Population'!B51</f>
        <v>21.225341373812988</v>
      </c>
      <c r="C51" s="177">
        <f>'Beer Shipments by State'!AD51*31/'US and State Total Population'!C51</f>
        <v>20.571990946068123</v>
      </c>
      <c r="D51" s="177">
        <f>'Beer Shipments by State'!AE51*31/'US and State Total Population'!D51</f>
        <v>20.340670495893576</v>
      </c>
      <c r="E51" s="177">
        <f>'Beer Shipments by State'!AF51*31/'US and State Total Population'!E51</f>
        <v>20.239547834638493</v>
      </c>
      <c r="F51" s="177">
        <f>'Beer Shipments by State'!AG51*31/'US and State Total Population'!F51</f>
        <v>21.103582740731017</v>
      </c>
      <c r="G51" s="177">
        <f>'Beer Shipments by State'!AH51*31/'US and State Total Population'!G51</f>
        <v>21.571075090419182</v>
      </c>
      <c r="H51" s="177">
        <f>'Beer Shipments by State'!AI51*31/'US and State Total Population'!H51</f>
        <v>21.217076879896471</v>
      </c>
      <c r="I51" s="177">
        <f>'Beer Shipments by State'!AJ51*31/'US and State Total Population'!I51</f>
        <v>21.130687284013874</v>
      </c>
      <c r="J51" s="177">
        <f>'Beer Shipments by State'!AK51*31/'US and State Total Population'!J51</f>
        <v>21.135987390035574</v>
      </c>
      <c r="K51" s="177">
        <f>'Beer Shipments by State'!AL51*31/'US and State Total Population'!K51</f>
        <v>20.949377772194531</v>
      </c>
      <c r="L51" s="177">
        <f>'Beer Shipments by State'!AM51*31/'US and State Total Population'!L51</f>
        <v>20.974166993977477</v>
      </c>
      <c r="M51" s="177">
        <f>'Beer Shipments by State'!AN51*31/'US and State Total Population'!M51</f>
        <v>20.821900228244701</v>
      </c>
      <c r="N51" s="177">
        <f>'Beer Shipments by State'!AO51*31/'US and State Total Population'!N51</f>
        <v>21.033507914624231</v>
      </c>
      <c r="O51" s="177">
        <f>'Beer Shipments by State'!AP51*31/'US and State Total Population'!O51</f>
        <v>21.361500368565125</v>
      </c>
      <c r="P51" s="177">
        <f>'Beer Shipments by State'!AQ51*31/'US and State Total Population'!P51</f>
        <v>20.955582694444612</v>
      </c>
      <c r="Q51" s="177">
        <f>'Beer Shipments by State'!AR51*31/'US and State Total Population'!Q51</f>
        <v>20.504003125876139</v>
      </c>
      <c r="R51" s="177">
        <f>'Beer Shipments by State'!AS51*31/'US and State Total Population'!R51</f>
        <v>20.354236964177222</v>
      </c>
      <c r="S51" s="177">
        <f>'Beer Shipments by State'!AT51*31/'US and State Total Population'!S51</f>
        <v>19.801973997699307</v>
      </c>
    </row>
    <row r="52" spans="1:19">
      <c r="A52" s="9" t="s">
        <v>222</v>
      </c>
      <c r="B52" s="177">
        <f>'Beer Shipments by State'!AC52*31/'US and State Total Population'!B52</f>
        <v>20.77783270119723</v>
      </c>
      <c r="C52" s="177">
        <f>'Beer Shipments by State'!AD52*31/'US and State Total Population'!C52</f>
        <v>20.163429590841279</v>
      </c>
      <c r="D52" s="177">
        <f>'Beer Shipments by State'!AE52*31/'US and State Total Population'!D52</f>
        <v>19.987538047019321</v>
      </c>
      <c r="E52" s="177">
        <f>'Beer Shipments by State'!AF52*31/'US and State Total Population'!E52</f>
        <v>19.80425647169821</v>
      </c>
      <c r="F52" s="177">
        <f>'Beer Shipments by State'!AG52*31/'US and State Total Population'!F52</f>
        <v>19.867538471724544</v>
      </c>
      <c r="G52" s="177">
        <f>'Beer Shipments by State'!AH52*31/'US and State Total Population'!G52</f>
        <v>19.535155626878883</v>
      </c>
      <c r="H52" s="177">
        <f>'Beer Shipments by State'!AI52*31/'US and State Total Population'!H52</f>
        <v>19.479866366756532</v>
      </c>
      <c r="I52" s="177">
        <f>'Beer Shipments by State'!AJ52*31/'US and State Total Population'!I52</f>
        <v>19.276788191304053</v>
      </c>
      <c r="J52" s="177">
        <f>'Beer Shipments by State'!AK52*31/'US and State Total Population'!J52</f>
        <v>19.818081361906714</v>
      </c>
      <c r="K52" s="177">
        <f>'Beer Shipments by State'!AL52*31/'US and State Total Population'!K52</f>
        <v>20.049025047134283</v>
      </c>
      <c r="L52" s="177">
        <f>'Beer Shipments by State'!AM52*31/'US and State Total Population'!L52</f>
        <v>20.040596320662434</v>
      </c>
      <c r="M52" s="177">
        <f>'Beer Shipments by State'!AN52*31/'US and State Total Population'!M52</f>
        <v>19.97890074775616</v>
      </c>
      <c r="N52" s="177">
        <f>'Beer Shipments by State'!AO52*31/'US and State Total Population'!N52</f>
        <v>20.280730797705662</v>
      </c>
      <c r="O52" s="177">
        <f>'Beer Shipments by State'!AP52*31/'US and State Total Population'!O52</f>
        <v>21.12376772440577</v>
      </c>
      <c r="P52" s="177">
        <f>'Beer Shipments by State'!AQ52*31/'US and State Total Population'!P52</f>
        <v>20.84565431110617</v>
      </c>
      <c r="Q52" s="177">
        <f>'Beer Shipments by State'!AR52*31/'US and State Total Population'!Q52</f>
        <v>19.705288398367717</v>
      </c>
      <c r="R52" s="177">
        <f>'Beer Shipments by State'!AS52*31/'US and State Total Population'!R52</f>
        <v>19.033608499807031</v>
      </c>
      <c r="S52" s="177">
        <f>'Beer Shipments by State'!AT52*31/'US and State Total Population'!S52</f>
        <v>18.247951861733284</v>
      </c>
    </row>
    <row r="53" spans="1:19">
      <c r="A53" s="9" t="s">
        <v>223</v>
      </c>
      <c r="B53" s="177">
        <f>'Beer Shipments by State'!AC53*31/'US and State Total Population'!B53</f>
        <v>21.479581371561853</v>
      </c>
      <c r="C53" s="177">
        <f>'Beer Shipments by State'!AD53*31/'US and State Total Population'!C53</f>
        <v>20.927456270219881</v>
      </c>
      <c r="D53" s="177">
        <f>'Beer Shipments by State'!AE53*31/'US and State Total Population'!D53</f>
        <v>20.996268394696536</v>
      </c>
      <c r="E53" s="177">
        <f>'Beer Shipments by State'!AF53*31/'US and State Total Population'!E53</f>
        <v>20.968961796216067</v>
      </c>
      <c r="F53" s="177">
        <f>'Beer Shipments by State'!AG53*31/'US and State Total Population'!F53</f>
        <v>21.615870487533385</v>
      </c>
      <c r="G53" s="177">
        <f>'Beer Shipments by State'!AH53*31/'US and State Total Population'!G53</f>
        <v>21.827447746687131</v>
      </c>
      <c r="H53" s="177">
        <f>'Beer Shipments by State'!AI53*31/'US and State Total Population'!H53</f>
        <v>21.867132785862797</v>
      </c>
      <c r="I53" s="177">
        <f>'Beer Shipments by State'!AJ53*31/'US and State Total Population'!I53</f>
        <v>22.611105674602733</v>
      </c>
      <c r="J53" s="177">
        <f>'Beer Shipments by State'!AK53*31/'US and State Total Population'!J53</f>
        <v>23.440283718055877</v>
      </c>
      <c r="K53" s="177">
        <f>'Beer Shipments by State'!AL53*31/'US and State Total Population'!K53</f>
        <v>23.195156218693256</v>
      </c>
      <c r="L53" s="177">
        <f>'Beer Shipments by State'!AM53*31/'US and State Total Population'!L53</f>
        <v>23.606197870665444</v>
      </c>
      <c r="M53" s="177">
        <f>'Beer Shipments by State'!AN53*31/'US and State Total Population'!M53</f>
        <v>23.356806438348297</v>
      </c>
      <c r="N53" s="177">
        <f>'Beer Shipments by State'!AO53*31/'US and State Total Population'!N53</f>
        <v>23.540663768795575</v>
      </c>
      <c r="O53" s="177">
        <f>'Beer Shipments by State'!AP53*31/'US and State Total Population'!O53</f>
        <v>23.845276855823602</v>
      </c>
      <c r="P53" s="177">
        <f>'Beer Shipments by State'!AQ53*31/'US and State Total Population'!P53</f>
        <v>24.364327313971518</v>
      </c>
      <c r="Q53" s="177">
        <f>'Beer Shipments by State'!AR53*31/'US and State Total Population'!Q53</f>
        <v>23.642953002183535</v>
      </c>
      <c r="R53" s="177">
        <f>'Beer Shipments by State'!AS53*31/'US and State Total Population'!R53</f>
        <v>23.040844567092694</v>
      </c>
      <c r="S53" s="177">
        <f>'Beer Shipments by State'!AT53*31/'US and State Total Population'!S53</f>
        <v>22.827264244931648</v>
      </c>
    </row>
    <row r="54" spans="1:19">
      <c r="A54" s="9" t="s">
        <v>224</v>
      </c>
      <c r="B54" s="177">
        <f>'Beer Shipments by State'!AC54*31/'US and State Total Population'!B54</f>
        <v>28.040515980939983</v>
      </c>
      <c r="C54" s="177">
        <f>'Beer Shipments by State'!AD54*31/'US and State Total Population'!C54</f>
        <v>27.617748179498832</v>
      </c>
      <c r="D54" s="177">
        <f>'Beer Shipments by State'!AE54*31/'US and State Total Population'!D54</f>
        <v>27.241640034982886</v>
      </c>
      <c r="E54" s="177">
        <f>'Beer Shipments by State'!AF54*31/'US and State Total Population'!E54</f>
        <v>28.078388777666227</v>
      </c>
      <c r="F54" s="177">
        <f>'Beer Shipments by State'!AG54*31/'US and State Total Population'!F54</f>
        <v>28.743706292122276</v>
      </c>
      <c r="G54" s="177">
        <f>'Beer Shipments by State'!AH54*31/'US and State Total Population'!G54</f>
        <v>27.407256895519051</v>
      </c>
      <c r="H54" s="177">
        <f>'Beer Shipments by State'!AI54*31/'US and State Total Population'!H54</f>
        <v>27.347962731849027</v>
      </c>
      <c r="I54" s="177">
        <f>'Beer Shipments by State'!AJ54*31/'US and State Total Population'!I54</f>
        <v>27.42730176305334</v>
      </c>
      <c r="J54" s="177">
        <f>'Beer Shipments by State'!AK54*31/'US and State Total Population'!J54</f>
        <v>27.842766038807355</v>
      </c>
      <c r="K54" s="177">
        <f>'Beer Shipments by State'!AL54*31/'US and State Total Population'!K54</f>
        <v>27.494482935124832</v>
      </c>
      <c r="L54" s="177">
        <f>'Beer Shipments by State'!AM54*31/'US and State Total Population'!L54</f>
        <v>27.448412079315435</v>
      </c>
      <c r="M54" s="177">
        <f>'Beer Shipments by State'!AN54*31/'US and State Total Population'!M54</f>
        <v>27.589953322069775</v>
      </c>
      <c r="N54" s="177">
        <f>'Beer Shipments by State'!AO54*31/'US and State Total Population'!N54</f>
        <v>27.641063790015451</v>
      </c>
      <c r="O54" s="177">
        <f>'Beer Shipments by State'!AP54*31/'US and State Total Population'!O54</f>
        <v>27.650814165050132</v>
      </c>
      <c r="P54" s="177">
        <f>'Beer Shipments by State'!AQ54*31/'US and State Total Population'!P54</f>
        <v>27.776918201368275</v>
      </c>
      <c r="Q54" s="177">
        <f>'Beer Shipments by State'!AR54*31/'US and State Total Population'!Q54</f>
        <v>27.141814693743722</v>
      </c>
      <c r="R54" s="177">
        <f>'Beer Shipments by State'!AS54*31/'US and State Total Population'!R54</f>
        <v>26.339873429536748</v>
      </c>
      <c r="S54" s="177">
        <f>'Beer Shipments by State'!AT54*31/'US and State Total Population'!S54</f>
        <v>26.213514063481192</v>
      </c>
    </row>
    <row r="55" spans="1:19">
      <c r="A55" s="9" t="s">
        <v>299</v>
      </c>
      <c r="B55" s="177">
        <f>'Beer Shipments by State'!AC55*31/'US and State Total Population'!B55</f>
        <v>24.750467953269219</v>
      </c>
      <c r="C55" s="177">
        <f>'Beer Shipments by State'!AD55*31/'US and State Total Population'!C55</f>
        <v>23.406418501113034</v>
      </c>
      <c r="D55" s="177">
        <f>'Beer Shipments by State'!AE55*31/'US and State Total Population'!D55</f>
        <v>24.237072559185687</v>
      </c>
      <c r="E55" s="177">
        <f>'Beer Shipments by State'!AF55*31/'US and State Total Population'!E55</f>
        <v>24.108317277929761</v>
      </c>
      <c r="F55" s="177">
        <f>'Beer Shipments by State'!AG55*31/'US and State Total Population'!F55</f>
        <v>24.578067471224788</v>
      </c>
      <c r="G55" s="177">
        <f>'Beer Shipments by State'!AH55*31/'US and State Total Population'!G55</f>
        <v>25.262749603481232</v>
      </c>
      <c r="H55" s="177">
        <f>'Beer Shipments by State'!AI55*31/'US and State Total Population'!H55</f>
        <v>25.515287582268307</v>
      </c>
      <c r="I55" s="177">
        <f>'Beer Shipments by State'!AJ55*31/'US and State Total Population'!I55</f>
        <v>26.208220739911223</v>
      </c>
      <c r="J55" s="177">
        <f>'Beer Shipments by State'!AK55*31/'US and State Total Population'!J55</f>
        <v>26.466980837838978</v>
      </c>
      <c r="K55" s="177">
        <f>'Beer Shipments by State'!AL55*31/'US and State Total Population'!K55</f>
        <v>26.397528978230905</v>
      </c>
      <c r="L55" s="177">
        <f>'Beer Shipments by State'!AM55*31/'US and State Total Population'!L55</f>
        <v>27.5905849253007</v>
      </c>
      <c r="M55" s="177">
        <f>'Beer Shipments by State'!AN55*31/'US and State Total Population'!M55</f>
        <v>26.342745579112538</v>
      </c>
      <c r="N55" s="177">
        <f>'Beer Shipments by State'!AO55*31/'US and State Total Population'!N55</f>
        <v>26.545074163094817</v>
      </c>
      <c r="O55" s="177">
        <f>'Beer Shipments by State'!AP55*31/'US and State Total Population'!O55</f>
        <v>27.161399911323794</v>
      </c>
      <c r="P55" s="177">
        <f>'Beer Shipments by State'!AQ55*31/'US and State Total Population'!P55</f>
        <v>27.795049260984324</v>
      </c>
      <c r="Q55" s="177">
        <f>'Beer Shipments by State'!AR55*31/'US and State Total Population'!Q55</f>
        <v>25.78676720449409</v>
      </c>
      <c r="R55" s="177">
        <f>'Beer Shipments by State'!AS55*31/'US and State Total Population'!R55</f>
        <v>24.532114381899738</v>
      </c>
      <c r="S55" s="177">
        <f>'Beer Shipments by State'!AT55*31/'US and State Total Population'!S55</f>
        <v>23.333749670305401</v>
      </c>
    </row>
    <row r="56" spans="1:19" ht="13.5" thickBot="1">
      <c r="A56" s="46" t="s">
        <v>87</v>
      </c>
      <c r="B56" s="359">
        <f>'Beer Shipments by State'!AC56*31/'US and State Total Population'!B56</f>
        <v>22.288250429820035</v>
      </c>
      <c r="C56" s="359">
        <f>'Beer Shipments by State'!AD56*31/'US and State Total Population'!C56</f>
        <v>21.761416053010354</v>
      </c>
      <c r="D56" s="359">
        <f>'Beer Shipments by State'!AE56*31/'US and State Total Population'!D56</f>
        <v>21.721691047461125</v>
      </c>
      <c r="E56" s="359">
        <f>'Beer Shipments by State'!AF56*31/'US and State Total Population'!E56</f>
        <v>21.581684713370596</v>
      </c>
      <c r="F56" s="359">
        <f>'Beer Shipments by State'!AG56*31/'US and State Total Population'!F56</f>
        <v>21.674729077077643</v>
      </c>
      <c r="G56" s="359">
        <f>'Beer Shipments by State'!AH56*31/'US and State Total Population'!G56</f>
        <v>21.801804943007344</v>
      </c>
      <c r="H56" s="359">
        <f>'Beer Shipments by State'!AI56*31/'US and State Total Population'!H56</f>
        <v>21.709809564477737</v>
      </c>
      <c r="I56" s="359">
        <f>'Beer Shipments by State'!AJ56*31/'US and State Total Population'!I56</f>
        <v>21.769891203580436</v>
      </c>
      <c r="J56" s="359">
        <f>'Beer Shipments by State'!AK56*31/'US and State Total Population'!J56</f>
        <v>21.836226325601849</v>
      </c>
      <c r="K56" s="359">
        <f>'Beer Shipments by State'!AL56*31/'US and State Total Population'!K56</f>
        <v>21.607001837959455</v>
      </c>
      <c r="L56" s="359">
        <f>'Beer Shipments by State'!AM56*31/'US and State Total Population'!L56</f>
        <v>21.723793104933588</v>
      </c>
      <c r="M56" s="359">
        <f>'Beer Shipments by State'!AN56*31/'US and State Total Population'!M56</f>
        <v>21.497569674426444</v>
      </c>
      <c r="N56" s="359">
        <f>'Beer Shipments by State'!AO56*31/'US and State Total Population'!N56</f>
        <v>21.774443510311084</v>
      </c>
      <c r="O56" s="359">
        <f>'Beer Shipments by State'!AP56*31/'US and State Total Population'!O56</f>
        <v>21.794604388393306</v>
      </c>
      <c r="P56" s="359">
        <f>'Beer Shipments by State'!AQ56*31/'US and State Total Population'!P56</f>
        <v>21.718521512669451</v>
      </c>
      <c r="Q56" s="359">
        <f>'Beer Shipments by State'!AR56*31/'US and State Total Population'!Q56</f>
        <v>21.080821152324742</v>
      </c>
      <c r="R56" s="359">
        <f>'Beer Shipments by State'!AS56*31/'US and State Total Population'!R56</f>
        <v>20.704881797008571</v>
      </c>
      <c r="S56" s="359">
        <f>'Beer Shipments by State'!AT56*31/'US and State Total Population'!S56</f>
        <v>20.306887056349733</v>
      </c>
    </row>
    <row r="57" spans="1:19" ht="13.5" thickTop="1"/>
    <row r="58" spans="1:19">
      <c r="A58" s="731" t="s">
        <v>2026</v>
      </c>
      <c r="B58" s="731"/>
      <c r="C58" s="731"/>
      <c r="D58" s="731"/>
      <c r="E58" s="731"/>
      <c r="F58" s="731"/>
      <c r="G58" s="731"/>
      <c r="H58" s="731"/>
      <c r="I58" s="731"/>
      <c r="J58" s="731"/>
      <c r="K58" s="731"/>
    </row>
    <row r="60" spans="1:19" ht="15">
      <c r="A60" s="722" t="s">
        <v>1093</v>
      </c>
      <c r="B60" s="722"/>
    </row>
    <row r="62" spans="1:19">
      <c r="C62">
        <v>1</v>
      </c>
    </row>
  </sheetData>
  <mergeCells count="4">
    <mergeCell ref="A1:K1"/>
    <mergeCell ref="A2:K2"/>
    <mergeCell ref="A58:K58"/>
    <mergeCell ref="A60:B60"/>
  </mergeCells>
  <phoneticPr fontId="15" type="noConversion"/>
  <hyperlinks>
    <hyperlink ref="A60:B60" location="'Table of Contents'!A1" display="Table of contents"/>
  </hyperlinks>
  <pageMargins left="0.75" right="0.75" top="1" bottom="1" header="0.5" footer="0.5"/>
  <pageSetup scale="87" orientation="landscape" verticalDpi="1200" r:id="rId1"/>
  <headerFooter alignWithMargins="0"/>
  <rowBreaks count="1" manualBreakCount="1">
    <brk id="42" max="12" man="1"/>
  </rowBreaks>
</worksheet>
</file>

<file path=xl/worksheets/sheet26.xml><?xml version="1.0" encoding="utf-8"?>
<worksheet xmlns="http://schemas.openxmlformats.org/spreadsheetml/2006/main" xmlns:r="http://schemas.openxmlformats.org/officeDocument/2006/relationships">
  <sheetPr codeName="Sheet23"/>
  <dimension ref="A1:S144"/>
  <sheetViews>
    <sheetView zoomScaleNormal="100" workbookViewId="0">
      <pane xSplit="1" ySplit="4" topLeftCell="B5" activePane="bottomRight" state="frozen"/>
      <selection pane="topRight" activeCell="B1" sqref="B1"/>
      <selection pane="bottomLeft" activeCell="A6" sqref="A6"/>
      <selection pane="bottomRight" activeCell="C2" sqref="C2"/>
    </sheetView>
  </sheetViews>
  <sheetFormatPr defaultRowHeight="12.75"/>
  <cols>
    <col min="1" max="1" width="26.28515625" customWidth="1"/>
    <col min="2" max="12" width="10.5703125" style="5" customWidth="1"/>
    <col min="13" max="13" width="10.5703125" customWidth="1"/>
    <col min="14" max="18" width="11.28515625" bestFit="1" customWidth="1"/>
    <col min="19" max="19" width="10.42578125" bestFit="1" customWidth="1"/>
  </cols>
  <sheetData>
    <row r="1" spans="1:19" ht="15.75">
      <c r="A1" s="293" t="s">
        <v>243</v>
      </c>
      <c r="B1" s="212"/>
      <c r="C1" s="212"/>
      <c r="D1" s="212"/>
      <c r="E1" s="212"/>
      <c r="F1" s="212"/>
      <c r="G1" s="212"/>
      <c r="H1" s="212"/>
      <c r="I1" s="212"/>
      <c r="J1" s="212"/>
      <c r="K1" s="212"/>
      <c r="L1" s="212"/>
    </row>
    <row r="2" spans="1:19">
      <c r="A2" s="63" t="s">
        <v>2101</v>
      </c>
      <c r="B2" s="212"/>
      <c r="C2" s="212"/>
      <c r="D2" s="212"/>
      <c r="E2" s="212"/>
      <c r="F2" s="212"/>
      <c r="G2" s="212"/>
      <c r="H2" s="212"/>
      <c r="I2" s="212"/>
      <c r="J2" s="212"/>
    </row>
    <row r="3" spans="1:19">
      <c r="A3" s="63"/>
      <c r="B3" s="212"/>
      <c r="C3" s="212"/>
      <c r="D3" s="212"/>
      <c r="E3" s="212"/>
      <c r="F3" s="212"/>
      <c r="G3" s="212"/>
      <c r="H3" s="212"/>
      <c r="I3" s="212"/>
      <c r="J3" s="212"/>
    </row>
    <row r="4" spans="1:19" ht="13.5" thickBot="1">
      <c r="A4" s="65" t="s">
        <v>244</v>
      </c>
      <c r="B4" s="43">
        <v>1994</v>
      </c>
      <c r="C4" s="43">
        <v>1995</v>
      </c>
      <c r="D4" s="43" t="s">
        <v>245</v>
      </c>
      <c r="E4" s="43">
        <v>1997</v>
      </c>
      <c r="F4" s="43">
        <v>1998</v>
      </c>
      <c r="G4" s="43">
        <v>1999</v>
      </c>
      <c r="H4" s="43">
        <v>2000</v>
      </c>
      <c r="I4" s="285">
        <v>2001</v>
      </c>
      <c r="J4" s="285">
        <v>2002</v>
      </c>
      <c r="K4" s="285">
        <v>2003</v>
      </c>
      <c r="L4" s="285">
        <v>2004</v>
      </c>
      <c r="M4" s="285">
        <v>2005</v>
      </c>
      <c r="N4" s="285">
        <v>2006</v>
      </c>
      <c r="O4" s="285">
        <v>2007</v>
      </c>
      <c r="P4" s="285">
        <v>2008</v>
      </c>
      <c r="Q4" s="285">
        <v>2009</v>
      </c>
      <c r="R4" s="285">
        <v>2010</v>
      </c>
      <c r="S4" s="285">
        <v>2011</v>
      </c>
    </row>
    <row r="5" spans="1:19">
      <c r="A5" s="9" t="s">
        <v>247</v>
      </c>
      <c r="B5" s="291">
        <v>3825</v>
      </c>
      <c r="C5" s="291">
        <v>3886</v>
      </c>
      <c r="D5" s="291">
        <v>4074</v>
      </c>
      <c r="E5" s="291">
        <v>4057</v>
      </c>
      <c r="F5" s="291">
        <v>4309</v>
      </c>
      <c r="G5" s="291">
        <v>4333.6416000000008</v>
      </c>
      <c r="H5" s="291">
        <v>4636</v>
      </c>
      <c r="I5" s="291">
        <v>5306</v>
      </c>
      <c r="J5" s="103">
        <v>5368</v>
      </c>
      <c r="K5" s="292">
        <v>5415.7057606809158</v>
      </c>
      <c r="L5" s="384">
        <v>5643</v>
      </c>
      <c r="M5" s="384">
        <v>5828</v>
      </c>
      <c r="N5" s="457">
        <v>6100.9523809523807</v>
      </c>
      <c r="O5" s="457">
        <v>6385</v>
      </c>
      <c r="P5" s="457">
        <v>6535</v>
      </c>
      <c r="Q5" s="457">
        <v>6684</v>
      </c>
      <c r="R5" s="457">
        <v>6931</v>
      </c>
      <c r="S5" s="457">
        <v>7189</v>
      </c>
    </row>
    <row r="6" spans="1:19">
      <c r="A6" s="9" t="s">
        <v>248</v>
      </c>
      <c r="B6" s="291">
        <v>1233</v>
      </c>
      <c r="C6" s="291">
        <v>1257</v>
      </c>
      <c r="D6" s="291">
        <v>1224</v>
      </c>
      <c r="E6" s="291">
        <v>1187</v>
      </c>
      <c r="F6" s="291">
        <v>1232</v>
      </c>
      <c r="G6" s="291">
        <v>1272.4397280000003</v>
      </c>
      <c r="H6" s="291">
        <v>1399</v>
      </c>
      <c r="I6" s="291">
        <v>1521.3050000000001</v>
      </c>
      <c r="J6" s="103">
        <v>1640</v>
      </c>
      <c r="K6" s="292">
        <v>1570.6949430588907</v>
      </c>
      <c r="L6" s="384">
        <v>1649</v>
      </c>
      <c r="M6" s="384">
        <v>1712</v>
      </c>
      <c r="N6" s="457">
        <v>1801.7380952380952</v>
      </c>
      <c r="O6" s="457">
        <v>1875</v>
      </c>
      <c r="P6" s="457">
        <v>1907</v>
      </c>
      <c r="Q6" s="457">
        <v>1932</v>
      </c>
      <c r="R6" s="457">
        <v>1984</v>
      </c>
      <c r="S6" s="457">
        <v>2037</v>
      </c>
    </row>
    <row r="7" spans="1:19">
      <c r="A7" s="9" t="s">
        <v>126</v>
      </c>
      <c r="B7" s="291">
        <v>7349</v>
      </c>
      <c r="C7" s="291">
        <v>7769</v>
      </c>
      <c r="D7" s="291">
        <v>9279</v>
      </c>
      <c r="E7" s="291">
        <v>8857</v>
      </c>
      <c r="F7" s="291">
        <v>9519</v>
      </c>
      <c r="G7" s="291">
        <v>10627.554899999999</v>
      </c>
      <c r="H7" s="291">
        <v>9869</v>
      </c>
      <c r="I7" s="291">
        <v>10606.039000000001</v>
      </c>
      <c r="J7" s="103">
        <v>11252</v>
      </c>
      <c r="K7" s="292">
        <v>12204.571931242719</v>
      </c>
      <c r="L7" s="384">
        <v>12741</v>
      </c>
      <c r="M7" s="384">
        <v>13295</v>
      </c>
      <c r="N7" s="457">
        <v>13821.309523809523</v>
      </c>
      <c r="O7" s="457">
        <v>14573</v>
      </c>
      <c r="P7" s="457">
        <v>14969</v>
      </c>
      <c r="Q7" s="457">
        <v>15238</v>
      </c>
      <c r="R7" s="457">
        <v>15725</v>
      </c>
      <c r="S7" s="457">
        <v>16321</v>
      </c>
    </row>
    <row r="8" spans="1:19">
      <c r="A8" s="9" t="s">
        <v>249</v>
      </c>
      <c r="B8" s="291">
        <v>1528</v>
      </c>
      <c r="C8" s="291">
        <v>1805</v>
      </c>
      <c r="D8" s="291">
        <v>1907</v>
      </c>
      <c r="E8" s="291">
        <v>1908</v>
      </c>
      <c r="F8" s="291">
        <v>1991</v>
      </c>
      <c r="G8" s="291">
        <v>2034</v>
      </c>
      <c r="H8" s="291">
        <v>2221</v>
      </c>
      <c r="I8" s="291">
        <v>2185</v>
      </c>
      <c r="J8" s="103">
        <v>2417</v>
      </c>
      <c r="K8" s="292">
        <v>2488.4096906873351</v>
      </c>
      <c r="L8" s="384">
        <v>2631</v>
      </c>
      <c r="M8" s="384">
        <v>2750</v>
      </c>
      <c r="N8" s="457">
        <v>2914.5714285714284</v>
      </c>
      <c r="O8" s="457">
        <v>3010</v>
      </c>
      <c r="P8" s="457">
        <v>3039</v>
      </c>
      <c r="Q8" s="457">
        <v>3043</v>
      </c>
      <c r="R8" s="457">
        <v>3090</v>
      </c>
      <c r="S8" s="457">
        <v>3179</v>
      </c>
    </row>
    <row r="9" spans="1:19">
      <c r="A9" s="9" t="s">
        <v>250</v>
      </c>
      <c r="B9" s="291">
        <v>89602</v>
      </c>
      <c r="C9" s="291">
        <v>85826</v>
      </c>
      <c r="D9" s="291">
        <v>94301</v>
      </c>
      <c r="E9" s="291">
        <v>97352</v>
      </c>
      <c r="F9" s="291">
        <v>94626</v>
      </c>
      <c r="G9" s="291">
        <v>94436.012000000002</v>
      </c>
      <c r="H9" s="291">
        <v>100198</v>
      </c>
      <c r="I9" s="291">
        <v>100817</v>
      </c>
      <c r="J9" s="103">
        <v>104713</v>
      </c>
      <c r="K9" s="292">
        <v>109525.11828059248</v>
      </c>
      <c r="L9" s="384">
        <v>113210</v>
      </c>
      <c r="M9" s="384">
        <v>117872</v>
      </c>
      <c r="N9" s="457">
        <v>121766.95238095238</v>
      </c>
      <c r="O9" s="457">
        <v>125334</v>
      </c>
      <c r="P9" s="457">
        <v>126319</v>
      </c>
      <c r="Q9" s="457">
        <v>127316</v>
      </c>
      <c r="R9" s="457">
        <v>129752</v>
      </c>
      <c r="S9" s="457">
        <v>134076</v>
      </c>
    </row>
    <row r="10" spans="1:19">
      <c r="A10" s="9" t="s">
        <v>129</v>
      </c>
      <c r="B10" s="291">
        <v>9203</v>
      </c>
      <c r="C10" s="291">
        <v>8523</v>
      </c>
      <c r="D10" s="291">
        <v>9014</v>
      </c>
      <c r="E10" s="291">
        <v>9554</v>
      </c>
      <c r="F10" s="291">
        <v>9544</v>
      </c>
      <c r="G10" s="291">
        <v>9556.74</v>
      </c>
      <c r="H10" s="291">
        <v>10148</v>
      </c>
      <c r="I10" s="291">
        <v>11170</v>
      </c>
      <c r="J10" s="103">
        <v>11274</v>
      </c>
      <c r="K10" s="292">
        <v>11448.134851762918</v>
      </c>
      <c r="L10" s="384">
        <v>11887</v>
      </c>
      <c r="M10" s="384">
        <v>11735</v>
      </c>
      <c r="N10" s="457">
        <v>12037.023809523809</v>
      </c>
      <c r="O10" s="457">
        <v>12071</v>
      </c>
      <c r="P10" s="457">
        <v>11827</v>
      </c>
      <c r="Q10" s="457">
        <v>11574</v>
      </c>
      <c r="R10" s="457">
        <v>11491</v>
      </c>
      <c r="S10" s="457">
        <v>11791</v>
      </c>
    </row>
    <row r="11" spans="1:19">
      <c r="A11" s="9" t="s">
        <v>130</v>
      </c>
      <c r="B11" s="291">
        <v>8885</v>
      </c>
      <c r="C11" s="291">
        <v>10115</v>
      </c>
      <c r="D11" s="291">
        <v>9653</v>
      </c>
      <c r="E11" s="291">
        <v>10067</v>
      </c>
      <c r="F11" s="291">
        <v>10038</v>
      </c>
      <c r="G11" s="291">
        <v>10520.341910000001</v>
      </c>
      <c r="H11" s="291">
        <v>10532</v>
      </c>
      <c r="I11" s="291">
        <v>10755</v>
      </c>
      <c r="J11" s="103">
        <v>11077</v>
      </c>
      <c r="K11" s="292">
        <v>11344.713630203752</v>
      </c>
      <c r="L11" s="384">
        <v>11698</v>
      </c>
      <c r="M11" s="384">
        <v>11814</v>
      </c>
      <c r="N11" s="457">
        <v>12102.071428571429</v>
      </c>
      <c r="O11" s="457">
        <v>12433</v>
      </c>
      <c r="P11" s="457">
        <v>12489</v>
      </c>
      <c r="Q11" s="457">
        <v>12536</v>
      </c>
      <c r="R11" s="457">
        <v>12752</v>
      </c>
      <c r="S11" s="457">
        <v>13089</v>
      </c>
    </row>
    <row r="12" spans="1:19">
      <c r="A12" s="9" t="s">
        <v>131</v>
      </c>
      <c r="B12" s="291">
        <v>1654</v>
      </c>
      <c r="C12" s="291">
        <v>1796</v>
      </c>
      <c r="D12" s="291">
        <v>1993</v>
      </c>
      <c r="E12" s="291">
        <v>2058</v>
      </c>
      <c r="F12" s="291">
        <v>2192</v>
      </c>
      <c r="G12" s="291">
        <v>2231</v>
      </c>
      <c r="H12" s="291">
        <v>2406</v>
      </c>
      <c r="I12" s="291">
        <v>2443.6750000000002</v>
      </c>
      <c r="J12" s="103">
        <v>2635</v>
      </c>
      <c r="K12" s="292">
        <v>2901.4526521005205</v>
      </c>
      <c r="L12" s="384">
        <v>3036</v>
      </c>
      <c r="M12" s="384">
        <v>3133</v>
      </c>
      <c r="N12" s="457">
        <v>3197.2619047619046</v>
      </c>
      <c r="O12" s="457">
        <v>3252</v>
      </c>
      <c r="P12" s="457">
        <v>3233</v>
      </c>
      <c r="Q12" s="457">
        <v>3210</v>
      </c>
      <c r="R12" s="457">
        <v>3233</v>
      </c>
      <c r="S12" s="457">
        <v>3285</v>
      </c>
    </row>
    <row r="13" spans="1:19">
      <c r="A13" s="9" t="s">
        <v>399</v>
      </c>
      <c r="B13" s="291">
        <v>2793</v>
      </c>
      <c r="C13" s="291">
        <v>2669</v>
      </c>
      <c r="D13" s="291">
        <v>2716</v>
      </c>
      <c r="E13" s="291">
        <v>2696</v>
      </c>
      <c r="F13" s="291">
        <v>2686</v>
      </c>
      <c r="G13" s="291">
        <v>2412.1529999999998</v>
      </c>
      <c r="H13" s="291">
        <v>2997</v>
      </c>
      <c r="I13" s="291">
        <v>2968</v>
      </c>
      <c r="J13" s="103">
        <v>3115</v>
      </c>
      <c r="K13" s="292">
        <v>3263.3556025772095</v>
      </c>
      <c r="L13" s="384">
        <v>3395</v>
      </c>
      <c r="M13" s="384">
        <v>3502</v>
      </c>
      <c r="N13" s="457">
        <v>3663.2380952380954</v>
      </c>
      <c r="O13" s="457">
        <v>3838</v>
      </c>
      <c r="P13" s="457">
        <v>3928</v>
      </c>
      <c r="Q13" s="457">
        <v>3965</v>
      </c>
      <c r="R13" s="457">
        <v>4053</v>
      </c>
      <c r="S13" s="457">
        <v>4200</v>
      </c>
    </row>
    <row r="14" spans="1:19">
      <c r="A14" s="9" t="s">
        <v>133</v>
      </c>
      <c r="B14" s="291">
        <v>30293</v>
      </c>
      <c r="C14" s="291">
        <v>31985</v>
      </c>
      <c r="D14" s="291">
        <v>34558</v>
      </c>
      <c r="E14" s="291">
        <v>35956</v>
      </c>
      <c r="F14" s="291">
        <v>37284</v>
      </c>
      <c r="G14" s="291">
        <v>39116.781184000007</v>
      </c>
      <c r="H14" s="291">
        <v>41505</v>
      </c>
      <c r="I14" s="291">
        <v>42062</v>
      </c>
      <c r="J14" s="103">
        <v>45486</v>
      </c>
      <c r="K14" s="292">
        <v>48947.2432895081</v>
      </c>
      <c r="L14" s="384">
        <v>51382</v>
      </c>
      <c r="M14" s="384">
        <v>53231</v>
      </c>
      <c r="N14" s="457">
        <v>55913.547619047618</v>
      </c>
      <c r="O14" s="457">
        <v>57535</v>
      </c>
      <c r="P14" s="457">
        <v>57882</v>
      </c>
      <c r="Q14" s="457">
        <v>58237</v>
      </c>
      <c r="R14" s="457">
        <v>59398</v>
      </c>
      <c r="S14" s="457">
        <v>61228</v>
      </c>
    </row>
    <row r="15" spans="1:19">
      <c r="A15" s="9" t="s">
        <v>134</v>
      </c>
      <c r="B15" s="291">
        <v>9743</v>
      </c>
      <c r="C15" s="291">
        <v>9996</v>
      </c>
      <c r="D15" s="291">
        <v>10915</v>
      </c>
      <c r="E15" s="291">
        <v>11692</v>
      </c>
      <c r="F15" s="291">
        <v>11160</v>
      </c>
      <c r="G15" s="291">
        <v>11619</v>
      </c>
      <c r="H15" s="291">
        <v>12878</v>
      </c>
      <c r="I15" s="291">
        <v>12945</v>
      </c>
      <c r="J15" s="103">
        <v>13552</v>
      </c>
      <c r="K15" s="292">
        <v>14003.708898980052</v>
      </c>
      <c r="L15" s="384">
        <v>14492</v>
      </c>
      <c r="M15" s="384">
        <v>14505</v>
      </c>
      <c r="N15" s="457">
        <v>14748.976190476191</v>
      </c>
      <c r="O15" s="457">
        <v>15005</v>
      </c>
      <c r="P15" s="457">
        <v>14919</v>
      </c>
      <c r="Q15" s="457">
        <v>14833</v>
      </c>
      <c r="R15" s="457">
        <v>14955</v>
      </c>
      <c r="S15" s="457">
        <v>15248</v>
      </c>
    </row>
    <row r="16" spans="1:19">
      <c r="A16" s="9" t="s">
        <v>135</v>
      </c>
      <c r="B16" s="291">
        <v>2626</v>
      </c>
      <c r="C16" s="291">
        <v>2599</v>
      </c>
      <c r="D16" s="291">
        <v>2765</v>
      </c>
      <c r="E16" s="291">
        <v>2818</v>
      </c>
      <c r="F16" s="291">
        <v>3014</v>
      </c>
      <c r="G16" s="291">
        <v>3181.4089999999997</v>
      </c>
      <c r="H16" s="291">
        <v>3208</v>
      </c>
      <c r="I16" s="291">
        <v>3419</v>
      </c>
      <c r="J16" s="103">
        <v>3519</v>
      </c>
      <c r="K16" s="292">
        <v>3726.5638001949551</v>
      </c>
      <c r="L16" s="384">
        <v>3906</v>
      </c>
      <c r="M16" s="384">
        <v>3994</v>
      </c>
      <c r="N16" s="457">
        <v>4142.9285714285716</v>
      </c>
      <c r="O16" s="457">
        <v>4288</v>
      </c>
      <c r="P16" s="457">
        <v>4341</v>
      </c>
      <c r="Q16" s="457">
        <v>4400</v>
      </c>
      <c r="R16" s="457">
        <v>4518</v>
      </c>
      <c r="S16" s="457">
        <v>4646</v>
      </c>
    </row>
    <row r="17" spans="1:19">
      <c r="A17" s="9" t="s">
        <v>136</v>
      </c>
      <c r="B17" s="291">
        <v>1964</v>
      </c>
      <c r="C17" s="291">
        <v>2150</v>
      </c>
      <c r="D17" s="291">
        <v>2160</v>
      </c>
      <c r="E17" s="291">
        <v>2662</v>
      </c>
      <c r="F17" s="291">
        <v>2743</v>
      </c>
      <c r="G17" s="291">
        <v>2868.941777777778</v>
      </c>
      <c r="H17" s="291">
        <v>4442</v>
      </c>
      <c r="I17" s="291">
        <v>4395</v>
      </c>
      <c r="J17" s="103">
        <v>4523</v>
      </c>
      <c r="K17" s="292">
        <v>2857.9919640522103</v>
      </c>
      <c r="L17" s="384">
        <v>2887</v>
      </c>
      <c r="M17" s="384">
        <v>2936</v>
      </c>
      <c r="N17" s="457">
        <v>3027.8809523809523</v>
      </c>
      <c r="O17" s="457">
        <v>3115</v>
      </c>
      <c r="P17" s="457">
        <v>3133</v>
      </c>
      <c r="Q17" s="457">
        <v>3144</v>
      </c>
      <c r="R17" s="457">
        <v>3202</v>
      </c>
      <c r="S17" s="457">
        <v>3278</v>
      </c>
    </row>
    <row r="18" spans="1:19">
      <c r="A18" s="9" t="s">
        <v>251</v>
      </c>
      <c r="B18" s="291">
        <v>24222</v>
      </c>
      <c r="C18" s="291">
        <v>24321</v>
      </c>
      <c r="D18" s="291">
        <v>24960</v>
      </c>
      <c r="E18" s="291">
        <v>25889</v>
      </c>
      <c r="F18" s="291">
        <v>25164</v>
      </c>
      <c r="G18" s="291">
        <v>24474.675300000003</v>
      </c>
      <c r="H18" s="291">
        <v>25202</v>
      </c>
      <c r="I18" s="291">
        <v>24873</v>
      </c>
      <c r="J18" s="103">
        <v>26149</v>
      </c>
      <c r="K18" s="292">
        <v>26991.512327334109</v>
      </c>
      <c r="L18" s="384">
        <v>27796</v>
      </c>
      <c r="M18" s="384">
        <v>27841</v>
      </c>
      <c r="N18" s="457">
        <v>29265.023809523809</v>
      </c>
      <c r="O18" s="457">
        <v>30399</v>
      </c>
      <c r="P18" s="457">
        <v>30885</v>
      </c>
      <c r="Q18" s="457">
        <v>31303</v>
      </c>
      <c r="R18" s="457">
        <v>32079</v>
      </c>
      <c r="S18" s="457">
        <v>33068</v>
      </c>
    </row>
    <row r="19" spans="1:19">
      <c r="A19" s="9" t="s">
        <v>138</v>
      </c>
      <c r="B19" s="291">
        <v>7133</v>
      </c>
      <c r="C19" s="291">
        <v>7480</v>
      </c>
      <c r="D19" s="291">
        <v>7165</v>
      </c>
      <c r="E19" s="291">
        <v>6915</v>
      </c>
      <c r="F19" s="291">
        <v>7219</v>
      </c>
      <c r="G19" s="291">
        <v>7221.2530999999999</v>
      </c>
      <c r="H19" s="291">
        <v>7727</v>
      </c>
      <c r="I19" s="291">
        <v>7276</v>
      </c>
      <c r="J19" s="103">
        <v>7742</v>
      </c>
      <c r="K19" s="292">
        <v>8508.1191602672316</v>
      </c>
      <c r="L19" s="384">
        <v>8804</v>
      </c>
      <c r="M19" s="384">
        <v>8839</v>
      </c>
      <c r="N19" s="457">
        <v>9170.3333333333339</v>
      </c>
      <c r="O19" s="457">
        <v>9489</v>
      </c>
      <c r="P19" s="457">
        <v>9601</v>
      </c>
      <c r="Q19" s="457">
        <v>9702</v>
      </c>
      <c r="R19" s="457">
        <v>9941</v>
      </c>
      <c r="S19" s="457">
        <v>10204</v>
      </c>
    </row>
    <row r="20" spans="1:19">
      <c r="A20" s="9" t="s">
        <v>139</v>
      </c>
      <c r="B20" s="291">
        <v>1896</v>
      </c>
      <c r="C20" s="291">
        <v>2025</v>
      </c>
      <c r="D20" s="291">
        <v>2262</v>
      </c>
      <c r="E20" s="291">
        <v>2201</v>
      </c>
      <c r="F20" s="291">
        <v>2207</v>
      </c>
      <c r="G20" s="291">
        <v>2309.4606400000002</v>
      </c>
      <c r="H20" s="291">
        <v>2554</v>
      </c>
      <c r="I20" s="291">
        <v>2534</v>
      </c>
      <c r="J20" s="103">
        <v>2681</v>
      </c>
      <c r="K20" s="292">
        <v>2768.1224887663157</v>
      </c>
      <c r="L20" s="384">
        <v>2872</v>
      </c>
      <c r="M20" s="384">
        <v>2953</v>
      </c>
      <c r="N20" s="457">
        <v>3079.6904761904761</v>
      </c>
      <c r="O20" s="457">
        <v>3222</v>
      </c>
      <c r="P20" s="457">
        <v>3298</v>
      </c>
      <c r="Q20" s="457">
        <v>3378</v>
      </c>
      <c r="R20" s="457">
        <v>3504</v>
      </c>
      <c r="S20" s="457">
        <v>3644</v>
      </c>
    </row>
    <row r="21" spans="1:19">
      <c r="A21" s="9" t="s">
        <v>252</v>
      </c>
      <c r="B21" s="291">
        <v>2026</v>
      </c>
      <c r="C21" s="291">
        <v>2208</v>
      </c>
      <c r="D21" s="291">
        <v>2284</v>
      </c>
      <c r="E21" s="291">
        <v>2254</v>
      </c>
      <c r="F21" s="291">
        <v>2592</v>
      </c>
      <c r="G21" s="291">
        <v>2732.2423589999999</v>
      </c>
      <c r="H21" s="291">
        <v>2504</v>
      </c>
      <c r="I21" s="291">
        <v>2388</v>
      </c>
      <c r="J21" s="103">
        <v>2529</v>
      </c>
      <c r="K21" s="292">
        <v>2571.3130928888995</v>
      </c>
      <c r="L21" s="384">
        <v>2574</v>
      </c>
      <c r="M21" s="384">
        <v>2541</v>
      </c>
      <c r="N21" s="457">
        <v>2559.4285714285716</v>
      </c>
      <c r="O21" s="457">
        <v>2562</v>
      </c>
      <c r="P21" s="457">
        <v>2506</v>
      </c>
      <c r="Q21" s="457">
        <v>2452</v>
      </c>
      <c r="R21" s="457">
        <v>2434</v>
      </c>
      <c r="S21" s="457">
        <v>2424</v>
      </c>
    </row>
    <row r="22" spans="1:19">
      <c r="A22" s="9" t="s">
        <v>253</v>
      </c>
      <c r="B22" s="291">
        <v>2629</v>
      </c>
      <c r="C22" s="291">
        <v>2872</v>
      </c>
      <c r="D22" s="291">
        <v>3108</v>
      </c>
      <c r="E22" s="291">
        <v>3192</v>
      </c>
      <c r="F22" s="291">
        <v>3220</v>
      </c>
      <c r="G22" s="291">
        <v>3397.62518</v>
      </c>
      <c r="H22" s="291">
        <v>3498</v>
      </c>
      <c r="I22" s="291">
        <v>3526</v>
      </c>
      <c r="J22" s="103">
        <v>3721</v>
      </c>
      <c r="K22" s="292">
        <v>4002.520149306959</v>
      </c>
      <c r="L22" s="384">
        <v>4226</v>
      </c>
      <c r="M22" s="384">
        <v>4259</v>
      </c>
      <c r="N22" s="457">
        <v>4353.5714285714284</v>
      </c>
      <c r="O22" s="457">
        <v>4438</v>
      </c>
      <c r="P22" s="457">
        <v>4422</v>
      </c>
      <c r="Q22" s="457">
        <v>4403</v>
      </c>
      <c r="R22" s="457">
        <v>4447</v>
      </c>
      <c r="S22" s="457">
        <v>4589</v>
      </c>
    </row>
    <row r="23" spans="1:19">
      <c r="A23" s="9" t="s">
        <v>254</v>
      </c>
      <c r="B23" s="291">
        <v>5584</v>
      </c>
      <c r="C23" s="291">
        <v>5823</v>
      </c>
      <c r="D23" s="291">
        <v>5883</v>
      </c>
      <c r="E23" s="291">
        <v>5646</v>
      </c>
      <c r="F23" s="291">
        <v>6184</v>
      </c>
      <c r="G23" s="291">
        <v>5712</v>
      </c>
      <c r="H23" s="291">
        <v>6361</v>
      </c>
      <c r="I23" s="291">
        <v>6356</v>
      </c>
      <c r="J23" s="103">
        <v>6748</v>
      </c>
      <c r="K23" s="292">
        <v>7232.1152611683037</v>
      </c>
      <c r="L23" s="384">
        <v>7460</v>
      </c>
      <c r="M23" s="384">
        <v>7224</v>
      </c>
      <c r="N23" s="457">
        <v>7263.5714285714284</v>
      </c>
      <c r="O23" s="457">
        <v>7297</v>
      </c>
      <c r="P23" s="457">
        <v>7161</v>
      </c>
      <c r="Q23" s="457">
        <v>7036</v>
      </c>
      <c r="R23" s="457">
        <v>7000</v>
      </c>
      <c r="S23" s="457">
        <v>6977</v>
      </c>
    </row>
    <row r="24" spans="1:19">
      <c r="A24" s="9" t="s">
        <v>142</v>
      </c>
      <c r="B24" s="291">
        <v>2093</v>
      </c>
      <c r="C24" s="291">
        <v>2293</v>
      </c>
      <c r="D24" s="291">
        <v>2575</v>
      </c>
      <c r="E24" s="291">
        <v>2585</v>
      </c>
      <c r="F24" s="291">
        <v>2714</v>
      </c>
      <c r="G24" s="291">
        <v>2931.8919999999998</v>
      </c>
      <c r="H24" s="291">
        <v>3100</v>
      </c>
      <c r="I24" s="291">
        <v>3062</v>
      </c>
      <c r="J24" s="103">
        <v>3302</v>
      </c>
      <c r="K24" s="292">
        <v>3353.4628277977226</v>
      </c>
      <c r="L24" s="384">
        <v>3510</v>
      </c>
      <c r="M24" s="384">
        <v>3516</v>
      </c>
      <c r="N24" s="457">
        <v>3621.2857142857142</v>
      </c>
      <c r="O24" s="457">
        <v>3670</v>
      </c>
      <c r="P24" s="457">
        <v>3636</v>
      </c>
      <c r="Q24" s="457">
        <v>3603</v>
      </c>
      <c r="R24" s="457">
        <v>3617</v>
      </c>
      <c r="S24" s="457">
        <v>3663</v>
      </c>
    </row>
    <row r="25" spans="1:19">
      <c r="A25" s="9" t="s">
        <v>143</v>
      </c>
      <c r="B25" s="291">
        <v>8589</v>
      </c>
      <c r="C25" s="291">
        <v>8526</v>
      </c>
      <c r="D25" s="291">
        <v>9174</v>
      </c>
      <c r="E25" s="291">
        <v>9199</v>
      </c>
      <c r="F25" s="291">
        <v>9150</v>
      </c>
      <c r="G25" s="291">
        <v>9879.927995</v>
      </c>
      <c r="H25" s="291">
        <v>10008.707900000001</v>
      </c>
      <c r="I25" s="291">
        <v>10178</v>
      </c>
      <c r="J25" s="103">
        <v>10649</v>
      </c>
      <c r="K25" s="292">
        <v>11300.254392430043</v>
      </c>
      <c r="L25" s="384">
        <v>11647</v>
      </c>
      <c r="M25" s="384">
        <v>11703</v>
      </c>
      <c r="N25" s="457">
        <v>12068.976190476191</v>
      </c>
      <c r="O25" s="457">
        <v>12477</v>
      </c>
      <c r="P25" s="457">
        <v>12612</v>
      </c>
      <c r="Q25" s="457">
        <v>12724</v>
      </c>
      <c r="R25" s="457">
        <v>13014</v>
      </c>
      <c r="S25" s="457">
        <v>13398</v>
      </c>
    </row>
    <row r="26" spans="1:19">
      <c r="A26" s="9" t="s">
        <v>144</v>
      </c>
      <c r="B26" s="291">
        <v>16925</v>
      </c>
      <c r="C26" s="291">
        <v>17602</v>
      </c>
      <c r="D26" s="291">
        <v>18559</v>
      </c>
      <c r="E26" s="291">
        <v>19337</v>
      </c>
      <c r="F26" s="291">
        <v>19556</v>
      </c>
      <c r="G26" s="291">
        <v>20754.370870000002</v>
      </c>
      <c r="H26" s="291">
        <v>20634</v>
      </c>
      <c r="I26" s="291">
        <v>21359</v>
      </c>
      <c r="J26" s="103">
        <v>22017</v>
      </c>
      <c r="K26" s="292">
        <v>22846.579967190512</v>
      </c>
      <c r="L26" s="384">
        <v>23577</v>
      </c>
      <c r="M26" s="384">
        <v>24041</v>
      </c>
      <c r="N26" s="457">
        <v>24862.023809523809</v>
      </c>
      <c r="O26" s="457">
        <v>25905</v>
      </c>
      <c r="P26" s="457">
        <v>26400</v>
      </c>
      <c r="Q26" s="457">
        <v>26843</v>
      </c>
      <c r="R26" s="457">
        <v>27665</v>
      </c>
      <c r="S26" s="457">
        <v>28637</v>
      </c>
    </row>
    <row r="27" spans="1:19">
      <c r="A27" s="9" t="s">
        <v>145</v>
      </c>
      <c r="B27" s="291">
        <v>12077</v>
      </c>
      <c r="C27" s="291">
        <v>12542</v>
      </c>
      <c r="D27" s="291">
        <v>12977</v>
      </c>
      <c r="E27" s="291">
        <v>13538</v>
      </c>
      <c r="F27" s="291">
        <v>13637</v>
      </c>
      <c r="G27" s="291">
        <v>14580.879254504147</v>
      </c>
      <c r="H27" s="291">
        <v>14755.96</v>
      </c>
      <c r="I27" s="291">
        <v>14964</v>
      </c>
      <c r="J27" s="103">
        <v>15659</v>
      </c>
      <c r="K27" s="292">
        <v>17056.86978436081</v>
      </c>
      <c r="L27" s="384">
        <v>17850</v>
      </c>
      <c r="M27" s="384">
        <v>18073</v>
      </c>
      <c r="N27" s="457">
        <v>18572.714285714286</v>
      </c>
      <c r="O27" s="457">
        <v>19030</v>
      </c>
      <c r="P27" s="457">
        <v>19065</v>
      </c>
      <c r="Q27" s="457">
        <v>19136</v>
      </c>
      <c r="R27" s="457">
        <v>19448</v>
      </c>
      <c r="S27" s="457">
        <v>20039</v>
      </c>
    </row>
    <row r="28" spans="1:19">
      <c r="A28" s="9" t="s">
        <v>146</v>
      </c>
      <c r="B28" s="291">
        <v>7082</v>
      </c>
      <c r="C28" s="291">
        <v>7339</v>
      </c>
      <c r="D28" s="291">
        <v>7526</v>
      </c>
      <c r="E28" s="291">
        <v>7832</v>
      </c>
      <c r="F28" s="291">
        <v>8003</v>
      </c>
      <c r="G28" s="291">
        <v>7853.9340994346694</v>
      </c>
      <c r="H28" s="291">
        <v>7863</v>
      </c>
      <c r="I28" s="291">
        <v>8205.3445178335533</v>
      </c>
      <c r="J28" s="103">
        <v>8715</v>
      </c>
      <c r="K28" s="292">
        <v>9162.7636052400103</v>
      </c>
      <c r="L28" s="384">
        <v>9624</v>
      </c>
      <c r="M28" s="384">
        <v>9818</v>
      </c>
      <c r="N28" s="457">
        <v>10158.809523809523</v>
      </c>
      <c r="O28" s="457">
        <v>10527</v>
      </c>
      <c r="P28" s="457">
        <v>10668</v>
      </c>
      <c r="Q28" s="457">
        <v>10820</v>
      </c>
      <c r="R28" s="457">
        <v>11121</v>
      </c>
      <c r="S28" s="457">
        <v>11478</v>
      </c>
    </row>
    <row r="29" spans="1:19">
      <c r="A29" s="9" t="s">
        <v>147</v>
      </c>
      <c r="B29" s="291">
        <v>1302</v>
      </c>
      <c r="C29" s="291">
        <v>1453</v>
      </c>
      <c r="D29" s="291">
        <v>1477</v>
      </c>
      <c r="E29" s="291">
        <v>1514</v>
      </c>
      <c r="F29" s="291">
        <v>1562</v>
      </c>
      <c r="G29" s="291">
        <v>1584.3542958000003</v>
      </c>
      <c r="H29" s="291">
        <v>1897</v>
      </c>
      <c r="I29" s="291">
        <v>1940</v>
      </c>
      <c r="J29" s="103">
        <v>2033</v>
      </c>
      <c r="K29" s="292">
        <v>2113.2640688523811</v>
      </c>
      <c r="L29" s="384">
        <v>2152</v>
      </c>
      <c r="M29" s="384">
        <v>2140</v>
      </c>
      <c r="N29" s="457">
        <v>2157.6428571428573</v>
      </c>
      <c r="O29" s="457">
        <v>2173</v>
      </c>
      <c r="P29" s="457">
        <v>2138</v>
      </c>
      <c r="Q29" s="457">
        <v>2100</v>
      </c>
      <c r="R29" s="457">
        <v>2089</v>
      </c>
      <c r="S29" s="457">
        <v>2116</v>
      </c>
    </row>
    <row r="30" spans="1:19">
      <c r="A30" s="9" t="s">
        <v>148</v>
      </c>
      <c r="B30" s="291">
        <v>6394</v>
      </c>
      <c r="C30" s="291">
        <v>6772</v>
      </c>
      <c r="D30" s="291">
        <v>7272</v>
      </c>
      <c r="E30" s="291">
        <v>7446</v>
      </c>
      <c r="F30" s="291">
        <v>7412</v>
      </c>
      <c r="G30" s="291">
        <v>8289.2999999999993</v>
      </c>
      <c r="H30" s="291">
        <v>8139</v>
      </c>
      <c r="I30" s="291">
        <v>8267</v>
      </c>
      <c r="J30" s="103">
        <v>8752</v>
      </c>
      <c r="K30" s="292">
        <v>9382.5634197950603</v>
      </c>
      <c r="L30" s="384">
        <v>9748</v>
      </c>
      <c r="M30" s="384">
        <v>9880</v>
      </c>
      <c r="N30" s="457">
        <v>10383.5</v>
      </c>
      <c r="O30" s="457">
        <v>10639</v>
      </c>
      <c r="P30" s="457">
        <v>10657</v>
      </c>
      <c r="Q30" s="457">
        <v>10660</v>
      </c>
      <c r="R30" s="457">
        <v>10801</v>
      </c>
      <c r="S30" s="457">
        <v>11059</v>
      </c>
    </row>
    <row r="31" spans="1:19">
      <c r="A31" s="9" t="s">
        <v>149</v>
      </c>
      <c r="B31" s="291">
        <v>1325</v>
      </c>
      <c r="C31" s="291">
        <v>1428</v>
      </c>
      <c r="D31" s="291">
        <v>1476</v>
      </c>
      <c r="E31" s="291">
        <v>1603</v>
      </c>
      <c r="F31" s="291">
        <v>1710</v>
      </c>
      <c r="G31" s="291">
        <v>1798</v>
      </c>
      <c r="H31" s="291">
        <v>1640</v>
      </c>
      <c r="I31" s="291">
        <v>1693</v>
      </c>
      <c r="J31" s="103">
        <v>1803</v>
      </c>
      <c r="K31" s="292">
        <v>1954.7799624355105</v>
      </c>
      <c r="L31" s="384">
        <v>2042</v>
      </c>
      <c r="M31" s="384">
        <v>2064</v>
      </c>
      <c r="N31" s="457">
        <v>2115.7857142857142</v>
      </c>
      <c r="O31" s="457">
        <v>2166</v>
      </c>
      <c r="P31" s="457">
        <v>2168</v>
      </c>
      <c r="Q31" s="457">
        <v>2166</v>
      </c>
      <c r="R31" s="457">
        <v>2195</v>
      </c>
      <c r="S31" s="457">
        <v>2192</v>
      </c>
    </row>
    <row r="32" spans="1:19">
      <c r="A32" s="9" t="s">
        <v>268</v>
      </c>
      <c r="B32" s="291">
        <v>1793</v>
      </c>
      <c r="C32" s="291">
        <v>1884</v>
      </c>
      <c r="D32" s="291">
        <v>1930</v>
      </c>
      <c r="E32" s="291">
        <v>1892</v>
      </c>
      <c r="F32" s="291">
        <v>1926</v>
      </c>
      <c r="G32" s="291">
        <v>1973.0940000000001</v>
      </c>
      <c r="H32" s="291">
        <v>1791</v>
      </c>
      <c r="I32" s="291">
        <v>1736.6890000000001</v>
      </c>
      <c r="J32" s="103">
        <v>1841</v>
      </c>
      <c r="K32" s="292">
        <v>1963.5529350229428</v>
      </c>
      <c r="L32" s="384">
        <v>2127</v>
      </c>
      <c r="M32" s="384">
        <v>2154</v>
      </c>
      <c r="N32" s="457">
        <v>2212</v>
      </c>
      <c r="O32" s="457">
        <v>2274</v>
      </c>
      <c r="P32" s="457">
        <v>2285</v>
      </c>
      <c r="Q32" s="457">
        <v>2294</v>
      </c>
      <c r="R32" s="457">
        <v>2334</v>
      </c>
      <c r="S32" s="457">
        <v>2381</v>
      </c>
    </row>
    <row r="33" spans="1:19">
      <c r="A33" s="9" t="s">
        <v>151</v>
      </c>
      <c r="B33" s="291">
        <v>5260</v>
      </c>
      <c r="C33" s="291">
        <v>5683</v>
      </c>
      <c r="D33" s="291">
        <v>6013</v>
      </c>
      <c r="E33" s="291">
        <v>6446</v>
      </c>
      <c r="F33" s="291">
        <v>6712</v>
      </c>
      <c r="G33" s="291">
        <v>7506.8</v>
      </c>
      <c r="H33" s="291">
        <v>7745</v>
      </c>
      <c r="I33" s="291">
        <v>7713</v>
      </c>
      <c r="J33" s="103">
        <v>8067</v>
      </c>
      <c r="K33" s="292">
        <v>8537.8379020945758</v>
      </c>
      <c r="L33" s="384">
        <v>9214</v>
      </c>
      <c r="M33" s="384">
        <v>9382</v>
      </c>
      <c r="N33" s="457">
        <v>9638.8333333333339</v>
      </c>
      <c r="O33" s="457">
        <v>9908</v>
      </c>
      <c r="P33" s="457">
        <v>9954</v>
      </c>
      <c r="Q33" s="457">
        <v>9982</v>
      </c>
      <c r="R33" s="457">
        <v>10142</v>
      </c>
      <c r="S33" s="457">
        <v>10435</v>
      </c>
    </row>
    <row r="34" spans="1:19">
      <c r="A34" s="9" t="s">
        <v>152</v>
      </c>
      <c r="B34" s="291">
        <v>3509</v>
      </c>
      <c r="C34" s="291">
        <v>3618</v>
      </c>
      <c r="D34" s="291">
        <v>3973</v>
      </c>
      <c r="E34" s="291">
        <v>4059</v>
      </c>
      <c r="F34" s="291">
        <v>4167</v>
      </c>
      <c r="G34" s="291">
        <v>4312.5944597999996</v>
      </c>
      <c r="H34" s="291">
        <v>5049</v>
      </c>
      <c r="I34" s="291">
        <v>5169</v>
      </c>
      <c r="J34" s="103">
        <v>5566</v>
      </c>
      <c r="K34" s="292">
        <v>5727.6336749007396</v>
      </c>
      <c r="L34" s="384">
        <v>5852</v>
      </c>
      <c r="M34" s="384">
        <v>5926</v>
      </c>
      <c r="N34" s="457">
        <v>6083.3095238095239</v>
      </c>
      <c r="O34" s="457">
        <v>6256</v>
      </c>
      <c r="P34" s="457">
        <v>6289</v>
      </c>
      <c r="Q34" s="457">
        <v>6319</v>
      </c>
      <c r="R34" s="457">
        <v>6435</v>
      </c>
      <c r="S34" s="457">
        <v>6587</v>
      </c>
    </row>
    <row r="35" spans="1:19">
      <c r="A35" s="9" t="s">
        <v>153</v>
      </c>
      <c r="B35" s="291">
        <v>21644</v>
      </c>
      <c r="C35" s="291">
        <v>22180</v>
      </c>
      <c r="D35" s="291">
        <v>22219</v>
      </c>
      <c r="E35" s="291">
        <v>21679</v>
      </c>
      <c r="F35" s="291">
        <v>23811.33</v>
      </c>
      <c r="G35" s="291">
        <v>24508.667714433243</v>
      </c>
      <c r="H35" s="291">
        <v>24627</v>
      </c>
      <c r="I35" s="286">
        <v>24918</v>
      </c>
      <c r="J35" s="103">
        <v>26061</v>
      </c>
      <c r="K35" s="292">
        <v>27153.420032809492</v>
      </c>
      <c r="L35" s="384">
        <v>28011</v>
      </c>
      <c r="M35" s="384">
        <v>28504</v>
      </c>
      <c r="N35" s="457">
        <v>29422.071428571428</v>
      </c>
      <c r="O35" s="457">
        <v>30570</v>
      </c>
      <c r="P35" s="457">
        <v>31066</v>
      </c>
      <c r="Q35" s="457">
        <v>31588</v>
      </c>
      <c r="R35" s="457">
        <v>32555</v>
      </c>
      <c r="S35" s="457">
        <v>33640</v>
      </c>
    </row>
    <row r="36" spans="1:19">
      <c r="A36" s="9" t="s">
        <v>174</v>
      </c>
      <c r="B36" s="291">
        <v>1941</v>
      </c>
      <c r="C36" s="291">
        <v>2324</v>
      </c>
      <c r="D36" s="291">
        <v>2410</v>
      </c>
      <c r="E36" s="291">
        <v>2376</v>
      </c>
      <c r="F36" s="291">
        <v>2657</v>
      </c>
      <c r="G36" s="291">
        <v>2825.5448049313354</v>
      </c>
      <c r="H36" s="291">
        <v>2612</v>
      </c>
      <c r="I36" s="291">
        <v>2622</v>
      </c>
      <c r="J36" s="103">
        <v>2816</v>
      </c>
      <c r="K36" s="292">
        <v>2810.679727063075</v>
      </c>
      <c r="L36" s="384">
        <v>2915</v>
      </c>
      <c r="M36" s="384">
        <v>3016</v>
      </c>
      <c r="N36" s="457">
        <v>3163.9285714285716</v>
      </c>
      <c r="O36" s="457">
        <v>3312</v>
      </c>
      <c r="P36" s="457">
        <v>3392</v>
      </c>
      <c r="Q36" s="457">
        <v>3442</v>
      </c>
      <c r="R36" s="457">
        <v>3541</v>
      </c>
      <c r="S36" s="457">
        <v>3668</v>
      </c>
    </row>
    <row r="37" spans="1:19">
      <c r="A37" s="9" t="s">
        <v>269</v>
      </c>
      <c r="B37" s="291">
        <v>40931</v>
      </c>
      <c r="C37" s="291">
        <v>44304</v>
      </c>
      <c r="D37" s="291">
        <v>41862</v>
      </c>
      <c r="E37" s="291">
        <v>42931</v>
      </c>
      <c r="F37" s="291">
        <v>44391</v>
      </c>
      <c r="G37" s="291">
        <v>43773.957000000002</v>
      </c>
      <c r="H37" s="291">
        <v>44843</v>
      </c>
      <c r="I37" s="291">
        <v>44043</v>
      </c>
      <c r="J37" s="103">
        <v>46411</v>
      </c>
      <c r="K37" s="292">
        <v>48348.588954138038</v>
      </c>
      <c r="L37" s="384">
        <v>50756</v>
      </c>
      <c r="M37" s="384">
        <v>52015</v>
      </c>
      <c r="N37" s="457">
        <v>54061.738095238092</v>
      </c>
      <c r="O37" s="457">
        <v>55860</v>
      </c>
      <c r="P37" s="457">
        <v>56448</v>
      </c>
      <c r="Q37" s="457">
        <v>56886</v>
      </c>
      <c r="R37" s="457">
        <v>57999</v>
      </c>
      <c r="S37" s="457">
        <v>59307</v>
      </c>
    </row>
    <row r="38" spans="1:19">
      <c r="A38" s="9" t="s">
        <v>155</v>
      </c>
      <c r="B38" s="291">
        <v>9658</v>
      </c>
      <c r="C38" s="291">
        <v>10185</v>
      </c>
      <c r="D38" s="291">
        <v>11198</v>
      </c>
      <c r="E38" s="291">
        <v>10869</v>
      </c>
      <c r="F38" s="291">
        <v>11096</v>
      </c>
      <c r="G38" s="291">
        <v>12110.9</v>
      </c>
      <c r="H38" s="291">
        <v>12636</v>
      </c>
      <c r="I38" s="291">
        <v>12759</v>
      </c>
      <c r="J38" s="103">
        <v>13885</v>
      </c>
      <c r="K38" s="292">
        <v>14454.316350063003</v>
      </c>
      <c r="L38" s="384">
        <v>14641</v>
      </c>
      <c r="M38" s="384">
        <v>14833</v>
      </c>
      <c r="N38" s="457">
        <v>15217.571428571429</v>
      </c>
      <c r="O38" s="457">
        <v>15646</v>
      </c>
      <c r="P38" s="457">
        <v>15718</v>
      </c>
      <c r="Q38" s="457">
        <v>15760</v>
      </c>
      <c r="R38" s="457">
        <v>16014</v>
      </c>
      <c r="S38" s="457">
        <v>16605</v>
      </c>
    </row>
    <row r="39" spans="1:19">
      <c r="A39" s="9" t="s">
        <v>156</v>
      </c>
      <c r="B39" s="291">
        <v>597</v>
      </c>
      <c r="C39" s="291">
        <v>621</v>
      </c>
      <c r="D39" s="291">
        <v>523</v>
      </c>
      <c r="E39" s="291">
        <v>519</v>
      </c>
      <c r="F39" s="291">
        <v>537</v>
      </c>
      <c r="G39" s="291">
        <v>560.52600000000007</v>
      </c>
      <c r="H39" s="291">
        <v>593</v>
      </c>
      <c r="I39" s="291">
        <v>600.97237000000007</v>
      </c>
      <c r="J39" s="103">
        <v>637</v>
      </c>
      <c r="K39" s="292">
        <v>695.65630869451513</v>
      </c>
      <c r="L39" s="384">
        <v>732</v>
      </c>
      <c r="M39" s="384">
        <v>757</v>
      </c>
      <c r="N39" s="457">
        <v>794.26190476190482</v>
      </c>
      <c r="O39" s="457">
        <v>830</v>
      </c>
      <c r="P39" s="457">
        <v>848.43544842000006</v>
      </c>
      <c r="Q39" s="457">
        <v>865</v>
      </c>
      <c r="R39" s="457">
        <v>894</v>
      </c>
      <c r="S39" s="457">
        <v>924</v>
      </c>
    </row>
    <row r="40" spans="1:19">
      <c r="A40" s="9" t="s">
        <v>158</v>
      </c>
      <c r="B40" s="291">
        <v>11136</v>
      </c>
      <c r="C40" s="291">
        <v>11612</v>
      </c>
      <c r="D40" s="291">
        <v>12398</v>
      </c>
      <c r="E40" s="291">
        <v>12443</v>
      </c>
      <c r="F40" s="291">
        <v>12576</v>
      </c>
      <c r="G40" s="291">
        <v>13567.363600000001</v>
      </c>
      <c r="H40" s="291">
        <v>14659</v>
      </c>
      <c r="I40" s="291">
        <v>15011</v>
      </c>
      <c r="J40" s="103">
        <v>15168</v>
      </c>
      <c r="K40" s="292">
        <v>15818.573024892419</v>
      </c>
      <c r="L40" s="384">
        <v>16458</v>
      </c>
      <c r="M40" s="384">
        <v>16967</v>
      </c>
      <c r="N40" s="457">
        <v>17735.023809523809</v>
      </c>
      <c r="O40" s="457">
        <v>18544</v>
      </c>
      <c r="P40" s="457">
        <v>18949</v>
      </c>
      <c r="Q40" s="457">
        <v>19359</v>
      </c>
      <c r="R40" s="457">
        <v>20018</v>
      </c>
      <c r="S40" s="457">
        <v>20751</v>
      </c>
    </row>
    <row r="41" spans="1:19">
      <c r="A41" s="9" t="s">
        <v>159</v>
      </c>
      <c r="B41" s="291">
        <v>2542</v>
      </c>
      <c r="C41" s="291">
        <v>2672</v>
      </c>
      <c r="D41" s="291">
        <v>2847</v>
      </c>
      <c r="E41" s="291">
        <v>2844</v>
      </c>
      <c r="F41" s="291">
        <v>3017</v>
      </c>
      <c r="G41" s="291">
        <v>3391.5098058329368</v>
      </c>
      <c r="H41" s="291">
        <v>2974</v>
      </c>
      <c r="I41" s="291">
        <v>3019</v>
      </c>
      <c r="J41" s="103">
        <v>3149</v>
      </c>
      <c r="K41" s="292">
        <v>3381.7075200304321</v>
      </c>
      <c r="L41" s="384">
        <v>3469</v>
      </c>
      <c r="M41" s="384">
        <v>3587</v>
      </c>
      <c r="N41" s="457">
        <v>3757.0238095238096</v>
      </c>
      <c r="O41" s="457">
        <v>3939</v>
      </c>
      <c r="P41" s="457">
        <v>4033</v>
      </c>
      <c r="Q41" s="457">
        <v>4131</v>
      </c>
      <c r="R41" s="457">
        <v>4288</v>
      </c>
      <c r="S41" s="457">
        <v>4413</v>
      </c>
    </row>
    <row r="42" spans="1:19">
      <c r="A42" s="9" t="s">
        <v>160</v>
      </c>
      <c r="B42" s="291">
        <v>7836</v>
      </c>
      <c r="C42" s="291">
        <v>8414</v>
      </c>
      <c r="D42" s="291">
        <v>8865</v>
      </c>
      <c r="E42" s="291">
        <v>9139</v>
      </c>
      <c r="F42" s="291">
        <v>9052</v>
      </c>
      <c r="G42" s="291">
        <v>9195.7396420000005</v>
      </c>
      <c r="H42" s="291">
        <v>9409</v>
      </c>
      <c r="I42" s="291">
        <v>9442</v>
      </c>
      <c r="J42" s="103">
        <v>10115</v>
      </c>
      <c r="K42" s="292">
        <v>10794.964456384774</v>
      </c>
      <c r="L42" s="384">
        <v>11132</v>
      </c>
      <c r="M42" s="384">
        <v>11241</v>
      </c>
      <c r="N42" s="457">
        <v>11512.714285714286</v>
      </c>
      <c r="O42" s="457">
        <v>11802</v>
      </c>
      <c r="P42" s="457">
        <v>11825</v>
      </c>
      <c r="Q42" s="457">
        <v>11842</v>
      </c>
      <c r="R42" s="457">
        <v>12029</v>
      </c>
      <c r="S42" s="457">
        <v>12376</v>
      </c>
    </row>
    <row r="43" spans="1:19">
      <c r="A43" s="9" t="s">
        <v>161</v>
      </c>
      <c r="B43" s="291">
        <v>13254</v>
      </c>
      <c r="C43" s="291">
        <v>13783</v>
      </c>
      <c r="D43" s="291">
        <v>14612</v>
      </c>
      <c r="E43" s="291">
        <v>14989</v>
      </c>
      <c r="F43" s="291">
        <v>15577</v>
      </c>
      <c r="G43" s="291">
        <v>16117.8943</v>
      </c>
      <c r="H43" s="291">
        <v>15653</v>
      </c>
      <c r="I43" s="291">
        <v>16726</v>
      </c>
      <c r="J43" s="103">
        <v>17348</v>
      </c>
      <c r="K43" s="292">
        <v>18240.959558736122</v>
      </c>
      <c r="L43" s="384">
        <v>18988</v>
      </c>
      <c r="M43" s="384">
        <v>18820</v>
      </c>
      <c r="N43" s="457">
        <v>19149.119047619046</v>
      </c>
      <c r="O43" s="457">
        <v>19189</v>
      </c>
      <c r="P43" s="457">
        <v>18787</v>
      </c>
      <c r="Q43" s="457">
        <v>18386</v>
      </c>
      <c r="R43" s="457">
        <v>18234</v>
      </c>
      <c r="S43" s="457">
        <v>18693</v>
      </c>
    </row>
    <row r="44" spans="1:19">
      <c r="A44" s="9" t="s">
        <v>162</v>
      </c>
      <c r="B44" s="291">
        <v>2462</v>
      </c>
      <c r="C44" s="291">
        <v>2412</v>
      </c>
      <c r="D44" s="291">
        <v>2733</v>
      </c>
      <c r="E44" s="291">
        <v>2865</v>
      </c>
      <c r="F44" s="291">
        <v>3026</v>
      </c>
      <c r="G44" s="291">
        <v>2935.6572264730098</v>
      </c>
      <c r="H44" s="291">
        <v>3033</v>
      </c>
      <c r="I44" s="291">
        <v>3104</v>
      </c>
      <c r="J44" s="103">
        <v>3324</v>
      </c>
      <c r="K44" s="292">
        <v>3533.1066783956635</v>
      </c>
      <c r="L44" s="384">
        <v>3520</v>
      </c>
      <c r="M44" s="384">
        <v>3540</v>
      </c>
      <c r="N44" s="457">
        <v>3610.2619047619046</v>
      </c>
      <c r="O44" s="457">
        <v>3671</v>
      </c>
      <c r="P44" s="457">
        <v>3649</v>
      </c>
      <c r="Q44" s="457">
        <v>3623</v>
      </c>
      <c r="R44" s="457">
        <v>3648</v>
      </c>
      <c r="S44" s="457">
        <v>3735</v>
      </c>
    </row>
    <row r="45" spans="1:19">
      <c r="A45" s="9" t="s">
        <v>163</v>
      </c>
      <c r="B45" s="291">
        <v>3870</v>
      </c>
      <c r="C45" s="291">
        <v>4163</v>
      </c>
      <c r="D45" s="291">
        <v>5047</v>
      </c>
      <c r="E45" s="291">
        <v>4522</v>
      </c>
      <c r="F45" s="291">
        <v>4857</v>
      </c>
      <c r="G45" s="291">
        <v>5224.1320322906768</v>
      </c>
      <c r="H45" s="291">
        <v>5610</v>
      </c>
      <c r="I45" s="291">
        <v>5501</v>
      </c>
      <c r="J45" s="103">
        <v>5706</v>
      </c>
      <c r="K45" s="292">
        <v>6038.5154894082407</v>
      </c>
      <c r="L45" s="384">
        <v>6258</v>
      </c>
      <c r="M45" s="384">
        <v>6361</v>
      </c>
      <c r="N45" s="457">
        <v>6605.5</v>
      </c>
      <c r="O45" s="457">
        <v>6829</v>
      </c>
      <c r="P45" s="457">
        <v>6902</v>
      </c>
      <c r="Q45" s="457">
        <v>6966</v>
      </c>
      <c r="R45" s="457">
        <v>7131</v>
      </c>
      <c r="S45" s="457">
        <v>7364</v>
      </c>
    </row>
    <row r="46" spans="1:19">
      <c r="A46" s="9" t="s">
        <v>270</v>
      </c>
      <c r="B46" s="291">
        <v>544</v>
      </c>
      <c r="C46" s="291">
        <v>551</v>
      </c>
      <c r="D46" s="291">
        <v>604</v>
      </c>
      <c r="E46" s="291">
        <v>599</v>
      </c>
      <c r="F46" s="291">
        <v>633</v>
      </c>
      <c r="G46" s="291">
        <v>640.85874999999999</v>
      </c>
      <c r="H46" s="291">
        <v>682</v>
      </c>
      <c r="I46" s="291">
        <v>686</v>
      </c>
      <c r="J46" s="103">
        <v>742</v>
      </c>
      <c r="K46" s="292">
        <v>770.54753809942702</v>
      </c>
      <c r="L46" s="384">
        <v>815</v>
      </c>
      <c r="M46" s="384">
        <v>844</v>
      </c>
      <c r="N46" s="457">
        <v>885.73809523809518</v>
      </c>
      <c r="O46" s="457">
        <v>930</v>
      </c>
      <c r="P46" s="457">
        <v>957.18055986000002</v>
      </c>
      <c r="Q46" s="457">
        <v>979</v>
      </c>
      <c r="R46" s="457">
        <v>1015</v>
      </c>
      <c r="S46" s="457">
        <v>1056</v>
      </c>
    </row>
    <row r="47" spans="1:19">
      <c r="A47" s="9" t="s">
        <v>164</v>
      </c>
      <c r="B47" s="291">
        <v>4603</v>
      </c>
      <c r="C47" s="291">
        <v>4890</v>
      </c>
      <c r="D47" s="291">
        <v>5158</v>
      </c>
      <c r="E47" s="291">
        <v>5540</v>
      </c>
      <c r="F47" s="291">
        <v>5247</v>
      </c>
      <c r="G47" s="291">
        <v>5371.2386727272724</v>
      </c>
      <c r="H47" s="291">
        <v>5709</v>
      </c>
      <c r="I47" s="291">
        <v>5706</v>
      </c>
      <c r="J47" s="103">
        <v>6332</v>
      </c>
      <c r="K47" s="292">
        <v>6592.7343619980502</v>
      </c>
      <c r="L47" s="384">
        <v>6808</v>
      </c>
      <c r="M47" s="384">
        <v>7046</v>
      </c>
      <c r="N47" s="457">
        <v>7394.9047619047615</v>
      </c>
      <c r="O47" s="457">
        <v>7789</v>
      </c>
      <c r="P47" s="457">
        <v>8026</v>
      </c>
      <c r="Q47" s="457">
        <v>8220</v>
      </c>
      <c r="R47" s="457">
        <v>8537</v>
      </c>
      <c r="S47" s="457">
        <v>8857</v>
      </c>
    </row>
    <row r="48" spans="1:19">
      <c r="A48" s="9" t="s">
        <v>165</v>
      </c>
      <c r="B48" s="291">
        <v>22747</v>
      </c>
      <c r="C48" s="291">
        <v>21457</v>
      </c>
      <c r="D48" s="291">
        <v>25041</v>
      </c>
      <c r="E48" s="291">
        <v>23979</v>
      </c>
      <c r="F48" s="291">
        <v>24188</v>
      </c>
      <c r="G48" s="291">
        <v>25359.276999999998</v>
      </c>
      <c r="H48" s="291">
        <v>27652</v>
      </c>
      <c r="I48" s="291">
        <v>27408</v>
      </c>
      <c r="J48" s="103">
        <v>28642</v>
      </c>
      <c r="K48" s="292">
        <v>30411.307386890472</v>
      </c>
      <c r="L48" s="384">
        <v>31893</v>
      </c>
      <c r="M48" s="384">
        <v>31695</v>
      </c>
      <c r="N48" s="457">
        <v>32563.023809523809</v>
      </c>
      <c r="O48" s="457">
        <v>32936</v>
      </c>
      <c r="P48" s="457">
        <v>32555</v>
      </c>
      <c r="Q48" s="457">
        <v>32204</v>
      </c>
      <c r="R48" s="457">
        <v>32280</v>
      </c>
      <c r="S48" s="457">
        <v>33318</v>
      </c>
    </row>
    <row r="49" spans="1:19">
      <c r="A49" s="9" t="s">
        <v>166</v>
      </c>
      <c r="B49" s="291">
        <v>1021</v>
      </c>
      <c r="C49" s="291">
        <v>1086</v>
      </c>
      <c r="D49" s="291">
        <v>1168</v>
      </c>
      <c r="E49" s="291">
        <v>1285</v>
      </c>
      <c r="F49" s="291">
        <v>1385</v>
      </c>
      <c r="G49" s="291">
        <v>1343.162423</v>
      </c>
      <c r="H49" s="291">
        <v>1816</v>
      </c>
      <c r="I49" s="291">
        <v>1842</v>
      </c>
      <c r="J49" s="103">
        <v>1935</v>
      </c>
      <c r="K49" s="292">
        <v>2013.884596181736</v>
      </c>
      <c r="L49" s="384">
        <v>2094</v>
      </c>
      <c r="M49" s="384">
        <v>2127</v>
      </c>
      <c r="N49" s="457">
        <v>2191.6190476190477</v>
      </c>
      <c r="O49" s="457">
        <v>2256</v>
      </c>
      <c r="P49" s="457">
        <v>2270</v>
      </c>
      <c r="Q49" s="457">
        <v>2282</v>
      </c>
      <c r="R49" s="457">
        <v>2326</v>
      </c>
      <c r="S49" s="457">
        <v>2377</v>
      </c>
    </row>
    <row r="50" spans="1:19">
      <c r="A50" s="9" t="s">
        <v>167</v>
      </c>
      <c r="B50" s="291">
        <v>1763</v>
      </c>
      <c r="C50" s="291">
        <v>1480</v>
      </c>
      <c r="D50" s="291">
        <v>1683</v>
      </c>
      <c r="E50" s="291">
        <v>1736</v>
      </c>
      <c r="F50" s="291">
        <v>1699</v>
      </c>
      <c r="G50" s="291">
        <v>1896</v>
      </c>
      <c r="H50" s="291">
        <v>1873</v>
      </c>
      <c r="I50" s="291">
        <v>1867</v>
      </c>
      <c r="J50" s="103">
        <v>1961</v>
      </c>
      <c r="K50" s="292">
        <v>2052.6140605311334</v>
      </c>
      <c r="L50" s="384">
        <v>2196</v>
      </c>
      <c r="M50" s="384">
        <v>2258</v>
      </c>
      <c r="N50" s="457">
        <v>2354.4761904761904</v>
      </c>
      <c r="O50" s="457">
        <v>2464</v>
      </c>
      <c r="P50" s="457">
        <v>2522</v>
      </c>
      <c r="Q50" s="457">
        <v>2578</v>
      </c>
      <c r="R50" s="457">
        <v>2673</v>
      </c>
      <c r="S50" s="457">
        <v>2776</v>
      </c>
    </row>
    <row r="51" spans="1:19">
      <c r="A51" s="9" t="s">
        <v>169</v>
      </c>
      <c r="B51" s="291">
        <v>11061</v>
      </c>
      <c r="C51" s="291">
        <v>12004</v>
      </c>
      <c r="D51" s="291">
        <v>12510</v>
      </c>
      <c r="E51" s="291">
        <v>12497</v>
      </c>
      <c r="F51" s="291">
        <v>12624</v>
      </c>
      <c r="G51" s="291">
        <v>13303.972</v>
      </c>
      <c r="H51" s="291">
        <v>14064</v>
      </c>
      <c r="I51" s="291">
        <v>14634</v>
      </c>
      <c r="J51" s="103">
        <v>15002</v>
      </c>
      <c r="K51" s="292">
        <v>15963.243860107939</v>
      </c>
      <c r="L51" s="384">
        <v>16444</v>
      </c>
      <c r="M51" s="384">
        <v>17011</v>
      </c>
      <c r="N51" s="457">
        <v>17845.166666666668</v>
      </c>
      <c r="O51" s="457">
        <v>18824</v>
      </c>
      <c r="P51" s="457">
        <v>19415</v>
      </c>
      <c r="Q51" s="457">
        <v>20018</v>
      </c>
      <c r="R51" s="457">
        <v>20852</v>
      </c>
      <c r="S51" s="457">
        <v>21764</v>
      </c>
    </row>
    <row r="52" spans="1:19">
      <c r="A52" s="9" t="s">
        <v>170</v>
      </c>
      <c r="B52" s="291">
        <v>12981</v>
      </c>
      <c r="C52" s="291">
        <v>13503</v>
      </c>
      <c r="D52" s="291">
        <v>13813</v>
      </c>
      <c r="E52" s="291">
        <v>14791</v>
      </c>
      <c r="F52" s="291">
        <v>13975</v>
      </c>
      <c r="G52" s="291">
        <v>14488.422390000002</v>
      </c>
      <c r="H52" s="291">
        <v>15124</v>
      </c>
      <c r="I52" s="291">
        <v>14926</v>
      </c>
      <c r="J52" s="103">
        <v>16152</v>
      </c>
      <c r="K52" s="292">
        <v>17821.140724186302</v>
      </c>
      <c r="L52" s="384">
        <v>18259</v>
      </c>
      <c r="M52" s="384">
        <v>18753</v>
      </c>
      <c r="N52" s="457">
        <v>19531.690476190477</v>
      </c>
      <c r="O52" s="457">
        <v>20449</v>
      </c>
      <c r="P52" s="457">
        <v>20939</v>
      </c>
      <c r="Q52" s="457">
        <v>21427</v>
      </c>
      <c r="R52" s="457">
        <v>22234</v>
      </c>
      <c r="S52" s="457">
        <v>23164</v>
      </c>
    </row>
    <row r="53" spans="1:19">
      <c r="A53" s="9" t="s">
        <v>171</v>
      </c>
      <c r="B53" s="291">
        <v>967</v>
      </c>
      <c r="C53" s="291">
        <v>1028</v>
      </c>
      <c r="D53" s="291">
        <v>1121</v>
      </c>
      <c r="E53" s="291">
        <v>1112</v>
      </c>
      <c r="F53" s="291">
        <v>1188</v>
      </c>
      <c r="G53" s="291">
        <v>1249.787</v>
      </c>
      <c r="H53" s="291">
        <v>1133</v>
      </c>
      <c r="I53" s="291">
        <v>1180.7590500000001</v>
      </c>
      <c r="J53" s="103">
        <v>1194</v>
      </c>
      <c r="K53" s="292">
        <v>1208.0193052946911</v>
      </c>
      <c r="L53" s="384">
        <v>1214</v>
      </c>
      <c r="M53" s="384">
        <v>1203</v>
      </c>
      <c r="N53" s="457">
        <v>1210.0238095238096</v>
      </c>
      <c r="O53" s="457">
        <v>1216</v>
      </c>
      <c r="P53" s="457">
        <v>1194</v>
      </c>
      <c r="Q53" s="457">
        <v>1173</v>
      </c>
      <c r="R53" s="457">
        <v>1169</v>
      </c>
      <c r="S53" s="457">
        <v>1161</v>
      </c>
    </row>
    <row r="54" spans="1:19">
      <c r="A54" s="9" t="s">
        <v>271</v>
      </c>
      <c r="B54" s="291">
        <v>7060</v>
      </c>
      <c r="C54" s="291">
        <v>7324</v>
      </c>
      <c r="D54" s="291">
        <v>7871</v>
      </c>
      <c r="E54" s="291">
        <v>8215</v>
      </c>
      <c r="F54" s="291">
        <v>8480</v>
      </c>
      <c r="G54" s="291">
        <v>8709.0409799999998</v>
      </c>
      <c r="H54" s="291">
        <v>9084</v>
      </c>
      <c r="I54" s="291">
        <v>8860.2578400000002</v>
      </c>
      <c r="J54" s="103">
        <v>9668</v>
      </c>
      <c r="K54" s="292">
        <v>9993.1052518960551</v>
      </c>
      <c r="L54" s="384">
        <v>10361</v>
      </c>
      <c r="M54" s="384">
        <v>10718</v>
      </c>
      <c r="N54" s="457">
        <v>11241.166666666666</v>
      </c>
      <c r="O54" s="457">
        <v>11766</v>
      </c>
      <c r="P54" s="457">
        <v>12043</v>
      </c>
      <c r="Q54" s="457">
        <v>12316</v>
      </c>
      <c r="R54" s="457">
        <v>12770</v>
      </c>
      <c r="S54" s="457">
        <v>13253</v>
      </c>
    </row>
    <row r="55" spans="1:19">
      <c r="A55" s="9" t="s">
        <v>173</v>
      </c>
      <c r="B55" s="291">
        <v>441</v>
      </c>
      <c r="C55" s="291">
        <v>461</v>
      </c>
      <c r="D55" s="291">
        <v>492</v>
      </c>
      <c r="E55" s="291">
        <v>505</v>
      </c>
      <c r="F55" s="291">
        <v>523</v>
      </c>
      <c r="G55" s="291">
        <v>553.18803660000003</v>
      </c>
      <c r="H55" s="291">
        <v>678</v>
      </c>
      <c r="I55" s="291">
        <v>671</v>
      </c>
      <c r="J55" s="103">
        <v>710</v>
      </c>
      <c r="K55" s="292">
        <v>721.19065167257088</v>
      </c>
      <c r="L55" s="384">
        <v>724</v>
      </c>
      <c r="M55" s="384">
        <v>732</v>
      </c>
      <c r="N55" s="457">
        <v>749.76190476190482</v>
      </c>
      <c r="O55" s="457">
        <v>767</v>
      </c>
      <c r="P55" s="457">
        <v>766</v>
      </c>
      <c r="Q55" s="457">
        <v>766</v>
      </c>
      <c r="R55" s="457">
        <v>776</v>
      </c>
      <c r="S55" s="457">
        <v>790</v>
      </c>
    </row>
    <row r="56" spans="1:19" ht="13.5" thickBot="1">
      <c r="A56" s="46" t="s">
        <v>175</v>
      </c>
      <c r="B56" s="287">
        <f t="shared" ref="B56:S56" si="0">SUM(B5:B55)</f>
        <v>459596</v>
      </c>
      <c r="C56" s="287">
        <f t="shared" si="0"/>
        <v>470699</v>
      </c>
      <c r="D56" s="287">
        <f t="shared" si="0"/>
        <v>497348</v>
      </c>
      <c r="E56" s="287">
        <f t="shared" si="0"/>
        <v>507847</v>
      </c>
      <c r="F56" s="287">
        <f t="shared" si="0"/>
        <v>514012.33</v>
      </c>
      <c r="G56" s="287">
        <f t="shared" si="0"/>
        <v>528649.25803160504</v>
      </c>
      <c r="H56" s="287">
        <f>SUM(H5:H55)</f>
        <v>551371.6679</v>
      </c>
      <c r="I56" s="287">
        <f t="shared" si="0"/>
        <v>557360.04177783348</v>
      </c>
      <c r="J56" s="287">
        <f t="shared" si="0"/>
        <v>585503</v>
      </c>
      <c r="K56" s="287">
        <f t="shared" si="0"/>
        <v>613989.20615296846</v>
      </c>
      <c r="L56" s="287">
        <f t="shared" si="0"/>
        <v>637320</v>
      </c>
      <c r="M56" s="287">
        <f t="shared" si="0"/>
        <v>650689</v>
      </c>
      <c r="N56" s="287">
        <f t="shared" si="0"/>
        <v>673801.73809523799</v>
      </c>
      <c r="O56" s="287">
        <f t="shared" si="0"/>
        <v>694735</v>
      </c>
      <c r="P56" s="287">
        <f>SUM(P5:P55)</f>
        <v>700570.61600827996</v>
      </c>
      <c r="Q56" s="287">
        <f t="shared" si="0"/>
        <v>705844</v>
      </c>
      <c r="R56" s="287">
        <f t="shared" si="0"/>
        <v>720333</v>
      </c>
      <c r="S56" s="287">
        <f t="shared" si="0"/>
        <v>742450</v>
      </c>
    </row>
    <row r="57" spans="1:19" ht="13.5" thickTop="1">
      <c r="A57" s="66"/>
      <c r="B57" s="288"/>
      <c r="C57" s="288"/>
      <c r="D57" s="288"/>
      <c r="E57" s="288"/>
      <c r="F57" s="288"/>
      <c r="G57" s="289"/>
      <c r="H57" s="288"/>
      <c r="I57" s="288"/>
      <c r="J57" s="288"/>
      <c r="L57" s="212"/>
      <c r="M57" s="64"/>
      <c r="N57" s="157"/>
    </row>
    <row r="58" spans="1:19">
      <c r="A58" s="68" t="s">
        <v>272</v>
      </c>
      <c r="B58" s="290"/>
      <c r="C58" s="290"/>
      <c r="D58" s="290"/>
      <c r="E58" s="290"/>
      <c r="F58" s="290"/>
      <c r="G58" s="290"/>
      <c r="H58" s="290"/>
      <c r="I58" s="290"/>
      <c r="J58" s="290"/>
      <c r="L58" s="212"/>
      <c r="M58" s="64"/>
      <c r="N58" s="64"/>
      <c r="R58" s="4"/>
    </row>
    <row r="59" spans="1:19">
      <c r="A59" s="738" t="s">
        <v>2098</v>
      </c>
      <c r="B59" s="738"/>
      <c r="C59" s="738"/>
      <c r="D59" s="738"/>
      <c r="E59" s="738"/>
      <c r="F59" s="738"/>
      <c r="G59" s="738"/>
      <c r="H59" s="738"/>
      <c r="I59" s="738"/>
      <c r="J59" s="738"/>
      <c r="K59" s="738"/>
      <c r="L59" s="212"/>
      <c r="M59" s="64"/>
      <c r="N59" s="64"/>
    </row>
    <row r="60" spans="1:19">
      <c r="A60" s="69"/>
      <c r="B60" s="290"/>
      <c r="C60" s="290"/>
      <c r="D60" s="10"/>
      <c r="E60" s="10"/>
      <c r="F60" s="10"/>
      <c r="G60" s="10"/>
      <c r="H60" s="28"/>
      <c r="L60" s="212"/>
      <c r="M60" s="64"/>
      <c r="N60" s="64"/>
    </row>
    <row r="61" spans="1:19">
      <c r="A61" s="9"/>
      <c r="B61" s="10"/>
      <c r="C61" s="10"/>
      <c r="D61" s="10"/>
      <c r="E61" s="10"/>
      <c r="F61" s="10"/>
      <c r="G61" s="10"/>
      <c r="H61" s="28"/>
      <c r="L61" s="212"/>
      <c r="M61" s="64"/>
      <c r="N61" s="64"/>
    </row>
    <row r="62" spans="1:19">
      <c r="A62" s="737" t="s">
        <v>404</v>
      </c>
      <c r="B62" s="719"/>
      <c r="C62" s="719"/>
      <c r="D62" s="719"/>
      <c r="E62" s="719"/>
      <c r="F62" s="719"/>
      <c r="G62" s="719"/>
      <c r="H62" s="28"/>
      <c r="L62" s="212"/>
      <c r="M62" s="64"/>
      <c r="N62" s="64"/>
    </row>
    <row r="63" spans="1:19">
      <c r="A63" s="719"/>
      <c r="B63" s="719"/>
      <c r="C63" s="719"/>
      <c r="D63" s="719"/>
      <c r="E63" s="719"/>
      <c r="F63" s="719"/>
      <c r="G63" s="719"/>
      <c r="L63" s="212"/>
      <c r="M63" s="64"/>
      <c r="N63" s="64"/>
    </row>
    <row r="64" spans="1:19">
      <c r="A64" s="719"/>
      <c r="B64" s="719"/>
      <c r="C64" s="719"/>
      <c r="D64" s="719"/>
      <c r="E64" s="719"/>
      <c r="F64" s="719"/>
      <c r="G64" s="719"/>
      <c r="L64" s="212"/>
      <c r="M64" s="64"/>
      <c r="N64" s="64"/>
    </row>
    <row r="65" spans="1:14">
      <c r="L65" s="212"/>
      <c r="M65" s="64"/>
      <c r="N65" s="64"/>
    </row>
    <row r="66" spans="1:14" ht="15">
      <c r="A66" s="722" t="s">
        <v>1093</v>
      </c>
      <c r="B66" s="722"/>
      <c r="L66" s="212"/>
      <c r="M66" s="64"/>
      <c r="N66" s="64"/>
    </row>
    <row r="67" spans="1:14">
      <c r="L67" s="212"/>
      <c r="M67" s="64"/>
      <c r="N67" s="64"/>
    </row>
    <row r="68" spans="1:14">
      <c r="L68" s="212"/>
      <c r="M68" s="64"/>
      <c r="N68" s="64"/>
    </row>
    <row r="69" spans="1:14">
      <c r="L69" s="212"/>
      <c r="M69" s="64"/>
      <c r="N69" s="64"/>
    </row>
    <row r="70" spans="1:14">
      <c r="L70" s="212"/>
      <c r="M70" s="64"/>
      <c r="N70" s="64"/>
    </row>
    <row r="71" spans="1:14">
      <c r="L71" s="212"/>
      <c r="M71" s="64"/>
      <c r="N71" s="64"/>
    </row>
    <row r="72" spans="1:14">
      <c r="L72" s="212"/>
      <c r="M72" s="64"/>
      <c r="N72" s="64"/>
    </row>
    <row r="73" spans="1:14">
      <c r="L73" s="212"/>
      <c r="M73" s="64"/>
      <c r="N73" s="64"/>
    </row>
    <row r="74" spans="1:14">
      <c r="L74" s="212"/>
      <c r="M74" s="64"/>
      <c r="N74" s="64"/>
    </row>
    <row r="75" spans="1:14">
      <c r="L75" s="212"/>
      <c r="M75" s="64"/>
      <c r="N75" s="64"/>
    </row>
    <row r="76" spans="1:14">
      <c r="L76" s="212"/>
      <c r="M76" s="64"/>
      <c r="N76" s="64"/>
    </row>
    <row r="77" spans="1:14">
      <c r="L77" s="212"/>
      <c r="M77" s="64"/>
      <c r="N77" s="64"/>
    </row>
    <row r="78" spans="1:14">
      <c r="L78" s="212"/>
      <c r="M78" s="64"/>
      <c r="N78" s="64"/>
    </row>
    <row r="79" spans="1:14">
      <c r="L79" s="212"/>
      <c r="M79" s="64"/>
      <c r="N79" s="64"/>
    </row>
    <row r="80" spans="1:14">
      <c r="L80" s="212"/>
      <c r="M80" s="64"/>
      <c r="N80" s="64"/>
    </row>
    <row r="81" spans="12:14">
      <c r="L81" s="212"/>
      <c r="M81" s="64"/>
      <c r="N81" s="64"/>
    </row>
    <row r="82" spans="12:14">
      <c r="L82" s="212"/>
      <c r="M82" s="64"/>
      <c r="N82" s="64"/>
    </row>
    <row r="83" spans="12:14">
      <c r="L83" s="212"/>
      <c r="M83" s="64"/>
      <c r="N83" s="64"/>
    </row>
    <row r="84" spans="12:14">
      <c r="L84" s="212"/>
      <c r="M84" s="64"/>
      <c r="N84" s="64"/>
    </row>
    <row r="85" spans="12:14">
      <c r="L85" s="212"/>
      <c r="M85" s="64"/>
      <c r="N85" s="64"/>
    </row>
    <row r="86" spans="12:14">
      <c r="L86" s="212"/>
      <c r="M86" s="64"/>
      <c r="N86" s="64"/>
    </row>
    <row r="87" spans="12:14">
      <c r="L87" s="212"/>
      <c r="M87" s="64"/>
      <c r="N87" s="64"/>
    </row>
    <row r="88" spans="12:14">
      <c r="L88" s="212"/>
      <c r="M88" s="64"/>
      <c r="N88" s="64"/>
    </row>
    <row r="89" spans="12:14">
      <c r="L89" s="212"/>
      <c r="M89" s="64"/>
      <c r="N89" s="64"/>
    </row>
    <row r="90" spans="12:14">
      <c r="L90" s="212"/>
      <c r="M90" s="64"/>
      <c r="N90" s="64"/>
    </row>
    <row r="91" spans="12:14">
      <c r="L91" s="212"/>
      <c r="M91" s="64"/>
      <c r="N91" s="64"/>
    </row>
    <row r="92" spans="12:14">
      <c r="L92" s="212"/>
      <c r="M92" s="64"/>
      <c r="N92" s="64"/>
    </row>
    <row r="93" spans="12:14">
      <c r="L93" s="212"/>
      <c r="M93" s="64"/>
      <c r="N93" s="64"/>
    </row>
    <row r="94" spans="12:14">
      <c r="L94" s="212"/>
      <c r="M94" s="64"/>
      <c r="N94" s="64"/>
    </row>
    <row r="95" spans="12:14">
      <c r="L95" s="212"/>
      <c r="M95" s="64"/>
      <c r="N95" s="64"/>
    </row>
    <row r="96" spans="12:14">
      <c r="L96" s="212"/>
      <c r="M96" s="64"/>
      <c r="N96" s="64"/>
    </row>
    <row r="97" spans="12:14">
      <c r="L97" s="212"/>
      <c r="M97" s="64"/>
      <c r="N97" s="64"/>
    </row>
    <row r="98" spans="12:14">
      <c r="L98" s="212"/>
      <c r="M98" s="64"/>
      <c r="N98" s="64"/>
    </row>
    <row r="99" spans="12:14">
      <c r="L99" s="212"/>
      <c r="M99" s="64"/>
      <c r="N99" s="64"/>
    </row>
    <row r="100" spans="12:14">
      <c r="L100" s="212"/>
      <c r="M100" s="64"/>
      <c r="N100" s="64"/>
    </row>
    <row r="101" spans="12:14">
      <c r="L101" s="212"/>
      <c r="M101" s="64"/>
      <c r="N101" s="64"/>
    </row>
    <row r="102" spans="12:14">
      <c r="L102" s="212"/>
      <c r="M102" s="64"/>
      <c r="N102" s="64"/>
    </row>
    <row r="103" spans="12:14">
      <c r="L103" s="212"/>
      <c r="M103" s="64"/>
      <c r="N103" s="64"/>
    </row>
    <row r="104" spans="12:14">
      <c r="L104" s="212"/>
      <c r="M104" s="64"/>
      <c r="N104" s="64"/>
    </row>
    <row r="105" spans="12:14">
      <c r="L105" s="212"/>
      <c r="M105" s="64"/>
      <c r="N105" s="64"/>
    </row>
    <row r="106" spans="12:14">
      <c r="L106" s="212"/>
      <c r="M106" s="64"/>
      <c r="N106" s="64"/>
    </row>
    <row r="107" spans="12:14">
      <c r="L107" s="212"/>
      <c r="M107" s="64"/>
      <c r="N107" s="64"/>
    </row>
    <row r="108" spans="12:14">
      <c r="L108" s="212"/>
      <c r="M108" s="64"/>
      <c r="N108" s="64"/>
    </row>
    <row r="109" spans="12:14">
      <c r="L109" s="212"/>
      <c r="M109" s="64"/>
      <c r="N109" s="64"/>
    </row>
    <row r="110" spans="12:14">
      <c r="L110" s="212"/>
      <c r="M110" s="64"/>
      <c r="N110" s="64"/>
    </row>
    <row r="111" spans="12:14">
      <c r="L111" s="212"/>
      <c r="M111" s="64"/>
      <c r="N111" s="64"/>
    </row>
    <row r="112" spans="12:14">
      <c r="L112" s="212"/>
      <c r="M112" s="64"/>
      <c r="N112" s="64"/>
    </row>
    <row r="113" spans="12:14">
      <c r="L113" s="212"/>
      <c r="M113" s="64"/>
      <c r="N113" s="64"/>
    </row>
    <row r="114" spans="12:14">
      <c r="L114" s="212"/>
      <c r="M114" s="64"/>
      <c r="N114" s="64"/>
    </row>
    <row r="115" spans="12:14">
      <c r="L115" s="212"/>
      <c r="M115" s="64"/>
      <c r="N115" s="64"/>
    </row>
    <row r="116" spans="12:14">
      <c r="L116" s="212"/>
      <c r="M116" s="64"/>
      <c r="N116" s="64"/>
    </row>
    <row r="117" spans="12:14">
      <c r="L117" s="212"/>
      <c r="M117" s="64"/>
      <c r="N117" s="64"/>
    </row>
    <row r="118" spans="12:14">
      <c r="L118" s="212"/>
      <c r="M118" s="64"/>
      <c r="N118" s="64"/>
    </row>
    <row r="119" spans="12:14">
      <c r="L119" s="212"/>
      <c r="M119" s="64"/>
      <c r="N119" s="64"/>
    </row>
    <row r="120" spans="12:14">
      <c r="L120" s="212"/>
      <c r="M120" s="64"/>
      <c r="N120" s="64"/>
    </row>
    <row r="121" spans="12:14">
      <c r="L121" s="212"/>
      <c r="M121" s="64"/>
      <c r="N121" s="64"/>
    </row>
    <row r="122" spans="12:14">
      <c r="L122" s="212"/>
      <c r="M122" s="64"/>
      <c r="N122" s="64"/>
    </row>
    <row r="123" spans="12:14">
      <c r="L123" s="212"/>
      <c r="M123" s="64"/>
      <c r="N123" s="64"/>
    </row>
    <row r="124" spans="12:14">
      <c r="L124" s="212"/>
      <c r="M124" s="64"/>
      <c r="N124" s="64"/>
    </row>
    <row r="125" spans="12:14">
      <c r="L125" s="212"/>
      <c r="M125" s="64"/>
      <c r="N125" s="64"/>
    </row>
    <row r="126" spans="12:14">
      <c r="L126" s="212"/>
      <c r="M126" s="64"/>
      <c r="N126" s="64"/>
    </row>
    <row r="127" spans="12:14">
      <c r="L127" s="212"/>
      <c r="M127" s="64"/>
      <c r="N127" s="64"/>
    </row>
    <row r="128" spans="12:14">
      <c r="L128" s="212"/>
      <c r="M128" s="64"/>
      <c r="N128" s="64"/>
    </row>
    <row r="129" spans="12:14">
      <c r="L129" s="212"/>
      <c r="M129" s="64"/>
      <c r="N129" s="64"/>
    </row>
    <row r="130" spans="12:14">
      <c r="L130" s="212"/>
      <c r="M130" s="64"/>
      <c r="N130" s="64"/>
    </row>
    <row r="131" spans="12:14">
      <c r="L131" s="212"/>
      <c r="M131" s="64"/>
      <c r="N131" s="64"/>
    </row>
    <row r="132" spans="12:14">
      <c r="L132" s="212"/>
      <c r="M132" s="64"/>
      <c r="N132" s="64"/>
    </row>
    <row r="133" spans="12:14">
      <c r="L133" s="212"/>
      <c r="M133" s="64"/>
      <c r="N133" s="64"/>
    </row>
    <row r="134" spans="12:14">
      <c r="L134" s="212"/>
      <c r="M134" s="64"/>
      <c r="N134" s="64"/>
    </row>
    <row r="135" spans="12:14">
      <c r="L135" s="212"/>
      <c r="M135" s="64"/>
      <c r="N135" s="64"/>
    </row>
    <row r="136" spans="12:14">
      <c r="L136" s="212"/>
      <c r="M136" s="64"/>
      <c r="N136" s="64"/>
    </row>
    <row r="137" spans="12:14">
      <c r="L137" s="212"/>
      <c r="M137" s="64"/>
      <c r="N137" s="64"/>
    </row>
    <row r="138" spans="12:14">
      <c r="L138" s="212"/>
      <c r="M138" s="64"/>
      <c r="N138" s="64"/>
    </row>
    <row r="139" spans="12:14">
      <c r="L139" s="212"/>
      <c r="M139" s="64"/>
      <c r="N139" s="64"/>
    </row>
    <row r="140" spans="12:14">
      <c r="L140" s="212"/>
      <c r="M140" s="64"/>
      <c r="N140" s="64"/>
    </row>
    <row r="141" spans="12:14">
      <c r="L141" s="212"/>
      <c r="M141" s="64"/>
      <c r="N141" s="64"/>
    </row>
    <row r="142" spans="12:14">
      <c r="L142" s="212"/>
      <c r="M142" s="64"/>
      <c r="N142" s="64"/>
    </row>
    <row r="143" spans="12:14">
      <c r="L143" s="212"/>
      <c r="M143" s="64"/>
      <c r="N143" s="64"/>
    </row>
    <row r="144" spans="12:14">
      <c r="L144" s="212"/>
      <c r="M144" s="64"/>
      <c r="N144" s="64"/>
    </row>
  </sheetData>
  <mergeCells count="3">
    <mergeCell ref="A62:G64"/>
    <mergeCell ref="A59:K59"/>
    <mergeCell ref="A66:B66"/>
  </mergeCells>
  <phoneticPr fontId="15" type="noConversion"/>
  <hyperlinks>
    <hyperlink ref="A66:B66" location="'Table of Contents'!A1" display="Table of contents"/>
  </hyperlinks>
  <pageMargins left="0.25" right="0.5" top="1" bottom="1" header="0.5" footer="0.5"/>
  <pageSetup scale="70" orientation="landscape" verticalDpi="1200" r:id="rId1"/>
  <headerFooter alignWithMargins="0"/>
  <rowBreaks count="1" manualBreakCount="1">
    <brk id="42" max="12" man="1"/>
  </rowBreaks>
  <ignoredErrors>
    <ignoredError sqref="Q56 K56:O56 B56:G56 I56:J56" formulaRange="1"/>
  </ignoredErrors>
</worksheet>
</file>

<file path=xl/worksheets/sheet27.xml><?xml version="1.0" encoding="utf-8"?>
<worksheet xmlns="http://schemas.openxmlformats.org/spreadsheetml/2006/main" xmlns:r="http://schemas.openxmlformats.org/officeDocument/2006/relationships">
  <sheetPr codeName="Sheet24"/>
  <dimension ref="A1:S61"/>
  <sheetViews>
    <sheetView zoomScaleNormal="100" workbookViewId="0">
      <selection activeCell="A4" sqref="A4"/>
    </sheetView>
  </sheetViews>
  <sheetFormatPr defaultRowHeight="12.75"/>
  <cols>
    <col min="1" max="1" width="23.5703125" bestFit="1" customWidth="1"/>
    <col min="2" max="4" width="7.7109375" bestFit="1" customWidth="1"/>
    <col min="6" max="13" width="7.7109375" bestFit="1" customWidth="1"/>
  </cols>
  <sheetData>
    <row r="1" spans="1:19">
      <c r="A1" s="731" t="s">
        <v>400</v>
      </c>
      <c r="B1" s="731"/>
      <c r="C1" s="731"/>
      <c r="D1" s="731"/>
      <c r="E1" s="731"/>
      <c r="F1" s="731"/>
      <c r="G1" s="731"/>
      <c r="H1" s="731"/>
      <c r="I1" s="731"/>
      <c r="J1" s="731"/>
      <c r="K1" s="731"/>
    </row>
    <row r="2" spans="1:19">
      <c r="A2" s="731" t="s">
        <v>398</v>
      </c>
      <c r="B2" s="731"/>
      <c r="C2" s="731"/>
      <c r="D2" s="731"/>
      <c r="E2" s="731"/>
      <c r="F2" s="731"/>
      <c r="G2" s="731"/>
      <c r="H2" s="731"/>
      <c r="I2" s="731"/>
      <c r="J2" s="731"/>
      <c r="K2" s="731"/>
    </row>
    <row r="3" spans="1:19">
      <c r="A3" s="70"/>
    </row>
    <row r="4" spans="1:19" ht="13.5" thickBot="1">
      <c r="A4" s="50" t="s">
        <v>108</v>
      </c>
      <c r="B4" s="43">
        <v>1994</v>
      </c>
      <c r="C4" s="43">
        <v>1995</v>
      </c>
      <c r="D4" s="43">
        <v>1996</v>
      </c>
      <c r="E4" s="43" t="s">
        <v>246</v>
      </c>
      <c r="F4" s="43">
        <v>1998</v>
      </c>
      <c r="G4" s="43">
        <v>1999</v>
      </c>
      <c r="H4" s="43">
        <v>2000</v>
      </c>
      <c r="I4" s="43">
        <v>2001</v>
      </c>
      <c r="J4" s="43">
        <v>2002</v>
      </c>
      <c r="K4" s="43">
        <v>2003</v>
      </c>
      <c r="L4" s="43">
        <v>2004</v>
      </c>
      <c r="M4" s="43">
        <v>2005</v>
      </c>
      <c r="N4" s="43">
        <v>2006</v>
      </c>
      <c r="O4" s="43">
        <v>2007</v>
      </c>
      <c r="P4" s="43">
        <v>2008</v>
      </c>
      <c r="Q4" s="43">
        <v>2009</v>
      </c>
      <c r="R4" s="43">
        <v>2010</v>
      </c>
      <c r="S4" s="43">
        <v>2011</v>
      </c>
    </row>
    <row r="5" spans="1:19">
      <c r="A5" s="9" t="s">
        <v>177</v>
      </c>
      <c r="B5" s="177">
        <v>0.89783905982518775</v>
      </c>
      <c r="C5" s="177">
        <v>0.9043939676037982</v>
      </c>
      <c r="D5" s="177">
        <v>0.94063820247133412</v>
      </c>
      <c r="E5" s="177">
        <v>0.92881418794006787</v>
      </c>
      <c r="F5" s="177">
        <v>0.97827298606647772</v>
      </c>
      <c r="G5" s="177">
        <v>0.97821753303111592</v>
      </c>
      <c r="H5" s="177">
        <v>0.98002815317847569</v>
      </c>
      <c r="I5" s="177">
        <v>0.97615661261622499</v>
      </c>
      <c r="J5" s="177">
        <v>1.1964761903912799</v>
      </c>
      <c r="K5" s="177">
        <v>1.2032890860640435</v>
      </c>
      <c r="L5" s="177">
        <f>'Wine Shipments by State'!L5*1000/'US and State Total Population'!L5</f>
        <v>1.2521707177115033</v>
      </c>
      <c r="M5" s="177">
        <f>'Wine Shipments by State'!M5*1000/'US and State Total Population'!M5</f>
        <v>1.2844646120963155</v>
      </c>
      <c r="N5" s="177">
        <f>'Wine Shipments by State'!N5*1000/'US and State Total Population'!N5</f>
        <v>1.3298893227325832</v>
      </c>
      <c r="O5" s="177">
        <f>'Wine Shipments by State'!O5*1000/'US and State Total Population'!O5</f>
        <v>1.3800646047471197</v>
      </c>
      <c r="P5" s="177">
        <f>'Wine Shipments by State'!P5*1000/'US and State Total Population'!P5</f>
        <v>1.4017889701623802</v>
      </c>
      <c r="Q5" s="177">
        <f>'Wine Shipments by State'!Q5*1000/'US and State Total Population'!Q5</f>
        <v>1.4194976626284748</v>
      </c>
      <c r="R5" s="177">
        <f>'Wine Shipments by State'!R5*1000/'US and State Total Population'!R5</f>
        <v>1.4525556470694254</v>
      </c>
      <c r="S5" s="177">
        <f>'Wine Shipments by State'!S5*1000/'US and State Total Population'!S5</f>
        <v>1.5005628415220704</v>
      </c>
    </row>
    <row r="6" spans="1:19">
      <c r="A6" s="9" t="s">
        <v>178</v>
      </c>
      <c r="B6" s="177">
        <v>2.0437322230104691</v>
      </c>
      <c r="C6" s="177">
        <v>2.0797072195786983</v>
      </c>
      <c r="D6" s="177">
        <v>2.0112756318511131</v>
      </c>
      <c r="E6" s="177">
        <v>1.9364795552133227</v>
      </c>
      <c r="F6" s="177">
        <v>1.9873147377454303</v>
      </c>
      <c r="G6" s="177">
        <v>2.0366237149456055</v>
      </c>
      <c r="H6" s="177">
        <v>2.1356271493559111</v>
      </c>
      <c r="I6" s="177">
        <v>2.4009358774047946</v>
      </c>
      <c r="J6" s="177">
        <v>2.5474303572926407</v>
      </c>
      <c r="K6" s="177">
        <v>2.4208559920638617</v>
      </c>
      <c r="L6" s="177">
        <f>'Wine Shipments by State'!L6*1000/'US and State Total Population'!L6</f>
        <v>2.4947993494458944</v>
      </c>
      <c r="M6" s="177">
        <f>'Wine Shipments by State'!M6*1000/'US and State Total Population'!M6</f>
        <v>2.5604785941297439</v>
      </c>
      <c r="N6" s="177">
        <f>'Wine Shipments by State'!N6*1000/'US and State Total Population'!N6</f>
        <v>2.6641068033879813</v>
      </c>
      <c r="O6" s="177">
        <f>'Wine Shipments by State'!O6*1000/'US and State Total Population'!O6</f>
        <v>2.7528552614772042</v>
      </c>
      <c r="P6" s="177">
        <f>'Wine Shipments by State'!P6*1000/'US and State Total Population'!P6</f>
        <v>2.7786965625469007</v>
      </c>
      <c r="Q6" s="177">
        <f>'Wine Shipments by State'!Q6*1000/'US and State Total Population'!Q6</f>
        <v>2.7660339053907594</v>
      </c>
      <c r="R6" s="177">
        <f>'Wine Shipments by State'!R6*1000/'US and State Total Population'!R6</f>
        <v>2.8714380202129552</v>
      </c>
      <c r="S6" s="177">
        <f>'Wine Shipments by State'!S6*1000/'US and State Total Population'!S6</f>
        <v>2.8971614360363076</v>
      </c>
    </row>
    <row r="7" spans="1:19">
      <c r="A7" s="9" t="s">
        <v>179</v>
      </c>
      <c r="B7" s="177">
        <v>1.7311768964090035</v>
      </c>
      <c r="C7" s="177">
        <v>1.7527358720216295</v>
      </c>
      <c r="D7" s="177">
        <v>2.0229172389436094</v>
      </c>
      <c r="E7" s="177">
        <v>1.8697527332757722</v>
      </c>
      <c r="F7" s="177">
        <v>1.9492798169777992</v>
      </c>
      <c r="G7" s="177">
        <v>2.1154317936758518</v>
      </c>
      <c r="H7" s="177">
        <v>1.6162448953657171</v>
      </c>
      <c r="I7" s="177">
        <v>1.9985127095217872</v>
      </c>
      <c r="J7" s="177">
        <v>2.0621455000162197</v>
      </c>
      <c r="K7" s="177">
        <v>2.1868814283878666</v>
      </c>
      <c r="L7" s="177">
        <f>'Wine Shipments by State'!L7*1000/'US and State Total Population'!L7</f>
        <v>2.2156430555736701</v>
      </c>
      <c r="M7" s="177">
        <f>'Wine Shipments by State'!M7*1000/'US and State Total Population'!M7</f>
        <v>2.2302410623026523</v>
      </c>
      <c r="N7" s="177">
        <f>'Wine Shipments by State'!N7*1000/'US and State Total Population'!N7</f>
        <v>2.2370909702130137</v>
      </c>
      <c r="O7" s="177">
        <f>'Wine Shipments by State'!O7*1000/'US and State Total Population'!O7</f>
        <v>2.2937249082029982</v>
      </c>
      <c r="P7" s="177">
        <f>'Wine Shipments by State'!P7*1000/'US and State Total Population'!P7</f>
        <v>2.3028593054346187</v>
      </c>
      <c r="Q7" s="177">
        <f>'Wine Shipments by State'!Q7*1000/'US and State Total Population'!Q7</f>
        <v>2.3102657487865721</v>
      </c>
      <c r="R7" s="177">
        <f>'Wine Shipments by State'!R7*1000/'US and State Total Population'!R7</f>
        <v>2.4602441751274555</v>
      </c>
      <c r="S7" s="177">
        <f>'Wine Shipments by State'!S7*1000/'US and State Total Population'!S7</f>
        <v>2.5260682160689885</v>
      </c>
    </row>
    <row r="8" spans="1:19">
      <c r="A8" s="9" t="s">
        <v>180</v>
      </c>
      <c r="B8" s="177">
        <v>0.61266574152001252</v>
      </c>
      <c r="C8" s="177">
        <v>0.71191950458290787</v>
      </c>
      <c r="D8" s="177">
        <v>0.74141492448414903</v>
      </c>
      <c r="E8" s="177">
        <v>0.73353863188124979</v>
      </c>
      <c r="F8" s="177">
        <v>0.75810392534865734</v>
      </c>
      <c r="G8" s="177">
        <v>0.76700881645335728</v>
      </c>
      <c r="H8" s="177">
        <v>0.68087454178200046</v>
      </c>
      <c r="I8" s="177">
        <v>0.75278008890050019</v>
      </c>
      <c r="J8" s="177">
        <v>0.89185592006727477</v>
      </c>
      <c r="K8" s="177">
        <v>0.91293866146167024</v>
      </c>
      <c r="L8" s="177">
        <f>'Wine Shipments by State'!L8*1000/'US and State Total Population'!L8</f>
        <v>0.96015204779520846</v>
      </c>
      <c r="M8" s="177">
        <f>'Wine Shipments by State'!M8*1000/'US and State Total Population'!M8</f>
        <v>0.99316772833287226</v>
      </c>
      <c r="N8" s="177">
        <f>'Wine Shipments by State'!N8*1000/'US and State Total Population'!N8</f>
        <v>1.0393596989983338</v>
      </c>
      <c r="O8" s="177">
        <f>'Wine Shipments by State'!O8*1000/'US and State Total Population'!O8</f>
        <v>1.0633949431154364</v>
      </c>
      <c r="P8" s="177">
        <f>'Wine Shipments by State'!P8*1000/'US and State Total Population'!P8</f>
        <v>1.0643029498597389</v>
      </c>
      <c r="Q8" s="177">
        <f>'Wine Shipments by State'!Q8*1000/'US and State Total Population'!Q8</f>
        <v>1.0531416013428161</v>
      </c>
      <c r="R8" s="177">
        <f>'Wine Shipments by State'!R8*1000/'US and State Total Population'!R8</f>
        <v>1.0601703271706215</v>
      </c>
      <c r="S8" s="177">
        <f>'Wine Shipments by State'!S8*1000/'US and State Total Population'!S8</f>
        <v>1.0843667335797236</v>
      </c>
    </row>
    <row r="9" spans="1:19">
      <c r="A9" s="9" t="s">
        <v>283</v>
      </c>
      <c r="B9" s="177">
        <v>2.8459141794985365</v>
      </c>
      <c r="C9" s="177">
        <v>2.7077367521835631</v>
      </c>
      <c r="D9" s="177">
        <v>2.9451728317152339</v>
      </c>
      <c r="E9" s="177">
        <v>2.9967361334925404</v>
      </c>
      <c r="F9" s="177">
        <v>2.8685258964143427</v>
      </c>
      <c r="G9" s="177">
        <v>2.819052416887279</v>
      </c>
      <c r="H9" s="177">
        <v>2.885636696803179</v>
      </c>
      <c r="I9" s="177">
        <v>2.822024567802941</v>
      </c>
      <c r="J9" s="177">
        <v>2.981914272605906</v>
      </c>
      <c r="K9" s="177">
        <v>3.0865663416198772</v>
      </c>
      <c r="L9" s="177">
        <f>'Wine Shipments by State'!L9*1000/'US and State Total Population'!L9</f>
        <v>3.1774083989448569</v>
      </c>
      <c r="M9" s="177">
        <f>'Wine Shipments by State'!M9*1000/'US and State Total Population'!M9</f>
        <v>3.2846770756308654</v>
      </c>
      <c r="N9" s="177">
        <f>'Wine Shipments by State'!N9*1000/'US and State Total Population'!N9</f>
        <v>3.3710571287628324</v>
      </c>
      <c r="O9" s="177">
        <f>'Wine Shipments by State'!O9*1000/'US and State Total Population'!O9</f>
        <v>3.4453682319422749</v>
      </c>
      <c r="P9" s="177">
        <f>'Wine Shipments by State'!P9*1000/'US and State Total Population'!P9</f>
        <v>3.4366283383808534</v>
      </c>
      <c r="Q9" s="177">
        <f>'Wine Shipments by State'!Q9*1000/'US and State Total Population'!Q9</f>
        <v>3.4445418907547021</v>
      </c>
      <c r="R9" s="177">
        <f>'Wine Shipments by State'!R9*1000/'US and State Total Population'!R9</f>
        <v>3.4894276141434015</v>
      </c>
      <c r="S9" s="177">
        <f>'Wine Shipments by State'!S9*1000/'US and State Total Population'!S9</f>
        <v>3.5719080128455056</v>
      </c>
    </row>
    <row r="10" spans="1:19">
      <c r="A10" s="9" t="s">
        <v>284</v>
      </c>
      <c r="B10" s="177">
        <v>2.4711559736295463</v>
      </c>
      <c r="C10" s="177">
        <v>2.2272727629079512</v>
      </c>
      <c r="D10" s="177">
        <v>2.2995062209628028</v>
      </c>
      <c r="E10" s="177">
        <v>2.3776265195196067</v>
      </c>
      <c r="F10" s="177">
        <v>2.3183961479255286</v>
      </c>
      <c r="G10" s="177">
        <v>2.2614054175822251</v>
      </c>
      <c r="H10" s="177">
        <v>2.2523766867437249</v>
      </c>
      <c r="I10" s="177">
        <v>2.8931229574255317</v>
      </c>
      <c r="J10" s="177">
        <v>2.5016964226673135</v>
      </c>
      <c r="K10" s="177">
        <v>2.5156931988663951</v>
      </c>
      <c r="L10" s="177">
        <f>'Wine Shipments by State'!L10*1000/'US and State Total Population'!L10</f>
        <v>2.5841023467136228</v>
      </c>
      <c r="M10" s="177">
        <f>'Wine Shipments by State'!M10*1000/'US and State Total Population'!M10</f>
        <v>2.5167637699255416</v>
      </c>
      <c r="N10" s="177">
        <f>'Wine Shipments by State'!N10*1000/'US and State Total Population'!N10</f>
        <v>2.5333241452071102</v>
      </c>
      <c r="O10" s="177">
        <f>'Wine Shipments by State'!O10*1000/'US and State Total Population'!O10</f>
        <v>2.492581724921894</v>
      </c>
      <c r="P10" s="177">
        <f>'Wine Shipments by State'!P10*1000/'US and State Total Population'!P10</f>
        <v>2.3943932287280218</v>
      </c>
      <c r="Q10" s="177">
        <f>'Wine Shipments by State'!Q10*1000/'US and State Total Population'!Q10</f>
        <v>2.3033990958352537</v>
      </c>
      <c r="R10" s="177">
        <f>'Wine Shipments by State'!R10*1000/'US and State Total Population'!R10</f>
        <v>2.2919640242827315</v>
      </c>
      <c r="S10" s="177">
        <f>'Wine Shipments by State'!S10*1000/'US and State Total Population'!S10</f>
        <v>2.3201637003295374</v>
      </c>
    </row>
    <row r="11" spans="1:19">
      <c r="A11" s="9" t="s">
        <v>183</v>
      </c>
      <c r="B11" s="177">
        <v>2.6793352836039457</v>
      </c>
      <c r="C11" s="177">
        <v>3.0428886353900433</v>
      </c>
      <c r="D11" s="177">
        <v>2.8929910974515125</v>
      </c>
      <c r="E11" s="177">
        <v>3.0056596089746423</v>
      </c>
      <c r="F11" s="177">
        <v>2.9827489070979794</v>
      </c>
      <c r="G11" s="177">
        <v>3.1066438705870927</v>
      </c>
      <c r="H11" s="177">
        <v>3.0925437658655759</v>
      </c>
      <c r="I11" s="177">
        <v>3.1315232594635414</v>
      </c>
      <c r="J11" s="177">
        <v>3.2009797419623678</v>
      </c>
      <c r="K11" s="177">
        <v>3.2568194353642825</v>
      </c>
      <c r="L11" s="177">
        <f>'Wine Shipments by State'!L11*1000/'US and State Total Population'!L11</f>
        <v>3.3659909459504953</v>
      </c>
      <c r="M11" s="177">
        <f>'Wine Shipments by State'!M11*1000/'US and State Total Population'!M11</f>
        <v>3.3960825753424975</v>
      </c>
      <c r="N11" s="177">
        <f>'Wine Shipments by State'!N11*1000/'US and State Total Population'!N11</f>
        <v>3.4697340254902751</v>
      </c>
      <c r="O11" s="177">
        <f>'Wine Shipments by State'!O11*1000/'US and State Total Population'!O11</f>
        <v>3.562598929243169</v>
      </c>
      <c r="P11" s="177">
        <f>'Wine Shipments by State'!P11*1000/'US and State Total Population'!P11</f>
        <v>3.5670097439430237</v>
      </c>
      <c r="Q11" s="177">
        <f>'Wine Shipments by State'!Q11*1000/'US and State Total Population'!Q11</f>
        <v>3.5630965969812589</v>
      </c>
      <c r="R11" s="177">
        <f>'Wine Shipments by State'!R11*1000/'US and State Total Population'!R11</f>
        <v>3.5742595015544891</v>
      </c>
      <c r="S11" s="177">
        <f>'Wine Shipments by State'!S11*1000/'US and State Total Population'!S11</f>
        <v>3.6629739352077029</v>
      </c>
    </row>
    <row r="12" spans="1:19">
      <c r="A12" s="9" t="s">
        <v>184</v>
      </c>
      <c r="B12" s="177">
        <v>2.3050819112390162</v>
      </c>
      <c r="C12" s="177">
        <v>2.4611707827783826</v>
      </c>
      <c r="D12" s="177">
        <v>2.6896921226974655</v>
      </c>
      <c r="E12" s="177">
        <v>2.7385703278965572</v>
      </c>
      <c r="F12" s="177">
        <v>2.8716094506343874</v>
      </c>
      <c r="G12" s="177">
        <v>2.8787468225396453</v>
      </c>
      <c r="H12" s="177">
        <v>3.0403011740684027</v>
      </c>
      <c r="I12" s="177">
        <v>3.0676350334358946</v>
      </c>
      <c r="J12" s="177">
        <v>3.2636226831065724</v>
      </c>
      <c r="K12" s="177">
        <v>3.5492166300308146</v>
      </c>
      <c r="L12" s="177">
        <f>'Wine Shipments by State'!L12*1000/'US and State Total Population'!L12</f>
        <v>3.6769603794196799</v>
      </c>
      <c r="M12" s="177">
        <f>'Wine Shipments by State'!M12*1000/'US and State Total Population'!M12</f>
        <v>3.7363494446756724</v>
      </c>
      <c r="N12" s="177">
        <f>'Wine Shipments by State'!N12*1000/'US and State Total Population'!N12</f>
        <v>3.7598656399266956</v>
      </c>
      <c r="O12" s="177">
        <f>'Wine Shipments by State'!O12*1000/'US and State Total Population'!O12</f>
        <v>3.7728275207580926</v>
      </c>
      <c r="P12" s="177">
        <f>'Wine Shipments by State'!P12*1000/'US and State Total Population'!P12</f>
        <v>3.7029316498146816</v>
      </c>
      <c r="Q12" s="177">
        <f>'Wine Shipments by State'!Q12*1000/'US and State Total Population'!Q12</f>
        <v>3.6266187034103772</v>
      </c>
      <c r="R12" s="177">
        <f>'Wine Shipments by State'!R12*1000/'US and State Total Population'!R12</f>
        <v>3.6087865524981888</v>
      </c>
      <c r="S12" s="177">
        <f>'Wine Shipments by State'!S12*1000/'US and State Total Population'!S12</f>
        <v>3.6370883364057596</v>
      </c>
    </row>
    <row r="13" spans="1:19">
      <c r="A13" s="9" t="s">
        <v>185</v>
      </c>
      <c r="B13" s="177">
        <v>4.7400121173242091</v>
      </c>
      <c r="C13" s="177">
        <v>4.5976259093187624</v>
      </c>
      <c r="D13" s="177">
        <v>4.7451242799763094</v>
      </c>
      <c r="E13" s="177">
        <v>4.7486860089900933</v>
      </c>
      <c r="F13" s="177">
        <v>4.7520478389328238</v>
      </c>
      <c r="G13" s="177">
        <v>4.2302665845920737</v>
      </c>
      <c r="H13" s="177">
        <v>4.3340389715046879</v>
      </c>
      <c r="I13" s="177">
        <v>4.5734451798641391</v>
      </c>
      <c r="J13" s="177">
        <v>5.4563161895820276</v>
      </c>
      <c r="K13" s="177">
        <v>5.7924179646159804</v>
      </c>
      <c r="L13" s="177">
        <f>'Wine Shipments by State'!L13*1000/'US and State Total Population'!L13</f>
        <v>5.8582864123992051</v>
      </c>
      <c r="M13" s="177">
        <f>'Wine Shipments by State'!M13*1000/'US and State Total Population'!M13</f>
        <v>6.0166755719879257</v>
      </c>
      <c r="N13" s="177">
        <f>'Wine Shipments by State'!N13*1000/'US and State Total Population'!N13</f>
        <v>6.2574636204805376</v>
      </c>
      <c r="O13" s="177">
        <f>'Wine Shipments by State'!O13*1000/'US and State Total Population'!O13</f>
        <v>6.528676505610103</v>
      </c>
      <c r="P13" s="177">
        <f>'Wine Shipments by State'!P13*1000/'US and State Total Population'!P13</f>
        <v>6.6370073990466905</v>
      </c>
      <c r="Q13" s="177">
        <f>'Wine Shipments by State'!Q13*1000/'US and State Total Population'!Q13</f>
        <v>6.6121132580792024</v>
      </c>
      <c r="R13" s="177">
        <f>'Wine Shipments by State'!R13*1000/'US and State Total Population'!R13</f>
        <v>6.732356839828709</v>
      </c>
      <c r="S13" s="177">
        <f>'Wine Shipments by State'!S13*1000/'US and State Total Population'!S13</f>
        <v>6.8271479914368056</v>
      </c>
    </row>
    <row r="14" spans="1:19">
      <c r="A14" s="9" t="s">
        <v>285</v>
      </c>
      <c r="B14" s="177">
        <v>2.1274004799625605</v>
      </c>
      <c r="C14" s="177">
        <v>2.2001152162884878</v>
      </c>
      <c r="D14" s="177">
        <v>2.3266116218821868</v>
      </c>
      <c r="E14" s="177">
        <v>2.3676597017944592</v>
      </c>
      <c r="F14" s="177">
        <v>2.4075070517601747</v>
      </c>
      <c r="G14" s="177">
        <v>2.4821204525217015</v>
      </c>
      <c r="H14" s="177">
        <v>2.5621695574963876</v>
      </c>
      <c r="I14" s="177">
        <v>2.5835520324820909</v>
      </c>
      <c r="J14" s="177">
        <v>2.7215697053858614</v>
      </c>
      <c r="K14" s="177">
        <v>2.8760237217166122</v>
      </c>
      <c r="L14" s="177">
        <f>'Wine Shipments by State'!L14*1000/'US and State Total Population'!L14</f>
        <v>2.967688627304526</v>
      </c>
      <c r="M14" s="177">
        <f>'Wine Shipments by State'!M14*1000/'US and State Total Population'!M14</f>
        <v>3.0069804924463672</v>
      </c>
      <c r="N14" s="177">
        <f>'Wine Shipments by State'!N14*1000/'US and State Total Population'!N14</f>
        <v>3.1030167622225835</v>
      </c>
      <c r="O14" s="177">
        <f>'Wine Shipments by State'!O14*1000/'US and State Total Population'!O14</f>
        <v>3.1613460702218288</v>
      </c>
      <c r="P14" s="177">
        <f>'Wine Shipments by State'!P14*1000/'US and State Total Population'!P14</f>
        <v>3.158060140743788</v>
      </c>
      <c r="Q14" s="177">
        <f>'Wine Shipments by State'!Q14*1000/'US and State Total Population'!Q14</f>
        <v>3.1414984025488444</v>
      </c>
      <c r="R14" s="177">
        <f>'Wine Shipments by State'!R14*1000/'US and State Total Population'!R14</f>
        <v>3.1648063390328227</v>
      </c>
      <c r="S14" s="177">
        <f>'Wine Shipments by State'!S14*1000/'US and State Total Population'!S14</f>
        <v>3.2243723538139362</v>
      </c>
    </row>
    <row r="15" spans="1:19">
      <c r="A15" s="9" t="s">
        <v>187</v>
      </c>
      <c r="B15" s="177">
        <v>1.3612931936038919</v>
      </c>
      <c r="C15" s="177">
        <v>1.3640060951804982</v>
      </c>
      <c r="D15" s="177">
        <v>1.4551259293841985</v>
      </c>
      <c r="E15" s="177">
        <v>1.521385736214979</v>
      </c>
      <c r="F15" s="177">
        <v>1.4192088648160319</v>
      </c>
      <c r="G15" s="177">
        <v>1.4440778700876775</v>
      </c>
      <c r="H15" s="177">
        <v>1.524902176803556</v>
      </c>
      <c r="I15" s="177">
        <v>1.4391344355494744</v>
      </c>
      <c r="J15" s="177">
        <v>1.5831202374680355</v>
      </c>
      <c r="K15" s="177">
        <v>1.6124546285030716</v>
      </c>
      <c r="L15" s="177">
        <f>'Wine Shipments by State'!L15*1000/'US and State Total Population'!L15</f>
        <v>1.626351837630563</v>
      </c>
      <c r="M15" s="177">
        <f>'Wine Shipments by State'!M15*1000/'US and State Total Population'!M15</f>
        <v>1.5950150638478866</v>
      </c>
      <c r="N15" s="177">
        <f>'Wine Shipments by State'!N15*1000/'US and State Total Population'!N15</f>
        <v>1.5827263941944989</v>
      </c>
      <c r="O15" s="177">
        <f>'Wine Shipments by State'!O15*1000/'US and State Total Population'!O15</f>
        <v>1.5756097914409264</v>
      </c>
      <c r="P15" s="177">
        <f>'Wine Shipments by State'!P15*1000/'US and State Total Population'!P15</f>
        <v>1.5403050090937773</v>
      </c>
      <c r="Q15" s="177">
        <f>'Wine Shipments by State'!Q15*1000/'US and State Total Population'!Q15</f>
        <v>1.5090733121915889</v>
      </c>
      <c r="R15" s="177">
        <f>'Wine Shipments by State'!R15*1000/'US and State Total Population'!R15</f>
        <v>1.5494816152529913</v>
      </c>
      <c r="S15" s="177">
        <f>'Wine Shipments by State'!S15*1000/'US and State Total Population'!S15</f>
        <v>1.5656123836161047</v>
      </c>
    </row>
    <row r="16" spans="1:19">
      <c r="A16" s="9" t="s">
        <v>286</v>
      </c>
      <c r="B16" s="177">
        <v>2.2113013837054205</v>
      </c>
      <c r="C16" s="177">
        <v>2.1715263515850722</v>
      </c>
      <c r="D16" s="177">
        <v>2.2969790364318321</v>
      </c>
      <c r="E16" s="177">
        <v>2.3257733320128091</v>
      </c>
      <c r="F16" s="177">
        <v>2.4801828126787209</v>
      </c>
      <c r="G16" s="177">
        <v>2.6286119144013878</v>
      </c>
      <c r="H16" s="177">
        <v>2.4774810839454346</v>
      </c>
      <c r="I16" s="177">
        <v>2.4763517258016146</v>
      </c>
      <c r="J16" s="177">
        <v>2.8267376122381109</v>
      </c>
      <c r="K16" s="177">
        <v>2.9632157239735712</v>
      </c>
      <c r="L16" s="177">
        <f>'Wine Shipments by State'!L16*1000/'US and State Total Population'!L16</f>
        <v>3.1209749331219658</v>
      </c>
      <c r="M16" s="177">
        <f>'Wine Shipments by State'!M16*1000/'US and State Total Population'!M16</f>
        <v>3.1586406298933625</v>
      </c>
      <c r="N16" s="177">
        <f>'Wine Shipments by State'!N16*1000/'US and State Total Population'!N16</f>
        <v>3.2486830738016375</v>
      </c>
      <c r="O16" s="177">
        <f>'Wine Shipments by State'!O16*1000/'US and State Total Population'!O16</f>
        <v>3.3569341671389963</v>
      </c>
      <c r="P16" s="177">
        <f>'Wine Shipments by State'!P16*1000/'US and State Total Population'!P16</f>
        <v>3.3698235830206227</v>
      </c>
      <c r="Q16" s="177">
        <f>'Wine Shipments by State'!Q16*1000/'US and State Total Population'!Q16</f>
        <v>3.3972164443806179</v>
      </c>
      <c r="R16" s="177">
        <f>'Wine Shipments by State'!R16*1000/'US and State Total Population'!R16</f>
        <v>3.4164353376471062</v>
      </c>
      <c r="S16" s="177">
        <f>'Wine Shipments by State'!S16*1000/'US and State Total Population'!S16</f>
        <v>3.4838398123555585</v>
      </c>
    </row>
    <row r="17" spans="1:19">
      <c r="A17" s="9" t="s">
        <v>287</v>
      </c>
      <c r="B17" s="177">
        <v>1.7150741394065354</v>
      </c>
      <c r="C17" s="177">
        <v>1.8261783946957586</v>
      </c>
      <c r="D17" s="177">
        <v>1.7953873506649167</v>
      </c>
      <c r="E17" s="177">
        <v>2.1668348907628689</v>
      </c>
      <c r="F17" s="177">
        <v>2.190317248648519</v>
      </c>
      <c r="G17" s="177">
        <v>2.2489615511312278</v>
      </c>
      <c r="H17" s="177">
        <v>1.6324282798525138</v>
      </c>
      <c r="I17" s="177">
        <v>1.9263538507555364</v>
      </c>
      <c r="J17" s="177">
        <v>3.3725266211876392</v>
      </c>
      <c r="K17" s="177">
        <v>2.0917258499780509</v>
      </c>
      <c r="L17" s="177">
        <f>'Wine Shipments by State'!L17*1000/'US and State Total Population'!L17</f>
        <v>2.0764869322297095</v>
      </c>
      <c r="M17" s="177">
        <f>'Wine Shipments by State'!M17*1000/'US and State Total Population'!M17</f>
        <v>2.061613886963733</v>
      </c>
      <c r="N17" s="177">
        <f>'Wine Shipments by State'!N17*1000/'US and State Total Population'!N17</f>
        <v>2.0722120038222127</v>
      </c>
      <c r="O17" s="177">
        <f>'Wine Shipments by State'!O17*1000/'US and State Total Population'!O17</f>
        <v>2.0820174515170655</v>
      </c>
      <c r="P17" s="177">
        <f>'Wine Shipments by State'!P17*1000/'US and State Total Population'!P17</f>
        <v>2.0560225119043243</v>
      </c>
      <c r="Q17" s="177">
        <f>'Wine Shipments by State'!Q17*1000/'US and State Total Population'!Q17</f>
        <v>2.0338969893278631</v>
      </c>
      <c r="R17" s="177">
        <f>'Wine Shipments by State'!R17*1000/'US and State Total Population'!R17</f>
        <v>2.0441216182140045</v>
      </c>
      <c r="S17" s="177">
        <f>'Wine Shipments by State'!S17*1000/'US and State Total Population'!S17</f>
        <v>2.0732860445332735</v>
      </c>
    </row>
    <row r="18" spans="1:19">
      <c r="A18" s="9" t="s">
        <v>288</v>
      </c>
      <c r="B18" s="177">
        <v>2.0333118294643859</v>
      </c>
      <c r="C18" s="177">
        <v>2.025326027025832</v>
      </c>
      <c r="D18" s="177">
        <v>2.0624695246577898</v>
      </c>
      <c r="E18" s="177">
        <v>2.1245368039544661</v>
      </c>
      <c r="F18" s="177">
        <v>2.0505470773877805</v>
      </c>
      <c r="G18" s="177">
        <v>1.9803087380714655</v>
      </c>
      <c r="H18" s="177">
        <v>1.985855198037441</v>
      </c>
      <c r="I18" s="177">
        <v>1.923576225894307</v>
      </c>
      <c r="J18" s="177">
        <v>2.0752153465464396</v>
      </c>
      <c r="K18" s="177">
        <v>2.1331187790024759</v>
      </c>
      <c r="L18" s="177">
        <f>'Wine Shipments by State'!L18*1000/'US and State Total Population'!L18</f>
        <v>2.1945854155287523</v>
      </c>
      <c r="M18" s="177">
        <f>'Wine Shipments by State'!M18*1000/'US and State Total Population'!M18</f>
        <v>2.1915036158117287</v>
      </c>
      <c r="N18" s="177">
        <f>'Wine Shipments by State'!N18*1000/'US and State Total Population'!N18</f>
        <v>2.2935559406204069</v>
      </c>
      <c r="O18" s="177">
        <f>'Wine Shipments by State'!O18*1000/'US and State Total Population'!O18</f>
        <v>2.3701428892321723</v>
      </c>
      <c r="P18" s="177">
        <f>'Wine Shipments by State'!P18*1000/'US and State Total Population'!P18</f>
        <v>2.3938959953921861</v>
      </c>
      <c r="Q18" s="177">
        <f>'Wine Shipments by State'!Q18*1000/'US and State Total Population'!Q18</f>
        <v>2.4246327130302379</v>
      </c>
      <c r="R18" s="177">
        <f>'Wine Shipments by State'!R18*1000/'US and State Total Population'!R18</f>
        <v>2.5047332188574187</v>
      </c>
      <c r="S18" s="177">
        <f>'Wine Shipments by State'!S18*1000/'US and State Total Population'!S18</f>
        <v>2.5753392652012228</v>
      </c>
    </row>
    <row r="19" spans="1:19">
      <c r="A19" s="9" t="s">
        <v>191</v>
      </c>
      <c r="B19" s="177">
        <v>1.2312018622165499</v>
      </c>
      <c r="C19" s="177">
        <v>1.2783136650192712</v>
      </c>
      <c r="D19" s="177">
        <v>1.2131703739900335</v>
      </c>
      <c r="E19" s="177">
        <v>1.1611570060586704</v>
      </c>
      <c r="F19" s="177">
        <v>1.203391299709279</v>
      </c>
      <c r="G19" s="177">
        <v>1.1945889383386414</v>
      </c>
      <c r="H19" s="177">
        <v>1.3379888808211844</v>
      </c>
      <c r="I19" s="177">
        <v>1.2081384138358666</v>
      </c>
      <c r="J19" s="177">
        <v>1.2570083655514115</v>
      </c>
      <c r="K19" s="177">
        <v>1.3732423188791272</v>
      </c>
      <c r="L19" s="177">
        <f>'Wine Shipments by State'!L19*1000/'US and State Total Population'!L19</f>
        <v>1.417530524645694</v>
      </c>
      <c r="M19" s="177">
        <f>'Wine Shipments by State'!M19*1000/'US and State Total Population'!M19</f>
        <v>1.4145638785456318</v>
      </c>
      <c r="N19" s="177">
        <f>'Wine Shipments by State'!N19*1000/'US and State Total Population'!N19</f>
        <v>1.4569673767681308</v>
      </c>
      <c r="O19" s="177">
        <f>'Wine Shipments by State'!O19*1000/'US and State Total Population'!O19</f>
        <v>1.4976651953593687</v>
      </c>
      <c r="P19" s="177">
        <f>'Wine Shipments by State'!P19*1000/'US and State Total Population'!P19</f>
        <v>1.5056159899836783</v>
      </c>
      <c r="Q19" s="177">
        <f>'Wine Shipments by State'!Q19*1000/'US and State Total Population'!Q19</f>
        <v>1.5104825339364261</v>
      </c>
      <c r="R19" s="177">
        <f>'Wine Shipments by State'!R19*1000/'US and State Total Population'!R19</f>
        <v>1.5325877237272052</v>
      </c>
      <c r="S19" s="177">
        <f>'Wine Shipments by State'!S19*1000/'US and State Total Population'!S19</f>
        <v>1.5665811577010191</v>
      </c>
    </row>
    <row r="20" spans="1:19">
      <c r="A20" s="9" t="s">
        <v>289</v>
      </c>
      <c r="B20" s="177">
        <v>0.66508906791415301</v>
      </c>
      <c r="C20" s="177">
        <v>0.70622133918398478</v>
      </c>
      <c r="D20" s="177">
        <v>0.78541666666666665</v>
      </c>
      <c r="E20" s="177">
        <v>0.76129692344037037</v>
      </c>
      <c r="F20" s="177">
        <v>0.76028154186612429</v>
      </c>
      <c r="G20" s="177">
        <v>0.79155255251344081</v>
      </c>
      <c r="H20" s="177">
        <v>0.82421539105034158</v>
      </c>
      <c r="I20" s="177">
        <v>0.82033612929477029</v>
      </c>
      <c r="J20" s="177">
        <v>0.91291082689766956</v>
      </c>
      <c r="K20" s="177">
        <v>0.94023919630983177</v>
      </c>
      <c r="L20" s="177">
        <f>'Wine Shipments by State'!L20*1000/'US and State Total Population'!L20</f>
        <v>0.97596151068783199</v>
      </c>
      <c r="M20" s="177">
        <f>'Wine Shipments by State'!M20*1000/'US and State Total Population'!M20</f>
        <v>1.0004150045311719</v>
      </c>
      <c r="N20" s="177">
        <f>'Wine Shipments by State'!N20*1000/'US and State Total Population'!N20</f>
        <v>1.0378868374601826</v>
      </c>
      <c r="O20" s="177">
        <f>'Wine Shipments by State'!O20*1000/'US and State Total Population'!O20</f>
        <v>1.0799903464550038</v>
      </c>
      <c r="P20" s="177">
        <f>'Wine Shipments by State'!P20*1000/'US and State Total Population'!P20</f>
        <v>1.0983978644854133</v>
      </c>
      <c r="Q20" s="177">
        <f>'Wine Shipments by State'!Q20*1000/'US and State Total Population'!Q20</f>
        <v>1.1230590826156572</v>
      </c>
      <c r="R20" s="177">
        <f>'Wine Shipments by State'!R20*1000/'US and State Total Population'!R20</f>
        <v>1.1494218939284346</v>
      </c>
      <c r="S20" s="177">
        <f>'Wine Shipments by State'!S20*1000/'US and State Total Population'!S20</f>
        <v>1.1904653007460337</v>
      </c>
    </row>
    <row r="21" spans="1:19">
      <c r="A21" s="9" t="s">
        <v>193</v>
      </c>
      <c r="B21" s="177">
        <v>0.78511520771257493</v>
      </c>
      <c r="C21" s="177">
        <v>0.84890198296275254</v>
      </c>
      <c r="D21" s="177">
        <v>0.87357155369520001</v>
      </c>
      <c r="E21" s="177">
        <v>0.85531318730523975</v>
      </c>
      <c r="F21" s="177">
        <v>0.97421707450730999</v>
      </c>
      <c r="G21" s="177">
        <v>1.0201260479446581</v>
      </c>
      <c r="H21" s="177">
        <v>1.0736239677014512</v>
      </c>
      <c r="I21" s="177">
        <v>1.0595717215507197</v>
      </c>
      <c r="J21" s="177">
        <v>0.93118851909728095</v>
      </c>
      <c r="K21" s="177">
        <v>0.94411840795301782</v>
      </c>
      <c r="L21" s="177">
        <f>'Wine Shipments by State'!L21*1000/'US and State Total Population'!L21</f>
        <v>0.94248808799777672</v>
      </c>
      <c r="M21" s="177">
        <f>'Wine Shipments by State'!M21*1000/'US and State Total Population'!M21</f>
        <v>0.92662690303128437</v>
      </c>
      <c r="N21" s="177">
        <f>'Wine Shipments by State'!N21*1000/'US and State Total Population'!N21</f>
        <v>0.92858513758956274</v>
      </c>
      <c r="O21" s="177">
        <f>'Wine Shipments by State'!O21*1000/'US and State Total Population'!O21</f>
        <v>0.9224514308798718</v>
      </c>
      <c r="P21" s="177">
        <f>'Wine Shipments by State'!P21*1000/'US and State Total Population'!P21</f>
        <v>0.89431840161819531</v>
      </c>
      <c r="Q21" s="177">
        <f>'Wine Shipments by State'!Q21*1000/'US and State Total Population'!Q21</f>
        <v>0.86989006108033107</v>
      </c>
      <c r="R21" s="177">
        <f>'Wine Shipments by State'!R21*1000/'US and State Total Population'!R21</f>
        <v>0.85729793357385109</v>
      </c>
      <c r="S21" s="177">
        <f>'Wine Shipments by State'!S21*1000/'US and State Total Population'!S21</f>
        <v>0.85032790594475327</v>
      </c>
    </row>
    <row r="22" spans="1:19">
      <c r="A22" s="9" t="s">
        <v>194</v>
      </c>
      <c r="B22" s="177">
        <v>0.68301893851218787</v>
      </c>
      <c r="C22" s="177">
        <v>0.73879200818433377</v>
      </c>
      <c r="D22" s="177">
        <v>0.79295120467096225</v>
      </c>
      <c r="E22" s="177">
        <v>0.80753966798279775</v>
      </c>
      <c r="F22" s="177">
        <v>0.80795104117790228</v>
      </c>
      <c r="G22" s="177">
        <v>0.8455899362203535</v>
      </c>
      <c r="H22" s="177">
        <v>0.86683825819832849</v>
      </c>
      <c r="I22" s="177">
        <v>0.85695347245980158</v>
      </c>
      <c r="J22" s="177">
        <v>0.9091373310454639</v>
      </c>
      <c r="K22" s="177">
        <v>0.97199813137049207</v>
      </c>
      <c r="L22" s="177">
        <f>'Wine Shipments by State'!L22*1000/'US and State Total Population'!L22</f>
        <v>1.0218671345428572</v>
      </c>
      <c r="M22" s="177">
        <f>'Wine Shipments by State'!M22*1000/'US and State Total Population'!M22</f>
        <v>1.0223338785460632</v>
      </c>
      <c r="N22" s="177">
        <f>'Wine Shipments by State'!N22*1000/'US and State Total Population'!N22</f>
        <v>1.0367028528973929</v>
      </c>
      <c r="O22" s="177">
        <f>'Wine Shipments by State'!O22*1000/'US and State Total Population'!O22</f>
        <v>1.0476103248394593</v>
      </c>
      <c r="P22" s="177">
        <f>'Wine Shipments by State'!P22*1000/'US and State Total Population'!P22</f>
        <v>1.0357803311826799</v>
      </c>
      <c r="Q22" s="177">
        <f>'Wine Shipments by State'!Q22*1000/'US and State Total Population'!Q22</f>
        <v>1.0206037718529857</v>
      </c>
      <c r="R22" s="177">
        <f>'Wine Shipments by State'!R22*1000/'US and State Total Population'!R22</f>
        <v>1.0277822460612851</v>
      </c>
      <c r="S22" s="177">
        <f>'Wine Shipments by State'!S22*1000/'US and State Total Population'!S22</f>
        <v>1.0559275756556346</v>
      </c>
    </row>
    <row r="23" spans="1:19">
      <c r="A23" s="9" t="s">
        <v>290</v>
      </c>
      <c r="B23" s="177">
        <v>1.2844219445697405</v>
      </c>
      <c r="C23" s="177">
        <v>1.3298227656613864</v>
      </c>
      <c r="D23" s="177">
        <v>1.3373867921289913</v>
      </c>
      <c r="E23" s="177">
        <v>1.2770661226657523</v>
      </c>
      <c r="F23" s="177">
        <v>1.392684891080511</v>
      </c>
      <c r="G23" s="177">
        <v>1.2804846472984397</v>
      </c>
      <c r="H23" s="177">
        <v>1.4247178772049793</v>
      </c>
      <c r="I23" s="177">
        <v>1.4220726264620476</v>
      </c>
      <c r="J23" s="177">
        <v>1.5053608962206695</v>
      </c>
      <c r="K23" s="177">
        <v>1.6084470729194726</v>
      </c>
      <c r="L23" s="177">
        <f>'Wine Shipments by State'!L23*1000/'US and State Total Population'!L23</f>
        <v>1.6622733035787898</v>
      </c>
      <c r="M23" s="177">
        <f>'Wine Shipments by State'!M23*1000/'US and State Total Population'!M23</f>
        <v>1.6068948780670638</v>
      </c>
      <c r="N23" s="177">
        <f>'Wine Shipments by State'!N23*1000/'US and State Total Population'!N23</f>
        <v>1.7116394648010238</v>
      </c>
      <c r="O23" s="177">
        <f>'Wine Shipments by State'!O23*1000/'US and State Total Population'!O23</f>
        <v>1.6685302436827025</v>
      </c>
      <c r="P23" s="177">
        <f>'Wine Shipments by State'!P23*1000/'US and State Total Population'!P23</f>
        <v>1.6235164809254383</v>
      </c>
      <c r="Q23" s="177">
        <f>'Wine Shipments by State'!Q23*1000/'US and State Total Population'!Q23</f>
        <v>1.5663136598757457</v>
      </c>
      <c r="R23" s="177">
        <f>'Wine Shipments by State'!R23*1000/'US and State Total Population'!R23</f>
        <v>1.5477904627805039</v>
      </c>
      <c r="S23" s="177">
        <f>'Wine Shipments by State'!S23*1000/'US and State Total Population'!S23</f>
        <v>1.5312198095993896</v>
      </c>
    </row>
    <row r="24" spans="1:19">
      <c r="A24" s="9" t="s">
        <v>291</v>
      </c>
      <c r="B24" s="177">
        <v>1.6842874409936088</v>
      </c>
      <c r="C24" s="177">
        <v>1.8440183999742656</v>
      </c>
      <c r="D24" s="177">
        <v>2.061550285814933</v>
      </c>
      <c r="E24" s="177">
        <v>2.0601319440791728</v>
      </c>
      <c r="F24" s="177">
        <v>2.1554616809900828</v>
      </c>
      <c r="G24" s="177">
        <v>2.314393341374541</v>
      </c>
      <c r="H24" s="177">
        <v>2.4705680264612058</v>
      </c>
      <c r="I24" s="177">
        <v>2.4342468099683141</v>
      </c>
      <c r="J24" s="177">
        <v>2.5508627509146642</v>
      </c>
      <c r="K24" s="177">
        <v>2.5682705952523976</v>
      </c>
      <c r="L24" s="177">
        <f>'Wine Shipments by State'!L24*1000/'US and State Total Population'!L24</f>
        <v>2.6836832061068701</v>
      </c>
      <c r="M24" s="177">
        <f>'Wine Shipments by State'!M24*1000/'US and State Total Population'!M24</f>
        <v>2.6818321886984724</v>
      </c>
      <c r="N24" s="177">
        <f>'Wine Shipments by State'!N24*1000/'US and State Total Population'!N24</f>
        <v>2.7572786598335668</v>
      </c>
      <c r="O24" s="177">
        <f>'Wine Shipments by State'!O24*1000/'US and State Total Population'!O24</f>
        <v>2.7900300897523032</v>
      </c>
      <c r="P24" s="177">
        <f>'Wine Shipments by State'!P24*1000/'US and State Total Population'!P24</f>
        <v>2.7619609010859461</v>
      </c>
      <c r="Q24" s="177">
        <f>'Wine Shipments by State'!Q24*1000/'US and State Total Population'!Q24</f>
        <v>2.7330632382134277</v>
      </c>
      <c r="R24" s="177">
        <f>'Wine Shipments by State'!R24*1000/'US and State Total Population'!R24</f>
        <v>2.7297124330590288</v>
      </c>
      <c r="S24" s="177">
        <f>'Wine Shipments by State'!S24*1000/'US and State Total Population'!S24</f>
        <v>2.7608048616695822</v>
      </c>
    </row>
    <row r="25" spans="1:19">
      <c r="A25" s="9" t="s">
        <v>292</v>
      </c>
      <c r="B25" s="177">
        <v>1.7099138771983613</v>
      </c>
      <c r="C25" s="177">
        <v>1.6816458591097927</v>
      </c>
      <c r="D25" s="177">
        <v>1.7946058537719001</v>
      </c>
      <c r="E25" s="177">
        <v>1.7836755777410318</v>
      </c>
      <c r="F25" s="177">
        <v>1.758106118132434</v>
      </c>
      <c r="G25" s="177">
        <v>1.8802761580577747</v>
      </c>
      <c r="H25" s="177">
        <v>1.8896883518619707</v>
      </c>
      <c r="I25" s="177">
        <v>1.8373499980226804</v>
      </c>
      <c r="J25" s="177">
        <v>1.9510320096399192</v>
      </c>
      <c r="K25" s="177">
        <v>2.0512690248522971</v>
      </c>
      <c r="L25" s="177">
        <f>'Wine Shipments by State'!L25*1000/'US and State Total Population'!L25</f>
        <v>2.1027302996990969</v>
      </c>
      <c r="M25" s="177">
        <f>'Wine Shipments by State'!M25*1000/'US and State Total Population'!M25</f>
        <v>2.0989849973599028</v>
      </c>
      <c r="N25" s="177">
        <f>'Wine Shipments by State'!N25*1000/'US and State Total Population'!N25</f>
        <v>2.1543056729047807</v>
      </c>
      <c r="O25" s="177">
        <f>'Wine Shipments by State'!O25*1000/'US and State Total Population'!O25</f>
        <v>2.2205417822957845</v>
      </c>
      <c r="P25" s="177">
        <f>'Wine Shipments by State'!P25*1000/'US and State Total Population'!P25</f>
        <v>2.2387117857383125</v>
      </c>
      <c r="Q25" s="177">
        <f>'Wine Shipments by State'!Q25*1000/'US and State Total Population'!Q25</f>
        <v>2.2324851503944747</v>
      </c>
      <c r="R25" s="177">
        <f>'Wine Shipments by State'!R25*1000/'US and State Total Population'!R25</f>
        <v>2.2606870619527966</v>
      </c>
      <c r="S25" s="177">
        <f>'Wine Shipments by State'!S25*1000/'US and State Total Population'!S25</f>
        <v>2.31</v>
      </c>
    </row>
    <row r="26" spans="1:19">
      <c r="A26" s="9" t="s">
        <v>293</v>
      </c>
      <c r="B26" s="177">
        <v>2.7767564892019858</v>
      </c>
      <c r="C26" s="177">
        <v>2.8661007303655737</v>
      </c>
      <c r="D26" s="177">
        <v>3.0031930063258159</v>
      </c>
      <c r="E26" s="177">
        <v>3.1058175172797942</v>
      </c>
      <c r="F26" s="177">
        <v>3.1180652306389289</v>
      </c>
      <c r="G26" s="177">
        <v>3.2852995791744792</v>
      </c>
      <c r="H26" s="177">
        <v>3.2575262277454571</v>
      </c>
      <c r="I26" s="177">
        <v>3.3311350873059959</v>
      </c>
      <c r="J26" s="177">
        <v>3.4252771671058264</v>
      </c>
      <c r="K26" s="177">
        <v>3.5512329157313962</v>
      </c>
      <c r="L26" s="177">
        <f>'Wine Shipments by State'!L26*1000/'US and State Total Population'!L26</f>
        <v>3.662495530037372</v>
      </c>
      <c r="M26" s="177">
        <f>'Wine Shipments by State'!M26*1000/'US and State Total Population'!M26</f>
        <v>3.7363566101465215</v>
      </c>
      <c r="N26" s="177">
        <f>'Wine Shipments by State'!N26*1000/'US and State Total Population'!N26</f>
        <v>3.8585112215995423</v>
      </c>
      <c r="O26" s="177">
        <f>'Wine Shipments by State'!O26*1000/'US and State Total Population'!O26</f>
        <v>4.0051546750382467</v>
      </c>
      <c r="P26" s="177">
        <f>'Wine Shipments by State'!P26*1000/'US and State Total Population'!P26</f>
        <v>4.0628091832414661</v>
      </c>
      <c r="Q26" s="177">
        <f>'Wine Shipments by State'!Q26*1000/'US and State Total Population'!Q26</f>
        <v>4.0710769418830752</v>
      </c>
      <c r="R26" s="177">
        <f>'Wine Shipments by State'!R26*1000/'US and State Total Population'!R26</f>
        <v>4.2243032495450841</v>
      </c>
      <c r="S26" s="177">
        <f>'Wine Shipments by State'!S26*1000/'US and State Total Population'!S26</f>
        <v>4.3512322844205009</v>
      </c>
    </row>
    <row r="27" spans="1:19">
      <c r="A27" s="9" t="s">
        <v>197</v>
      </c>
      <c r="B27" s="177">
        <v>1.2583174554585106</v>
      </c>
      <c r="C27" s="177">
        <v>1.2961685105874603</v>
      </c>
      <c r="D27" s="177">
        <v>1.3297952738315617</v>
      </c>
      <c r="E27" s="177">
        <v>1.3801539007188361</v>
      </c>
      <c r="F27" s="177">
        <v>1.3847563277687864</v>
      </c>
      <c r="G27" s="177">
        <v>1.4732452620040168</v>
      </c>
      <c r="H27" s="177">
        <v>1.4847354374588213</v>
      </c>
      <c r="I27" s="177">
        <v>1.4876324495071389</v>
      </c>
      <c r="J27" s="177">
        <v>1.5580403098529161</v>
      </c>
      <c r="K27" s="177">
        <v>1.6921522982783019</v>
      </c>
      <c r="L27" s="177">
        <f>'Wine Shipments by State'!L27*1000/'US and State Total Population'!L27</f>
        <v>1.7690292043431897</v>
      </c>
      <c r="M27" s="177">
        <f>'Wine Shipments by State'!M27*1000/'US and State Total Population'!M27</f>
        <v>1.7905997919801182</v>
      </c>
      <c r="N27" s="177">
        <f>'Wine Shipments by State'!N27*1000/'US and State Total Population'!N27</f>
        <v>1.8418225890589204</v>
      </c>
      <c r="O27" s="177">
        <f>'Wine Shipments by State'!O27*1000/'US and State Total Population'!O27</f>
        <v>1.8935719054826021</v>
      </c>
      <c r="P27" s="177">
        <f>'Wine Shipments by State'!P27*1000/'US and State Total Population'!P27</f>
        <v>1.9058478188763806</v>
      </c>
      <c r="Q27" s="177">
        <f>'Wine Shipments by State'!Q27*1000/'US and State Total Population'!Q27</f>
        <v>1.9194106318056654</v>
      </c>
      <c r="R27" s="177">
        <f>'Wine Shipments by State'!R27*1000/'US and State Total Population'!R27</f>
        <v>1.9699683151949305</v>
      </c>
      <c r="S27" s="177">
        <f>'Wine Shipments by State'!S27*1000/'US and State Total Population'!S27</f>
        <v>2.0298888701939806</v>
      </c>
    </row>
    <row r="28" spans="1:19">
      <c r="A28" s="9" t="s">
        <v>294</v>
      </c>
      <c r="B28" s="177">
        <v>1.5361073062703414</v>
      </c>
      <c r="C28" s="177">
        <v>1.5748318734469484</v>
      </c>
      <c r="D28" s="177">
        <v>1.5969183676803751</v>
      </c>
      <c r="E28" s="177">
        <v>1.6442071717831208</v>
      </c>
      <c r="F28" s="177">
        <v>1.6626459567558314</v>
      </c>
      <c r="G28" s="177">
        <v>1.6115655523094621</v>
      </c>
      <c r="H28" s="177">
        <v>1.6383665831280101</v>
      </c>
      <c r="I28" s="177">
        <v>1.6461604779249326</v>
      </c>
      <c r="J28" s="177">
        <v>1.736152614090029</v>
      </c>
      <c r="K28" s="177">
        <v>1.8110465433457712</v>
      </c>
      <c r="L28" s="177">
        <f>'Wine Shipments by State'!L28*1000/'US and State Total Population'!L28</f>
        <v>1.8952291191004988</v>
      </c>
      <c r="M28" s="177">
        <f>'Wine Shipments by State'!M28*1000/'US and State Total Population'!M28</f>
        <v>1.9232539780484985</v>
      </c>
      <c r="N28" s="177">
        <f>'Wine Shipments by State'!N28*1000/'US and State Total Population'!N28</f>
        <v>1.9752177415189887</v>
      </c>
      <c r="O28" s="177">
        <f>'Wine Shipments by State'!O28*1000/'US and State Total Population'!O28</f>
        <v>2.0313139187551617</v>
      </c>
      <c r="P28" s="177">
        <f>'Wine Shipments by State'!P28*1000/'US and State Total Population'!P28</f>
        <v>2.0435243093767079</v>
      </c>
      <c r="Q28" s="177">
        <f>'Wine Shipments by State'!Q28*1000/'US and State Total Population'!Q28</f>
        <v>2.0546069719156876</v>
      </c>
      <c r="R28" s="177">
        <f>'Wine Shipments by State'!R28*1000/'US and State Total Population'!R28</f>
        <v>2.0954485184984897</v>
      </c>
      <c r="S28" s="177">
        <f>'Wine Shipments by State'!S28*1000/'US and State Total Population'!S28</f>
        <v>2.1493834613949905</v>
      </c>
    </row>
    <row r="29" spans="1:19">
      <c r="A29" s="9" t="s">
        <v>199</v>
      </c>
      <c r="B29" s="177">
        <v>0.48419630850519452</v>
      </c>
      <c r="C29" s="177">
        <v>0.53366947531806219</v>
      </c>
      <c r="D29" s="177">
        <v>0.53746518029828039</v>
      </c>
      <c r="E29" s="177">
        <v>0.54519186864693026</v>
      </c>
      <c r="F29" s="177">
        <v>0.5568957022055494</v>
      </c>
      <c r="G29" s="177">
        <v>0.56015762075344167</v>
      </c>
      <c r="H29" s="177">
        <v>0.56481608390182581</v>
      </c>
      <c r="I29" s="177">
        <v>0.59654025002946776</v>
      </c>
      <c r="J29" s="177">
        <v>0.70792281586833539</v>
      </c>
      <c r="K29" s="177">
        <v>0.73344601545367538</v>
      </c>
      <c r="L29" s="177">
        <f>'Wine Shipments by State'!L29*1000/'US and State Total Population'!L29</f>
        <v>0.74603167999955622</v>
      </c>
      <c r="M29" s="177">
        <f>'Wine Shipments by State'!M29*1000/'US and State Total Population'!M29</f>
        <v>0.73838705214151223</v>
      </c>
      <c r="N29" s="177">
        <f>'Wine Shipments by State'!N29*1000/'US and State Total Population'!N29</f>
        <v>0.74485903751695703</v>
      </c>
      <c r="O29" s="177">
        <f>'Wine Shipments by State'!O29*1000/'US and State Total Population'!O29</f>
        <v>0.74391567358089439</v>
      </c>
      <c r="P29" s="177">
        <f>'Wine Shipments by State'!P29*1000/'US and State Total Population'!P29</f>
        <v>0.72755288370247506</v>
      </c>
      <c r="Q29" s="177">
        <f>'Wine Shipments by State'!Q29*1000/'US and State Total Population'!Q29</f>
        <v>0.71138307775484788</v>
      </c>
      <c r="R29" s="177">
        <f>'Wine Shipments by State'!R29*1000/'US and State Total Population'!R29</f>
        <v>0.7073337884106965</v>
      </c>
      <c r="S29" s="177">
        <f>'Wine Shipments by State'!S29*1000/'US and State Total Population'!S29</f>
        <v>0.71427389973633304</v>
      </c>
    </row>
    <row r="30" spans="1:19">
      <c r="A30" s="9" t="s">
        <v>200</v>
      </c>
      <c r="B30" s="177">
        <v>1.2008646074925013</v>
      </c>
      <c r="C30" s="177">
        <v>1.2591463352278167</v>
      </c>
      <c r="D30" s="177">
        <v>1.3388436051346642</v>
      </c>
      <c r="E30" s="177">
        <v>1.3584633856169634</v>
      </c>
      <c r="F30" s="177">
        <v>1.342324419818663</v>
      </c>
      <c r="G30" s="177">
        <v>1.4903591331670125</v>
      </c>
      <c r="H30" s="177">
        <v>1.444751413306844</v>
      </c>
      <c r="I30" s="177">
        <v>1.4665951431791302</v>
      </c>
      <c r="J30" s="177">
        <v>1.5428608398402208</v>
      </c>
      <c r="K30" s="177">
        <v>1.6447698722259647</v>
      </c>
      <c r="L30" s="177">
        <f>'Wine Shipments by State'!L30*1000/'US and State Total Population'!L30</f>
        <v>1.6974741626252687</v>
      </c>
      <c r="M30" s="177">
        <f>'Wine Shipments by State'!M30*1000/'US and State Total Population'!M30</f>
        <v>1.7078267904092044</v>
      </c>
      <c r="N30" s="177">
        <f>'Wine Shipments by State'!N30*1000/'US and State Total Population'!N30</f>
        <v>1.7801373123878252</v>
      </c>
      <c r="O30" s="177">
        <f>'Wine Shipments by State'!O30*1000/'US and State Total Population'!O30</f>
        <v>1.809846524538399</v>
      </c>
      <c r="P30" s="177">
        <f>'Wine Shipments by State'!P30*1000/'US and State Total Population'!P30</f>
        <v>1.8027253174053408</v>
      </c>
      <c r="Q30" s="177">
        <f>'Wine Shipments by State'!Q30*1000/'US and State Total Population'!Q30</f>
        <v>1.7803519952969313</v>
      </c>
      <c r="R30" s="177">
        <f>'Wine Shipments by State'!R30*1000/'US and State Total Population'!R30</f>
        <v>1.8073835491785366</v>
      </c>
      <c r="S30" s="177">
        <f>'Wine Shipments by State'!S30*1000/'US and State Total Population'!S30</f>
        <v>1.8458289673138557</v>
      </c>
    </row>
    <row r="31" spans="1:19">
      <c r="A31" s="9" t="s">
        <v>201</v>
      </c>
      <c r="B31" s="177">
        <v>1.5383615114721134</v>
      </c>
      <c r="C31" s="177">
        <v>1.6291085650268722</v>
      </c>
      <c r="D31" s="177">
        <v>1.6654367709482836</v>
      </c>
      <c r="E31" s="177">
        <v>1.8013968410938739</v>
      </c>
      <c r="F31" s="177">
        <v>1.9161145231396042</v>
      </c>
      <c r="G31" s="177">
        <v>2.0033269935499107</v>
      </c>
      <c r="H31" s="177">
        <v>2.0926917129888776</v>
      </c>
      <c r="I31" s="177">
        <v>1.8458579356974718</v>
      </c>
      <c r="J31" s="177">
        <v>1.982510366121174</v>
      </c>
      <c r="K31" s="177">
        <v>2.1302694276128276</v>
      </c>
      <c r="L31" s="177">
        <f>'Wine Shipments by State'!L31*1000/'US and State Total Population'!L31</f>
        <v>2.2052574114252206</v>
      </c>
      <c r="M31" s="177">
        <f>'Wine Shipments by State'!M31*1000/'US and State Total Population'!M31</f>
        <v>2.2077510889004888</v>
      </c>
      <c r="N31" s="177">
        <f>'Wine Shipments by State'!N31*1000/'US and State Total Population'!N31</f>
        <v>2.2379131084394732</v>
      </c>
      <c r="O31" s="177">
        <f>'Wine Shipments by State'!O31*1000/'US and State Total Population'!O31</f>
        <v>2.2642124805566239</v>
      </c>
      <c r="P31" s="177">
        <f>'Wine Shipments by State'!P31*1000/'US and State Total Population'!P31</f>
        <v>2.2409658480112462</v>
      </c>
      <c r="Q31" s="177">
        <f>'Wine Shipments by State'!Q31*1000/'US and State Total Population'!Q31</f>
        <v>2.2215635253320807</v>
      </c>
      <c r="R31" s="177">
        <f>'Wine Shipments by State'!R31*1000/'US and State Total Population'!R31</f>
        <v>2.223273367413396</v>
      </c>
      <c r="S31" s="177">
        <f>'Wine Shipments by State'!S31*1000/'US and State Total Population'!S31</f>
        <v>2.2040938630264262</v>
      </c>
    </row>
    <row r="32" spans="1:19">
      <c r="A32" s="9" t="s">
        <v>202</v>
      </c>
      <c r="B32" s="177">
        <v>1.0939323665484879</v>
      </c>
      <c r="C32" s="177">
        <v>1.1370000579363087</v>
      </c>
      <c r="D32" s="177">
        <v>1.1531062172141433</v>
      </c>
      <c r="E32" s="177">
        <v>1.1219045337514186</v>
      </c>
      <c r="F32" s="177">
        <v>1.1357364242347048</v>
      </c>
      <c r="G32" s="177">
        <v>1.1574000858769893</v>
      </c>
      <c r="H32" s="177">
        <v>1.0416072807043686</v>
      </c>
      <c r="I32" s="177">
        <v>1.009680013069471</v>
      </c>
      <c r="J32" s="177">
        <v>1.0646664893186366</v>
      </c>
      <c r="K32" s="177">
        <v>1.1289387083719418</v>
      </c>
      <c r="L32" s="177">
        <f>'Wine Shipments by State'!L32*1000/'US and State Total Population'!L32</f>
        <v>1.2213959631341698</v>
      </c>
      <c r="M32" s="177">
        <f>'Wine Shipments by State'!M32*1000/'US and State Total Population'!M32</f>
        <v>1.2301057239891746</v>
      </c>
      <c r="N32" s="177">
        <f>'Wine Shipments by State'!N32*1000/'US and State Total Population'!N32</f>
        <v>1.2569760180113525</v>
      </c>
      <c r="O32" s="177">
        <f>'Wine Shipments by State'!O32*1000/'US and State Total Population'!O32</f>
        <v>1.2851283969859952</v>
      </c>
      <c r="P32" s="177">
        <f>'Wine Shipments by State'!P32*1000/'US and State Total Population'!P32</f>
        <v>1.2812375240547438</v>
      </c>
      <c r="Q32" s="177">
        <f>'Wine Shipments by State'!Q32*1000/'US and State Total Population'!Q32</f>
        <v>1.2768427808010492</v>
      </c>
      <c r="R32" s="177">
        <f>'Wine Shipments by State'!R32*1000/'US and State Total Population'!R32</f>
        <v>1.280144973401615</v>
      </c>
      <c r="S32" s="177">
        <f>'Wine Shipments by State'!S32*1000/'US and State Total Population'!S32</f>
        <v>1.2968727447023485</v>
      </c>
    </row>
    <row r="33" spans="1:19">
      <c r="A33" s="9" t="s">
        <v>203</v>
      </c>
      <c r="B33" s="177">
        <v>3.5083085550704398</v>
      </c>
      <c r="C33" s="177">
        <v>3.5932467447068688</v>
      </c>
      <c r="D33" s="177">
        <v>3.6085505785203322</v>
      </c>
      <c r="E33" s="177">
        <v>3.6539795839701061</v>
      </c>
      <c r="F33" s="177">
        <v>3.6218608875178004</v>
      </c>
      <c r="G33" s="177">
        <v>3.880048668591495</v>
      </c>
      <c r="H33" s="177">
        <v>3.8335359265599971</v>
      </c>
      <c r="I33" s="177">
        <v>3.6661864632205794</v>
      </c>
      <c r="J33" s="177">
        <v>3.7115405584840238</v>
      </c>
      <c r="K33" s="177">
        <v>3.8095721677736449</v>
      </c>
      <c r="L33" s="177">
        <f>'Wine Shipments by State'!L33*1000/'US and State Total Population'!L33</f>
        <v>3.964929266849551</v>
      </c>
      <c r="M33" s="177">
        <f>'Wine Shipments by State'!M33*1000/'US and State Total Population'!M33</f>
        <v>3.9064468030800223</v>
      </c>
      <c r="N33" s="177">
        <f>'Wine Shipments by State'!N33*1000/'US and State Total Population'!N33</f>
        <v>3.880061530303299</v>
      </c>
      <c r="O33" s="177">
        <f>'Wine Shipments by State'!O33*1000/'US and State Total Population'!O33</f>
        <v>3.8788824058153484</v>
      </c>
      <c r="P33" s="177">
        <f>'Wine Shipments by State'!P33*1000/'US and State Total Population'!P33</f>
        <v>3.8282156492256076</v>
      </c>
      <c r="Q33" s="177">
        <f>'Wine Shipments by State'!Q33*1000/'US and State Total Population'!Q33</f>
        <v>3.7766473647272032</v>
      </c>
      <c r="R33" s="177">
        <f>'Wine Shipments by State'!R33*1000/'US and State Total Population'!R33</f>
        <v>3.7659902341211637</v>
      </c>
      <c r="S33" s="177">
        <f>'Wine Shipments by State'!S33*1000/'US and State Total Population'!S33</f>
        <v>3.8484801546030551</v>
      </c>
    </row>
    <row r="34" spans="1:19">
      <c r="A34" s="9" t="s">
        <v>295</v>
      </c>
      <c r="B34" s="177">
        <v>3.0711735051113291</v>
      </c>
      <c r="C34" s="177">
        <v>3.1255372287076018</v>
      </c>
      <c r="D34" s="177">
        <v>3.3820854178744022</v>
      </c>
      <c r="E34" s="177">
        <v>3.4125733022258653</v>
      </c>
      <c r="F34" s="177">
        <v>3.455395790835365</v>
      </c>
      <c r="G34" s="177">
        <v>3.5290876043973305</v>
      </c>
      <c r="H34" s="177">
        <v>3.6075735763311774</v>
      </c>
      <c r="I34" s="177">
        <v>3.6445659330268256</v>
      </c>
      <c r="J34" s="177">
        <v>4.3652984653223079</v>
      </c>
      <c r="K34" s="177">
        <v>4.4480014746601775</v>
      </c>
      <c r="L34" s="177">
        <f>'Wine Shipments by State'!L34*1000/'US and State Total Population'!L34</f>
        <v>4.5291874086732546</v>
      </c>
      <c r="M34" s="177">
        <f>'Wine Shipments by State'!M34*1000/'US and State Total Population'!M34</f>
        <v>4.5566038461242728</v>
      </c>
      <c r="N34" s="177">
        <f>'Wine Shipments by State'!N34*1000/'US and State Total Population'!N34</f>
        <v>4.6479202121977625</v>
      </c>
      <c r="O34" s="177">
        <f>'Wine Shipments by State'!O34*1000/'US and State Total Population'!O34</f>
        <v>4.7673624658603195</v>
      </c>
      <c r="P34" s="177">
        <f>'Wine Shipments by State'!P34*1000/'US and State Total Population'!P34</f>
        <v>4.7795690711949836</v>
      </c>
      <c r="Q34" s="177">
        <f>'Wine Shipments by State'!Q34*1000/'US and State Total Population'!Q34</f>
        <v>4.7705867919898832</v>
      </c>
      <c r="R34" s="177">
        <f>'Wine Shipments by State'!R34*1000/'US and State Total Population'!R34</f>
        <v>4.8917579769483028</v>
      </c>
      <c r="S34" s="177">
        <f>'Wine Shipments by State'!S34*1000/'US and State Total Population'!S34</f>
        <v>5.0025859731651172</v>
      </c>
    </row>
    <row r="35" spans="1:19">
      <c r="A35" s="9" t="s">
        <v>296</v>
      </c>
      <c r="B35" s="177">
        <v>2.7006705259320021</v>
      </c>
      <c r="C35" s="177">
        <v>2.743948529562767</v>
      </c>
      <c r="D35" s="177">
        <v>2.7263928175089904</v>
      </c>
      <c r="E35" s="177">
        <v>2.6377304348757145</v>
      </c>
      <c r="F35" s="177">
        <v>2.8731904195009839</v>
      </c>
      <c r="G35" s="177">
        <v>2.9318019006708989</v>
      </c>
      <c r="H35" s="177">
        <v>2.995132125476121</v>
      </c>
      <c r="I35" s="177">
        <v>2.528369439448364</v>
      </c>
      <c r="J35" s="177">
        <v>3.0337706482893494</v>
      </c>
      <c r="K35" s="177">
        <v>3.1433405035853288</v>
      </c>
      <c r="L35" s="177">
        <f>'Wine Shipments by State'!L35*1000/'US and State Total Population'!L35</f>
        <v>3.2492457170299174</v>
      </c>
      <c r="M35" s="177">
        <f>'Wine Shipments by State'!M35*1000/'US and State Total Population'!M35</f>
        <v>3.3011154930647506</v>
      </c>
      <c r="N35" s="177">
        <f>'Wine Shipments by State'!N35*1000/'US and State Total Population'!N35</f>
        <v>3.4052464218578082</v>
      </c>
      <c r="O35" s="177">
        <f>'Wine Shipments by State'!O35*1000/'US and State Total Population'!O35</f>
        <v>3.5328273273727899</v>
      </c>
      <c r="P35" s="177">
        <f>'Wine Shipments by State'!P35*1000/'US and State Total Population'!P35</f>
        <v>3.5779353817913657</v>
      </c>
      <c r="Q35" s="177">
        <f>'Wine Shipments by State'!Q35*1000/'US and State Total Population'!Q35</f>
        <v>3.6275777213809461</v>
      </c>
      <c r="R35" s="177">
        <f>'Wine Shipments by State'!R35*1000/'US and State Total Population'!R35</f>
        <v>3.7036341803739812</v>
      </c>
      <c r="S35" s="177">
        <f>'Wine Shipments by State'!S35*1000/'US and State Total Population'!S35</f>
        <v>3.8178841998496678</v>
      </c>
    </row>
    <row r="36" spans="1:19">
      <c r="A36" s="9" t="s">
        <v>206</v>
      </c>
      <c r="B36" s="177">
        <v>1.1537103586666175</v>
      </c>
      <c r="C36" s="177">
        <v>1.3508533510347049</v>
      </c>
      <c r="D36" s="177">
        <v>1.3753148672107816</v>
      </c>
      <c r="E36" s="177">
        <v>1.3387129762192513</v>
      </c>
      <c r="F36" s="177">
        <v>1.4814740471618368</v>
      </c>
      <c r="G36" s="177">
        <v>1.5627304541117801</v>
      </c>
      <c r="H36" s="177">
        <v>3.1130658597968388</v>
      </c>
      <c r="I36" s="177">
        <v>1.4690532432882653</v>
      </c>
      <c r="J36" s="177">
        <v>1.5180110174393373</v>
      </c>
      <c r="K36" s="177">
        <v>1.4993378514526592</v>
      </c>
      <c r="L36" s="177">
        <f>'Wine Shipments by State'!L36*1000/'US and State Total Population'!L36</f>
        <v>1.542927253229561</v>
      </c>
      <c r="M36" s="177">
        <f>'Wine Shipments by State'!M36*1000/'US and State Total Population'!M36</f>
        <v>1.5766768920645475</v>
      </c>
      <c r="N36" s="177">
        <f>'Wine Shipments by State'!N36*1000/'US and State Total Population'!N36</f>
        <v>1.6326448470566173</v>
      </c>
      <c r="O36" s="177">
        <f>'Wine Shipments by State'!O36*1000/'US and State Total Population'!O36</f>
        <v>1.6860092791597647</v>
      </c>
      <c r="P36" s="177">
        <f>'Wine Shipments by State'!P36*1000/'US and State Total Population'!P36</f>
        <v>1.7093706975966005</v>
      </c>
      <c r="Q36" s="177">
        <f>'Wine Shipments by State'!Q36*1000/'US and State Total Population'!Q36</f>
        <v>1.7127181513790068</v>
      </c>
      <c r="R36" s="177">
        <f>'Wine Shipments by State'!R36*1000/'US and State Total Population'!R36</f>
        <v>1.7238282130458891</v>
      </c>
      <c r="S36" s="177">
        <f>'Wine Shipments by State'!S36*1000/'US and State Total Population'!S36</f>
        <v>1.7724644649384977</v>
      </c>
    </row>
    <row r="37" spans="1:19">
      <c r="A37" s="9" t="s">
        <v>207</v>
      </c>
      <c r="B37" s="177">
        <v>2.2173442682807254</v>
      </c>
      <c r="C37" s="177">
        <v>2.3916946266334933</v>
      </c>
      <c r="D37" s="177">
        <v>2.2520423961963498</v>
      </c>
      <c r="E37" s="177">
        <v>2.3011226193744547</v>
      </c>
      <c r="F37" s="177">
        <v>2.3667744975902525</v>
      </c>
      <c r="G37" s="177">
        <v>2.3182012659719402</v>
      </c>
      <c r="H37" s="177">
        <v>2.3667178757341265</v>
      </c>
      <c r="I37" s="177">
        <v>2.3079556285647662</v>
      </c>
      <c r="J37" s="177">
        <v>2.4225980674337384</v>
      </c>
      <c r="K37" s="177">
        <v>2.5194527992217886</v>
      </c>
      <c r="L37" s="177">
        <f>'Wine Shipments by State'!L37*1000/'US and State Total Population'!L37</f>
        <v>2.6296929094192651</v>
      </c>
      <c r="M37" s="177">
        <f>'Wine Shipments by State'!M37*1000/'US and State Total Population'!M37</f>
        <v>2.6900076829287971</v>
      </c>
      <c r="N37" s="177">
        <f>'Wine Shipments by State'!N37*1000/'US and State Total Population'!N37</f>
        <v>2.7914318136596945</v>
      </c>
      <c r="O37" s="177">
        <f>'Wine Shipments by State'!O37*1000/'US and State Total Population'!O37</f>
        <v>2.8750368772632036</v>
      </c>
      <c r="P37" s="177">
        <f>'Wine Shipments by State'!P37*1000/'US and State Total Population'!P37</f>
        <v>2.8962103553373248</v>
      </c>
      <c r="Q37" s="177">
        <f>'Wine Shipments by State'!Q37*1000/'US and State Total Population'!Q37</f>
        <v>2.911042490033878</v>
      </c>
      <c r="R37" s="177">
        <f>'Wine Shipments by State'!R37*1000/'US and State Total Population'!R37</f>
        <v>2.9941524742683003</v>
      </c>
      <c r="S37" s="177">
        <f>'Wine Shipments by State'!S37*1000/'US and State Total Population'!S37</f>
        <v>3.050495585301721</v>
      </c>
    </row>
    <row r="38" spans="1:19">
      <c r="A38" s="9" t="s">
        <v>208</v>
      </c>
      <c r="B38" s="177">
        <v>1.3437408085652136</v>
      </c>
      <c r="C38" s="177">
        <v>1.3867191382490223</v>
      </c>
      <c r="D38" s="177">
        <v>1.4929332979587158</v>
      </c>
      <c r="E38" s="177">
        <v>1.419517881106072</v>
      </c>
      <c r="F38" s="177">
        <v>1.4209025574069092</v>
      </c>
      <c r="G38" s="177">
        <v>1.5235061031949613</v>
      </c>
      <c r="H38" s="177">
        <v>1.5269880006077399</v>
      </c>
      <c r="I38" s="177">
        <v>1.5865639057750296</v>
      </c>
      <c r="J38" s="177">
        <v>1.6688409073590775</v>
      </c>
      <c r="K38" s="177">
        <v>1.7192684633619708</v>
      </c>
      <c r="L38" s="177">
        <f>'Wine Shipments by State'!L38*1000/'US and State Total Population'!L38</f>
        <v>1.7177822552306945</v>
      </c>
      <c r="M38" s="177">
        <f>'Wine Shipments by State'!M38*1000/'US and State Total Population'!M38</f>
        <v>1.7126077278522804</v>
      </c>
      <c r="N38" s="177">
        <f>'Wine Shipments by State'!N38*1000/'US and State Total Population'!N38</f>
        <v>1.7204048987779703</v>
      </c>
      <c r="O38" s="177">
        <f>'Wine Shipments by State'!O38*1000/'US and State Total Population'!O38</f>
        <v>1.7304470870954833</v>
      </c>
      <c r="P38" s="177">
        <f>'Wine Shipments by State'!P38*1000/'US and State Total Population'!P38</f>
        <v>1.7043260040158683</v>
      </c>
      <c r="Q38" s="177">
        <f>'Wine Shipments by State'!Q38*1000/'US and State Total Population'!Q38</f>
        <v>1.680012246180637</v>
      </c>
      <c r="R38" s="177">
        <f>'Wine Shipments by State'!R38*1000/'US and State Total Population'!R38</f>
        <v>1.6947757009761206</v>
      </c>
      <c r="S38" s="177">
        <f>'Wine Shipments by State'!S38*1000/'US and State Total Population'!S38</f>
        <v>1.7379527325002395</v>
      </c>
    </row>
    <row r="39" spans="1:19">
      <c r="A39" s="9" t="s">
        <v>297</v>
      </c>
      <c r="B39" s="177">
        <v>0.92586274278695535</v>
      </c>
      <c r="C39" s="177">
        <v>0.95858185455488454</v>
      </c>
      <c r="D39" s="177">
        <v>0.80414279607984229</v>
      </c>
      <c r="E39" s="177">
        <v>0.79881055722808125</v>
      </c>
      <c r="F39" s="177">
        <v>0.82930264450251112</v>
      </c>
      <c r="G39" s="177">
        <v>0.87003208337019755</v>
      </c>
      <c r="H39" s="177">
        <v>0.9440610401744004</v>
      </c>
      <c r="I39" s="177">
        <v>0.94410866389128911</v>
      </c>
      <c r="J39" s="177">
        <v>1.0045575688760624</v>
      </c>
      <c r="K39" s="177">
        <v>1.0975318712768662</v>
      </c>
      <c r="L39" s="177">
        <f>'Wine Shipments by State'!L39*1000/'US and State Total Population'!L39</f>
        <v>1.1505888122528278</v>
      </c>
      <c r="M39" s="177">
        <f>'Wine Shipments by State'!M39*1000/'US and State Total Population'!M39</f>
        <v>1.1917093551545759</v>
      </c>
      <c r="N39" s="177">
        <f>'Wine Shipments by State'!N39*1000/'US and State Total Population'!N39</f>
        <v>1.247950602419825</v>
      </c>
      <c r="O39" s="177">
        <f>'Wine Shipments by State'!O39*1000/'US and State Total Population'!O39</f>
        <v>1.3011362211241817</v>
      </c>
      <c r="P39" s="177">
        <f>'Wine Shipments by State'!P39*1000/'US and State Total Population'!P39</f>
        <v>1.3226197633600996</v>
      </c>
      <c r="Q39" s="177">
        <f>'Wine Shipments by State'!Q39*1000/'US and State Total Population'!Q39</f>
        <v>1.3372621528529289</v>
      </c>
      <c r="R39" s="177">
        <f>'Wine Shipments by State'!R39*1000/'US and State Total Population'!R39</f>
        <v>1.3396148382572419</v>
      </c>
      <c r="S39" s="177">
        <f>'Wine Shipments by State'!S39*1000/'US and State Total Population'!S39</f>
        <v>1.3655791296945476</v>
      </c>
    </row>
    <row r="40" spans="1:19">
      <c r="A40" s="9" t="s">
        <v>210</v>
      </c>
      <c r="B40" s="177">
        <v>0.99852462964653343</v>
      </c>
      <c r="C40" s="177">
        <v>1.0365311163302655</v>
      </c>
      <c r="D40" s="177">
        <v>1.1027475562863327</v>
      </c>
      <c r="E40" s="177">
        <v>1.1033613638372892</v>
      </c>
      <c r="F40" s="177">
        <v>1.1117853490454346</v>
      </c>
      <c r="G40" s="177">
        <v>1.1968963572169231</v>
      </c>
      <c r="H40" s="177">
        <v>1.2820001514999373</v>
      </c>
      <c r="I40" s="177">
        <v>1.2182794495242888</v>
      </c>
      <c r="J40" s="177">
        <v>1.3280488057936128</v>
      </c>
      <c r="K40" s="177">
        <v>1.3832504758209634</v>
      </c>
      <c r="L40" s="177">
        <f>'Wine Shipments by State'!L40*1000/'US and State Total Population'!L40</f>
        <v>1.4379959275130525</v>
      </c>
      <c r="M40" s="177">
        <f>'Wine Shipments by State'!M40*1000/'US and State Total Population'!M40</f>
        <v>1.4817106068193096</v>
      </c>
      <c r="N40" s="177">
        <f>'Wine Shipments by State'!N40*1000/'US and State Total Population'!N40</f>
        <v>1.5477762416468466</v>
      </c>
      <c r="O40" s="177">
        <f>'Wine Shipments by State'!O40*1000/'US and State Total Population'!O40</f>
        <v>1.6156630094982061</v>
      </c>
      <c r="P40" s="177">
        <f>'Wine Shipments by State'!P40*1000/'US and State Total Population'!P40</f>
        <v>1.6497604456242474</v>
      </c>
      <c r="Q40" s="177">
        <f>'Wine Shipments by State'!Q40*1000/'US and State Total Population'!Q40</f>
        <v>1.6771719133699425</v>
      </c>
      <c r="R40" s="177">
        <f>'Wine Shipments by State'!R40*1000/'US and State Total Population'!R40</f>
        <v>1.7365117159456156</v>
      </c>
      <c r="S40" s="177">
        <f>'Wine Shipments by State'!S40*1000/'US and State Total Population'!S40</f>
        <v>1.7988647153349251</v>
      </c>
    </row>
    <row r="41" spans="1:19">
      <c r="A41" s="9" t="s">
        <v>211</v>
      </c>
      <c r="B41" s="177">
        <v>0.77477795997488519</v>
      </c>
      <c r="C41" s="177">
        <v>0.80768802928957317</v>
      </c>
      <c r="D41" s="177">
        <v>0.85236228900141287</v>
      </c>
      <c r="E41" s="177">
        <v>0.84318706923413766</v>
      </c>
      <c r="F41" s="177">
        <v>0.88599944672755804</v>
      </c>
      <c r="G41" s="177">
        <v>0.9867223618404849</v>
      </c>
      <c r="H41" s="177">
        <v>0.86186560576632709</v>
      </c>
      <c r="I41" s="177">
        <v>0.85290050634400172</v>
      </c>
      <c r="J41" s="177">
        <v>0.90133307992583245</v>
      </c>
      <c r="K41" s="177">
        <v>0.96302910525389829</v>
      </c>
      <c r="L41" s="177">
        <f>'Wine Shipments by State'!L41*1000/'US and State Total Population'!L41</f>
        <v>0.98776751443638311</v>
      </c>
      <c r="M41" s="177">
        <f>'Wine Shipments by State'!M41*1000/'US and State Total Population'!M41</f>
        <v>1.0161222655418973</v>
      </c>
      <c r="N41" s="177">
        <f>'Wine Shipments by State'!N41*1000/'US and State Total Population'!N41</f>
        <v>1.0529385710853214</v>
      </c>
      <c r="O41" s="177">
        <f>'Wine Shipments by State'!O41*1000/'US and State Total Population'!O41</f>
        <v>1.0917033593366967</v>
      </c>
      <c r="P41" s="177">
        <f>'Wine Shipments by State'!P41*1000/'US and State Total Population'!P41</f>
        <v>1.1072488421658369</v>
      </c>
      <c r="Q41" s="177">
        <f>'Wine Shipments by State'!Q41*1000/'US and State Total Population'!Q41</f>
        <v>1.1204079141861381</v>
      </c>
      <c r="R41" s="177">
        <f>'Wine Shipments by State'!R41*1000/'US and State Total Population'!R41</f>
        <v>1.1483992712163953</v>
      </c>
      <c r="S41" s="177">
        <f>'Wine Shipments by State'!S41*1000/'US and State Total Population'!S41</f>
        <v>1.1716746265137781</v>
      </c>
    </row>
    <row r="42" spans="1:19">
      <c r="A42" s="9" t="s">
        <v>212</v>
      </c>
      <c r="B42" s="177">
        <v>2.5105213785184466</v>
      </c>
      <c r="C42" s="177">
        <v>2.6422817204915638</v>
      </c>
      <c r="D42" s="177">
        <v>2.7301191736284962</v>
      </c>
      <c r="E42" s="177">
        <v>2.765781660921645</v>
      </c>
      <c r="F42" s="177">
        <v>2.700115646800294</v>
      </c>
      <c r="G42" s="177">
        <v>2.7094577195066152</v>
      </c>
      <c r="H42" s="177">
        <v>2.9489028084710376</v>
      </c>
      <c r="I42" s="177">
        <v>2.6791293907108256</v>
      </c>
      <c r="J42" s="177">
        <v>2.8723432954282462</v>
      </c>
      <c r="K42" s="177">
        <v>3.0326375398738437</v>
      </c>
      <c r="L42" s="177">
        <f>'Wine Shipments by State'!L42*1000/'US and State Total Population'!L42</f>
        <v>3.1127473322703985</v>
      </c>
      <c r="M42" s="177">
        <f>'Wine Shipments by State'!M42*1000/'US and State Total Population'!M42</f>
        <v>3.1035862282606086</v>
      </c>
      <c r="N42" s="177">
        <f>'Wine Shipments by State'!N42*1000/'US and State Total Population'!N42</f>
        <v>3.1276322656742153</v>
      </c>
      <c r="O42" s="177">
        <f>'Wine Shipments by State'!O42*1000/'US and State Total Population'!O42</f>
        <v>3.1593749673742737</v>
      </c>
      <c r="P42" s="177">
        <f>'Wine Shipments by State'!P42*1000/'US and State Total Population'!P42</f>
        <v>3.1200033772552414</v>
      </c>
      <c r="Q42" s="177">
        <f>'Wine Shipments by State'!Q42*1000/'US and State Total Population'!Q42</f>
        <v>3.0954160291944626</v>
      </c>
      <c r="R42" s="177">
        <f>'Wine Shipments by State'!R42*1000/'US and State Total Population'!R42</f>
        <v>3.1367793836746136</v>
      </c>
      <c r="S42" s="177">
        <f>'Wine Shipments by State'!S42*1000/'US and State Total Population'!S42</f>
        <v>3.1988370872799701</v>
      </c>
    </row>
    <row r="43" spans="1:19">
      <c r="A43" s="9" t="s">
        <v>213</v>
      </c>
      <c r="B43" s="177">
        <v>1.0894250804492831</v>
      </c>
      <c r="C43" s="177">
        <v>1.1299020043853281</v>
      </c>
      <c r="D43" s="177">
        <v>1.1956992795036261</v>
      </c>
      <c r="E43" s="177">
        <v>1.2258119071814473</v>
      </c>
      <c r="F43" s="177">
        <v>1.2720412566986932</v>
      </c>
      <c r="G43" s="177">
        <v>1.3142653768548995</v>
      </c>
      <c r="H43" s="177">
        <v>0.90957836355088084</v>
      </c>
      <c r="I43" s="177">
        <v>1.2688667835369025</v>
      </c>
      <c r="J43" s="177">
        <v>1.4063941644208382</v>
      </c>
      <c r="K43" s="177">
        <v>1.4751547402611649</v>
      </c>
      <c r="L43" s="177">
        <f>'Wine Shipments by State'!L43*1000/'US and State Total Population'!L43</f>
        <v>1.5392781832691129</v>
      </c>
      <c r="M43" s="177">
        <f>'Wine Shipments by State'!M43*1000/'US and State Total Population'!M43</f>
        <v>1.5236545753638657</v>
      </c>
      <c r="N43" s="177">
        <f>'Wine Shipments by State'!N43*1000/'US and State Total Population'!N43</f>
        <v>1.5457728471191841</v>
      </c>
      <c r="O43" s="177">
        <f>'Wine Shipments by State'!O43*1000/'US and State Total Population'!O43</f>
        <v>1.5450167593537161</v>
      </c>
      <c r="P43" s="177">
        <f>'Wine Shipments by State'!P43*1000/'US and State Total Population'!P43</f>
        <v>1.5092046057129664</v>
      </c>
      <c r="Q43" s="177">
        <f>'Wine Shipments by State'!Q43*1000/'US and State Total Population'!Q43</f>
        <v>1.4586544915903641</v>
      </c>
      <c r="R43" s="177">
        <f>'Wine Shipments by State'!R43*1000/'US and State Total Population'!R43</f>
        <v>1.434622474147055</v>
      </c>
      <c r="S43" s="177">
        <f>'Wine Shipments by State'!S43*1000/'US and State Total Population'!S43</f>
        <v>1.4676265974169049</v>
      </c>
    </row>
    <row r="44" spans="1:19">
      <c r="A44" s="9" t="s">
        <v>214</v>
      </c>
      <c r="B44" s="177">
        <v>2.4233237529036575</v>
      </c>
      <c r="C44" s="177">
        <v>2.3716767518647948</v>
      </c>
      <c r="D44" s="177">
        <v>2.6770680179019739</v>
      </c>
      <c r="E44" s="177">
        <v>2.794159669889297</v>
      </c>
      <c r="F44" s="177">
        <v>2.9345733667586344</v>
      </c>
      <c r="G44" s="177">
        <v>2.8216566543249724</v>
      </c>
      <c r="H44" s="177">
        <v>2.9710403035717179</v>
      </c>
      <c r="I44" s="177">
        <v>2.805021275712281</v>
      </c>
      <c r="J44" s="177">
        <v>3.1073406716679517</v>
      </c>
      <c r="K44" s="177">
        <v>3.2830560011259098</v>
      </c>
      <c r="L44" s="177">
        <f>'Wine Shipments by State'!L44*1000/'US and State Total Population'!L44</f>
        <v>3.2863564856525334</v>
      </c>
      <c r="M44" s="177">
        <f>'Wine Shipments by State'!M44*1000/'US and State Total Population'!M44</f>
        <v>3.3256955072108405</v>
      </c>
      <c r="N44" s="177">
        <f>'Wine Shipments by State'!N44*1000/'US and State Total Population'!N44</f>
        <v>3.409152584641328</v>
      </c>
      <c r="O44" s="177">
        <f>'Wine Shipments by State'!O44*1000/'US and State Total Population'!O44</f>
        <v>3.4857796144087754</v>
      </c>
      <c r="P44" s="177">
        <f>'Wine Shipments by State'!P44*1000/'US and State Total Population'!P44</f>
        <v>3.4726319676281037</v>
      </c>
      <c r="Q44" s="177">
        <f>'Wine Shipments by State'!Q44*1000/'US and State Total Population'!Q44</f>
        <v>3.4399630082918016</v>
      </c>
      <c r="R44" s="177">
        <f>'Wine Shipments by State'!R44*1000/'US and State Total Population'!R44</f>
        <v>3.4785394711246895</v>
      </c>
      <c r="S44" s="177">
        <f>'Wine Shipments by State'!S44*1000/'US and State Total Population'!S44</f>
        <v>3.5669400524870216</v>
      </c>
    </row>
    <row r="45" spans="1:19">
      <c r="A45" s="9" t="s">
        <v>215</v>
      </c>
      <c r="B45" s="177">
        <v>1.0444225004770069</v>
      </c>
      <c r="C45" s="177">
        <v>1.1105532705433681</v>
      </c>
      <c r="D45" s="177">
        <v>1.329487382118961</v>
      </c>
      <c r="E45" s="177">
        <v>1.1715948613569567</v>
      </c>
      <c r="F45" s="177">
        <v>1.2392724600591696</v>
      </c>
      <c r="G45" s="177">
        <v>1.3143522003246237</v>
      </c>
      <c r="H45" s="177">
        <v>1.4038916134847055</v>
      </c>
      <c r="I45" s="177">
        <v>1.3659767911884555</v>
      </c>
      <c r="J45" s="177">
        <v>1.3892733778845501</v>
      </c>
      <c r="K45" s="177">
        <v>1.4560632186638542</v>
      </c>
      <c r="L45" s="177">
        <f>'Wine Shipments by State'!L45*1000/'US and State Total Population'!L45</f>
        <v>1.491136459001253</v>
      </c>
      <c r="M45" s="177">
        <f>'Wine Shipments by State'!M45*1000/'US and State Total Population'!M45</f>
        <v>1.4969224958435161</v>
      </c>
      <c r="N45" s="177">
        <f>'Wine Shipments by State'!N45*1000/'US and State Total Population'!N45</f>
        <v>1.5273542192365472</v>
      </c>
      <c r="O45" s="177">
        <f>'Wine Shipments by State'!O45*1000/'US and State Total Population'!O45</f>
        <v>1.5503140356429206</v>
      </c>
      <c r="P45" s="177">
        <f>'Wine Shipments by State'!P45*1000/'US and State Total Population'!P45</f>
        <v>1.5406937809723649</v>
      </c>
      <c r="Q45" s="177">
        <f>'Wine Shipments by State'!Q45*1000/'US and State Total Population'!Q45</f>
        <v>1.5272156136420738</v>
      </c>
      <c r="R45" s="177">
        <f>'Wine Shipments by State'!R45*1000/'US and State Total Population'!R45</f>
        <v>1.5516148565980186</v>
      </c>
      <c r="S45" s="177">
        <f>'Wine Shipments by State'!S45*1000/'US and State Total Population'!S45</f>
        <v>1.5874891027194267</v>
      </c>
    </row>
    <row r="46" spans="1:19">
      <c r="A46" s="9" t="s">
        <v>216</v>
      </c>
      <c r="B46" s="177">
        <v>0.74439989600295575</v>
      </c>
      <c r="C46" s="177">
        <v>0.7466883490869668</v>
      </c>
      <c r="D46" s="177">
        <v>0.81378256646003244</v>
      </c>
      <c r="E46" s="177">
        <v>0.80486628335861699</v>
      </c>
      <c r="F46" s="177">
        <v>0.84845950314854879</v>
      </c>
      <c r="G46" s="177">
        <v>0.85400919761411065</v>
      </c>
      <c r="H46" s="177">
        <v>0.89767289665149352</v>
      </c>
      <c r="I46" s="177">
        <v>0.90292331510014179</v>
      </c>
      <c r="J46" s="177">
        <v>0.97495213931041191</v>
      </c>
      <c r="K46" s="177">
        <v>1.0081623245302973</v>
      </c>
      <c r="L46" s="177">
        <f>'Wine Shipments by State'!L46*1000/'US and State Total Population'!L46</f>
        <v>1.0535991074787439</v>
      </c>
      <c r="M46" s="177">
        <f>'Wine Shipments by State'!M46*1000/'US and State Total Population'!M46</f>
        <v>1.083002380295516</v>
      </c>
      <c r="N46" s="177">
        <f>'Wine Shipments by State'!N46*1000/'US and State Total Population'!N46</f>
        <v>1.1249182037111625</v>
      </c>
      <c r="O46" s="177">
        <f>'Wine Shipments by State'!O46*1000/'US and State Total Population'!O46</f>
        <v>1.168798362174166</v>
      </c>
      <c r="P46" s="177">
        <f>'Wine Shipments by State'!P46*1000/'US and State Total Population'!P46</f>
        <v>1.1902358881812101</v>
      </c>
      <c r="Q46" s="177">
        <f>'Wine Shipments by State'!Q46*1000/'US and State Total Population'!Q46</f>
        <v>1.2050966108350372</v>
      </c>
      <c r="R46" s="177">
        <f>'Wine Shipments by State'!R46*1000/'US and State Total Population'!R46</f>
        <v>1.2483611416539371</v>
      </c>
      <c r="S46" s="177">
        <f>'Wine Shipments by State'!S46*1000/'US and State Total Population'!S46</f>
        <v>1.2876415674109625</v>
      </c>
    </row>
    <row r="47" spans="1:19">
      <c r="A47" s="9" t="s">
        <v>217</v>
      </c>
      <c r="B47" s="177">
        <v>0.87987279979233246</v>
      </c>
      <c r="C47" s="177">
        <v>0.91797611234676002</v>
      </c>
      <c r="D47" s="177">
        <v>0.95225031444752772</v>
      </c>
      <c r="E47" s="177">
        <v>1.007413215624797</v>
      </c>
      <c r="F47" s="177">
        <v>0.94200316155435015</v>
      </c>
      <c r="G47" s="177">
        <v>0.95256583207694678</v>
      </c>
      <c r="H47" s="177">
        <v>0.94027665700581242</v>
      </c>
      <c r="I47" s="177">
        <v>0.9570955776587392</v>
      </c>
      <c r="J47" s="177">
        <v>1.09223466347805</v>
      </c>
      <c r="K47" s="177">
        <v>1.1285550766650754</v>
      </c>
      <c r="L47" s="177">
        <f>'Wine Shipments by State'!L47*1000/'US and State Total Population'!L47</f>
        <v>1.1525433828976648</v>
      </c>
      <c r="M47" s="177">
        <f>'Wine Shipments by State'!M47*1000/'US and State Total Population'!M47</f>
        <v>1.1776285342435693</v>
      </c>
      <c r="N47" s="177">
        <f>'Wine Shipments by State'!N47*1000/'US and State Total Population'!N47</f>
        <v>1.2186110525581211</v>
      </c>
      <c r="O47" s="177">
        <f>'Wine Shipments by State'!O47*1000/'US and State Total Population'!O47</f>
        <v>1.2666861383002044</v>
      </c>
      <c r="P47" s="177">
        <f>'Wine Shipments by State'!P47*1000/'US and State Total Population'!P47</f>
        <v>1.2914150665305635</v>
      </c>
      <c r="Q47" s="177">
        <f>'Wine Shipments by State'!Q47*1000/'US and State Total Population'!Q47</f>
        <v>1.3055381819094338</v>
      </c>
      <c r="R47" s="177">
        <f>'Wine Shipments by State'!R47*1000/'US and State Total Population'!R47</f>
        <v>1.3465958114671222</v>
      </c>
      <c r="S47" s="177">
        <f>'Wine Shipments by State'!S47*1000/'US and State Total Population'!S47</f>
        <v>1.3875933456932592</v>
      </c>
    </row>
    <row r="48" spans="1:19">
      <c r="A48" s="9" t="s">
        <v>218</v>
      </c>
      <c r="B48" s="177">
        <v>1.22532450064</v>
      </c>
      <c r="C48" s="177">
        <v>1.1317728683709176</v>
      </c>
      <c r="D48" s="177">
        <v>1.2947547670046373</v>
      </c>
      <c r="E48" s="177">
        <v>1.2147221344013877</v>
      </c>
      <c r="F48" s="177">
        <v>1.1999485452856304</v>
      </c>
      <c r="G48" s="177">
        <v>1.2335346639932834</v>
      </c>
      <c r="H48" s="177">
        <v>1.2800347403727828</v>
      </c>
      <c r="I48" s="177">
        <v>1.2825463854423544</v>
      </c>
      <c r="J48" s="177">
        <v>1.3150661483965969</v>
      </c>
      <c r="K48" s="177">
        <v>1.3749257414634264</v>
      </c>
      <c r="L48" s="177">
        <f>'Wine Shipments by State'!L48*1000/'US and State Total Population'!L48</f>
        <v>1.4222147146892712</v>
      </c>
      <c r="M48" s="177">
        <f>'Wine Shipments by State'!M48*1000/'US and State Total Population'!M48</f>
        <v>1.3894534281689181</v>
      </c>
      <c r="N48" s="177">
        <f>'Wine Shipments by State'!N48*1000/'US and State Total Population'!N48</f>
        <v>1.3935156276877059</v>
      </c>
      <c r="O48" s="177">
        <f>'Wine Shipments by State'!O48*1000/'US and State Total Population'!O48</f>
        <v>1.3813447661393712</v>
      </c>
      <c r="P48" s="177">
        <f>'Wine Shipments by State'!P48*1000/'US and State Total Population'!P48</f>
        <v>1.338226447728353</v>
      </c>
      <c r="Q48" s="177">
        <f>'Wine Shipments by State'!Q48*1000/'US and State Total Population'!Q48</f>
        <v>1.2994757307049201</v>
      </c>
      <c r="R48" s="177">
        <f>'Wine Shipments by State'!R48*1000/'US and State Total Population'!R48</f>
        <v>1.2847088287833361</v>
      </c>
      <c r="S48" s="177">
        <f>'Wine Shipments by State'!S48*1000/'US and State Total Population'!S48</f>
        <v>1.3034755357148307</v>
      </c>
    </row>
    <row r="49" spans="1:19">
      <c r="A49" s="9" t="s">
        <v>219</v>
      </c>
      <c r="B49" s="177">
        <v>0.52079985880763868</v>
      </c>
      <c r="C49" s="177">
        <v>0.53917803648835239</v>
      </c>
      <c r="D49" s="177">
        <v>0.56480346000147008</v>
      </c>
      <c r="E49" s="177">
        <v>0.60619383861751952</v>
      </c>
      <c r="F49" s="177">
        <v>0.63943932482594323</v>
      </c>
      <c r="G49" s="177">
        <v>0.60956360115489938</v>
      </c>
      <c r="H49" s="177">
        <v>0.58093446846163455</v>
      </c>
      <c r="I49" s="177">
        <v>0.64545431428520583</v>
      </c>
      <c r="J49" s="177">
        <v>0.83539988671373111</v>
      </c>
      <c r="K49" s="177">
        <v>0.85643753290253954</v>
      </c>
      <c r="L49" s="177">
        <f>'Wine Shipments by State'!L49*1000/'US and State Total Population'!L49</f>
        <v>0.85824877902430152</v>
      </c>
      <c r="M49" s="177">
        <f>'Wine Shipments by State'!M49*1000/'US and State Total Population'!M49</f>
        <v>0.85037073285405529</v>
      </c>
      <c r="N49" s="177">
        <f>'Wine Shipments by State'!N49*1000/'US and State Total Population'!N49</f>
        <v>0.84777084840910799</v>
      </c>
      <c r="O49" s="177">
        <f>'Wine Shipments by State'!O49*1000/'US and State Total Population'!O49</f>
        <v>0.84528414998548107</v>
      </c>
      <c r="P49" s="177">
        <f>'Wine Shipments by State'!P49*1000/'US and State Total Population'!P49</f>
        <v>0.82954980660891731</v>
      </c>
      <c r="Q49" s="177">
        <f>'Wine Shipments by State'!Q49*1000/'US and State Total Population'!Q49</f>
        <v>0.81951553057345972</v>
      </c>
      <c r="R49" s="177">
        <f>'Wine Shipments by State'!R49*1000/'US and State Total Population'!R49</f>
        <v>0.84005509836879066</v>
      </c>
      <c r="S49" s="177">
        <f>'Wine Shipments by State'!S49*1000/'US and State Total Population'!S49</f>
        <v>0.84548503167812239</v>
      </c>
    </row>
    <row r="50" spans="1:19">
      <c r="A50" s="9" t="s">
        <v>298</v>
      </c>
      <c r="B50" s="177">
        <v>3.0196836097808286</v>
      </c>
      <c r="C50" s="177">
        <v>2.5127249143466406</v>
      </c>
      <c r="D50" s="177">
        <v>2.8347602581097218</v>
      </c>
      <c r="E50" s="177">
        <v>2.9067090394297761</v>
      </c>
      <c r="F50" s="177">
        <v>2.8297047380482869</v>
      </c>
      <c r="G50" s="177">
        <v>3.1355272101249745</v>
      </c>
      <c r="H50" s="177">
        <v>3.7888924111447095</v>
      </c>
      <c r="I50" s="177">
        <v>3.9931726750389083</v>
      </c>
      <c r="J50" s="177">
        <v>3.1803850844642811</v>
      </c>
      <c r="K50" s="177">
        <v>3.3154431471960959</v>
      </c>
      <c r="L50" s="177">
        <f>'Wine Shipments by State'!L50*1000/'US and State Total Population'!L50</f>
        <v>3.550915864638311</v>
      </c>
      <c r="M50" s="177">
        <f>'Wine Shipments by State'!M50*1000/'US and State Total Population'!M50</f>
        <v>3.6461579700362678</v>
      </c>
      <c r="N50" s="177">
        <f>'Wine Shipments by State'!N50*1000/'US and State Total Population'!N50</f>
        <v>3.7963421087465741</v>
      </c>
      <c r="O50" s="177">
        <f>'Wine Shipments by State'!O50*1000/'US and State Total Population'!O50</f>
        <v>3.9694046537403262</v>
      </c>
      <c r="P50" s="177">
        <f>'Wine Shipments by State'!P50*1000/'US and State Total Population'!P50</f>
        <v>4.0594266582967151</v>
      </c>
      <c r="Q50" s="177">
        <f>'Wine Shipments by State'!Q50*1000/'US and State Total Population'!Q50</f>
        <v>4.1462943901183733</v>
      </c>
      <c r="R50" s="177">
        <f>'Wine Shipments by State'!R50*1000/'US and State Total Population'!R50</f>
        <v>4.2739825906762263</v>
      </c>
      <c r="S50" s="177">
        <f>'Wine Shipments by State'!S50*1000/'US and State Total Population'!S50</f>
        <v>4.4361701277636172</v>
      </c>
    </row>
    <row r="51" spans="1:19">
      <c r="A51" s="9" t="s">
        <v>221</v>
      </c>
      <c r="B51" s="177">
        <v>1.6776530875505582</v>
      </c>
      <c r="C51" s="177">
        <v>1.7995131840125158</v>
      </c>
      <c r="D51" s="177">
        <v>1.8530906470915514</v>
      </c>
      <c r="E51" s="177">
        <v>1.8299407117952471</v>
      </c>
      <c r="F51" s="177">
        <v>1.8293218380511114</v>
      </c>
      <c r="G51" s="177">
        <v>1.9005201870696358</v>
      </c>
      <c r="H51" s="177">
        <v>1.9755476960916238</v>
      </c>
      <c r="I51" s="177">
        <v>1.9839044012922498</v>
      </c>
      <c r="J51" s="177">
        <v>2.0568881347361816</v>
      </c>
      <c r="K51" s="177">
        <v>2.1611874720067936</v>
      </c>
      <c r="L51" s="177">
        <f>'Wine Shipments by State'!L51*1000/'US and State Total Population'!L51</f>
        <v>2.2058602586721268</v>
      </c>
      <c r="M51" s="177">
        <f>'Wine Shipments by State'!M51*1000/'US and State Total Population'!M51</f>
        <v>2.2540903504500296</v>
      </c>
      <c r="N51" s="177">
        <f>'Wine Shipments by State'!N51*1000/'US and State Total Population'!N51</f>
        <v>2.3393228790807061</v>
      </c>
      <c r="O51" s="177">
        <f>'Wine Shipments by State'!O51*1000/'US and State Total Population'!O51</f>
        <v>2.445064312179535</v>
      </c>
      <c r="P51" s="177">
        <f>'Wine Shipments by State'!P51*1000/'US and State Total Population'!P51</f>
        <v>2.4990059967133855</v>
      </c>
      <c r="Q51" s="177">
        <f>'Wine Shipments by State'!Q51*1000/'US and State Total Population'!Q51</f>
        <v>2.5395206397897137</v>
      </c>
      <c r="R51" s="177">
        <f>'Wine Shipments by State'!R51*1000/'US and State Total Population'!R51</f>
        <v>2.6376943626683014</v>
      </c>
      <c r="S51" s="177">
        <f>'Wine Shipments by State'!S51*1000/'US and State Total Population'!S51</f>
        <v>2.7269550434572438</v>
      </c>
    </row>
    <row r="52" spans="1:19">
      <c r="A52" s="9" t="s">
        <v>222</v>
      </c>
      <c r="B52" s="177">
        <v>2.4149974298444268</v>
      </c>
      <c r="C52" s="177">
        <v>2.4635893966586919</v>
      </c>
      <c r="D52" s="177">
        <v>2.4800022550371623</v>
      </c>
      <c r="E52" s="177">
        <v>2.6064598122171789</v>
      </c>
      <c r="F52" s="177">
        <v>2.4221942670864793</v>
      </c>
      <c r="G52" s="177">
        <v>2.4798055083350392</v>
      </c>
      <c r="H52" s="177">
        <v>2.5452217183868466</v>
      </c>
      <c r="I52" s="177">
        <v>2.5039136816739216</v>
      </c>
      <c r="J52" s="177">
        <v>2.6613957234442074</v>
      </c>
      <c r="K52" s="177">
        <v>2.9065156295434931</v>
      </c>
      <c r="L52" s="177">
        <f>'Wine Shipments by State'!L52*1000/'US and State Total Population'!L52</f>
        <v>2.9547004722763202</v>
      </c>
      <c r="M52" s="177">
        <f>'Wine Shipments by State'!M52*1000/'US and State Total Population'!M52</f>
        <v>2.998283337695471</v>
      </c>
      <c r="N52" s="177">
        <f>'Wine Shipments by State'!N52*1000/'US and State Total Population'!N52</f>
        <v>3.0707651008572521</v>
      </c>
      <c r="O52" s="177">
        <f>'Wine Shipments by State'!O52*1000/'US and State Total Population'!O52</f>
        <v>3.1706279747410306</v>
      </c>
      <c r="P52" s="177">
        <f>'Wine Shipments by State'!P52*1000/'US and State Total Population'!P52</f>
        <v>3.1971726726708387</v>
      </c>
      <c r="Q52" s="177">
        <f>'Wine Shipments by State'!Q52*1000/'US and State Total Population'!Q52</f>
        <v>3.2152420509904047</v>
      </c>
      <c r="R52" s="177">
        <f>'Wine Shipments by State'!R52*1000/'US and State Total Population'!R52</f>
        <v>3.3177641844715087</v>
      </c>
      <c r="S52" s="177">
        <f>'Wine Shipments by State'!S52*1000/'US and State Total Population'!S52</f>
        <v>3.4178328720449187</v>
      </c>
    </row>
    <row r="53" spans="1:19">
      <c r="A53" s="9" t="s">
        <v>223</v>
      </c>
      <c r="B53" s="177">
        <v>0.53119580580536041</v>
      </c>
      <c r="C53" s="177">
        <v>0.56368920326808136</v>
      </c>
      <c r="D53" s="177">
        <v>0.61498523157677609</v>
      </c>
      <c r="E53" s="177">
        <v>0.61128692939910834</v>
      </c>
      <c r="F53" s="177">
        <v>0.65432590387027156</v>
      </c>
      <c r="G53" s="177">
        <v>0.68980444298732913</v>
      </c>
      <c r="H53" s="177">
        <v>0.72529009967130154</v>
      </c>
      <c r="I53" s="177">
        <v>0.65562212135093501</v>
      </c>
      <c r="J53" s="177">
        <v>0.66264381562962549</v>
      </c>
      <c r="K53" s="177">
        <v>0.66728347345032579</v>
      </c>
      <c r="L53" s="177">
        <f>'Wine Shipments by State'!L53*1000/'US and State Total Population'!L53</f>
        <v>0.67320574587203985</v>
      </c>
      <c r="M53" s="177">
        <f>'Wine Shipments by State'!M53*1000/'US and State Total Population'!M53</f>
        <v>0.6668440482921475</v>
      </c>
      <c r="N53" s="177">
        <f>'Wine Shipments by State'!N53*1000/'US and State Total Population'!N53</f>
        <v>0.66972027802464618</v>
      </c>
      <c r="O53" s="177">
        <f>'Wine Shipments by State'!O53*1000/'US and State Total Population'!O53</f>
        <v>0.6718840823146407</v>
      </c>
      <c r="P53" s="177">
        <f>'Wine Shipments by State'!P53*1000/'US and State Total Population'!P53</f>
        <v>0.65804412092139408</v>
      </c>
      <c r="Q53" s="177">
        <f>'Wine Shipments by State'!Q53*1000/'US and State Total Population'!Q53</f>
        <v>0.64458447381190109</v>
      </c>
      <c r="R53" s="177">
        <f>'Wine Shipments by State'!R53*1000/'US and State Total Population'!R53</f>
        <v>0.63105548753759877</v>
      </c>
      <c r="S53" s="177">
        <f>'Wine Shipments by State'!S53*1000/'US and State Total Population'!S53</f>
        <v>0.6262456814130174</v>
      </c>
    </row>
    <row r="54" spans="1:19">
      <c r="A54" s="9" t="s">
        <v>224</v>
      </c>
      <c r="B54" s="177">
        <v>1.3752323382962468</v>
      </c>
      <c r="C54" s="177">
        <v>1.4125808415155272</v>
      </c>
      <c r="D54" s="177">
        <v>1.5049753479263615</v>
      </c>
      <c r="E54" s="177">
        <v>1.5599444990166558</v>
      </c>
      <c r="F54" s="177">
        <v>1.6007031012867539</v>
      </c>
      <c r="G54" s="177">
        <v>1.6331495315851396</v>
      </c>
      <c r="H54" s="177">
        <v>1.7215112474189802</v>
      </c>
      <c r="I54" s="177">
        <v>1.6389834824499758</v>
      </c>
      <c r="J54" s="177">
        <v>1.7768152442955556</v>
      </c>
      <c r="K54" s="177">
        <v>1.8261255921681279</v>
      </c>
      <c r="L54" s="177">
        <f>'Wine Shipments by State'!L54*1000/'US and State Total Population'!L54</f>
        <v>1.8808126432143253</v>
      </c>
      <c r="M54" s="177">
        <f>'Wine Shipments by State'!M54*1000/'US and State Total Population'!M54</f>
        <v>1.9350740935862349</v>
      </c>
      <c r="N54" s="177">
        <f>'Wine Shipments by State'!N54*1000/'US and State Total Population'!N54</f>
        <v>2.0187046014444929</v>
      </c>
      <c r="O54" s="177">
        <f>'Wine Shipments by State'!O54*1000/'US and State Total Population'!O54</f>
        <v>2.101486847489316</v>
      </c>
      <c r="P54" s="177">
        <f>'Wine Shipments by State'!P54*1000/'US and State Total Population'!P54</f>
        <v>2.1398490787170572</v>
      </c>
      <c r="Q54" s="177">
        <f>'Wine Shipments by State'!Q54*1000/'US and State Total Population'!Q54</f>
        <v>2.1779827098306668</v>
      </c>
      <c r="R54" s="177">
        <f>'Wine Shipments by State'!R54*1000/'US and State Total Population'!R54</f>
        <v>2.244879231825883</v>
      </c>
      <c r="S54" s="177">
        <f>'Wine Shipments by State'!S54*1000/'US and State Total Population'!S54</f>
        <v>2.3214487465700695</v>
      </c>
    </row>
    <row r="55" spans="1:19">
      <c r="A55" s="9" t="s">
        <v>299</v>
      </c>
      <c r="B55" s="177">
        <v>0.91820863948963416</v>
      </c>
      <c r="C55" s="177">
        <v>0.95020199521807236</v>
      </c>
      <c r="D55" s="177">
        <v>1.0078518212005318</v>
      </c>
      <c r="E55" s="177">
        <v>1.0317682464638953</v>
      </c>
      <c r="F55" s="177">
        <v>1.065635397840611</v>
      </c>
      <c r="G55" s="177">
        <v>1.1248689182154623</v>
      </c>
      <c r="H55" s="177">
        <v>1.1814445913378777</v>
      </c>
      <c r="I55" s="177">
        <v>1.1309938975649474</v>
      </c>
      <c r="J55" s="177">
        <v>1.4236930597971136</v>
      </c>
      <c r="K55" s="177">
        <v>1.438807305997045</v>
      </c>
      <c r="L55" s="177">
        <f>'Wine Shipments by State'!L55*1000/'US and State Total Population'!L55</f>
        <v>1.4398905364984407</v>
      </c>
      <c r="M55" s="177">
        <f>'Wine Shipments by State'!M55*1000/'US and State Total Population'!M55</f>
        <v>1.4466203036716883</v>
      </c>
      <c r="N55" s="177">
        <f>'Wine Shipments by State'!N55*1000/'US and State Total Population'!N55</f>
        <v>1.4627417065703907</v>
      </c>
      <c r="O55" s="177">
        <f>'Wine Shipments by State'!O55*1000/'US and State Total Population'!O55</f>
        <v>1.4658329065154074</v>
      </c>
      <c r="P55" s="177">
        <f>'Wine Shipments by State'!P55*1000/'US and State Total Population'!P55</f>
        <v>1.4380439598399002</v>
      </c>
      <c r="Q55" s="177">
        <f>'Wine Shipments by State'!Q55*1000/'US and State Total Population'!Q55</f>
        <v>1.407389714663678</v>
      </c>
      <c r="R55" s="177">
        <f>'Wine Shipments by State'!R55*1000/'US and State Total Population'!R55</f>
        <v>1.3828424183347798</v>
      </c>
      <c r="S55" s="177">
        <f>'Wine Shipments by State'!S55*1000/'US and State Total Population'!S55</f>
        <v>1.3990596194203644</v>
      </c>
    </row>
    <row r="56" spans="1:19" ht="13.5" thickBot="1">
      <c r="A56" s="46" t="s">
        <v>87</v>
      </c>
      <c r="B56" s="359">
        <v>1.7466776854256352</v>
      </c>
      <c r="C56" s="359">
        <v>1.7676950604099524</v>
      </c>
      <c r="D56" s="359">
        <v>1.8461713166861402</v>
      </c>
      <c r="E56" s="359">
        <v>1.862654420180972</v>
      </c>
      <c r="F56" s="359">
        <v>1.8633484967111456</v>
      </c>
      <c r="G56" s="359">
        <v>1.894527450369099</v>
      </c>
      <c r="H56" s="359">
        <v>1.9185778411739425</v>
      </c>
      <c r="I56" s="359">
        <v>1.9067513372713758</v>
      </c>
      <c r="J56" s="359">
        <v>2.0303972104489647</v>
      </c>
      <c r="K56" s="359">
        <v>2.1113086791197135</v>
      </c>
      <c r="L56" s="359">
        <f>'Wine Shipments by State'!L56*1000/'US and State Total Population'!L56</f>
        <v>2.1759546988437828</v>
      </c>
      <c r="M56" s="392">
        <f>'Wine Shipments by State'!M56*1000/'US and State Total Population'!M56</f>
        <v>2.2015421280057237</v>
      </c>
      <c r="N56" s="392">
        <f>'Wine Shipments by State'!N56*1000/'US and State Total Population'!N56</f>
        <v>2.2583289451779192</v>
      </c>
      <c r="O56" s="392">
        <f>'Wine Shipments by State'!O56*1000/'US and State Total Population'!O56</f>
        <v>2.30586555960249</v>
      </c>
      <c r="P56" s="359">
        <f>'Wine Shipments by State'!P56*1000/'US and State Total Population'!P56</f>
        <v>2.3040559492459445</v>
      </c>
      <c r="Q56" s="359">
        <f>'Wine Shipments by State'!Q56*1000/'US and State Total Population'!Q56</f>
        <v>2.2991170709550008</v>
      </c>
      <c r="R56" s="359">
        <f>'Wine Shipments by State'!R56*1000/'US and State Total Population'!R56</f>
        <v>2.3380213387660276</v>
      </c>
      <c r="S56" s="359">
        <f>'Wine Shipments by State'!S56*1000/'US and State Total Population'!S56</f>
        <v>2.3921108162725924</v>
      </c>
    </row>
    <row r="57" spans="1:19" ht="13.5" thickTop="1">
      <c r="A57" s="66"/>
      <c r="B57" s="412"/>
      <c r="C57" s="412"/>
      <c r="D57" s="412"/>
      <c r="E57" s="412"/>
      <c r="F57" s="412"/>
      <c r="G57" s="412"/>
      <c r="H57" s="412"/>
      <c r="I57" s="412"/>
      <c r="J57" s="412"/>
      <c r="K57" s="412"/>
      <c r="L57" s="412"/>
      <c r="M57" s="412"/>
      <c r="N57" s="412"/>
    </row>
    <row r="58" spans="1:19" ht="14.25" customHeight="1">
      <c r="A58" s="185" t="s">
        <v>858</v>
      </c>
      <c r="K58" s="71"/>
      <c r="R58" s="4"/>
    </row>
    <row r="59" spans="1:19">
      <c r="A59" s="739" t="s">
        <v>857</v>
      </c>
      <c r="B59" s="739"/>
      <c r="C59" s="739"/>
      <c r="D59" s="739"/>
      <c r="E59" s="739"/>
      <c r="F59" s="739"/>
      <c r="G59" s="739"/>
      <c r="H59" s="739"/>
      <c r="I59" s="739"/>
      <c r="J59" s="739"/>
      <c r="K59" s="739"/>
    </row>
    <row r="61" spans="1:19" ht="15">
      <c r="A61" s="722" t="s">
        <v>1093</v>
      </c>
      <c r="B61" s="722"/>
    </row>
  </sheetData>
  <mergeCells count="4">
    <mergeCell ref="A59:K59"/>
    <mergeCell ref="A1:K1"/>
    <mergeCell ref="A2:K2"/>
    <mergeCell ref="A61:B61"/>
  </mergeCells>
  <phoneticPr fontId="15" type="noConversion"/>
  <hyperlinks>
    <hyperlink ref="A61:B61" location="'Table of Contents'!A1" display="Table of contents"/>
  </hyperlinks>
  <pageMargins left="0.75" right="0.75" top="1" bottom="1" header="0.5" footer="0.5"/>
  <pageSetup scale="87" orientation="landscape" verticalDpi="1200" r:id="rId1"/>
  <headerFooter alignWithMargins="0"/>
  <rowBreaks count="1" manualBreakCount="1">
    <brk id="42" max="16383" man="1"/>
  </rowBreaks>
</worksheet>
</file>

<file path=xl/worksheets/sheet28.xml><?xml version="1.0" encoding="utf-8"?>
<worksheet xmlns="http://schemas.openxmlformats.org/spreadsheetml/2006/main" xmlns:r="http://schemas.openxmlformats.org/officeDocument/2006/relationships">
  <sheetPr codeName="Sheet25"/>
  <dimension ref="A1:S64"/>
  <sheetViews>
    <sheetView zoomScaleNormal="100" workbookViewId="0">
      <pane xSplit="1" ySplit="4" topLeftCell="O41" activePane="bottomRight" state="frozen"/>
      <selection pane="topRight" activeCell="B1" sqref="B1"/>
      <selection pane="bottomLeft" activeCell="A5" sqref="A5"/>
      <selection pane="bottomRight" activeCell="A62" sqref="A62"/>
    </sheetView>
  </sheetViews>
  <sheetFormatPr defaultRowHeight="12.75"/>
  <cols>
    <col min="1" max="1" width="41.28515625" customWidth="1"/>
    <col min="2" max="14" width="11.28515625" style="28" bestFit="1" customWidth="1"/>
    <col min="15" max="19" width="11.28515625" bestFit="1" customWidth="1"/>
  </cols>
  <sheetData>
    <row r="1" spans="1:19" ht="15.75">
      <c r="A1" s="294" t="s">
        <v>273</v>
      </c>
      <c r="B1" s="414"/>
      <c r="C1" s="414"/>
      <c r="D1" s="414"/>
      <c r="E1" s="414"/>
      <c r="F1" s="414"/>
      <c r="G1" s="414"/>
      <c r="H1" s="414"/>
      <c r="I1" s="414"/>
      <c r="J1" s="414"/>
      <c r="K1" s="187"/>
      <c r="L1" s="187"/>
      <c r="M1" s="187"/>
    </row>
    <row r="2" spans="1:19">
      <c r="A2" s="731" t="s">
        <v>2073</v>
      </c>
      <c r="B2" s="731"/>
      <c r="C2" s="731"/>
      <c r="D2" s="731"/>
      <c r="E2" s="731"/>
      <c r="F2" s="731"/>
      <c r="G2" s="731"/>
      <c r="H2" s="731"/>
      <c r="I2" s="731"/>
      <c r="J2" s="731"/>
    </row>
    <row r="3" spans="1:19">
      <c r="A3" s="12"/>
    </row>
    <row r="4" spans="1:19" ht="13.5" thickBot="1">
      <c r="A4" s="50" t="s">
        <v>108</v>
      </c>
      <c r="B4" s="43">
        <v>1994</v>
      </c>
      <c r="C4" s="43">
        <v>1995</v>
      </c>
      <c r="D4" s="43">
        <v>1996</v>
      </c>
      <c r="E4" s="43">
        <v>1997</v>
      </c>
      <c r="F4" s="43">
        <v>1998</v>
      </c>
      <c r="G4" s="43">
        <v>1999</v>
      </c>
      <c r="H4" s="43">
        <v>2000</v>
      </c>
      <c r="I4" s="43">
        <v>2001</v>
      </c>
      <c r="J4" s="43">
        <v>2002</v>
      </c>
      <c r="K4" s="43">
        <v>2003</v>
      </c>
      <c r="L4" s="43">
        <v>2004</v>
      </c>
      <c r="M4" s="43">
        <v>2005</v>
      </c>
      <c r="N4" s="43">
        <v>2006</v>
      </c>
      <c r="O4" s="43">
        <v>2007</v>
      </c>
      <c r="P4" s="43">
        <v>2008</v>
      </c>
      <c r="Q4" s="43">
        <v>2009</v>
      </c>
      <c r="R4" s="43">
        <v>2010</v>
      </c>
      <c r="S4" s="43">
        <v>2011</v>
      </c>
    </row>
    <row r="5" spans="1:19">
      <c r="A5" s="9" t="s">
        <v>177</v>
      </c>
      <c r="B5" s="103">
        <v>4478306</v>
      </c>
      <c r="C5" s="103">
        <v>4421345</v>
      </c>
      <c r="D5" s="103">
        <v>4493437</v>
      </c>
      <c r="E5" s="103">
        <v>4426618.7043209998</v>
      </c>
      <c r="F5" s="103">
        <v>4370288.4322700007</v>
      </c>
      <c r="G5" s="103">
        <v>4416343.9119792003</v>
      </c>
      <c r="H5" s="103">
        <v>4441017.4711104007</v>
      </c>
      <c r="I5" s="103">
        <v>4436538.0914268009</v>
      </c>
      <c r="J5" s="103">
        <v>4473882.7388888001</v>
      </c>
      <c r="K5" s="103">
        <v>4577333</v>
      </c>
      <c r="L5" s="103">
        <v>4668872</v>
      </c>
      <c r="M5" s="103">
        <v>4942434</v>
      </c>
      <c r="N5" s="103">
        <v>4980594</v>
      </c>
      <c r="O5" s="26">
        <v>5059844</v>
      </c>
      <c r="P5" s="26">
        <v>5324049.2595216017</v>
      </c>
      <c r="Q5" s="26">
        <v>5427669.4584959997</v>
      </c>
      <c r="R5" s="26">
        <v>5501040.2727696011</v>
      </c>
      <c r="S5" s="2">
        <v>5647696.8643500004</v>
      </c>
    </row>
    <row r="6" spans="1:19">
      <c r="A6" s="9" t="s">
        <v>178</v>
      </c>
      <c r="B6" s="103">
        <v>1181509</v>
      </c>
      <c r="C6" s="103">
        <v>1161246</v>
      </c>
      <c r="D6" s="103">
        <v>1080391</v>
      </c>
      <c r="E6" s="103">
        <v>1038979</v>
      </c>
      <c r="F6" s="103">
        <v>1122217</v>
      </c>
      <c r="G6" s="103">
        <v>1137655</v>
      </c>
      <c r="H6" s="103">
        <v>1075801</v>
      </c>
      <c r="I6" s="103">
        <v>1183327</v>
      </c>
      <c r="J6" s="103">
        <v>1408035</v>
      </c>
      <c r="K6" s="103">
        <v>1001615</v>
      </c>
      <c r="L6" s="103">
        <v>1243441</v>
      </c>
      <c r="M6" s="103">
        <v>1276322</v>
      </c>
      <c r="N6" s="103">
        <v>1373860</v>
      </c>
      <c r="O6" s="2">
        <v>1330638</v>
      </c>
      <c r="P6" s="2">
        <v>1432658</v>
      </c>
      <c r="Q6" s="2">
        <v>1525838</v>
      </c>
      <c r="R6" s="2">
        <v>1462951</v>
      </c>
      <c r="S6" s="2">
        <v>1674933</v>
      </c>
    </row>
    <row r="7" spans="1:19">
      <c r="A7" s="9" t="s">
        <v>179</v>
      </c>
      <c r="B7" s="103">
        <v>5682520</v>
      </c>
      <c r="C7" s="103">
        <v>5892931</v>
      </c>
      <c r="D7" s="103">
        <v>6383230</v>
      </c>
      <c r="E7" s="103">
        <v>6149296</v>
      </c>
      <c r="F7" s="103">
        <v>6392932</v>
      </c>
      <c r="G7" s="103">
        <v>6750621.8300000001</v>
      </c>
      <c r="H7" s="103">
        <v>7028503.9999999991</v>
      </c>
      <c r="I7" s="103">
        <v>7149039.333333333</v>
      </c>
      <c r="J7" s="103">
        <v>7259232.1933333343</v>
      </c>
      <c r="K7" s="103">
        <v>7609677</v>
      </c>
      <c r="L7" s="103">
        <v>8124204</v>
      </c>
      <c r="M7" s="103">
        <v>8233999</v>
      </c>
      <c r="N7" s="103">
        <v>9423744</v>
      </c>
      <c r="O7" s="2">
        <v>9432529</v>
      </c>
      <c r="P7" s="2">
        <v>9307604.0933333337</v>
      </c>
      <c r="Q7" s="2">
        <v>9062331.2100000009</v>
      </c>
      <c r="R7" s="2">
        <v>10405687.913333334</v>
      </c>
      <c r="S7" s="2">
        <v>10204617.053333333</v>
      </c>
    </row>
    <row r="8" spans="1:19">
      <c r="A8" s="9" t="s">
        <v>180</v>
      </c>
      <c r="B8" s="103">
        <v>2343758</v>
      </c>
      <c r="C8" s="103">
        <v>2503808</v>
      </c>
      <c r="D8" s="103">
        <v>2642748</v>
      </c>
      <c r="E8" s="103">
        <v>2619221</v>
      </c>
      <c r="F8" s="103">
        <v>2621932</v>
      </c>
      <c r="G8" s="103">
        <v>2783267.7426130166</v>
      </c>
      <c r="H8" s="103">
        <v>2796041.8742641099</v>
      </c>
      <c r="I8" s="103">
        <v>2961520.903807723</v>
      </c>
      <c r="J8" s="103">
        <v>2890070.4922203626</v>
      </c>
      <c r="K8" s="103">
        <v>3091627</v>
      </c>
      <c r="L8" s="103">
        <v>3074192</v>
      </c>
      <c r="M8" s="103">
        <v>3149814</v>
      </c>
      <c r="N8" s="103">
        <v>3482693</v>
      </c>
      <c r="O8" s="2">
        <v>3345603</v>
      </c>
      <c r="P8" s="2">
        <v>3588170.9707502024</v>
      </c>
      <c r="Q8" s="2">
        <v>3756644.3485238999</v>
      </c>
      <c r="R8" s="2">
        <v>3802262.2739141239</v>
      </c>
      <c r="S8" s="2">
        <v>3799577.6905546854</v>
      </c>
    </row>
    <row r="9" spans="1:19">
      <c r="A9" s="9" t="s">
        <v>181</v>
      </c>
      <c r="B9" s="103">
        <v>40311492</v>
      </c>
      <c r="C9" s="103">
        <v>37990591</v>
      </c>
      <c r="D9" s="103">
        <v>38661870</v>
      </c>
      <c r="E9" s="103">
        <v>38152113</v>
      </c>
      <c r="F9" s="103">
        <v>38175997</v>
      </c>
      <c r="G9" s="103">
        <v>39717833</v>
      </c>
      <c r="H9" s="103">
        <v>41327179</v>
      </c>
      <c r="I9" s="103">
        <v>42064260</v>
      </c>
      <c r="J9" s="103">
        <v>43033698</v>
      </c>
      <c r="K9" s="103">
        <v>44915451</v>
      </c>
      <c r="L9" s="103">
        <v>49196129</v>
      </c>
      <c r="M9" s="103">
        <v>49395744</v>
      </c>
      <c r="N9" s="103">
        <v>49837869</v>
      </c>
      <c r="O9" s="2">
        <v>50202077</v>
      </c>
      <c r="P9" s="2">
        <v>50615107</v>
      </c>
      <c r="Q9" s="2">
        <v>51467312</v>
      </c>
      <c r="R9" s="2">
        <v>52244411</v>
      </c>
      <c r="S9" s="2">
        <v>54359349</v>
      </c>
    </row>
    <row r="10" spans="1:19">
      <c r="A10" s="9" t="s">
        <v>182</v>
      </c>
      <c r="B10" s="103">
        <v>6014390</v>
      </c>
      <c r="C10" s="103">
        <v>5797861</v>
      </c>
      <c r="D10" s="103">
        <v>6389980</v>
      </c>
      <c r="E10" s="103">
        <v>6321033</v>
      </c>
      <c r="F10" s="103">
        <v>6664000</v>
      </c>
      <c r="G10" s="103">
        <v>6763469</v>
      </c>
      <c r="H10" s="103">
        <v>7502846</v>
      </c>
      <c r="I10" s="103">
        <v>8303446</v>
      </c>
      <c r="J10" s="103">
        <v>7879659</v>
      </c>
      <c r="K10" s="103">
        <v>7733658</v>
      </c>
      <c r="L10" s="103">
        <v>8495966</v>
      </c>
      <c r="M10" s="103">
        <v>9043809</v>
      </c>
      <c r="N10" s="103">
        <v>9137712</v>
      </c>
      <c r="O10" s="2">
        <v>9534835</v>
      </c>
      <c r="P10" s="2">
        <v>9849648</v>
      </c>
      <c r="Q10" s="2">
        <v>9849857</v>
      </c>
      <c r="R10" s="2">
        <v>10088259</v>
      </c>
      <c r="S10" s="2">
        <v>10553853</v>
      </c>
    </row>
    <row r="11" spans="1:19">
      <c r="A11" s="9" t="s">
        <v>183</v>
      </c>
      <c r="B11" s="103">
        <v>5127505</v>
      </c>
      <c r="C11" s="103">
        <v>4995652</v>
      </c>
      <c r="D11" s="103">
        <v>4959443</v>
      </c>
      <c r="E11" s="103">
        <v>4911491</v>
      </c>
      <c r="F11" s="103">
        <v>4875395.88</v>
      </c>
      <c r="G11" s="103">
        <v>5024982.84</v>
      </c>
      <c r="H11" s="103">
        <v>5083047.7300000004</v>
      </c>
      <c r="I11" s="103">
        <v>5116887</v>
      </c>
      <c r="J11" s="103">
        <v>5188725</v>
      </c>
      <c r="K11" s="103">
        <v>5390121</v>
      </c>
      <c r="L11" s="103">
        <v>5517702</v>
      </c>
      <c r="M11" s="103">
        <v>5575551</v>
      </c>
      <c r="N11" s="103">
        <v>5715939</v>
      </c>
      <c r="O11" s="2">
        <v>5829425</v>
      </c>
      <c r="P11" s="2">
        <v>6064584</v>
      </c>
      <c r="Q11" s="2">
        <v>6099754</v>
      </c>
      <c r="R11" s="2">
        <v>6309806</v>
      </c>
      <c r="S11" s="2">
        <v>6373269</v>
      </c>
    </row>
    <row r="12" spans="1:19">
      <c r="A12" s="9" t="s">
        <v>184</v>
      </c>
      <c r="B12" s="103">
        <v>1330799</v>
      </c>
      <c r="C12" s="103">
        <v>1330821</v>
      </c>
      <c r="D12" s="103">
        <v>1336186</v>
      </c>
      <c r="E12" s="103">
        <v>1508661</v>
      </c>
      <c r="F12" s="103">
        <v>1473094</v>
      </c>
      <c r="G12" s="103">
        <v>1560486</v>
      </c>
      <c r="H12" s="103">
        <v>1656007</v>
      </c>
      <c r="I12" s="103">
        <v>1668324</v>
      </c>
      <c r="J12" s="103">
        <v>1749182</v>
      </c>
      <c r="K12" s="103">
        <v>1903305</v>
      </c>
      <c r="L12" s="103">
        <v>2118142</v>
      </c>
      <c r="M12" s="103">
        <v>2089694</v>
      </c>
      <c r="N12" s="103">
        <v>2167479</v>
      </c>
      <c r="O12" s="2">
        <v>2217911</v>
      </c>
      <c r="P12" s="2">
        <v>2240520</v>
      </c>
      <c r="Q12" s="2">
        <v>2391373</v>
      </c>
      <c r="R12" s="2">
        <v>2461387</v>
      </c>
      <c r="S12" s="2">
        <v>2774317</v>
      </c>
    </row>
    <row r="13" spans="1:19">
      <c r="A13" s="9" t="s">
        <v>185</v>
      </c>
      <c r="B13" s="103">
        <v>1809235</v>
      </c>
      <c r="C13" s="103">
        <v>1774501</v>
      </c>
      <c r="D13" s="103">
        <v>1695415</v>
      </c>
      <c r="E13" s="103">
        <v>1842543</v>
      </c>
      <c r="F13" s="103">
        <v>1659613</v>
      </c>
      <c r="G13" s="103">
        <v>1572026</v>
      </c>
      <c r="H13" s="103">
        <v>1724077</v>
      </c>
      <c r="I13" s="103">
        <v>1698355</v>
      </c>
      <c r="J13" s="103">
        <v>1748338</v>
      </c>
      <c r="K13" s="103">
        <v>1816372</v>
      </c>
      <c r="L13" s="103">
        <v>1820997</v>
      </c>
      <c r="M13" s="103">
        <v>1809749</v>
      </c>
      <c r="N13" s="103">
        <v>1852019</v>
      </c>
      <c r="O13" s="2">
        <v>1844434</v>
      </c>
      <c r="P13" s="2">
        <v>1868004</v>
      </c>
      <c r="Q13" s="2">
        <v>1882138</v>
      </c>
      <c r="R13" s="2">
        <v>1809577</v>
      </c>
      <c r="S13" s="2">
        <v>1923676</v>
      </c>
    </row>
    <row r="14" spans="1:19">
      <c r="A14" s="9" t="s">
        <v>186</v>
      </c>
      <c r="B14" s="103">
        <v>24515474</v>
      </c>
      <c r="C14" s="103">
        <v>23609999</v>
      </c>
      <c r="D14" s="103">
        <v>23973491</v>
      </c>
      <c r="E14" s="103">
        <v>24257997</v>
      </c>
      <c r="F14" s="103">
        <v>24431618</v>
      </c>
      <c r="G14" s="103">
        <v>25298573.049999997</v>
      </c>
      <c r="H14" s="103">
        <v>26422475</v>
      </c>
      <c r="I14" s="103">
        <v>26908898</v>
      </c>
      <c r="J14" s="103">
        <v>28100013</v>
      </c>
      <c r="K14" s="103">
        <v>29310823</v>
      </c>
      <c r="L14" s="103">
        <v>30727788</v>
      </c>
      <c r="M14" s="103">
        <v>32597114</v>
      </c>
      <c r="N14" s="103">
        <v>33762254</v>
      </c>
      <c r="O14" s="2">
        <v>34386128</v>
      </c>
      <c r="P14" s="2">
        <v>33686860.359999999</v>
      </c>
      <c r="Q14" s="2">
        <v>35073556.649999999</v>
      </c>
      <c r="R14" s="2">
        <v>35705444.930000007</v>
      </c>
      <c r="S14" s="2">
        <v>37142013.199999996</v>
      </c>
    </row>
    <row r="15" spans="1:19">
      <c r="A15" s="9" t="s">
        <v>187</v>
      </c>
      <c r="B15" s="103">
        <v>10168378</v>
      </c>
      <c r="C15" s="103">
        <v>9992065</v>
      </c>
      <c r="D15" s="103">
        <v>10161467</v>
      </c>
      <c r="E15" s="103">
        <v>10382037</v>
      </c>
      <c r="F15" s="103">
        <v>10597891</v>
      </c>
      <c r="G15" s="103">
        <v>10776543</v>
      </c>
      <c r="H15" s="103">
        <v>10794545</v>
      </c>
      <c r="I15" s="103">
        <v>10589242</v>
      </c>
      <c r="J15" s="103">
        <v>10758766</v>
      </c>
      <c r="K15" s="103">
        <v>11119542</v>
      </c>
      <c r="L15" s="103">
        <v>11076343</v>
      </c>
      <c r="M15" s="103">
        <v>11242122</v>
      </c>
      <c r="N15" s="103">
        <v>11874652</v>
      </c>
      <c r="O15" s="2">
        <v>12272217</v>
      </c>
      <c r="P15" s="2">
        <v>12016603.101600002</v>
      </c>
      <c r="Q15" s="2">
        <v>12232484.460000003</v>
      </c>
      <c r="R15" s="2">
        <v>12510657.576000003</v>
      </c>
      <c r="S15" s="2">
        <v>12807851.076000003</v>
      </c>
    </row>
    <row r="16" spans="1:19">
      <c r="A16" s="9" t="s">
        <v>188</v>
      </c>
      <c r="B16" s="103">
        <v>1431935</v>
      </c>
      <c r="C16" s="103">
        <v>1315967</v>
      </c>
      <c r="D16" s="103">
        <v>1349271</v>
      </c>
      <c r="E16" s="103">
        <v>1309812</v>
      </c>
      <c r="F16" s="103">
        <v>1279963</v>
      </c>
      <c r="G16" s="103">
        <v>1337880</v>
      </c>
      <c r="H16" s="103">
        <v>1434126</v>
      </c>
      <c r="I16" s="103">
        <v>1452487</v>
      </c>
      <c r="J16" s="103">
        <v>1531968</v>
      </c>
      <c r="K16" s="103">
        <v>1647488</v>
      </c>
      <c r="L16" s="103">
        <v>1476484</v>
      </c>
      <c r="M16" s="103">
        <v>1687962</v>
      </c>
      <c r="N16" s="103">
        <v>2027555</v>
      </c>
      <c r="O16" s="2">
        <v>1768233</v>
      </c>
      <c r="P16" s="2">
        <v>1929998.3644800002</v>
      </c>
      <c r="Q16" s="2">
        <v>1944834.2640000002</v>
      </c>
      <c r="R16" s="2">
        <v>1967706.2757599999</v>
      </c>
      <c r="S16" s="2">
        <v>2062748.7570600002</v>
      </c>
    </row>
    <row r="17" spans="1:19">
      <c r="A17" s="9" t="s">
        <v>189</v>
      </c>
      <c r="B17" s="103">
        <v>1149877</v>
      </c>
      <c r="C17" s="103">
        <v>1167608</v>
      </c>
      <c r="D17" s="103">
        <v>1157053</v>
      </c>
      <c r="E17" s="103">
        <v>1170469.4162690002</v>
      </c>
      <c r="F17" s="103">
        <v>1208187.1549499999</v>
      </c>
      <c r="G17" s="103">
        <v>1255266.7264128001</v>
      </c>
      <c r="H17" s="103">
        <v>1253031.0387768</v>
      </c>
      <c r="I17" s="103">
        <v>1327507.4921220001</v>
      </c>
      <c r="J17" s="103">
        <v>1360025.1368664003</v>
      </c>
      <c r="K17" s="103">
        <v>1424288</v>
      </c>
      <c r="L17" s="103">
        <v>1524156</v>
      </c>
      <c r="M17" s="103">
        <v>1670287</v>
      </c>
      <c r="N17" s="103">
        <v>1848772</v>
      </c>
      <c r="O17" s="26">
        <v>1935117</v>
      </c>
      <c r="P17" s="26">
        <v>2018212.4486724001</v>
      </c>
      <c r="Q17" s="26">
        <v>2084474.4736776</v>
      </c>
      <c r="R17" s="26">
        <v>2151886.8356568003</v>
      </c>
      <c r="S17" s="2">
        <v>2228218.4104547999</v>
      </c>
    </row>
    <row r="18" spans="1:19">
      <c r="A18" s="9" t="s">
        <v>190</v>
      </c>
      <c r="B18" s="103">
        <v>15857984</v>
      </c>
      <c r="C18" s="103">
        <v>15194841</v>
      </c>
      <c r="D18" s="103">
        <v>15950901</v>
      </c>
      <c r="E18" s="103">
        <v>15544158</v>
      </c>
      <c r="F18" s="103">
        <v>15133535</v>
      </c>
      <c r="G18" s="103">
        <v>15717080.390000001</v>
      </c>
      <c r="H18" s="103">
        <v>15192872</v>
      </c>
      <c r="I18" s="103">
        <v>16642766</v>
      </c>
      <c r="J18" s="103">
        <v>15969391</v>
      </c>
      <c r="K18" s="103">
        <v>18164472</v>
      </c>
      <c r="L18" s="103">
        <v>16544578</v>
      </c>
      <c r="M18" s="103">
        <v>17726944</v>
      </c>
      <c r="N18" s="103">
        <v>18521782</v>
      </c>
      <c r="O18" s="2">
        <v>18428006</v>
      </c>
      <c r="P18" s="2">
        <v>18433758.660018999</v>
      </c>
      <c r="Q18" s="2">
        <v>19449167.430914998</v>
      </c>
      <c r="R18" s="2">
        <v>18479035.990555998</v>
      </c>
      <c r="S18" s="2">
        <v>18999410.286400001</v>
      </c>
    </row>
    <row r="19" spans="1:19">
      <c r="A19" s="9" t="s">
        <v>191</v>
      </c>
      <c r="B19" s="103">
        <v>6655872</v>
      </c>
      <c r="C19" s="103">
        <v>6628252</v>
      </c>
      <c r="D19" s="103">
        <v>6608005</v>
      </c>
      <c r="E19" s="103">
        <v>6808388</v>
      </c>
      <c r="F19" s="103">
        <v>7149970</v>
      </c>
      <c r="G19" s="103">
        <v>7332975.25</v>
      </c>
      <c r="H19" s="103">
        <v>7611455</v>
      </c>
      <c r="I19" s="103">
        <v>7778871</v>
      </c>
      <c r="J19" s="103">
        <v>7529590</v>
      </c>
      <c r="K19" s="103">
        <v>8063209</v>
      </c>
      <c r="L19" s="103">
        <v>8305667</v>
      </c>
      <c r="M19" s="103">
        <v>8738923</v>
      </c>
      <c r="N19" s="103">
        <v>8282963</v>
      </c>
      <c r="O19" s="2">
        <v>9090978</v>
      </c>
      <c r="P19" s="2">
        <v>9231727.129999999</v>
      </c>
      <c r="Q19" s="2">
        <v>9158767.2999999989</v>
      </c>
      <c r="R19" s="2">
        <v>9496810.2699999996</v>
      </c>
      <c r="S19" s="2">
        <v>9433398.8400000017</v>
      </c>
    </row>
    <row r="20" spans="1:19">
      <c r="A20" s="9" t="s">
        <v>192</v>
      </c>
      <c r="B20" s="103">
        <v>2580794</v>
      </c>
      <c r="C20" s="103">
        <v>2542823</v>
      </c>
      <c r="D20" s="103">
        <v>2610226</v>
      </c>
      <c r="E20" s="103">
        <v>2644770.3330899999</v>
      </c>
      <c r="F20" s="103">
        <v>2718325.0078339996</v>
      </c>
      <c r="G20" s="103">
        <v>2840448.2259648005</v>
      </c>
      <c r="H20" s="103">
        <v>2951836.4420320005</v>
      </c>
      <c r="I20" s="103">
        <v>2972578.4716124008</v>
      </c>
      <c r="J20" s="103">
        <v>2919567.2862552009</v>
      </c>
      <c r="K20" s="103">
        <v>3131170</v>
      </c>
      <c r="L20" s="103">
        <v>3352437</v>
      </c>
      <c r="M20" s="103">
        <v>3564767</v>
      </c>
      <c r="N20" s="103">
        <v>3843756</v>
      </c>
      <c r="O20" s="2">
        <v>3942811</v>
      </c>
      <c r="P20" s="2">
        <v>4203045.7594812</v>
      </c>
      <c r="Q20" s="2">
        <v>4307850.2151144007</v>
      </c>
      <c r="R20" s="2">
        <v>4445162.4882936003</v>
      </c>
      <c r="S20" s="2">
        <v>4721076.2204292007</v>
      </c>
    </row>
    <row r="21" spans="1:19">
      <c r="A21" s="9" t="s">
        <v>193</v>
      </c>
      <c r="B21" s="103">
        <v>2392386</v>
      </c>
      <c r="C21" s="103">
        <v>2494742</v>
      </c>
      <c r="D21" s="103">
        <v>2491257</v>
      </c>
      <c r="E21" s="103">
        <v>2436400</v>
      </c>
      <c r="F21" s="103">
        <v>2793817</v>
      </c>
      <c r="G21" s="103">
        <v>2789542.4</v>
      </c>
      <c r="H21" s="103">
        <v>2691570.4</v>
      </c>
      <c r="I21" s="103">
        <v>2777800.9440000001</v>
      </c>
      <c r="J21" s="103">
        <v>2839874.1239999998</v>
      </c>
      <c r="K21" s="103">
        <v>2987267</v>
      </c>
      <c r="L21" s="103">
        <v>3050272</v>
      </c>
      <c r="M21" s="103">
        <v>3055808</v>
      </c>
      <c r="N21" s="103">
        <v>3307794</v>
      </c>
      <c r="O21" s="2">
        <v>3469535</v>
      </c>
      <c r="P21" s="2">
        <v>3576394.9519999996</v>
      </c>
      <c r="Q21" s="2">
        <v>3649728.8260350879</v>
      </c>
      <c r="R21" s="2">
        <v>3796413.8560000006</v>
      </c>
      <c r="S21" s="2">
        <v>3882669.6000000006</v>
      </c>
    </row>
    <row r="22" spans="1:19">
      <c r="A22" s="9" t="s">
        <v>194</v>
      </c>
      <c r="B22" s="103">
        <v>4109142</v>
      </c>
      <c r="C22" s="103">
        <v>4130987</v>
      </c>
      <c r="D22" s="103">
        <v>4142929</v>
      </c>
      <c r="E22" s="103">
        <v>4107578</v>
      </c>
      <c r="F22" s="103">
        <v>4142634</v>
      </c>
      <c r="G22" s="103">
        <v>4249738.541666667</v>
      </c>
      <c r="H22" s="103">
        <v>4277966.145833334</v>
      </c>
      <c r="I22" s="103">
        <v>4238779.6875</v>
      </c>
      <c r="J22" s="103">
        <v>4395973.4375</v>
      </c>
      <c r="K22" s="103">
        <v>4602439</v>
      </c>
      <c r="L22" s="103">
        <v>4675502</v>
      </c>
      <c r="M22" s="103">
        <v>5054733</v>
      </c>
      <c r="N22" s="103">
        <v>5178427</v>
      </c>
      <c r="O22" s="2">
        <v>5317847</v>
      </c>
      <c r="P22" s="2">
        <v>5515172.916666667</v>
      </c>
      <c r="Q22" s="2">
        <v>5582919.270833334</v>
      </c>
      <c r="R22" s="2">
        <v>5674883.854166667</v>
      </c>
      <c r="S22" s="2">
        <v>5746760.9375</v>
      </c>
    </row>
    <row r="23" spans="1:19">
      <c r="A23" s="9" t="s">
        <v>274</v>
      </c>
      <c r="B23" s="103">
        <v>6113216</v>
      </c>
      <c r="C23" s="103">
        <v>6111871</v>
      </c>
      <c r="D23" s="103">
        <v>6046840</v>
      </c>
      <c r="E23" s="103">
        <v>6001195</v>
      </c>
      <c r="F23" s="103">
        <v>5979334</v>
      </c>
      <c r="G23" s="103">
        <v>5912412.1076508006</v>
      </c>
      <c r="H23" s="103">
        <v>6220473.4059760012</v>
      </c>
      <c r="I23" s="103">
        <v>5886527.5048200013</v>
      </c>
      <c r="J23" s="103">
        <v>6124179.8060840005</v>
      </c>
      <c r="K23" s="103">
        <v>6362233</v>
      </c>
      <c r="L23" s="103">
        <v>6412100</v>
      </c>
      <c r="M23" s="103">
        <v>6082014</v>
      </c>
      <c r="N23" s="103">
        <v>5744288</v>
      </c>
      <c r="O23" s="2">
        <v>6958437</v>
      </c>
      <c r="P23" s="2">
        <v>7206666.9704065602</v>
      </c>
      <c r="Q23" s="2">
        <v>7509218.1216048002</v>
      </c>
      <c r="R23" s="2">
        <v>7503392.3206384797</v>
      </c>
      <c r="S23" s="2">
        <v>7542734.2440490015</v>
      </c>
    </row>
    <row r="24" spans="1:19">
      <c r="A24" s="9" t="s">
        <v>195</v>
      </c>
      <c r="B24" s="103">
        <v>1881155</v>
      </c>
      <c r="C24" s="103">
        <v>1763658</v>
      </c>
      <c r="D24" s="103">
        <v>1762364</v>
      </c>
      <c r="E24" s="103">
        <v>1767415.9014290003</v>
      </c>
      <c r="F24" s="103">
        <v>1701484.0581809999</v>
      </c>
      <c r="G24" s="103">
        <v>1847172.7095832003</v>
      </c>
      <c r="H24" s="103">
        <v>1860575.3650988003</v>
      </c>
      <c r="I24" s="103">
        <v>1920495.6933304004</v>
      </c>
      <c r="J24" s="103">
        <v>1860727.9053916004</v>
      </c>
      <c r="K24" s="103">
        <v>2081767</v>
      </c>
      <c r="L24" s="103">
        <v>2049555</v>
      </c>
      <c r="M24" s="103">
        <v>2132991</v>
      </c>
      <c r="N24" s="103">
        <v>2180362</v>
      </c>
      <c r="O24" s="2">
        <v>2170091</v>
      </c>
      <c r="P24" s="2">
        <v>2268598.5457759998</v>
      </c>
      <c r="Q24" s="2">
        <v>2280350.1921275998</v>
      </c>
      <c r="R24" s="2">
        <v>2334527.5417900002</v>
      </c>
      <c r="S24" s="2">
        <v>2436881.2563427999</v>
      </c>
    </row>
    <row r="25" spans="1:19">
      <c r="A25" s="9" t="s">
        <v>196</v>
      </c>
      <c r="B25" s="103">
        <v>7456776</v>
      </c>
      <c r="C25" s="103">
        <v>7300839</v>
      </c>
      <c r="D25" s="103">
        <v>7345750</v>
      </c>
      <c r="E25" s="103">
        <v>7341230</v>
      </c>
      <c r="F25" s="103">
        <v>7392747</v>
      </c>
      <c r="G25" s="103">
        <v>7521969</v>
      </c>
      <c r="H25" s="103">
        <v>7735432</v>
      </c>
      <c r="I25" s="103">
        <v>7883709</v>
      </c>
      <c r="J25" s="103">
        <v>8044121</v>
      </c>
      <c r="K25" s="103">
        <v>8343533</v>
      </c>
      <c r="L25" s="103">
        <v>8674759</v>
      </c>
      <c r="M25" s="103">
        <v>8906567</v>
      </c>
      <c r="N25" s="103">
        <v>9251445</v>
      </c>
      <c r="O25" s="2">
        <v>9417881</v>
      </c>
      <c r="P25" s="2">
        <v>9563193.3800000008</v>
      </c>
      <c r="Q25" s="2">
        <v>9863177.3200000003</v>
      </c>
      <c r="R25" s="2">
        <v>10280085.43</v>
      </c>
      <c r="S25" s="2">
        <v>10751406.119999999</v>
      </c>
    </row>
    <row r="26" spans="1:19">
      <c r="A26" s="9" t="s">
        <v>277</v>
      </c>
      <c r="B26" s="103">
        <v>9630979</v>
      </c>
      <c r="C26" s="103">
        <v>9456057</v>
      </c>
      <c r="D26" s="103">
        <v>9269164</v>
      </c>
      <c r="E26" s="103">
        <v>9358704</v>
      </c>
      <c r="F26" s="103">
        <v>9315839.2699999996</v>
      </c>
      <c r="G26" s="103">
        <v>9485230.8299999982</v>
      </c>
      <c r="H26" s="103">
        <v>11031123</v>
      </c>
      <c r="I26" s="103">
        <v>10037294</v>
      </c>
      <c r="J26" s="103">
        <v>10244698</v>
      </c>
      <c r="K26" s="103">
        <v>10561790</v>
      </c>
      <c r="L26" s="103">
        <v>10787431</v>
      </c>
      <c r="M26" s="103">
        <v>10968960</v>
      </c>
      <c r="N26" s="103">
        <v>10947932</v>
      </c>
      <c r="O26" s="2">
        <v>11210762</v>
      </c>
      <c r="P26" s="2">
        <v>11028073.879999999</v>
      </c>
      <c r="Q26" s="2">
        <v>11188827.389999999</v>
      </c>
      <c r="R26" s="2">
        <v>11254218.439999999</v>
      </c>
      <c r="S26" s="2">
        <v>11871477.76</v>
      </c>
    </row>
    <row r="27" spans="1:19">
      <c r="A27" s="9" t="s">
        <v>197</v>
      </c>
      <c r="B27" s="103">
        <v>12642399</v>
      </c>
      <c r="C27" s="103">
        <v>12509356</v>
      </c>
      <c r="D27" s="103">
        <v>12595269</v>
      </c>
      <c r="E27" s="103">
        <v>12613921.542693</v>
      </c>
      <c r="F27" s="103">
        <v>13210168.066586001</v>
      </c>
      <c r="G27" s="103">
        <v>13069176.187516784</v>
      </c>
      <c r="H27" s="103">
        <v>13359551.945576522</v>
      </c>
      <c r="I27" s="103">
        <v>13430776.521780038</v>
      </c>
      <c r="J27" s="103">
        <v>13445567.560736401</v>
      </c>
      <c r="K27" s="103">
        <v>14416819</v>
      </c>
      <c r="L27" s="103">
        <v>14662719</v>
      </c>
      <c r="M27" s="103">
        <v>14890740</v>
      </c>
      <c r="N27" s="103">
        <v>15509025</v>
      </c>
      <c r="O27" s="2">
        <v>15544641</v>
      </c>
      <c r="P27" s="2">
        <v>15167332.33371304</v>
      </c>
      <c r="Q27" s="2">
        <v>16134061.1288864</v>
      </c>
      <c r="R27" s="2">
        <v>16236235.045395801</v>
      </c>
      <c r="S27" s="2">
        <v>16651747.673349919</v>
      </c>
    </row>
    <row r="28" spans="1:19">
      <c r="A28" s="9" t="s">
        <v>198</v>
      </c>
      <c r="B28" s="103">
        <v>7353616</v>
      </c>
      <c r="C28" s="103">
        <v>7423364</v>
      </c>
      <c r="D28" s="103">
        <v>7553216</v>
      </c>
      <c r="E28" s="103">
        <v>7700925</v>
      </c>
      <c r="F28" s="103">
        <v>7755282.9390444411</v>
      </c>
      <c r="G28" s="103">
        <v>8191131.994039841</v>
      </c>
      <c r="H28" s="103">
        <v>8539113.1633519996</v>
      </c>
      <c r="I28" s="103">
        <v>8456738.5219679996</v>
      </c>
      <c r="J28" s="103">
        <v>8587256.3969759997</v>
      </c>
      <c r="K28" s="103">
        <v>9071273</v>
      </c>
      <c r="L28" s="103">
        <v>9382682</v>
      </c>
      <c r="M28" s="103">
        <v>9633156</v>
      </c>
      <c r="N28" s="103">
        <v>10133356</v>
      </c>
      <c r="O28" s="2">
        <v>10383033</v>
      </c>
      <c r="P28" s="2">
        <v>10627775.309959972</v>
      </c>
      <c r="Q28" s="2">
        <v>9765694.1260819044</v>
      </c>
      <c r="R28" s="2">
        <v>11007706.689244084</v>
      </c>
      <c r="S28" s="2">
        <v>11436550.32792512</v>
      </c>
    </row>
    <row r="29" spans="1:19">
      <c r="A29" s="9" t="s">
        <v>199</v>
      </c>
      <c r="B29" s="103">
        <v>3282495</v>
      </c>
      <c r="C29" s="103">
        <v>3192223</v>
      </c>
      <c r="D29" s="103">
        <v>3254307</v>
      </c>
      <c r="E29" s="103">
        <v>3238028.1902510002</v>
      </c>
      <c r="F29" s="103">
        <v>3202614.6177410004</v>
      </c>
      <c r="G29" s="103">
        <v>3295146.8795316005</v>
      </c>
      <c r="H29" s="103">
        <v>3273267.2563068001</v>
      </c>
      <c r="I29" s="103">
        <v>3325859.8860924002</v>
      </c>
      <c r="J29" s="103">
        <v>3366120.7716536</v>
      </c>
      <c r="K29" s="103">
        <v>3487046</v>
      </c>
      <c r="L29" s="103">
        <v>3532405</v>
      </c>
      <c r="M29" s="103">
        <v>3678238</v>
      </c>
      <c r="N29" s="103">
        <v>3790051</v>
      </c>
      <c r="O29" s="2">
        <v>3872654</v>
      </c>
      <c r="P29" s="2">
        <v>4011789.9337428003</v>
      </c>
      <c r="Q29" s="2">
        <v>4063948.5025152005</v>
      </c>
      <c r="R29" s="2">
        <v>4081150.7755596004</v>
      </c>
      <c r="S29" s="2">
        <v>4131204.5010876008</v>
      </c>
    </row>
    <row r="30" spans="1:19">
      <c r="A30" s="9" t="s">
        <v>200</v>
      </c>
      <c r="B30" s="103">
        <v>6252455</v>
      </c>
      <c r="C30" s="103">
        <v>5970852</v>
      </c>
      <c r="D30" s="103">
        <v>6046912</v>
      </c>
      <c r="E30" s="103">
        <v>6349833</v>
      </c>
      <c r="F30" s="103">
        <v>6312837</v>
      </c>
      <c r="G30" s="103">
        <v>6685221</v>
      </c>
      <c r="H30" s="103">
        <v>7301978</v>
      </c>
      <c r="I30" s="103">
        <v>7426701.5</v>
      </c>
      <c r="J30" s="103">
        <v>7450516.5</v>
      </c>
      <c r="K30" s="103">
        <v>7932671</v>
      </c>
      <c r="L30" s="103">
        <v>8159976</v>
      </c>
      <c r="M30" s="103">
        <v>8323832</v>
      </c>
      <c r="N30" s="103">
        <v>8777486</v>
      </c>
      <c r="O30" s="2">
        <v>9118467</v>
      </c>
      <c r="P30" s="2">
        <v>9439693.6349999998</v>
      </c>
      <c r="Q30" s="2">
        <v>9817395.3450000007</v>
      </c>
      <c r="R30" s="2">
        <v>9698511.2249999996</v>
      </c>
      <c r="S30" s="2">
        <v>10328731.865000002</v>
      </c>
    </row>
    <row r="31" spans="1:19">
      <c r="A31" s="9" t="s">
        <v>201</v>
      </c>
      <c r="B31" s="103">
        <v>1152413</v>
      </c>
      <c r="C31" s="103">
        <v>1327171</v>
      </c>
      <c r="D31" s="103">
        <v>1101722</v>
      </c>
      <c r="E31" s="103">
        <v>1104373.4230259999</v>
      </c>
      <c r="F31" s="103">
        <v>1132697.3108290001</v>
      </c>
      <c r="G31" s="103">
        <v>1183215.3720276</v>
      </c>
      <c r="H31" s="103">
        <v>1213420.6928388001</v>
      </c>
      <c r="I31" s="103">
        <v>1223721.4988004002</v>
      </c>
      <c r="J31" s="103">
        <v>1272505.3347868002</v>
      </c>
      <c r="K31" s="103">
        <v>1324166</v>
      </c>
      <c r="L31" s="103">
        <v>1392298</v>
      </c>
      <c r="M31" s="103">
        <v>1461798</v>
      </c>
      <c r="N31" s="103">
        <v>1583511</v>
      </c>
      <c r="O31" s="2">
        <v>1652100</v>
      </c>
      <c r="P31" s="2">
        <v>1702744.0844736001</v>
      </c>
      <c r="Q31" s="2">
        <v>1728826.7370528001</v>
      </c>
      <c r="R31" s="2">
        <v>1752063.7816824003</v>
      </c>
      <c r="S31" s="2">
        <v>1807804.1265168001</v>
      </c>
    </row>
    <row r="32" spans="1:19">
      <c r="A32" s="9" t="s">
        <v>202</v>
      </c>
      <c r="B32" s="103">
        <v>1809292</v>
      </c>
      <c r="C32" s="103">
        <v>1826046</v>
      </c>
      <c r="D32" s="103">
        <v>1852457</v>
      </c>
      <c r="E32" s="103">
        <v>1847077</v>
      </c>
      <c r="F32" s="103">
        <v>1923043</v>
      </c>
      <c r="G32" s="103">
        <v>1979031</v>
      </c>
      <c r="H32" s="103">
        <v>2060591</v>
      </c>
      <c r="I32" s="103">
        <v>2025678</v>
      </c>
      <c r="J32" s="103">
        <v>2062984</v>
      </c>
      <c r="K32" s="103">
        <v>2142570</v>
      </c>
      <c r="L32" s="103">
        <v>2213689</v>
      </c>
      <c r="M32" s="103">
        <v>2333833</v>
      </c>
      <c r="N32" s="103">
        <v>2464522</v>
      </c>
      <c r="O32" s="2">
        <v>2529791</v>
      </c>
      <c r="P32" s="2">
        <v>2766559</v>
      </c>
      <c r="Q32" s="2">
        <v>2761747</v>
      </c>
      <c r="R32" s="2">
        <v>2895006</v>
      </c>
      <c r="S32" s="2">
        <v>3015596</v>
      </c>
    </row>
    <row r="33" spans="1:19">
      <c r="A33" s="9" t="s">
        <v>203</v>
      </c>
      <c r="B33" s="103">
        <v>4771875</v>
      </c>
      <c r="C33" s="103">
        <v>4608100</v>
      </c>
      <c r="D33" s="103">
        <v>4897109</v>
      </c>
      <c r="E33" s="103">
        <v>4841977</v>
      </c>
      <c r="F33" s="103">
        <v>4813931</v>
      </c>
      <c r="G33" s="103">
        <v>5233740.6100000003</v>
      </c>
      <c r="H33" s="103">
        <v>5335528</v>
      </c>
      <c r="I33" s="103">
        <v>5052263</v>
      </c>
      <c r="J33" s="103">
        <v>5170358</v>
      </c>
      <c r="K33" s="103">
        <v>5401281</v>
      </c>
      <c r="L33" s="103">
        <v>6202418</v>
      </c>
      <c r="M33" s="103">
        <v>6344430</v>
      </c>
      <c r="N33" s="103">
        <v>6300215</v>
      </c>
      <c r="O33" s="2">
        <v>6296351</v>
      </c>
      <c r="P33" s="2">
        <v>6695615.8799999999</v>
      </c>
      <c r="Q33" s="2">
        <v>5922224.290000001</v>
      </c>
      <c r="R33" s="2">
        <v>6450586.1599999992</v>
      </c>
      <c r="S33" s="2">
        <v>6808438.7400000012</v>
      </c>
    </row>
    <row r="34" spans="1:19">
      <c r="A34" s="9" t="s">
        <v>204</v>
      </c>
      <c r="B34" s="103">
        <v>4191269</v>
      </c>
      <c r="C34" s="103">
        <v>4181484</v>
      </c>
      <c r="D34" s="103">
        <v>4224176</v>
      </c>
      <c r="E34" s="103">
        <v>4087731.8132290002</v>
      </c>
      <c r="F34" s="103">
        <v>4061423.2951040007</v>
      </c>
      <c r="G34" s="103">
        <v>4076484.1234171996</v>
      </c>
      <c r="H34" s="103">
        <v>4107069.015721601</v>
      </c>
      <c r="I34" s="103">
        <v>4161370.2909535998</v>
      </c>
      <c r="J34" s="103">
        <v>4182015.3719012002</v>
      </c>
      <c r="K34" s="103">
        <v>4264511</v>
      </c>
      <c r="L34" s="103">
        <v>4390694</v>
      </c>
      <c r="M34" s="103">
        <v>4527149</v>
      </c>
      <c r="N34" s="103">
        <v>4731972</v>
      </c>
      <c r="O34" s="2">
        <v>4695690</v>
      </c>
      <c r="P34" s="2">
        <v>4769810.6392355999</v>
      </c>
      <c r="Q34" s="2">
        <v>4919240.1223528003</v>
      </c>
      <c r="R34" s="2">
        <v>5102335.1821015999</v>
      </c>
      <c r="S34" s="2">
        <v>5119921.0938643999</v>
      </c>
    </row>
    <row r="35" spans="1:19">
      <c r="A35" s="9" t="s">
        <v>205</v>
      </c>
      <c r="B35" s="103">
        <v>12437621</v>
      </c>
      <c r="C35" s="103">
        <v>11906545</v>
      </c>
      <c r="D35" s="103">
        <v>12127793</v>
      </c>
      <c r="E35" s="103">
        <v>11936841</v>
      </c>
      <c r="F35" s="103">
        <v>11148561</v>
      </c>
      <c r="G35" s="103">
        <v>11671230</v>
      </c>
      <c r="H35" s="103">
        <v>12680914.459999999</v>
      </c>
      <c r="I35" s="103">
        <v>12348862.16</v>
      </c>
      <c r="J35" s="103">
        <v>12946686</v>
      </c>
      <c r="K35" s="103">
        <v>13466472</v>
      </c>
      <c r="L35" s="103">
        <v>14000455</v>
      </c>
      <c r="M35" s="103">
        <v>14167635</v>
      </c>
      <c r="N35" s="103">
        <v>14516071</v>
      </c>
      <c r="O35" s="2">
        <v>14740018</v>
      </c>
      <c r="P35" s="2">
        <v>14951063.370000001</v>
      </c>
      <c r="Q35" s="2">
        <v>15036259.439999999</v>
      </c>
      <c r="R35" s="2">
        <v>15178268.669999998</v>
      </c>
      <c r="S35" s="2">
        <v>15728672.130000001</v>
      </c>
    </row>
    <row r="36" spans="1:19">
      <c r="A36" s="9" t="s">
        <v>206</v>
      </c>
      <c r="B36" s="103">
        <v>1885131</v>
      </c>
      <c r="C36" s="103">
        <v>1917977</v>
      </c>
      <c r="D36" s="103">
        <v>1937741</v>
      </c>
      <c r="E36" s="103">
        <v>1946439</v>
      </c>
      <c r="F36" s="103">
        <v>1946752</v>
      </c>
      <c r="G36" s="103">
        <v>2015997.9655015604</v>
      </c>
      <c r="H36" s="103">
        <v>2081312.9160160001</v>
      </c>
      <c r="I36" s="103">
        <v>2136422.1011080001</v>
      </c>
      <c r="J36" s="103">
        <v>2194462.03942692</v>
      </c>
      <c r="K36" s="103">
        <v>2278350</v>
      </c>
      <c r="L36" s="103">
        <v>2282894</v>
      </c>
      <c r="M36" s="103">
        <v>2496064</v>
      </c>
      <c r="N36" s="103">
        <v>2645484</v>
      </c>
      <c r="O36" s="2">
        <v>2713359</v>
      </c>
      <c r="P36" s="2">
        <v>3238894.4795427201</v>
      </c>
      <c r="Q36" s="2">
        <v>2884691.6897897599</v>
      </c>
      <c r="R36" s="2">
        <v>3235892.1119283205</v>
      </c>
      <c r="S36" s="2">
        <v>3039701.9574130806</v>
      </c>
    </row>
    <row r="37" spans="1:19">
      <c r="A37" s="9" t="s">
        <v>207</v>
      </c>
      <c r="B37" s="103">
        <v>21663942</v>
      </c>
      <c r="C37" s="103">
        <v>20415445</v>
      </c>
      <c r="D37" s="103">
        <v>20725343</v>
      </c>
      <c r="E37" s="103">
        <v>20613974</v>
      </c>
      <c r="F37" s="103">
        <v>20458577.166664001</v>
      </c>
      <c r="G37" s="103">
        <v>21148936.681400001</v>
      </c>
      <c r="H37" s="103">
        <v>22443217.543963999</v>
      </c>
      <c r="I37" s="103">
        <v>21460266.628488004</v>
      </c>
      <c r="J37" s="103">
        <v>22685215.940149203</v>
      </c>
      <c r="K37" s="103">
        <v>23332088</v>
      </c>
      <c r="L37" s="103">
        <v>23711412</v>
      </c>
      <c r="M37" s="103">
        <v>24049155</v>
      </c>
      <c r="N37" s="103">
        <v>25642282</v>
      </c>
      <c r="O37" s="2">
        <v>26076348</v>
      </c>
      <c r="P37" s="2">
        <v>26294887.029931404</v>
      </c>
      <c r="Q37" s="2">
        <v>27545985.605618965</v>
      </c>
      <c r="R37" s="2">
        <v>27660464.164053001</v>
      </c>
      <c r="S37" s="2">
        <v>29004738.861710884</v>
      </c>
    </row>
    <row r="38" spans="1:19">
      <c r="A38" s="9" t="s">
        <v>208</v>
      </c>
      <c r="B38" s="103">
        <v>7692018</v>
      </c>
      <c r="C38" s="103">
        <v>7623553</v>
      </c>
      <c r="D38" s="103">
        <v>7723503</v>
      </c>
      <c r="E38" s="103">
        <v>7755399.8999199998</v>
      </c>
      <c r="F38" s="103">
        <v>7759353.1274049999</v>
      </c>
      <c r="G38" s="103">
        <v>7996877.3881428</v>
      </c>
      <c r="H38" s="103">
        <v>8203586.8003715994</v>
      </c>
      <c r="I38" s="103">
        <v>8226190.7832203992</v>
      </c>
      <c r="J38" s="103">
        <v>8212583.5023667999</v>
      </c>
      <c r="K38" s="103">
        <v>8487444</v>
      </c>
      <c r="L38" s="103">
        <v>8912056</v>
      </c>
      <c r="M38" s="103">
        <v>9222465</v>
      </c>
      <c r="N38" s="103">
        <v>9646290</v>
      </c>
      <c r="O38" s="2">
        <v>9993469</v>
      </c>
      <c r="P38" s="2">
        <v>10469003.217312001</v>
      </c>
      <c r="Q38" s="2">
        <v>10653734.1795708</v>
      </c>
      <c r="R38" s="2">
        <v>10861684.196346</v>
      </c>
      <c r="S38" s="2">
        <v>11185089.766787998</v>
      </c>
    </row>
    <row r="39" spans="1:19">
      <c r="A39" s="9" t="s">
        <v>209</v>
      </c>
      <c r="B39" s="103">
        <v>975838</v>
      </c>
      <c r="C39" s="103">
        <v>971282</v>
      </c>
      <c r="D39" s="103">
        <v>973063</v>
      </c>
      <c r="E39" s="103">
        <v>984856</v>
      </c>
      <c r="F39" s="103">
        <v>976629</v>
      </c>
      <c r="G39" s="103">
        <v>988778.61</v>
      </c>
      <c r="H39" s="103">
        <v>1020665</v>
      </c>
      <c r="I39" s="103">
        <v>1021370</v>
      </c>
      <c r="J39" s="103">
        <v>1065173.308</v>
      </c>
      <c r="K39" s="103">
        <v>1093939</v>
      </c>
      <c r="L39" s="103">
        <v>1152053</v>
      </c>
      <c r="M39" s="103">
        <v>1216932</v>
      </c>
      <c r="N39" s="103">
        <v>1299679</v>
      </c>
      <c r="O39" s="2">
        <v>1379516</v>
      </c>
      <c r="P39" s="2">
        <v>1474522.0299999998</v>
      </c>
      <c r="Q39" s="2">
        <v>1514344.2599999998</v>
      </c>
      <c r="R39" s="2">
        <v>1615656.7000000002</v>
      </c>
      <c r="S39" s="2">
        <v>1756091.96</v>
      </c>
    </row>
    <row r="40" spans="1:19">
      <c r="A40" s="9" t="s">
        <v>210</v>
      </c>
      <c r="B40" s="103">
        <v>10418091</v>
      </c>
      <c r="C40" s="103">
        <v>9981820</v>
      </c>
      <c r="D40" s="103">
        <v>9960397</v>
      </c>
      <c r="E40" s="103">
        <v>10076402.314923998</v>
      </c>
      <c r="F40" s="103">
        <v>10442375.927937999</v>
      </c>
      <c r="G40" s="103">
        <v>10593735.518754801</v>
      </c>
      <c r="H40" s="103">
        <v>11090967.808391601</v>
      </c>
      <c r="I40" s="103">
        <v>11207956.262045998</v>
      </c>
      <c r="J40" s="103">
        <v>11200887.115826</v>
      </c>
      <c r="K40" s="103">
        <v>11191434</v>
      </c>
      <c r="L40" s="103">
        <v>11847231</v>
      </c>
      <c r="M40" s="103">
        <v>12339977</v>
      </c>
      <c r="N40" s="103">
        <v>12780490</v>
      </c>
      <c r="O40" s="2">
        <v>13005705</v>
      </c>
      <c r="P40" s="2">
        <v>13296121.875205599</v>
      </c>
      <c r="Q40" s="2">
        <v>13580872.934553999</v>
      </c>
      <c r="R40" s="2">
        <v>13755782.485132802</v>
      </c>
      <c r="S40" s="2">
        <v>14610493.9276876</v>
      </c>
    </row>
    <row r="41" spans="1:19">
      <c r="A41" s="9" t="s">
        <v>211</v>
      </c>
      <c r="B41" s="103">
        <v>3182553</v>
      </c>
      <c r="C41" s="103">
        <v>3148554</v>
      </c>
      <c r="D41" s="103">
        <v>3230241</v>
      </c>
      <c r="E41" s="103">
        <v>3214423</v>
      </c>
      <c r="F41" s="103">
        <v>3223166</v>
      </c>
      <c r="G41" s="103">
        <v>3333838.1431080005</v>
      </c>
      <c r="H41" s="103">
        <v>3374506.0431000004</v>
      </c>
      <c r="I41" s="103">
        <v>3418319.3728280002</v>
      </c>
      <c r="J41" s="103">
        <v>3834426.7285639998</v>
      </c>
      <c r="K41" s="103">
        <v>3621006</v>
      </c>
      <c r="L41" s="103">
        <v>3576369</v>
      </c>
      <c r="M41" s="103">
        <v>3832512</v>
      </c>
      <c r="N41" s="103">
        <v>4127190</v>
      </c>
      <c r="O41" s="2">
        <v>3664930</v>
      </c>
      <c r="P41" s="2">
        <v>3831611.2408623165</v>
      </c>
      <c r="Q41" s="2">
        <v>4573702.134526737</v>
      </c>
      <c r="R41" s="2">
        <v>4882258.6581366397</v>
      </c>
      <c r="S41" s="2">
        <v>5008163.4692204399</v>
      </c>
    </row>
    <row r="42" spans="1:19">
      <c r="A42" s="9" t="s">
        <v>212</v>
      </c>
      <c r="B42" s="103">
        <v>3727349</v>
      </c>
      <c r="C42" s="103">
        <v>3709323</v>
      </c>
      <c r="D42" s="103">
        <v>3862498</v>
      </c>
      <c r="E42" s="103">
        <v>3908489.3535720003</v>
      </c>
      <c r="F42" s="103">
        <v>4047053.722507</v>
      </c>
      <c r="G42" s="103">
        <v>4199123.5185456006</v>
      </c>
      <c r="H42" s="103">
        <v>4308536.6132220002</v>
      </c>
      <c r="I42" s="103">
        <v>4454332.9286844004</v>
      </c>
      <c r="J42" s="103">
        <v>4589187.6889992002</v>
      </c>
      <c r="K42" s="103">
        <v>4814033</v>
      </c>
      <c r="L42" s="103">
        <v>5103066</v>
      </c>
      <c r="M42" s="103">
        <v>5395958</v>
      </c>
      <c r="N42" s="103">
        <v>5798379</v>
      </c>
      <c r="O42" s="2">
        <v>6010888</v>
      </c>
      <c r="P42" s="2">
        <v>6254837.8243380012</v>
      </c>
      <c r="Q42" s="2">
        <v>6286375.9193064002</v>
      </c>
      <c r="R42" s="2">
        <v>6402301.5934644016</v>
      </c>
      <c r="S42" s="2">
        <v>6616168.9309536014</v>
      </c>
    </row>
    <row r="43" spans="1:19">
      <c r="A43" s="9" t="s">
        <v>213</v>
      </c>
      <c r="B43" s="103">
        <v>11212573</v>
      </c>
      <c r="C43" s="103">
        <v>10850808</v>
      </c>
      <c r="D43" s="103">
        <v>10819867</v>
      </c>
      <c r="E43" s="103">
        <v>10768327.2267</v>
      </c>
      <c r="F43" s="103">
        <v>11036083.202879</v>
      </c>
      <c r="G43" s="103">
        <v>11225231.098446002</v>
      </c>
      <c r="H43" s="103">
        <v>11576273.683098001</v>
      </c>
      <c r="I43" s="103">
        <v>11786223.693250801</v>
      </c>
      <c r="J43" s="103">
        <v>12096028.288863599</v>
      </c>
      <c r="K43" s="103">
        <v>12762437</v>
      </c>
      <c r="L43" s="103">
        <v>13492597</v>
      </c>
      <c r="M43" s="103">
        <v>13821656</v>
      </c>
      <c r="N43" s="103">
        <v>14411705</v>
      </c>
      <c r="O43" s="2">
        <v>14555102</v>
      </c>
      <c r="P43" s="2">
        <v>15225709.926830404</v>
      </c>
      <c r="Q43" s="2">
        <v>15202578.603835203</v>
      </c>
      <c r="R43" s="2">
        <v>16239132.470683202</v>
      </c>
      <c r="S43" s="2">
        <v>16805468.842372801</v>
      </c>
    </row>
    <row r="44" spans="1:19">
      <c r="A44" s="9" t="s">
        <v>214</v>
      </c>
      <c r="B44" s="103">
        <v>1319008</v>
      </c>
      <c r="C44" s="103">
        <v>1211540</v>
      </c>
      <c r="D44" s="103">
        <v>1325391</v>
      </c>
      <c r="E44" s="103">
        <v>1295691</v>
      </c>
      <c r="F44" s="103">
        <v>1279910</v>
      </c>
      <c r="G44" s="103">
        <v>1424184.18</v>
      </c>
      <c r="H44" s="103">
        <v>1460528</v>
      </c>
      <c r="I44" s="103">
        <v>1477858</v>
      </c>
      <c r="J44" s="103">
        <v>1570764</v>
      </c>
      <c r="K44" s="103">
        <v>1705941</v>
      </c>
      <c r="L44" s="103">
        <v>1721979</v>
      </c>
      <c r="M44" s="103">
        <v>1744800</v>
      </c>
      <c r="N44" s="103">
        <v>1790568</v>
      </c>
      <c r="O44" s="2">
        <v>1809899</v>
      </c>
      <c r="P44" s="2">
        <v>1811024.0899999999</v>
      </c>
      <c r="Q44" s="2">
        <v>1823561.9500000002</v>
      </c>
      <c r="R44" s="2">
        <v>1909130.74</v>
      </c>
      <c r="S44" s="2">
        <v>2020583.6800000002</v>
      </c>
    </row>
    <row r="45" spans="1:19">
      <c r="A45" s="9" t="s">
        <v>215</v>
      </c>
      <c r="B45" s="103">
        <v>5310335</v>
      </c>
      <c r="C45" s="103">
        <v>4895492</v>
      </c>
      <c r="D45" s="103">
        <v>5220757</v>
      </c>
      <c r="E45" s="103">
        <v>5343719</v>
      </c>
      <c r="F45" s="103">
        <v>5529917</v>
      </c>
      <c r="G45" s="103">
        <v>5601769</v>
      </c>
      <c r="H45" s="103">
        <v>5543207</v>
      </c>
      <c r="I45" s="103">
        <v>4774028</v>
      </c>
      <c r="J45" s="103">
        <v>5204613</v>
      </c>
      <c r="K45" s="103">
        <v>6077765</v>
      </c>
      <c r="L45" s="103">
        <v>6569559</v>
      </c>
      <c r="M45" s="103">
        <v>5689653</v>
      </c>
      <c r="N45" s="103">
        <v>6687549</v>
      </c>
      <c r="O45" s="2">
        <v>6535963</v>
      </c>
      <c r="P45" s="2">
        <v>6852093.3359999992</v>
      </c>
      <c r="Q45" s="2">
        <v>6980480.9280000003</v>
      </c>
      <c r="R45" s="2">
        <v>7130266.4520000005</v>
      </c>
      <c r="S45" s="2">
        <v>7320470.2919999994</v>
      </c>
    </row>
    <row r="46" spans="1:19">
      <c r="A46" s="9" t="s">
        <v>216</v>
      </c>
      <c r="B46" s="103">
        <v>1011564</v>
      </c>
      <c r="C46" s="103">
        <v>1036486</v>
      </c>
      <c r="D46" s="103">
        <v>971976</v>
      </c>
      <c r="E46" s="103">
        <v>993258</v>
      </c>
      <c r="F46" s="103">
        <v>984285</v>
      </c>
      <c r="G46" s="103">
        <v>1018992</v>
      </c>
      <c r="H46" s="103">
        <v>995719</v>
      </c>
      <c r="I46" s="103">
        <v>1048314</v>
      </c>
      <c r="J46" s="103">
        <v>1046791.65</v>
      </c>
      <c r="K46" s="103">
        <v>1102456</v>
      </c>
      <c r="L46" s="103">
        <v>1097388</v>
      </c>
      <c r="M46" s="103">
        <v>1263866</v>
      </c>
      <c r="N46" s="103">
        <v>1221307</v>
      </c>
      <c r="O46" s="2">
        <v>1355310</v>
      </c>
      <c r="P46" s="2">
        <v>1359288.56</v>
      </c>
      <c r="Q46" s="2">
        <v>1407496.0209999999</v>
      </c>
      <c r="R46" s="2">
        <v>1474849.8326900001</v>
      </c>
      <c r="S46" s="2">
        <v>1569078.2461000001</v>
      </c>
    </row>
    <row r="47" spans="1:19">
      <c r="A47" s="9" t="s">
        <v>217</v>
      </c>
      <c r="B47" s="103">
        <v>5436970</v>
      </c>
      <c r="C47" s="103">
        <v>5419556</v>
      </c>
      <c r="D47" s="103">
        <v>5479222</v>
      </c>
      <c r="E47" s="103">
        <v>5423528</v>
      </c>
      <c r="F47" s="103">
        <v>5431839</v>
      </c>
      <c r="G47" s="103">
        <v>5485956.1150000002</v>
      </c>
      <c r="H47" s="103">
        <v>5644075.25</v>
      </c>
      <c r="I47" s="103">
        <v>5791835.75</v>
      </c>
      <c r="J47" s="103">
        <v>5698752.2561363634</v>
      </c>
      <c r="K47" s="103">
        <v>6058970</v>
      </c>
      <c r="L47" s="103">
        <v>6221321</v>
      </c>
      <c r="M47" s="103">
        <v>6503444</v>
      </c>
      <c r="N47" s="103">
        <v>6858780</v>
      </c>
      <c r="O47" s="2">
        <v>7165641</v>
      </c>
      <c r="P47" s="2">
        <v>7396448.1090909075</v>
      </c>
      <c r="Q47" s="2">
        <v>7666802.0704545463</v>
      </c>
      <c r="R47" s="2">
        <v>7844471.252272727</v>
      </c>
      <c r="S47" s="2">
        <v>8379603.8704545442</v>
      </c>
    </row>
    <row r="48" spans="1:19">
      <c r="A48" s="9" t="s">
        <v>218</v>
      </c>
      <c r="B48" s="103">
        <v>17874241</v>
      </c>
      <c r="C48" s="103">
        <v>17363063</v>
      </c>
      <c r="D48" s="103">
        <v>17891734</v>
      </c>
      <c r="E48" s="103">
        <v>17671909</v>
      </c>
      <c r="F48" s="103">
        <v>18878934</v>
      </c>
      <c r="G48" s="103">
        <v>19086312</v>
      </c>
      <c r="H48" s="103">
        <v>19598616</v>
      </c>
      <c r="I48" s="103">
        <v>20300875</v>
      </c>
      <c r="J48" s="103">
        <v>20641216</v>
      </c>
      <c r="K48" s="103">
        <v>21433181</v>
      </c>
      <c r="L48" s="103">
        <v>22475717</v>
      </c>
      <c r="M48" s="103">
        <v>22980182</v>
      </c>
      <c r="N48" s="103">
        <v>24690993</v>
      </c>
      <c r="O48" s="2">
        <v>25984409</v>
      </c>
      <c r="P48" s="2">
        <v>27091414</v>
      </c>
      <c r="Q48" s="2">
        <v>27617944</v>
      </c>
      <c r="R48" s="2">
        <v>28723907</v>
      </c>
      <c r="S48" s="2">
        <v>29842464</v>
      </c>
    </row>
    <row r="49" spans="1:19">
      <c r="A49" s="9" t="s">
        <v>219</v>
      </c>
      <c r="B49" s="103">
        <v>1353542</v>
      </c>
      <c r="C49" s="103">
        <v>1355164</v>
      </c>
      <c r="D49" s="103">
        <v>1404558</v>
      </c>
      <c r="E49" s="103">
        <v>1492334.4911849999</v>
      </c>
      <c r="F49" s="103">
        <v>1472290.652332</v>
      </c>
      <c r="G49" s="103">
        <v>1526418.2299044002</v>
      </c>
      <c r="H49" s="103">
        <v>1628717.5424616004</v>
      </c>
      <c r="I49" s="103">
        <v>1626465.1327380002</v>
      </c>
      <c r="J49" s="103">
        <v>1665994.4572768002</v>
      </c>
      <c r="K49" s="103">
        <v>1678614</v>
      </c>
      <c r="L49" s="103">
        <v>1733280</v>
      </c>
      <c r="M49" s="103">
        <v>1866845</v>
      </c>
      <c r="N49" s="103">
        <v>2004275</v>
      </c>
      <c r="O49" s="2">
        <v>2096780</v>
      </c>
      <c r="P49" s="2">
        <v>2276457.0365880006</v>
      </c>
      <c r="Q49" s="2">
        <v>2330307.706272</v>
      </c>
      <c r="R49" s="2">
        <v>2397455.1301524006</v>
      </c>
      <c r="S49" s="2">
        <v>2530033.4675088003</v>
      </c>
    </row>
    <row r="50" spans="1:19">
      <c r="A50" s="9" t="s">
        <v>220</v>
      </c>
      <c r="B50" s="103">
        <v>799446</v>
      </c>
      <c r="C50" s="103">
        <v>756812</v>
      </c>
      <c r="D50" s="103">
        <v>738226</v>
      </c>
      <c r="E50" s="103">
        <v>736987.01857399999</v>
      </c>
      <c r="F50" s="103">
        <v>735998.98869300005</v>
      </c>
      <c r="G50" s="103">
        <v>745687.81459199998</v>
      </c>
      <c r="H50" s="103">
        <v>767574.25345439999</v>
      </c>
      <c r="I50" s="103">
        <v>776072.87803200004</v>
      </c>
      <c r="J50" s="103">
        <v>781019.94403480005</v>
      </c>
      <c r="K50" s="103">
        <v>781664</v>
      </c>
      <c r="L50" s="103">
        <v>832701</v>
      </c>
      <c r="M50" s="103">
        <v>855036</v>
      </c>
      <c r="N50" s="103">
        <v>876138</v>
      </c>
      <c r="O50" s="2">
        <v>890562</v>
      </c>
      <c r="P50" s="2">
        <v>909100.88896679995</v>
      </c>
      <c r="Q50" s="2">
        <v>904801.0141572</v>
      </c>
      <c r="R50" s="2">
        <v>918966.36588960001</v>
      </c>
      <c r="S50" s="2">
        <v>920769.73604760016</v>
      </c>
    </row>
    <row r="51" spans="1:19">
      <c r="A51" s="9" t="s">
        <v>221</v>
      </c>
      <c r="B51" s="103">
        <v>6649733</v>
      </c>
      <c r="C51" s="103">
        <v>6403646</v>
      </c>
      <c r="D51" s="103">
        <v>6434608</v>
      </c>
      <c r="E51" s="103">
        <v>6407053.2754309997</v>
      </c>
      <c r="F51" s="103">
        <v>6427845.2500339998</v>
      </c>
      <c r="G51" s="103">
        <v>6469399.8021011995</v>
      </c>
      <c r="H51" s="103">
        <v>6928274.0950032007</v>
      </c>
      <c r="I51" s="103">
        <v>7130027.5084260004</v>
      </c>
      <c r="J51" s="103">
        <v>7364721.0568728009</v>
      </c>
      <c r="K51" s="103">
        <v>7705402</v>
      </c>
      <c r="L51" s="103">
        <v>8019287</v>
      </c>
      <c r="M51" s="103">
        <v>8291766</v>
      </c>
      <c r="N51" s="103">
        <v>8651360</v>
      </c>
      <c r="O51" s="2">
        <v>8896800</v>
      </c>
      <c r="P51" s="2">
        <v>9073655.6423256006</v>
      </c>
      <c r="Q51" s="2">
        <v>9252142.7672784012</v>
      </c>
      <c r="R51" s="2">
        <v>9487653.4789728019</v>
      </c>
      <c r="S51" s="2">
        <v>9818153.0978855994</v>
      </c>
    </row>
    <row r="52" spans="1:19">
      <c r="A52" s="9" t="s">
        <v>222</v>
      </c>
      <c r="B52" s="103">
        <v>6837192</v>
      </c>
      <c r="C52" s="103">
        <v>6667915</v>
      </c>
      <c r="D52" s="103">
        <v>6779555</v>
      </c>
      <c r="E52" s="103">
        <v>6899166.1680989992</v>
      </c>
      <c r="F52" s="103">
        <v>7075498.7595390016</v>
      </c>
      <c r="G52" s="103">
        <v>7180926.3730164003</v>
      </c>
      <c r="H52" s="103">
        <v>7599494.8871904016</v>
      </c>
      <c r="I52" s="103">
        <v>7676332.721209202</v>
      </c>
      <c r="J52" s="103">
        <v>7818740.7930168007</v>
      </c>
      <c r="K52" s="103">
        <v>8140925</v>
      </c>
      <c r="L52" s="103">
        <v>8525092</v>
      </c>
      <c r="M52" s="103">
        <v>8820316</v>
      </c>
      <c r="N52" s="103">
        <v>9136652</v>
      </c>
      <c r="O52" s="2">
        <v>9448547</v>
      </c>
      <c r="P52" s="2">
        <v>9872129.8568652011</v>
      </c>
      <c r="Q52" s="2">
        <v>9844880.9377404004</v>
      </c>
      <c r="R52" s="2">
        <v>9792051.7419288028</v>
      </c>
      <c r="S52" s="2">
        <v>10176585.497979602</v>
      </c>
    </row>
    <row r="53" spans="1:19">
      <c r="A53" s="9" t="s">
        <v>223</v>
      </c>
      <c r="B53" s="103">
        <v>1395187</v>
      </c>
      <c r="C53" s="103">
        <v>1381720</v>
      </c>
      <c r="D53" s="103">
        <v>1366919</v>
      </c>
      <c r="E53" s="103">
        <v>1359862.1949819999</v>
      </c>
      <c r="F53" s="103">
        <v>1332838.0333109999</v>
      </c>
      <c r="G53" s="103">
        <v>1372811.0352492</v>
      </c>
      <c r="H53" s="103">
        <v>1333820.8330812</v>
      </c>
      <c r="I53" s="103">
        <v>1343295.6788675999</v>
      </c>
      <c r="J53" s="103">
        <v>1385521.8047795999</v>
      </c>
      <c r="K53" s="103">
        <v>1410088</v>
      </c>
      <c r="L53" s="103">
        <v>1444498</v>
      </c>
      <c r="M53" s="103">
        <v>1474869</v>
      </c>
      <c r="N53" s="103">
        <v>1533392</v>
      </c>
      <c r="O53" s="2">
        <v>1566244</v>
      </c>
      <c r="P53" s="2">
        <v>1628718.4142292002</v>
      </c>
      <c r="Q53" s="2">
        <v>1678642.7218944</v>
      </c>
      <c r="R53" s="2">
        <v>1686571.2104616</v>
      </c>
      <c r="S53" s="2">
        <v>1757112.2671056001</v>
      </c>
    </row>
    <row r="54" spans="1:19">
      <c r="A54" s="9" t="s">
        <v>224</v>
      </c>
      <c r="B54" s="103">
        <v>8867975</v>
      </c>
      <c r="C54" s="103">
        <v>8736052</v>
      </c>
      <c r="D54" s="103">
        <v>8754611</v>
      </c>
      <c r="E54" s="103">
        <v>9082833</v>
      </c>
      <c r="F54" s="103">
        <v>8140914</v>
      </c>
      <c r="G54" s="103">
        <v>8260049</v>
      </c>
      <c r="H54" s="103">
        <v>10029962</v>
      </c>
      <c r="I54" s="103">
        <v>10140224</v>
      </c>
      <c r="J54" s="103">
        <v>10516011</v>
      </c>
      <c r="K54" s="103">
        <v>10843147</v>
      </c>
      <c r="L54" s="103">
        <v>10975225</v>
      </c>
      <c r="M54" s="103">
        <v>11599999</v>
      </c>
      <c r="N54" s="103">
        <v>11978000</v>
      </c>
      <c r="O54" s="2">
        <v>12302321</v>
      </c>
      <c r="P54" s="2">
        <v>11986786.240000002</v>
      </c>
      <c r="Q54" s="2">
        <v>13107646.379999999</v>
      </c>
      <c r="R54" s="2">
        <v>12787302.4</v>
      </c>
      <c r="S54" s="2">
        <v>13200960.030000001</v>
      </c>
    </row>
    <row r="55" spans="1:19">
      <c r="A55" s="9" t="s">
        <v>225</v>
      </c>
      <c r="B55" s="103">
        <v>759478</v>
      </c>
      <c r="C55" s="103">
        <v>743029</v>
      </c>
      <c r="D55" s="103">
        <v>759145</v>
      </c>
      <c r="E55" s="103">
        <v>766048.81675399991</v>
      </c>
      <c r="F55" s="103">
        <v>775162.82995299995</v>
      </c>
      <c r="G55" s="103">
        <v>809679.28125719994</v>
      </c>
      <c r="H55" s="103">
        <v>836538.75801960006</v>
      </c>
      <c r="I55" s="103">
        <v>856107.88009799982</v>
      </c>
      <c r="J55" s="103">
        <v>871731.79469480005</v>
      </c>
      <c r="K55" s="103">
        <v>903320</v>
      </c>
      <c r="L55" s="186">
        <v>932415</v>
      </c>
      <c r="M55" s="103">
        <v>987100</v>
      </c>
      <c r="N55" s="103">
        <v>1082337</v>
      </c>
      <c r="O55" s="2">
        <v>1133054</v>
      </c>
      <c r="P55" s="2">
        <v>1183926.6551376001</v>
      </c>
      <c r="Q55" s="2">
        <v>1178127.6570624001</v>
      </c>
      <c r="R55" s="2">
        <v>1186342.2439056002</v>
      </c>
      <c r="S55" s="2">
        <v>1234670.5035984002</v>
      </c>
    </row>
    <row r="56" spans="1:19" ht="13.5" thickBot="1">
      <c r="A56" s="46" t="s">
        <v>87</v>
      </c>
      <c r="B56" s="413">
        <f t="shared" ref="B56:K56" si="0">SUM(B5:B55)</f>
        <v>334489083</v>
      </c>
      <c r="C56" s="413">
        <f t="shared" si="0"/>
        <v>325112843</v>
      </c>
      <c r="D56" s="413">
        <f t="shared" si="0"/>
        <v>330523734</v>
      </c>
      <c r="E56" s="413">
        <f t="shared" si="0"/>
        <v>330561519.08444893</v>
      </c>
      <c r="F56" s="413">
        <f t="shared" si="0"/>
        <v>332716795.69379449</v>
      </c>
      <c r="G56" s="413">
        <f t="shared" si="0"/>
        <v>341960598.47742271</v>
      </c>
      <c r="H56" s="413">
        <f t="shared" si="0"/>
        <v>356449029.43426079</v>
      </c>
      <c r="I56" s="413">
        <f t="shared" si="0"/>
        <v>359103143.82054353</v>
      </c>
      <c r="J56" s="413">
        <f t="shared" si="0"/>
        <v>366237569.42560142</v>
      </c>
      <c r="K56" s="413">
        <f t="shared" si="0"/>
        <v>382768193</v>
      </c>
      <c r="L56" s="413">
        <f t="shared" ref="L56:S56" si="1">SUM(L5:L55)</f>
        <v>397480193</v>
      </c>
      <c r="M56" s="413">
        <f t="shared" si="1"/>
        <v>408759714</v>
      </c>
      <c r="N56" s="413">
        <f t="shared" si="1"/>
        <v>425412950</v>
      </c>
      <c r="O56" s="413">
        <f t="shared" si="1"/>
        <v>434582931</v>
      </c>
      <c r="P56" s="413">
        <f t="shared" si="1"/>
        <v>442627666.43205768</v>
      </c>
      <c r="Q56" s="413">
        <f t="shared" si="1"/>
        <v>451972789.10427791</v>
      </c>
      <c r="R56" s="413">
        <f t="shared" si="1"/>
        <v>462079611.0258801</v>
      </c>
      <c r="S56" s="413">
        <f t="shared" si="1"/>
        <v>478763004.17904419</v>
      </c>
    </row>
    <row r="57" spans="1:19" ht="13.5" thickTop="1">
      <c r="A57" s="24"/>
      <c r="L57" s="25"/>
      <c r="M57" s="25"/>
    </row>
    <row r="58" spans="1:19">
      <c r="A58" s="9" t="s">
        <v>275</v>
      </c>
    </row>
    <row r="59" spans="1:19">
      <c r="A59" s="9" t="s">
        <v>276</v>
      </c>
    </row>
    <row r="60" spans="1:19">
      <c r="A60" s="9" t="s">
        <v>280</v>
      </c>
    </row>
    <row r="62" spans="1:19">
      <c r="A62" s="9" t="s">
        <v>2009</v>
      </c>
    </row>
    <row r="63" spans="1:19">
      <c r="A63" s="24"/>
    </row>
    <row r="64" spans="1:19" ht="15">
      <c r="A64" s="722" t="s">
        <v>1093</v>
      </c>
      <c r="B64" s="722"/>
    </row>
  </sheetData>
  <mergeCells count="2">
    <mergeCell ref="A2:J2"/>
    <mergeCell ref="A64:B64"/>
  </mergeCells>
  <phoneticPr fontId="15" type="noConversion"/>
  <hyperlinks>
    <hyperlink ref="A64:B64" location="'Table of Contents'!A1" display="Table of contents"/>
  </hyperlinks>
  <pageMargins left="0.75" right="0.75" top="1" bottom="1" header="0.5" footer="0.5"/>
  <pageSetup scale="67" orientation="landscape" verticalDpi="1200" r:id="rId1"/>
  <headerFooter alignWithMargins="0"/>
  <rowBreaks count="1" manualBreakCount="1">
    <brk id="41" max="16383" man="1"/>
  </rowBreaks>
</worksheet>
</file>

<file path=xl/worksheets/sheet29.xml><?xml version="1.0" encoding="utf-8"?>
<worksheet xmlns="http://schemas.openxmlformats.org/spreadsheetml/2006/main" xmlns:r="http://schemas.openxmlformats.org/officeDocument/2006/relationships">
  <sheetPr codeName="Sheet26"/>
  <dimension ref="A1:S330"/>
  <sheetViews>
    <sheetView zoomScaleNormal="100" workbookViewId="0">
      <selection sqref="A1:K1"/>
    </sheetView>
  </sheetViews>
  <sheetFormatPr defaultRowHeight="12.75"/>
  <cols>
    <col min="1" max="1" width="23.5703125" bestFit="1" customWidth="1"/>
    <col min="15" max="16" width="9.7109375" customWidth="1"/>
    <col min="17" max="17" width="9.42578125" customWidth="1"/>
    <col min="18" max="18" width="9.28515625" customWidth="1"/>
    <col min="19" max="19" width="9.140625" customWidth="1"/>
  </cols>
  <sheetData>
    <row r="1" spans="1:19">
      <c r="A1" s="731" t="s">
        <v>401</v>
      </c>
      <c r="B1" s="731"/>
      <c r="C1" s="731"/>
      <c r="D1" s="731"/>
      <c r="E1" s="731"/>
      <c r="F1" s="731"/>
      <c r="G1" s="731"/>
      <c r="H1" s="731"/>
      <c r="I1" s="731"/>
      <c r="J1" s="731"/>
      <c r="K1" s="731"/>
    </row>
    <row r="2" spans="1:19">
      <c r="A2" s="731" t="s">
        <v>2074</v>
      </c>
      <c r="B2" s="731"/>
      <c r="C2" s="731"/>
      <c r="D2" s="731"/>
      <c r="E2" s="731"/>
      <c r="F2" s="731"/>
      <c r="G2" s="731"/>
      <c r="H2" s="731"/>
      <c r="I2" s="731"/>
      <c r="J2" s="731"/>
      <c r="K2" s="731"/>
    </row>
    <row r="4" spans="1:19" ht="13.5" thickBot="1">
      <c r="A4" s="50" t="s">
        <v>108</v>
      </c>
      <c r="B4" s="43">
        <v>1994</v>
      </c>
      <c r="C4" s="43">
        <v>1995</v>
      </c>
      <c r="D4" s="43">
        <v>1996</v>
      </c>
      <c r="E4" s="43" t="s">
        <v>246</v>
      </c>
      <c r="F4" s="43">
        <v>1998</v>
      </c>
      <c r="G4" s="43">
        <v>1999</v>
      </c>
      <c r="H4" s="43" t="s">
        <v>278</v>
      </c>
      <c r="I4" s="43" t="s">
        <v>282</v>
      </c>
      <c r="J4" s="43">
        <v>2002</v>
      </c>
      <c r="K4" s="43">
        <v>2003</v>
      </c>
      <c r="L4" s="43">
        <v>2004</v>
      </c>
      <c r="M4" s="285">
        <v>2005</v>
      </c>
      <c r="N4" s="285">
        <v>2006</v>
      </c>
      <c r="O4" s="285">
        <v>2007</v>
      </c>
      <c r="P4" s="285">
        <v>2008</v>
      </c>
      <c r="Q4" s="285">
        <v>2009</v>
      </c>
      <c r="R4" s="285">
        <v>2010</v>
      </c>
      <c r="S4" s="285">
        <v>2011</v>
      </c>
    </row>
    <row r="5" spans="1:19">
      <c r="A5" s="9" t="s">
        <v>177</v>
      </c>
      <c r="B5" s="391">
        <f>'Spirits Shipments by State'!B5/'US and State Total Population'!B5</f>
        <v>1.0511890323266659</v>
      </c>
      <c r="C5" s="391">
        <f>'Spirits Shipments by State'!C5/'US and State Total Population'!C5</f>
        <v>1.0289855241109662</v>
      </c>
      <c r="D5" s="391">
        <f>'Spirits Shipments by State'!D5/'US and State Total Population'!D5</f>
        <v>1.0374812230236092</v>
      </c>
      <c r="E5" s="391">
        <f>'Spirits Shipments by State'!E5/'US and State Total Population'!E5</f>
        <v>1.0134351139201934</v>
      </c>
      <c r="F5" s="391">
        <f>'Spirits Shipments by State'!F5/'US and State Total Population'!F5</f>
        <v>0.99218730902960284</v>
      </c>
      <c r="G5" s="391">
        <f>'Spirits Shipments by State'!G5/'US and State Total Population'!G5</f>
        <v>0.99688563230362204</v>
      </c>
      <c r="H5" s="391">
        <f>'Spirits Shipments by State'!H5/'US and State Total Population'!H5</f>
        <v>0.99760326166471291</v>
      </c>
      <c r="I5" s="391">
        <f>'Spirits Shipments by State'!I5/'US and State Total Population'!I5</f>
        <v>0.99410824593594405</v>
      </c>
      <c r="J5" s="391">
        <f>'Spirits Shipments by State'!J5/'US and State Total Population'!J5</f>
        <v>1.0008896694670537</v>
      </c>
      <c r="K5" s="391">
        <f>'Spirits Shipments by State'!K5/'US and State Total Population'!K5</f>
        <v>1.0202235635998589</v>
      </c>
      <c r="L5" s="391">
        <f>'Spirits Shipments by State'!L5/'US and State Total Population'!L5</f>
        <v>1.0360136103390292</v>
      </c>
      <c r="M5" s="391">
        <f>'Spirits Shipments by State'!M5/'US and State Total Population'!M5</f>
        <v>1.0892899057346672</v>
      </c>
      <c r="N5" s="391">
        <f>'Spirits Shipments by State'!N5/'US and State Total Population'!N5</f>
        <v>1.0856729192224894</v>
      </c>
      <c r="O5" s="391">
        <f>'Spirits Shipments by State'!O5/'US and State Total Population'!O5</f>
        <v>1.0936431652219396</v>
      </c>
      <c r="P5" s="391">
        <f>'Spirits Shipments by State'!P5/'US and State Total Population'!P5</f>
        <v>1.1420342048352821</v>
      </c>
      <c r="Q5" s="391">
        <f>'Spirits Shipments by State'!Q5/'US and State Total Population'!Q5</f>
        <v>1.1526876286437808</v>
      </c>
      <c r="R5" s="391">
        <f>'Spirits Shipments by State'!R5/'US and State Total Population'!R5</f>
        <v>1.1528736276104194</v>
      </c>
      <c r="S5" s="391">
        <f>'Spirits Shipments by State'!S5/'US and State Total Population'!S5</f>
        <v>1.1788460223708894</v>
      </c>
    </row>
    <row r="6" spans="1:19">
      <c r="A6" s="9" t="s">
        <v>178</v>
      </c>
      <c r="B6" s="391">
        <f>'Spirits Shipments by State'!B6/'US and State Total Population'!B6</f>
        <v>1.9583844404516433</v>
      </c>
      <c r="C6" s="391">
        <f>'Spirits Shipments by State'!C6/'US and State Total Population'!C6</f>
        <v>1.9212821717636315</v>
      </c>
      <c r="D6" s="391">
        <f>'Spirits Shipments by State'!D6/'US and State Total Population'!D6</f>
        <v>1.7752974601072351</v>
      </c>
      <c r="E6" s="391">
        <f>'Spirits Shipments by State'!E6/'US and State Total Population'!E6</f>
        <v>1.6949971287245011</v>
      </c>
      <c r="F6" s="391">
        <f>'Spirits Shipments by State'!F6/'US and State Total Population'!F6</f>
        <v>1.81022596026661</v>
      </c>
      <c r="G6" s="391">
        <f>'Spirits Shipments by State'!G6/'US and State Total Population'!G6</f>
        <v>1.8208918673643</v>
      </c>
      <c r="H6" s="391">
        <f>'Spirits Shipments by State'!H6/'US and State Total Population'!H6</f>
        <v>1.7146206417310035</v>
      </c>
      <c r="I6" s="391">
        <f>'Spirits Shipments by State'!I6/'US and State Total Population'!I6</f>
        <v>1.8689225472234505</v>
      </c>
      <c r="J6" s="391">
        <f>'Spirits Shipments by State'!J6/'US and State Total Population'!J6</f>
        <v>2.1918660130668082</v>
      </c>
      <c r="K6" s="391">
        <f>'Spirits Shipments by State'!K6/'US and State Total Population'!K6</f>
        <v>1.5399369028913359</v>
      </c>
      <c r="L6" s="391">
        <f>'Spirits Shipments by State'!L6/'US and State Total Population'!L6</f>
        <v>1.8812224365520633</v>
      </c>
      <c r="M6" s="391">
        <f>'Spirits Shipments by State'!M6/'US and State Total Population'!M6</f>
        <v>1.9088756776967657</v>
      </c>
      <c r="N6" s="391">
        <f>'Spirits Shipments by State'!N6/'US and State Total Population'!N6</f>
        <v>2.0314327496188826</v>
      </c>
      <c r="O6" s="391">
        <f>'Spirits Shipments by State'!O6/'US and State Total Population'!O6</f>
        <v>1.9536287036914688</v>
      </c>
      <c r="P6" s="391">
        <f>'Spirits Shipments by State'!P6/'US and State Total Population'!P6</f>
        <v>2.0875311273756254</v>
      </c>
      <c r="Q6" s="391">
        <f>'Spirits Shipments by State'!Q6/'US and State Total Population'!Q6</f>
        <v>2.1845339762596407</v>
      </c>
      <c r="R6" s="391">
        <f>'Spirits Shipments by State'!R6/'US and State Total Population'!R6</f>
        <v>2.1173251628571386</v>
      </c>
      <c r="S6" s="391">
        <f>'Spirits Shipments by State'!S6/'US and State Total Population'!S6</f>
        <v>2.3822048579011295</v>
      </c>
    </row>
    <row r="7" spans="1:19">
      <c r="A7" s="9" t="s">
        <v>179</v>
      </c>
      <c r="B7" s="391">
        <f>'Spirits Shipments by State'!B7/'US and State Total Population'!B7</f>
        <v>1.3386103330224643</v>
      </c>
      <c r="C7" s="391">
        <f>'Spirits Shipments by State'!C7/'US and State Total Population'!C7</f>
        <v>1.3294827590485638</v>
      </c>
      <c r="D7" s="391">
        <f>'Spirits Shipments by State'!D7/'US and State Total Population'!D7</f>
        <v>1.3916096569826508</v>
      </c>
      <c r="E7" s="391">
        <f>'Spirits Shipments by State'!E7/'US and State Total Population'!E7</f>
        <v>1.2981441801650415</v>
      </c>
      <c r="F7" s="391">
        <f>'Spirits Shipments by State'!F7/'US and State Total Population'!F7</f>
        <v>1.3091305093929526</v>
      </c>
      <c r="G7" s="391">
        <f>'Spirits Shipments by State'!G7/'US and State Total Population'!G7</f>
        <v>1.3437220678355906</v>
      </c>
      <c r="H7" s="391">
        <f>'Spirits Shipments by State'!H7/'US and State Total Population'!H7</f>
        <v>1.3603178750524985</v>
      </c>
      <c r="I7" s="391">
        <f>'Spirits Shipments by State'!I7/'US and State Total Population'!I7</f>
        <v>1.3479516175581814</v>
      </c>
      <c r="J7" s="391">
        <f>'Spirits Shipments by State'!J7/'US and State Total Population'!J7</f>
        <v>1.3321659792562635</v>
      </c>
      <c r="K7" s="391">
        <f>'Spirits Shipments by State'!K7/'US and State Total Population'!K7</f>
        <v>1.3623956049150014</v>
      </c>
      <c r="L7" s="391">
        <f>'Spirits Shipments by State'!L7/'US and State Total Population'!L7</f>
        <v>1.4127883348766841</v>
      </c>
      <c r="M7" s="391">
        <f>'Spirits Shipments by State'!M7/'US and State Total Population'!M7</f>
        <v>1.3812563126558086</v>
      </c>
      <c r="N7" s="391">
        <f>'Spirits Shipments by State'!N7/'US and State Total Population'!N7</f>
        <v>1.5253093472570149</v>
      </c>
      <c r="O7" s="391">
        <f>'Spirits Shipments by State'!O7/'US and State Total Population'!O7</f>
        <v>1.4846378037910599</v>
      </c>
      <c r="P7" s="391">
        <f>'Spirits Shipments by State'!P7/'US and State Total Population'!P7</f>
        <v>1.4318994386822108</v>
      </c>
      <c r="Q7" s="391">
        <f>'Spirits Shipments by State'!Q7/'US and State Total Population'!Q7</f>
        <v>1.3739594040308818</v>
      </c>
      <c r="R7" s="391">
        <f>'Spirits Shipments by State'!R7/'US and State Total Population'!R7</f>
        <v>1.6280148220650239</v>
      </c>
      <c r="S7" s="391">
        <f>'Spirits Shipments by State'!S7/'US and State Total Population'!S7</f>
        <v>1.5794105015367261</v>
      </c>
    </row>
    <row r="8" spans="1:19">
      <c r="A8" s="9" t="s">
        <v>180</v>
      </c>
      <c r="B8" s="391">
        <f>'Spirits Shipments by State'!B8/'US and State Total Population'!B8</f>
        <v>0.93975146139624433</v>
      </c>
      <c r="C8" s="391">
        <f>'Spirits Shipments by State'!C8/'US and State Total Population'!C8</f>
        <v>0.98754002821646614</v>
      </c>
      <c r="D8" s="391">
        <f>'Spirits Shipments by State'!D8/'US and State Total Population'!D8</f>
        <v>1.0274634550868567</v>
      </c>
      <c r="E8" s="391">
        <f>'Spirits Shipments by State'!E8/'US and State Total Population'!E8</f>
        <v>1.0069705392739199</v>
      </c>
      <c r="F8" s="391">
        <f>'Spirits Shipments by State'!F8/'US and State Total Population'!F8</f>
        <v>0.99834100512167545</v>
      </c>
      <c r="G8" s="391">
        <f>'Spirits Shipments by State'!G8/'US and State Total Population'!G8</f>
        <v>1.0495530467720833</v>
      </c>
      <c r="H8" s="391">
        <f>'Spirits Shipments by State'!H8/'US and State Total Population'!H8</f>
        <v>1.0439937743148184</v>
      </c>
      <c r="I8" s="391">
        <f>'Spirits Shipments by State'!I8/'US and State Total Population'!I8</f>
        <v>1.1011004620416645</v>
      </c>
      <c r="J8" s="391">
        <f>'Spirits Shipments by State'!J8/'US and State Total Population'!J8</f>
        <v>1.0696481210813482</v>
      </c>
      <c r="K8" s="391">
        <f>'Spirits Shipments by State'!K8/'US and State Total Population'!K8</f>
        <v>1.137502028213601</v>
      </c>
      <c r="L8" s="391">
        <f>'Spirits Shipments by State'!L8/'US and State Total Population'!L8</f>
        <v>1.1218896784932144</v>
      </c>
      <c r="M8" s="391">
        <f>'Spirits Shipments by State'!M8/'US and State Total Population'!M8</f>
        <v>1.1375613145640282</v>
      </c>
      <c r="N8" s="391">
        <f>'Spirits Shipments by State'!N8/'US and State Total Population'!N8</f>
        <v>1.2419564374710925</v>
      </c>
      <c r="O8" s="391">
        <f>'Spirits Shipments by State'!O8/'US and State Total Population'!O8</f>
        <v>1.1819592398245293</v>
      </c>
      <c r="P8" s="391">
        <f>'Spirits Shipments by State'!P8/'US and State Total Population'!P8</f>
        <v>1.2566307827477867</v>
      </c>
      <c r="Q8" s="391">
        <f>'Spirits Shipments by State'!Q8/'US and State Total Population'!Q8</f>
        <v>1.3001243657180086</v>
      </c>
      <c r="R8" s="391">
        <f>'Spirits Shipments by State'!R8/'US and State Total Population'!R8</f>
        <v>1.3045455142149023</v>
      </c>
      <c r="S8" s="391">
        <f>'Spirits Shipments by State'!S8/'US and State Total Population'!S8</f>
        <v>1.2960477034568021</v>
      </c>
    </row>
    <row r="9" spans="1:19">
      <c r="A9" s="9" t="s">
        <v>283</v>
      </c>
      <c r="B9" s="391">
        <f>'Spirits Shipments by State'!B9/'US and State Total Population'!B9</f>
        <v>1.2803625664554565</v>
      </c>
      <c r="C9" s="391">
        <f>'Spirits Shipments by State'!C9/'US and State Total Population'!C9</f>
        <v>1.1985705903557677</v>
      </c>
      <c r="D9" s="391">
        <f>'Spirits Shipments by State'!D9/'US and State Total Population'!D9</f>
        <v>1.2074727643111551</v>
      </c>
      <c r="E9" s="391">
        <f>'Spirits Shipments by State'!E9/'US and State Total Population'!E9</f>
        <v>1.1744167104547465</v>
      </c>
      <c r="F9" s="391">
        <f>'Spirits Shipments by State'!F9/'US and State Total Population'!F9</f>
        <v>1.1572806207166768</v>
      </c>
      <c r="G9" s="391">
        <f>'Spirits Shipments by State'!G9/'US and State Total Population'!G9</f>
        <v>1.1856351273301897</v>
      </c>
      <c r="H9" s="391">
        <f>'Spirits Shipments by State'!H9/'US and State Total Population'!H9</f>
        <v>1.2155493462454094</v>
      </c>
      <c r="I9" s="391">
        <f>'Spirits Shipments by State'!I9/'US and State Total Population'!I9</f>
        <v>1.2190055185856332</v>
      </c>
      <c r="J9" s="391">
        <f>'Spirits Shipments by State'!J9/'US and State Total Population'!J9</f>
        <v>1.2324747372266318</v>
      </c>
      <c r="K9" s="391">
        <f>'Spirits Shipments by State'!K9/'US and State Total Population'!K9</f>
        <v>1.272125773754271</v>
      </c>
      <c r="L9" s="391">
        <f>'Spirits Shipments by State'!L9/'US and State Total Population'!L9</f>
        <v>1.3807631258738153</v>
      </c>
      <c r="M9" s="391">
        <f>'Spirits Shipments by State'!M9/'US and State Total Population'!M9</f>
        <v>1.3764852378048296</v>
      </c>
      <c r="N9" s="391">
        <f>'Spirits Shipments by State'!N9/'US and State Total Population'!N9</f>
        <v>1.3797364579609768</v>
      </c>
      <c r="O9" s="391">
        <f>'Spirits Shipments by State'!O9/'US and State Total Population'!O9</f>
        <v>1.3800296908526015</v>
      </c>
      <c r="P9" s="391">
        <f>'Spirits Shipments by State'!P9/'US and State Total Population'!P9</f>
        <v>1.3770320463776557</v>
      </c>
      <c r="Q9" s="391">
        <f>'Spirits Shipments by State'!Q9/'US and State Total Population'!Q9</f>
        <v>1.3924511623719105</v>
      </c>
      <c r="R9" s="391">
        <f>'Spirits Shipments by State'!R9/'US and State Total Population'!R9</f>
        <v>1.4050117950247956</v>
      </c>
      <c r="S9" s="391">
        <f>'Spirits Shipments by State'!S9/'US and State Total Population'!S9</f>
        <v>1.4481830772559245</v>
      </c>
    </row>
    <row r="10" spans="1:19">
      <c r="A10" s="9" t="s">
        <v>284</v>
      </c>
      <c r="B10" s="391">
        <f>'Spirits Shipments by State'!B10/'US and State Total Population'!B10</f>
        <v>1.6149620532693476</v>
      </c>
      <c r="C10" s="391">
        <f>'Spirits Shipments by State'!C10/'US and State Total Population'!C10</f>
        <v>1.515125881547138</v>
      </c>
      <c r="D10" s="391">
        <f>'Spirits Shipments by State'!D10/'US and State Total Population'!D10</f>
        <v>1.6301085824082417</v>
      </c>
      <c r="E10" s="391">
        <f>'Spirits Shipments by State'!E10/'US and State Total Population'!E10</f>
        <v>1.5730642339918965</v>
      </c>
      <c r="F10" s="391">
        <f>'Spirits Shipments by State'!F10/'US and State Total Population'!F10</f>
        <v>1.6187963044609937</v>
      </c>
      <c r="G10" s="391">
        <f>'Spirits Shipments by State'!G10/'US and State Total Population'!G10</f>
        <v>1.6004354453767116</v>
      </c>
      <c r="H10" s="391">
        <f>'Spirits Shipments by State'!H10/'US and State Total Population'!H10</f>
        <v>1.7336445315713247</v>
      </c>
      <c r="I10" s="391">
        <f>'Spirits Shipments by State'!I10/'US and State Total Population'!I10</f>
        <v>1.8735558735518121</v>
      </c>
      <c r="J10" s="391">
        <f>'Spirits Shipments by State'!J10/'US and State Total Population'!J10</f>
        <v>1.7498081345616274</v>
      </c>
      <c r="K10" s="391">
        <f>'Spirits Shipments by State'!K10/'US and State Total Population'!K10</f>
        <v>1.7003257672746028</v>
      </c>
      <c r="L10" s="391">
        <f>'Spirits Shipments by State'!L10/'US and State Total Population'!L10</f>
        <v>1.8469290551189661</v>
      </c>
      <c r="M10" s="391">
        <f>'Spirits Shipments by State'!M10/'US and State Total Population'!M10</f>
        <v>1.9395935946592706</v>
      </c>
      <c r="N10" s="391">
        <f>'Spirits Shipments by State'!N10/'US and State Total Population'!N10</f>
        <v>1.9231320638606042</v>
      </c>
      <c r="O10" s="391">
        <f>'Spirits Shipments by State'!O10/'US and State Total Population'!O10</f>
        <v>1.9688804134823665</v>
      </c>
      <c r="P10" s="391">
        <f>'Spirits Shipments by State'!P10/'US and State Total Population'!P10</f>
        <v>1.9940754609414477</v>
      </c>
      <c r="Q10" s="391">
        <f>'Spirits Shipments by State'!Q10/'US and State Total Population'!Q10</f>
        <v>1.9602688532837866</v>
      </c>
      <c r="R10" s="391">
        <f>'Spirits Shipments by State'!R10/'US and State Total Population'!R10</f>
        <v>2.0121770686316669</v>
      </c>
      <c r="S10" s="391">
        <f>'Spirits Shipments by State'!S10/'US and State Total Population'!S10</f>
        <v>2.076725182699855</v>
      </c>
    </row>
    <row r="11" spans="1:19">
      <c r="A11" s="9" t="s">
        <v>183</v>
      </c>
      <c r="B11" s="391">
        <f>'Spirits Shipments by State'!B11/'US and State Total Population'!B11</f>
        <v>1.5462357977890433</v>
      </c>
      <c r="C11" s="391">
        <f>'Spirits Shipments by State'!C11/'US and State Total Population'!C11</f>
        <v>1.5028386255228414</v>
      </c>
      <c r="D11" s="391">
        <f>'Spirits Shipments by State'!D11/'US and State Total Population'!D11</f>
        <v>1.4863383867521207</v>
      </c>
      <c r="E11" s="391">
        <f>'Spirits Shipments by State'!E11/'US and State Total Population'!E11</f>
        <v>1.4664021176658859</v>
      </c>
      <c r="F11" s="391">
        <f>'Spirits Shipments by State'!F11/'US and State Total Population'!F11</f>
        <v>1.4487031014883436</v>
      </c>
      <c r="G11" s="391">
        <f>'Spirits Shipments by State'!G11/'US and State Total Population'!G11</f>
        <v>1.4838711776898246</v>
      </c>
      <c r="H11" s="391">
        <f>'Spirits Shipments by State'!H11/'US and State Total Population'!H11</f>
        <v>1.489880960127373</v>
      </c>
      <c r="I11" s="391">
        <f>'Spirits Shipments by State'!I11/'US and State Total Population'!I11</f>
        <v>1.4925835888604193</v>
      </c>
      <c r="J11" s="391">
        <f>'Spirits Shipments by State'!J11/'US and State Total Population'!J11</f>
        <v>1.5047367354153296</v>
      </c>
      <c r="K11" s="391">
        <f>'Spirits Shipments by State'!K11/'US and State Total Population'!K11</f>
        <v>1.554275285674575</v>
      </c>
      <c r="L11" s="391">
        <f>'Spirits Shipments by State'!L11/'US and State Total Population'!L11</f>
        <v>1.5876675478246658</v>
      </c>
      <c r="M11" s="391">
        <f>'Spirits Shipments by State'!M11/'US and State Total Population'!M11</f>
        <v>1.6027621126657725</v>
      </c>
      <c r="N11" s="391">
        <f>'Spirits Shipments by State'!N11/'US and State Total Population'!N11</f>
        <v>1.6387928424471372</v>
      </c>
      <c r="O11" s="391">
        <f>'Spirits Shipments by State'!O11/'US and State Total Population'!O11</f>
        <v>1.6703855274755377</v>
      </c>
      <c r="P11" s="391">
        <f>'Spirits Shipments by State'!P11/'US and State Total Population'!P11</f>
        <v>1.7321186821171397</v>
      </c>
      <c r="Q11" s="391">
        <f>'Spirits Shipments by State'!Q11/'US and State Total Population'!Q11</f>
        <v>1.7337278812877173</v>
      </c>
      <c r="R11" s="391">
        <f>'Spirits Shipments by State'!R11/'US and State Total Population'!R11</f>
        <v>1.7685762271381371</v>
      </c>
      <c r="S11" s="391">
        <f>'Spirits Shipments by State'!S11/'US and State Total Population'!S11</f>
        <v>1.7835677461278372</v>
      </c>
    </row>
    <row r="12" spans="1:19">
      <c r="A12" s="9" t="s">
        <v>184</v>
      </c>
      <c r="B12" s="391">
        <f>'Spirits Shipments by State'!B12/'US and State Total Population'!B12</f>
        <v>1.8546558055592333</v>
      </c>
      <c r="C12" s="391">
        <f>'Spirits Shipments by State'!C12/'US and State Total Population'!C12</f>
        <v>1.8237069946035132</v>
      </c>
      <c r="D12" s="391">
        <f>'Spirits Shipments by State'!D12/'US and State Total Population'!D12</f>
        <v>1.8032759451372984</v>
      </c>
      <c r="E12" s="391">
        <f>'Spirits Shipments by State'!E12/'US and State Total Population'!E12</f>
        <v>2.0075676625144547</v>
      </c>
      <c r="F12" s="391">
        <f>'Spirits Shipments by State'!F12/'US and State Total Population'!F12</f>
        <v>1.9298132536828523</v>
      </c>
      <c r="G12" s="391">
        <f>'Spirits Shipments by State'!G12/'US and State Total Population'!G12</f>
        <v>2.013556303952309</v>
      </c>
      <c r="H12" s="391">
        <f>'Spirits Shipments by State'!H12/'US and State Total Population'!H12</f>
        <v>2.1057967660388299</v>
      </c>
      <c r="I12" s="391">
        <f>'Spirits Shipments by State'!I12/'US and State Total Population'!I12</f>
        <v>2.0998466956493282</v>
      </c>
      <c r="J12" s="391">
        <f>'Spirits Shipments by State'!J12/'US and State Total Population'!J12</f>
        <v>2.1762112235528894</v>
      </c>
      <c r="K12" s="391">
        <f>'Spirits Shipments by State'!K12/'US and State Total Population'!K12</f>
        <v>2.3374601786648523</v>
      </c>
      <c r="L12" s="391">
        <f>'Spirits Shipments by State'!L12/'US and State Total Population'!L12</f>
        <v>2.5653241804956388</v>
      </c>
      <c r="M12" s="391">
        <f>'Spirits Shipments by State'!M12/'US and State Total Population'!M12</f>
        <v>2.4921248057587246</v>
      </c>
      <c r="N12" s="391">
        <f>'Spirits Shipments by State'!N12/'US and State Total Population'!N12</f>
        <v>2.5488777773335247</v>
      </c>
      <c r="O12" s="391">
        <f>'Spirits Shipments by State'!O12/'US and State Total Population'!O12</f>
        <v>2.5731228964920363</v>
      </c>
      <c r="P12" s="391">
        <f>'Spirits Shipments by State'!P12/'US and State Total Population'!P12</f>
        <v>2.5661900464097713</v>
      </c>
      <c r="Q12" s="391">
        <f>'Spirits Shipments by State'!Q12/'US and State Total Population'!Q12</f>
        <v>2.7017439403833596</v>
      </c>
      <c r="R12" s="391">
        <f>'Spirits Shipments by State'!R12/'US and State Total Population'!R12</f>
        <v>2.7474854024416517</v>
      </c>
      <c r="S12" s="391">
        <f>'Spirits Shipments by State'!S12/'US and State Total Population'!S12</f>
        <v>3.0716700158880421</v>
      </c>
    </row>
    <row r="13" spans="1:19">
      <c r="A13" s="9" t="s">
        <v>185</v>
      </c>
      <c r="B13" s="391">
        <f>'Spirits Shipments by State'!B13/'US and State Total Population'!B13</f>
        <v>3.0704603734647571</v>
      </c>
      <c r="C13" s="391">
        <f>'Spirits Shipments by State'!C13/'US and State Total Population'!C13</f>
        <v>3.0567597503604547</v>
      </c>
      <c r="D13" s="391">
        <f>'Spirits Shipments by State'!D13/'US and State Total Population'!D13</f>
        <v>2.9620599709631938</v>
      </c>
      <c r="E13" s="391">
        <f>'Spirits Shipments by State'!E13/'US and State Total Population'!E13</f>
        <v>3.2454221680499389</v>
      </c>
      <c r="F13" s="391">
        <f>'Spirits Shipments by State'!F13/'US and State Total Population'!F13</f>
        <v>2.9361728853740954</v>
      </c>
      <c r="G13" s="391">
        <f>'Spirits Shipments by State'!G13/'US and State Total Population'!G13</f>
        <v>2.7569101370891227</v>
      </c>
      <c r="H13" s="391">
        <f>'Spirits Shipments by State'!H13/'US and State Total Population'!H13</f>
        <v>3.0155809719042264</v>
      </c>
      <c r="I13" s="391">
        <f>'Spirits Shipments by State'!I13/'US and State Total Population'!I13</f>
        <v>2.9399682868310721</v>
      </c>
      <c r="J13" s="391">
        <f>'Spirits Shipments by State'!J13/'US and State Total Population'!J13</f>
        <v>3.0189980521902497</v>
      </c>
      <c r="K13" s="391">
        <f>'Spirits Shipments by State'!K13/'US and State Total Population'!K13</f>
        <v>3.1459356289110469</v>
      </c>
      <c r="L13" s="391">
        <f>'Spirits Shipments by State'!L13/'US and State Total Population'!L13</f>
        <v>3.1422450610072801</v>
      </c>
      <c r="M13" s="391">
        <f>'Spirits Shipments by State'!M13/'US and State Total Population'!M13</f>
        <v>3.1092725870158699</v>
      </c>
      <c r="N13" s="391">
        <f>'Spirits Shipments by State'!N13/'US and State Total Population'!N13</f>
        <v>3.1635785650961106</v>
      </c>
      <c r="O13" s="391">
        <f>'Spirits Shipments by State'!O13/'US and State Total Population'!O13</f>
        <v>3.1374968530350351</v>
      </c>
      <c r="P13" s="391">
        <f>'Spirits Shipments by State'!P13/'US and State Total Population'!P13</f>
        <v>3.1563025380470506</v>
      </c>
      <c r="Q13" s="391">
        <f>'Spirits Shipments by State'!Q13/'US and State Total Population'!Q13</f>
        <v>3.1386909516606996</v>
      </c>
      <c r="R13" s="391">
        <f>'Spirits Shipments by State'!R13/'US and State Total Population'!R13</f>
        <v>3.0058519844921578</v>
      </c>
      <c r="S13" s="391">
        <f>'Spirits Shipments by State'!S13/'US and State Total Population'!S13</f>
        <v>3.1269573189464737</v>
      </c>
    </row>
    <row r="14" spans="1:19">
      <c r="A14" s="9" t="s">
        <v>285</v>
      </c>
      <c r="B14" s="391">
        <f>'Spirits Shipments by State'!B14/'US and State Total Population'!B14</f>
        <v>1.7216594973792516</v>
      </c>
      <c r="C14" s="391">
        <f>'Spirits Shipments by State'!C14/'US and State Total Population'!C14</f>
        <v>1.6240337050634979</v>
      </c>
      <c r="D14" s="391">
        <f>'Spirits Shipments by State'!D14/'US and State Total Population'!D14</f>
        <v>1.61401130787916</v>
      </c>
      <c r="E14" s="391">
        <f>'Spirits Shipments by State'!E14/'US and State Total Population'!E14</f>
        <v>1.5973601608396619</v>
      </c>
      <c r="F14" s="391">
        <f>'Spirits Shipments by State'!F14/'US and State Total Population'!F14</f>
        <v>1.5776014542675361</v>
      </c>
      <c r="G14" s="391">
        <f>'Spirits Shipments by State'!G14/'US and State Total Population'!G14</f>
        <v>1.605298383106841</v>
      </c>
      <c r="H14" s="391">
        <f>'Spirits Shipments by State'!H14/'US and State Total Population'!H14</f>
        <v>1.6465426528639244</v>
      </c>
      <c r="I14" s="391">
        <f>'Spirits Shipments by State'!I14/'US and State Total Population'!I14</f>
        <v>1.6467374109388231</v>
      </c>
      <c r="J14" s="391">
        <f>'Spirits Shipments by State'!J14/'US and State Total Population'!J14</f>
        <v>1.6874169615591581</v>
      </c>
      <c r="K14" s="391">
        <f>'Spirits Shipments by State'!K14/'US and State Total Population'!K14</f>
        <v>1.7305449493034235</v>
      </c>
      <c r="L14" s="391">
        <f>'Spirits Shipments by State'!L14/'US and State Total Population'!L14</f>
        <v>1.774755887077663</v>
      </c>
      <c r="M14" s="391">
        <f>'Spirits Shipments by State'!M14/'US and State Total Population'!M14</f>
        <v>1.8413872726052558</v>
      </c>
      <c r="N14" s="391">
        <f>'Spirits Shipments by State'!N14/'US and State Total Population'!N14</f>
        <v>1.8736933096466064</v>
      </c>
      <c r="O14" s="391">
        <f>'Spirits Shipments by State'!O14/'US and State Total Population'!O14</f>
        <v>1.889396899677497</v>
      </c>
      <c r="P14" s="391">
        <f>'Spirits Shipments by State'!P14/'US and State Total Population'!P14</f>
        <v>1.8379657055685348</v>
      </c>
      <c r="Q14" s="391">
        <f>'Spirits Shipments by State'!Q14/'US and State Total Population'!Q14</f>
        <v>1.8919848582118137</v>
      </c>
      <c r="R14" s="391">
        <f>'Spirits Shipments by State'!R14/'US and State Total Population'!R14</f>
        <v>1.9024347360593183</v>
      </c>
      <c r="S14" s="391">
        <f>'Spirits Shipments by State'!S14/'US and State Total Population'!S14</f>
        <v>1.955962640084149</v>
      </c>
    </row>
    <row r="15" spans="1:19">
      <c r="A15" s="9" t="s">
        <v>187</v>
      </c>
      <c r="B15" s="391">
        <f>'Spirits Shipments by State'!B15/'US and State Total Population'!B15</f>
        <v>1.4207270616228633</v>
      </c>
      <c r="C15" s="391">
        <f>'Spirits Shipments by State'!C15/'US and State Total Population'!C15</f>
        <v>1.3634691440015732</v>
      </c>
      <c r="D15" s="391">
        <f>'Spirits Shipments by State'!D15/'US and State Total Population'!D15</f>
        <v>1.354669181152713</v>
      </c>
      <c r="E15" s="391">
        <f>'Spirits Shipments by State'!E15/'US and State Total Population'!E15</f>
        <v>1.3509308077879023</v>
      </c>
      <c r="F15" s="391">
        <f>'Spirits Shipments by State'!F15/'US and State Total Population'!F15</f>
        <v>1.3477258831141614</v>
      </c>
      <c r="G15" s="391">
        <f>'Spirits Shipments by State'!G15/'US and State Total Population'!G15</f>
        <v>1.3393723437772846</v>
      </c>
      <c r="H15" s="391">
        <f>'Spirits Shipments by State'!H15/'US and State Total Population'!H15</f>
        <v>1.3116009094959655</v>
      </c>
      <c r="I15" s="391">
        <f>'Spirits Shipments by State'!I15/'US and State Total Population'!I15</f>
        <v>1.2578400283562856</v>
      </c>
      <c r="J15" s="391">
        <f>'Spirits Shipments by State'!J15/'US and State Total Population'!J15</f>
        <v>1.2533987194760658</v>
      </c>
      <c r="K15" s="391">
        <f>'Spirits Shipments by State'!K15/'US and State Total Population'!K15</f>
        <v>1.2732896793788655</v>
      </c>
      <c r="L15" s="391">
        <f>'Spirits Shipments by State'!L15/'US and State Total Population'!L15</f>
        <v>1.2430327623707165</v>
      </c>
      <c r="M15" s="391">
        <f>'Spirits Shipments by State'!M15/'US and State Total Population'!M15</f>
        <v>1.2362188169331769</v>
      </c>
      <c r="N15" s="391">
        <f>'Spirits Shipments by State'!N15/'US and State Total Population'!N15</f>
        <v>1.2742799838818979</v>
      </c>
      <c r="O15" s="391">
        <f>'Spirits Shipments by State'!O15/'US and State Total Population'!O15</f>
        <v>1.2886521338145813</v>
      </c>
      <c r="P15" s="391">
        <f>'Spirits Shipments by State'!P15/'US and State Total Population'!P15</f>
        <v>1.240648431509237</v>
      </c>
      <c r="Q15" s="391">
        <f>'Spirits Shipments by State'!Q15/'US and State Total Population'!Q15</f>
        <v>1.2445031915583054</v>
      </c>
      <c r="R15" s="391">
        <f>'Spirits Shipments by State'!R15/'US and State Total Population'!R15</f>
        <v>1.2962242667159851</v>
      </c>
      <c r="S15" s="391">
        <f>'Spirits Shipments by State'!S15/'US and State Total Population'!S15</f>
        <v>1.3150662547282566</v>
      </c>
    </row>
    <row r="16" spans="1:19">
      <c r="A16" s="9" t="s">
        <v>286</v>
      </c>
      <c r="B16" s="391">
        <f>'Spirits Shipments by State'!B16/'US and State Total Population'!B16</f>
        <v>1.2058034451166113</v>
      </c>
      <c r="C16" s="391">
        <f>'Spirits Shipments by State'!C16/'US and State Total Population'!C16</f>
        <v>1.0995217461778963</v>
      </c>
      <c r="D16" s="391">
        <f>'Spirits Shipments by State'!D16/'US and State Total Population'!D16</f>
        <v>1.1208850638211263</v>
      </c>
      <c r="E16" s="391">
        <f>'Spirits Shipments by State'!E16/'US and State Total Population'!E16</f>
        <v>1.0810240665544222</v>
      </c>
      <c r="F16" s="391">
        <f>'Spirits Shipments by State'!F16/'US and State Total Population'!F16</f>
        <v>1.0532655054627384</v>
      </c>
      <c r="G16" s="391">
        <f>'Spirits Shipments by State'!G16/'US and State Total Population'!G16</f>
        <v>1.1054118813517311</v>
      </c>
      <c r="H16" s="391">
        <f>'Spirits Shipments by State'!H16/'US and State Total Population'!H16</f>
        <v>1.1837811468461277</v>
      </c>
      <c r="I16" s="391">
        <f>'Spirits Shipments by State'!I16/'US and State Total Population'!I16</f>
        <v>1.192562122574315</v>
      </c>
      <c r="J16" s="391">
        <f>'Spirits Shipments by State'!J16/'US and State Total Population'!J16</f>
        <v>1.2481499375504628</v>
      </c>
      <c r="K16" s="391">
        <f>'Spirits Shipments by State'!K16/'US and State Total Population'!K16</f>
        <v>1.3304078951299851</v>
      </c>
      <c r="L16" s="391">
        <f>'Spirits Shipments by State'!L16/'US and State Total Population'!L16</f>
        <v>1.1797413090516262</v>
      </c>
      <c r="M16" s="391">
        <f>'Spirits Shipments by State'!M16/'US and State Total Population'!M16</f>
        <v>1.3349187168042211</v>
      </c>
      <c r="N16" s="391">
        <f>'Spirits Shipments by State'!N16/'US and State Total Population'!N16</f>
        <v>1.5899100107899227</v>
      </c>
      <c r="O16" s="391">
        <f>'Spirits Shipments by State'!O16/'US and State Total Population'!O16</f>
        <v>1.3842914582935375</v>
      </c>
      <c r="P16" s="391">
        <f>'Spirits Shipments by State'!P16/'US and State Total Population'!P16</f>
        <v>1.4982156194001235</v>
      </c>
      <c r="Q16" s="391">
        <f>'Spirits Shipments by State'!Q16/'US and State Total Population'!Q16</f>
        <v>1.5015961234671993</v>
      </c>
      <c r="R16" s="391">
        <f>'Spirits Shipments by State'!R16/'US and State Total Population'!R16</f>
        <v>1.4879462714954503</v>
      </c>
      <c r="S16" s="391">
        <f>'Spirits Shipments by State'!S16/'US and State Total Population'!S16</f>
        <v>1.546768455172745</v>
      </c>
    </row>
    <row r="17" spans="1:19">
      <c r="A17" s="9" t="s">
        <v>287</v>
      </c>
      <c r="B17" s="391">
        <f>'Spirits Shipments by State'!B17/'US and State Total Population'!B17</f>
        <v>1.0041366121172957</v>
      </c>
      <c r="C17" s="391">
        <f>'Spirits Shipments by State'!C17/'US and State Total Population'!C17</f>
        <v>0.99174907119717459</v>
      </c>
      <c r="D17" s="391">
        <f>'Spirits Shipments by State'!D17/'US and State Total Population'!D17</f>
        <v>0.96173996307819165</v>
      </c>
      <c r="E17" s="391">
        <f>'Spirits Shipments by State'!E17/'US and State Total Population'!E17</f>
        <v>0.95274754686045005</v>
      </c>
      <c r="F17" s="391">
        <f>'Spirits Shipments by State'!F17/'US and State Total Population'!F17</f>
        <v>0.96475142729951358</v>
      </c>
      <c r="G17" s="391">
        <f>'Spirits Shipments by State'!G17/'US and State Total Population'!G17</f>
        <v>0.98400275181025887</v>
      </c>
      <c r="H17" s="391">
        <f>'Spirits Shipments by State'!H17/'US and State Total Population'!H17</f>
        <v>0.96426018433366123</v>
      </c>
      <c r="I17" s="391">
        <f>'Spirits Shipments by State'!I17/'US and State Total Population'!I17</f>
        <v>1.0051301037015836</v>
      </c>
      <c r="J17" s="391">
        <f>'Spirits Shipments by State'!J17/'US and State Total Population'!J17</f>
        <v>1.0138788026211267</v>
      </c>
      <c r="K17" s="391">
        <f>'Spirits Shipments by State'!K17/'US and State Total Population'!K17</f>
        <v>1.0449578506393937</v>
      </c>
      <c r="L17" s="391">
        <f>'Spirits Shipments by State'!L17/'US and State Total Population'!L17</f>
        <v>1.0962556344577434</v>
      </c>
      <c r="M17" s="391">
        <f>'Spirits Shipments by State'!M17/'US and State Total Population'!M17</f>
        <v>1.1728497528661419</v>
      </c>
      <c r="N17" s="391">
        <f>'Spirits Shipments by State'!N17/'US and State Total Population'!N17</f>
        <v>1.2652569869756218</v>
      </c>
      <c r="O17" s="391">
        <f>'Spirits Shipments by State'!O17/'US and State Total Population'!O17</f>
        <v>1.2934020432511555</v>
      </c>
      <c r="P17" s="391">
        <f>'Spirits Shipments by State'!P17/'US and State Total Population'!P17</f>
        <v>1.3244462905445278</v>
      </c>
      <c r="Q17" s="391">
        <f>'Spirits Shipments by State'!Q17/'US and State Total Population'!Q17</f>
        <v>1.3484753041805511</v>
      </c>
      <c r="R17" s="391">
        <f>'Spirits Shipments by State'!R17/'US and State Total Population'!R17</f>
        <v>1.3737409121537141</v>
      </c>
      <c r="S17" s="391">
        <f>'Spirits Shipments by State'!S17/'US and State Total Population'!S17</f>
        <v>1.4093148671653599</v>
      </c>
    </row>
    <row r="18" spans="1:19">
      <c r="A18" s="9" t="s">
        <v>288</v>
      </c>
      <c r="B18" s="391">
        <f>'Spirits Shipments by State'!B18/'US and State Total Population'!B18</f>
        <v>1.3311958739433969</v>
      </c>
      <c r="C18" s="391">
        <f>'Spirits Shipments by State'!C18/'US and State Total Population'!C18</f>
        <v>1.2653471055392138</v>
      </c>
      <c r="D18" s="391">
        <f>'Spirits Shipments by State'!D18/'US and State Total Population'!D18</f>
        <v>1.3180387501335524</v>
      </c>
      <c r="E18" s="391">
        <f>'Spirits Shipments by State'!E18/'US and State Total Population'!E18</f>
        <v>1.2756049193666519</v>
      </c>
      <c r="F18" s="391">
        <f>'Spirits Shipments by State'!F18/'US and State Total Population'!F18</f>
        <v>1.2331913036399493</v>
      </c>
      <c r="G18" s="391">
        <f>'Spirits Shipments by State'!G18/'US and State Total Population'!G18</f>
        <v>1.2717092771109684</v>
      </c>
      <c r="H18" s="391">
        <f>'Spirits Shipments by State'!H18/'US and State Total Population'!H18</f>
        <v>1.2214993413672803</v>
      </c>
      <c r="I18" s="391">
        <f>'Spirits Shipments by State'!I18/'US and State Total Population'!I18</f>
        <v>1.3302936167069899</v>
      </c>
      <c r="J18" s="391">
        <f>'Spirits Shipments by State'!J18/'US and State Total Population'!J18</f>
        <v>1.2709193179781537</v>
      </c>
      <c r="K18" s="391">
        <f>'Spirits Shipments by State'!K18/'US and State Total Population'!K18</f>
        <v>1.440361930298095</v>
      </c>
      <c r="L18" s="391">
        <f>'Spirits Shipments by State'!L18/'US and State Total Population'!L18</f>
        <v>1.3062487258914182</v>
      </c>
      <c r="M18" s="391">
        <f>'Spirits Shipments by State'!M18/'US and State Total Population'!M18</f>
        <v>1.3953759517722795</v>
      </c>
      <c r="N18" s="391">
        <f>'Spirits Shipments by State'!N18/'US and State Total Population'!N18</f>
        <v>1.4515875132536704</v>
      </c>
      <c r="O18" s="391">
        <f>'Spirits Shipments by State'!O18/'US and State Total Population'!O18</f>
        <v>1.4367909267945593</v>
      </c>
      <c r="P18" s="391">
        <f>'Spirits Shipments by State'!P18/'US and State Total Population'!P18</f>
        <v>1.428800422089866</v>
      </c>
      <c r="Q18" s="391">
        <f>'Spirits Shipments by State'!Q18/'US and State Total Population'!Q18</f>
        <v>1.5064718267961146</v>
      </c>
      <c r="R18" s="391">
        <f>'Spirits Shipments by State'!R18/'US and State Total Population'!R18</f>
        <v>1.4428459521184394</v>
      </c>
      <c r="S18" s="391">
        <f>'Spirits Shipments by State'!S18/'US and State Total Population'!S18</f>
        <v>1.4796760410739667</v>
      </c>
    </row>
    <row r="19" spans="1:19">
      <c r="A19" s="9" t="s">
        <v>191</v>
      </c>
      <c r="B19" s="391">
        <f>'Spirits Shipments by State'!B19/'US and State Total Population'!B19</f>
        <v>1.148846488304359</v>
      </c>
      <c r="C19" s="391">
        <f>'Spirits Shipments by State'!C19/'US and State Total Population'!C19</f>
        <v>1.1327520196245073</v>
      </c>
      <c r="D19" s="391">
        <f>'Spirits Shipments by State'!D19/'US and State Total Population'!D19</f>
        <v>1.1188605578755075</v>
      </c>
      <c r="E19" s="391">
        <f>'Spirits Shipments by State'!E19/'US and State Total Population'!E19</f>
        <v>1.1432548700167431</v>
      </c>
      <c r="F19" s="391">
        <f>'Spirits Shipments by State'!F19/'US and State Total Population'!F19</f>
        <v>1.191884151708319</v>
      </c>
      <c r="G19" s="391">
        <f>'Spirits Shipments by State'!G19/'US and State Total Population'!G19</f>
        <v>1.2130707783613117</v>
      </c>
      <c r="H19" s="391">
        <f>'Spirits Shipments by State'!H19/'US and State Total Population'!H19</f>
        <v>1.2495427974426863</v>
      </c>
      <c r="I19" s="391">
        <f>'Spirits Shipments by State'!I19/'US and State Total Population'!I19</f>
        <v>1.2702391694761315</v>
      </c>
      <c r="J19" s="391">
        <f>'Spirits Shipments by State'!J19/'US and State Total Population'!J19</f>
        <v>1.2249262808009274</v>
      </c>
      <c r="K19" s="391">
        <f>'Spirits Shipments by State'!K19/'US and State Total Population'!K19</f>
        <v>1.3049738558833488</v>
      </c>
      <c r="L19" s="391">
        <f>'Spirits Shipments by State'!L19/'US and State Total Population'!L19</f>
        <v>1.3372940140893259</v>
      </c>
      <c r="M19" s="391">
        <f>'Spirits Shipments by State'!M19/'US and State Total Population'!M19</f>
        <v>1.3985478915252436</v>
      </c>
      <c r="N19" s="391">
        <f>'Spirits Shipments by State'!N19/'US and State Total Population'!N19</f>
        <v>1.3159834474185765</v>
      </c>
      <c r="O19" s="391">
        <f>'Spirits Shipments by State'!O19/'US and State Total Population'!O19</f>
        <v>1.4348446983220278</v>
      </c>
      <c r="P19" s="391">
        <f>'Spirits Shipments by State'!P19/'US and State Total Population'!P19</f>
        <v>1.4477071119773075</v>
      </c>
      <c r="Q19" s="391">
        <f>'Spirits Shipments by State'!Q19/'US and State Total Population'!Q19</f>
        <v>1.4259078580744258</v>
      </c>
      <c r="R19" s="391">
        <f>'Spirits Shipments by State'!R19/'US and State Total Population'!R19</f>
        <v>1.4641077189788194</v>
      </c>
      <c r="S19" s="391">
        <f>'Spirits Shipments by State'!S19/'US and State Total Population'!S19</f>
        <v>1.4482737040202522</v>
      </c>
    </row>
    <row r="20" spans="1:19">
      <c r="A20" s="9" t="s">
        <v>289</v>
      </c>
      <c r="B20" s="391">
        <f>'Spirits Shipments by State'!B20/'US and State Total Population'!B20</f>
        <v>0.90530478688736216</v>
      </c>
      <c r="C20" s="391">
        <f>'Spirits Shipments by State'!C20/'US and State Total Population'!C20</f>
        <v>0.88681277252732726</v>
      </c>
      <c r="D20" s="391">
        <f>'Spirits Shipments by State'!D20/'US and State Total Population'!D20</f>
        <v>0.90632847222222224</v>
      </c>
      <c r="E20" s="391">
        <f>'Spirits Shipments by State'!E20/'US and State Total Population'!E20</f>
        <v>0.91479123934020001</v>
      </c>
      <c r="F20" s="391">
        <f>'Spirits Shipments by State'!F20/'US and State Total Population'!F20</f>
        <v>0.9364260662660977</v>
      </c>
      <c r="G20" s="391">
        <f>'Spirits Shipments by State'!G20/'US and State Total Population'!G20</f>
        <v>0.97354508000825346</v>
      </c>
      <c r="H20" s="391">
        <f>'Spirits Shipments by State'!H20/'US and State Total Population'!H20</f>
        <v>1.008125023319989</v>
      </c>
      <c r="I20" s="391">
        <f>'Spirits Shipments by State'!I20/'US and State Total Population'!I20</f>
        <v>1.0147764176666463</v>
      </c>
      <c r="J20" s="391">
        <f>'Spirits Shipments by State'!J20/'US and State Total Population'!J20</f>
        <v>0.99664513875909555</v>
      </c>
      <c r="K20" s="391">
        <f>'Spirits Shipments by State'!K20/'US and State Total Population'!K20</f>
        <v>1.0674175114465876</v>
      </c>
      <c r="L20" s="391">
        <f>'Spirits Shipments by State'!L20/'US and State Total Population'!L20</f>
        <v>1.1392233561997853</v>
      </c>
      <c r="M20" s="391">
        <f>'Spirits Shipments by State'!M20/'US and State Total Population'!M20</f>
        <v>1.2076689449568481</v>
      </c>
      <c r="N20" s="391">
        <f>'Spirits Shipments by State'!N20/'US and State Total Population'!N20</f>
        <v>1.2953846464932413</v>
      </c>
      <c r="O20" s="391">
        <f>'Spirits Shipments by State'!O20/'US and State Total Population'!O20</f>
        <v>1.3216008125067038</v>
      </c>
      <c r="P20" s="391">
        <f>'Spirits Shipments by State'!P20/'US and State Total Population'!P20</f>
        <v>1.399823070512014</v>
      </c>
      <c r="Q20" s="391">
        <f>'Spirits Shipments by State'!Q20/'US and State Total Population'!Q20</f>
        <v>1.432199618304334</v>
      </c>
      <c r="R20" s="391">
        <f>'Spirits Shipments by State'!R20/'US and State Total Population'!R20</f>
        <v>1.4581527072243332</v>
      </c>
      <c r="S20" s="391">
        <f>'Spirits Shipments by State'!S20/'US and State Total Population'!S20</f>
        <v>1.5423373827108113</v>
      </c>
    </row>
    <row r="21" spans="1:19">
      <c r="A21" s="9" t="s">
        <v>193</v>
      </c>
      <c r="B21" s="391">
        <f>'Spirits Shipments by State'!B21/'US and State Total Population'!B21</f>
        <v>0.92709705395787578</v>
      </c>
      <c r="C21" s="391">
        <f>'Spirits Shipments by State'!C21/'US and State Total Population'!C21</f>
        <v>0.95914466973752854</v>
      </c>
      <c r="D21" s="391">
        <f>'Spirits Shipments by State'!D21/'US and State Total Population'!D21</f>
        <v>0.95284205260247068</v>
      </c>
      <c r="E21" s="391">
        <f>'Spirits Shipments by State'!E21/'US and State Total Population'!E21</f>
        <v>0.92452752863819265</v>
      </c>
      <c r="F21" s="391">
        <f>'Spirits Shipments by State'!F21/'US and State Total Population'!F21</f>
        <v>1.0500710742472181</v>
      </c>
      <c r="G21" s="391">
        <f>'Spirits Shipments by State'!G21/'US and State Total Population'!G21</f>
        <v>1.0415199276566287</v>
      </c>
      <c r="H21" s="391">
        <f>'Spirits Shipments by State'!H21/'US and State Total Population'!H21</f>
        <v>0.99958754861790156</v>
      </c>
      <c r="I21" s="391">
        <f>'Spirits Shipments by State'!I21/'US and State Total Population'!I21</f>
        <v>1.0283025365873162</v>
      </c>
      <c r="J21" s="391">
        <f>'Spirits Shipments by State'!J21/'US and State Total Population'!J21</f>
        <v>1.046934658427958</v>
      </c>
      <c r="K21" s="391">
        <f>'Spirits Shipments by State'!K21/'US and State Total Population'!K21</f>
        <v>1.0974247539556294</v>
      </c>
      <c r="L21" s="391">
        <f>'Spirits Shipments by State'!L21/'US and State Total Population'!L21</f>
        <v>1.1168784091504096</v>
      </c>
      <c r="M21" s="391">
        <f>'Spirits Shipments by State'!M21/'US and State Total Population'!M21</f>
        <v>1.1143620241236611</v>
      </c>
      <c r="N21" s="391">
        <f>'Spirits Shipments by State'!N21/'US and State Total Population'!N21</f>
        <v>1.2000992646938777</v>
      </c>
      <c r="O21" s="391">
        <f>'Spirits Shipments by State'!O21/'US and State Total Population'!O21</f>
        <v>1.2492105875245105</v>
      </c>
      <c r="P21" s="391">
        <f>'Spirits Shipments by State'!P21/'US and State Total Population'!P21</f>
        <v>1.2763111799792586</v>
      </c>
      <c r="Q21" s="391">
        <f>'Spirits Shipments by State'!Q21/'US and State Total Population'!Q21</f>
        <v>1.2948053961689672</v>
      </c>
      <c r="R21" s="391">
        <f>'Spirits Shipments by State'!R21/'US and State Total Population'!R21</f>
        <v>1.3371642373623402</v>
      </c>
      <c r="S21" s="391">
        <f>'Spirits Shipments by State'!S21/'US and State Total Population'!S21</f>
        <v>1.3620224052984131</v>
      </c>
    </row>
    <row r="22" spans="1:19">
      <c r="A22" s="9" t="s">
        <v>194</v>
      </c>
      <c r="B22" s="391">
        <f>'Spirits Shipments by State'!B22/'US and State Total Population'!B22</f>
        <v>1.0675624979215856</v>
      </c>
      <c r="C22" s="391">
        <f>'Spirits Shipments by State'!C22/'US and State Total Population'!C22</f>
        <v>1.0626532665436548</v>
      </c>
      <c r="D22" s="391">
        <f>'Spirits Shipments by State'!D22/'US and State Total Population'!D22</f>
        <v>1.0569950261957095</v>
      </c>
      <c r="E22" s="391">
        <f>'Spirits Shipments by State'!E22/'US and State Total Population'!E22</f>
        <v>1.0391704806809037</v>
      </c>
      <c r="F22" s="391">
        <f>'Spirits Shipments by State'!F22/'US and State Total Population'!F22</f>
        <v>1.0394551097885025</v>
      </c>
      <c r="G22" s="391">
        <f>'Spirits Shipments by State'!G22/'US and State Total Population'!G22</f>
        <v>1.0576611462483614</v>
      </c>
      <c r="H22" s="391">
        <f>'Spirits Shipments by State'!H22/'US and State Total Population'!H22</f>
        <v>1.0565929143086816</v>
      </c>
      <c r="I22" s="391">
        <f>'Spirits Shipments by State'!I22/'US and State Total Population'!I22</f>
        <v>1.0423804612238414</v>
      </c>
      <c r="J22" s="391">
        <f>'Spirits Shipments by State'!J22/'US and State Total Population'!J22</f>
        <v>1.0756638245169639</v>
      </c>
      <c r="K22" s="391">
        <f>'Spirits Shipments by State'!K22/'US and State Total Population'!K22</f>
        <v>1.1195636891188887</v>
      </c>
      <c r="L22" s="391">
        <f>'Spirits Shipments by State'!L22/'US and State Total Population'!L22</f>
        <v>1.1305588810433975</v>
      </c>
      <c r="M22" s="391">
        <f>'Spirits Shipments by State'!M22/'US and State Total Population'!M22</f>
        <v>1.2133422852558764</v>
      </c>
      <c r="N22" s="391">
        <f>'Spirits Shipments by State'!N22/'US and State Total Population'!N22</f>
        <v>1.2331232259539366</v>
      </c>
      <c r="O22" s="391">
        <f>'Spirits Shipments by State'!O22/'US and State Total Population'!O22</f>
        <v>1.2553022584760125</v>
      </c>
      <c r="P22" s="391">
        <f>'Spirits Shipments by State'!P22/'US and State Total Population'!P22</f>
        <v>1.2918379986781425</v>
      </c>
      <c r="Q22" s="391">
        <f>'Spirits Shipments by State'!Q22/'US and State Total Population'!Q22</f>
        <v>1.2941059427125192</v>
      </c>
      <c r="R22" s="391">
        <f>'Spirits Shipments by State'!R22/'US and State Total Population'!R22</f>
        <v>1.3115684447430491</v>
      </c>
      <c r="S22" s="391">
        <f>'Spirits Shipments by State'!S22/'US and State Total Population'!S22</f>
        <v>1.3223280332549308</v>
      </c>
    </row>
    <row r="23" spans="1:19">
      <c r="A23" s="9" t="s">
        <v>290</v>
      </c>
      <c r="B23" s="391">
        <f>'Spirits Shipments by State'!B23/'US and State Total Population'!B23</f>
        <v>1.4061512862275878</v>
      </c>
      <c r="C23" s="391">
        <f>'Spirits Shipments by State'!C23/'US and State Total Population'!C23</f>
        <v>1.3957934392212989</v>
      </c>
      <c r="D23" s="391">
        <f>'Spirits Shipments by State'!D23/'US and State Total Population'!D23</f>
        <v>1.3746326619271236</v>
      </c>
      <c r="E23" s="391">
        <f>'Spirits Shipments by State'!E23/'US and State Total Population'!E23</f>
        <v>1.3574075150568721</v>
      </c>
      <c r="F23" s="391">
        <f>'Spirits Shipments by State'!F23/'US and State Total Population'!F23</f>
        <v>1.3465925162554973</v>
      </c>
      <c r="G23" s="391">
        <f>'Spirits Shipments by State'!G23/'US and State Total Population'!G23</f>
        <v>1.3254119279321184</v>
      </c>
      <c r="H23" s="391">
        <f>'Spirits Shipments by State'!H23/'US and State Total Population'!H23</f>
        <v>1.391953867172506</v>
      </c>
      <c r="I23" s="391">
        <f>'Spirits Shipments by State'!I23/'US and State Total Population'!I23</f>
        <v>1.3197323342035854</v>
      </c>
      <c r="J23" s="391">
        <f>'Spirits Shipments by State'!J23/'US and State Total Population'!J23</f>
        <v>1.3715307787159186</v>
      </c>
      <c r="K23" s="391">
        <f>'Spirits Shipments by State'!K23/'US and State Total Population'!K23</f>
        <v>1.422186322385895</v>
      </c>
      <c r="L23" s="391">
        <f>'Spirits Shipments by State'!L23/'US and State Total Population'!L23</f>
        <v>1.4287751541390827</v>
      </c>
      <c r="M23" s="391">
        <f>'Spirits Shipments by State'!M23/'US and State Total Population'!M23</f>
        <v>1.3528733589330253</v>
      </c>
      <c r="N23" s="391">
        <f>'Spirits Shipments by State'!N23/'US and State Total Population'!N23</f>
        <v>1.3536247470917615</v>
      </c>
      <c r="O23" s="391">
        <f>'Spirits Shipments by State'!O23/'US and State Total Population'!O23</f>
        <v>1.5911145105194922</v>
      </c>
      <c r="P23" s="391">
        <f>'Spirits Shipments by State'!P23/'US and State Total Population'!P23</f>
        <v>1.6338699342265115</v>
      </c>
      <c r="Q23" s="391">
        <f>'Spirits Shipments by State'!Q23/'US and State Total Population'!Q23</f>
        <v>1.6716587434417405</v>
      </c>
      <c r="R23" s="391">
        <f>'Spirits Shipments by State'!R23/'US and State Total Population'!R23</f>
        <v>1.659097010340673</v>
      </c>
      <c r="S23" s="391">
        <f>'Spirits Shipments by State'!S23/'US and State Total Population'!S23</f>
        <v>1.6553796894125712</v>
      </c>
    </row>
    <row r="24" spans="1:19">
      <c r="A24" s="9" t="s">
        <v>291</v>
      </c>
      <c r="B24" s="391">
        <f>'Spirits Shipments by State'!B24/'US and State Total Population'!B24</f>
        <v>1.5138106741817163</v>
      </c>
      <c r="C24" s="391">
        <f>'Spirits Shipments by State'!C24/'US and State Total Population'!C24</f>
        <v>1.4183243799659022</v>
      </c>
      <c r="D24" s="391">
        <f>'Spirits Shipments by State'!D24/'US and State Total Population'!D24</f>
        <v>1.4109522360815334</v>
      </c>
      <c r="E24" s="391">
        <f>'Spirits Shipments by State'!E24/'US and State Total Population'!E24</f>
        <v>1.4085531748577833</v>
      </c>
      <c r="F24" s="391">
        <f>'Spirits Shipments by State'!F24/'US and State Total Population'!F24</f>
        <v>1.3513204451822571</v>
      </c>
      <c r="G24" s="391">
        <f>'Spirits Shipments by State'!G24/'US and State Total Population'!G24</f>
        <v>1.4581315476245811</v>
      </c>
      <c r="H24" s="391">
        <f>'Spirits Shipments by State'!H24/'US and State Total Population'!H24</f>
        <v>1.4567851218183201</v>
      </c>
      <c r="I24" s="391">
        <f>'Spirits Shipments by State'!I24/'US and State Total Population'!I24</f>
        <v>1.4949412362077841</v>
      </c>
      <c r="J24" s="391">
        <f>'Spirits Shipments by State'!J24/'US and State Total Population'!J24</f>
        <v>1.4383360674668213</v>
      </c>
      <c r="K24" s="391">
        <f>'Spirits Shipments by State'!K24/'US and State Total Population'!K24</f>
        <v>1.5980046502380771</v>
      </c>
      <c r="L24" s="391">
        <f>'Spirits Shipments by State'!L24/'US and State Total Population'!L24</f>
        <v>1.5670530864650616</v>
      </c>
      <c r="M24" s="391">
        <f>'Spirits Shipments by State'!M24/'US and State Total Population'!M24</f>
        <v>1.6269408196826347</v>
      </c>
      <c r="N24" s="391">
        <f>'Spirits Shipments by State'!N24/'US and State Total Population'!N24</f>
        <v>1.66014672346776</v>
      </c>
      <c r="O24" s="391">
        <f>'Spirits Shipments by State'!O24/'US and State Total Population'!O24</f>
        <v>1.6497599965941867</v>
      </c>
      <c r="P24" s="391">
        <f>'Spirits Shipments by State'!P24/'US and State Total Population'!P24</f>
        <v>1.7232619592117016</v>
      </c>
      <c r="Q24" s="391">
        <f>'Spirits Shipments by State'!Q24/'US and State Total Population'!Q24</f>
        <v>1.7297644408428727</v>
      </c>
      <c r="R24" s="391">
        <f>'Spirits Shipments by State'!R24/'US and State Total Population'!R24</f>
        <v>1.7618437534262912</v>
      </c>
      <c r="S24" s="391">
        <f>'Spirits Shipments by State'!S24/'US and State Total Population'!S24</f>
        <v>1.8366785748901668</v>
      </c>
    </row>
    <row r="25" spans="1:19">
      <c r="A25" s="9" t="s">
        <v>292</v>
      </c>
      <c r="B25" s="391">
        <f>'Spirits Shipments by State'!B25/'US and State Total Population'!B25</f>
        <v>1.4845086461240757</v>
      </c>
      <c r="C25" s="391">
        <f>'Spirits Shipments by State'!C25/'US and State Total Population'!C25</f>
        <v>1.4399983195375652</v>
      </c>
      <c r="D25" s="391">
        <f>'Spirits Shipments by State'!D25/'US and State Total Population'!D25</f>
        <v>1.4369659854311025</v>
      </c>
      <c r="E25" s="391">
        <f>'Spirits Shipments by State'!E25/'US and State Total Population'!E25</f>
        <v>1.4234560997477763</v>
      </c>
      <c r="F25" s="391">
        <f>'Spirits Shipments by State'!F25/'US and State Total Population'!F25</f>
        <v>1.4204627027874532</v>
      </c>
      <c r="G25" s="391">
        <f>'Spirits Shipments by State'!G25/'US and State Total Population'!G25</f>
        <v>1.4315265232203427</v>
      </c>
      <c r="H25" s="391">
        <f>'Spirits Shipments by State'!H25/'US and State Total Population'!H25</f>
        <v>1.4566431363362546</v>
      </c>
      <c r="I25" s="391">
        <f>'Spirits Shipments by State'!I25/'US and State Total Population'!I25</f>
        <v>1.4665567514606117</v>
      </c>
      <c r="J25" s="391">
        <f>'Spirits Shipments by State'!J25/'US and State Total Population'!J25</f>
        <v>1.4788816704713652</v>
      </c>
      <c r="K25" s="391">
        <f>'Spirits Shipments by State'!K25/'US and State Total Population'!K25</f>
        <v>1.5183838643394396</v>
      </c>
      <c r="L25" s="391">
        <f>'Spirits Shipments by State'!L25/'US and State Total Population'!L25</f>
        <v>1.5661267787316422</v>
      </c>
      <c r="M25" s="391">
        <f>'Spirits Shipments by State'!M25/'US and State Total Population'!M25</f>
        <v>1.5974323259831493</v>
      </c>
      <c r="N25" s="391">
        <f>'Spirits Shipments by State'!N25/'US and State Total Population'!N25</f>
        <v>1.6513778908432992</v>
      </c>
      <c r="O25" s="391">
        <f>'Spirits Shipments by State'!O25/'US and State Total Population'!O25</f>
        <v>1.6761078994301197</v>
      </c>
      <c r="P25" s="391">
        <f>'Spirits Shipments by State'!P25/'US and State Total Population'!P25</f>
        <v>1.6975288399223447</v>
      </c>
      <c r="Q25" s="391">
        <f>'Spirits Shipments by State'!Q25/'US and State Total Population'!Q25</f>
        <v>1.7305404670392623</v>
      </c>
      <c r="R25" s="391">
        <f>'Spirits Shipments by State'!R25/'US and State Total Population'!R25</f>
        <v>1.7857734845067197</v>
      </c>
      <c r="S25" s="391">
        <f>'Spirits Shipments by State'!S25/'US and State Total Population'!S25</f>
        <v>1.8536907103448275</v>
      </c>
    </row>
    <row r="26" spans="1:19">
      <c r="A26" s="9" t="s">
        <v>293</v>
      </c>
      <c r="B26" s="391">
        <f>'Spirits Shipments by State'!B26/'US and State Total Population'!B26</f>
        <v>1.5800817391797961</v>
      </c>
      <c r="C26" s="391">
        <f>'Spirits Shipments by State'!C26/'US and State Total Population'!C26</f>
        <v>1.5397120710191168</v>
      </c>
      <c r="D26" s="391">
        <f>'Spirits Shipments by State'!D26/'US and State Total Population'!D26</f>
        <v>1.4999239452172546</v>
      </c>
      <c r="E26" s="391">
        <f>'Spirits Shipments by State'!E26/'US and State Total Population'!E26</f>
        <v>1.5031507897934777</v>
      </c>
      <c r="F26" s="391">
        <f>'Spirits Shipments by State'!F26/'US and State Total Population'!F26</f>
        <v>1.4853443711396881</v>
      </c>
      <c r="G26" s="391">
        <f>'Spirits Shipments by State'!G26/'US and State Total Population'!G26</f>
        <v>1.5014584180537867</v>
      </c>
      <c r="H26" s="391">
        <f>'Spirits Shipments by State'!H26/'US and State Total Population'!H26</f>
        <v>1.7337491707377335</v>
      </c>
      <c r="I26" s="391">
        <f>'Spirits Shipments by State'!I26/'US and State Total Population'!I26</f>
        <v>1.5665479317319126</v>
      </c>
      <c r="J26" s="391">
        <f>'Spirits Shipments by State'!J26/'US and State Total Population'!J26</f>
        <v>1.59251197294966</v>
      </c>
      <c r="K26" s="391">
        <f>'Spirits Shipments by State'!K26/'US and State Total Population'!K26</f>
        <v>1.639662870414069</v>
      </c>
      <c r="L26" s="391">
        <f>'Spirits Shipments by State'!L26/'US and State Total Population'!L26</f>
        <v>1.6757398234756999</v>
      </c>
      <c r="M26" s="391">
        <f>'Spirits Shipments by State'!M26/'US and State Total Population'!M26</f>
        <v>1.7047521401951995</v>
      </c>
      <c r="N26" s="391">
        <f>'Spirits Shipments by State'!N26/'US and State Total Population'!N26</f>
        <v>1.699086075974513</v>
      </c>
      <c r="O26" s="391">
        <f>'Spirits Shipments by State'!O26/'US and State Total Population'!O26</f>
        <v>1.7332883935549555</v>
      </c>
      <c r="P26" s="391">
        <f>'Spirits Shipments by State'!P26/'US and State Total Population'!P26</f>
        <v>1.6971575694367176</v>
      </c>
      <c r="Q26" s="391">
        <f>'Spirits Shipments by State'!Q26/'US and State Total Population'!Q26</f>
        <v>1.6969257234339972</v>
      </c>
      <c r="R26" s="391">
        <f>'Spirits Shipments by State'!R26/'US and State Total Population'!R26</f>
        <v>1.718461287807056</v>
      </c>
      <c r="S26" s="391">
        <f>'Spirits Shipments by State'!S26/'US and State Total Population'!S26</f>
        <v>1.8038047733034874</v>
      </c>
    </row>
    <row r="27" spans="1:19">
      <c r="A27" s="9" t="s">
        <v>197</v>
      </c>
      <c r="B27" s="391">
        <f>'Spirits Shipments by State'!B27/'US and State Total Population'!B27</f>
        <v>1.3172270713398377</v>
      </c>
      <c r="C27" s="391">
        <f>'Spirits Shipments by State'!C27/'US and State Total Population'!C27</f>
        <v>1.2927948760108683</v>
      </c>
      <c r="D27" s="391">
        <f>'Spirits Shipments by State'!D27/'US and State Total Population'!D27</f>
        <v>1.2906780603249735</v>
      </c>
      <c r="E27" s="391">
        <f>'Spirits Shipments by State'!E27/'US and State Total Population'!E27</f>
        <v>1.285947187214441</v>
      </c>
      <c r="F27" s="391">
        <f>'Spirits Shipments by State'!F27/'US and State Total Population'!F27</f>
        <v>1.3414140808897941</v>
      </c>
      <c r="G27" s="391">
        <f>'Spirits Shipments by State'!G27/'US and State Total Population'!G27</f>
        <v>1.3205034868255343</v>
      </c>
      <c r="H27" s="391">
        <f>'Spirits Shipments by State'!H27/'US and State Total Population'!H27</f>
        <v>1.3419744869212891</v>
      </c>
      <c r="I27" s="391">
        <f>'Spirits Shipments by State'!I27/'US and State Total Population'!I27</f>
        <v>1.3424948751526999</v>
      </c>
      <c r="J27" s="391">
        <f>'Spirits Shipments by State'!J27/'US and State Total Population'!J27</f>
        <v>1.339559796166002</v>
      </c>
      <c r="K27" s="391">
        <f>'Spirits Shipments by State'!K27/'US and State Total Population'!K27</f>
        <v>1.4322461193411684</v>
      </c>
      <c r="L27" s="391">
        <f>'Spirits Shipments by State'!L27/'US and State Total Population'!L27</f>
        <v>1.4531528361948332</v>
      </c>
      <c r="M27" s="391">
        <f>'Spirits Shipments by State'!M27/'US and State Total Population'!M27</f>
        <v>1.4753143333386833</v>
      </c>
      <c r="N27" s="391">
        <f>'Spirits Shipments by State'!N27/'US and State Total Population'!N27</f>
        <v>1.5380020464349133</v>
      </c>
      <c r="O27" s="391">
        <f>'Spirits Shipments by State'!O27/'US and State Total Population'!O27</f>
        <v>1.5467627681772456</v>
      </c>
      <c r="P27" s="391">
        <f>'Spirits Shipments by State'!P27/'US and State Total Population'!P27</f>
        <v>1.5162143848088223</v>
      </c>
      <c r="Q27" s="391">
        <f>'Spirits Shipments by State'!Q27/'US and State Total Population'!Q27</f>
        <v>1.6183052082455618</v>
      </c>
      <c r="R27" s="391">
        <f>'Spirits Shipments by State'!R27/'US and State Total Population'!R27</f>
        <v>1.6446353659752804</v>
      </c>
      <c r="S27" s="391">
        <f>'Spirits Shipments by State'!S27/'US and State Total Population'!S27</f>
        <v>1.6867706607820505</v>
      </c>
    </row>
    <row r="28" spans="1:19">
      <c r="A28" s="9" t="s">
        <v>294</v>
      </c>
      <c r="B28" s="391">
        <f>'Spirits Shipments by State'!B28/'US and State Total Population'!B28</f>
        <v>1.5950216415004919</v>
      </c>
      <c r="C28" s="391">
        <f>'Spirits Shipments by State'!C28/'US and State Total Population'!C28</f>
        <v>1.5929350368440705</v>
      </c>
      <c r="D28" s="391">
        <f>'Spirits Shipments by State'!D28/'US and State Total Population'!D28</f>
        <v>1.6026932454766534</v>
      </c>
      <c r="E28" s="391">
        <f>'Spirits Shipments by State'!E28/'US and State Total Population'!E28</f>
        <v>1.6166900043876316</v>
      </c>
      <c r="F28" s="391">
        <f>'Spirits Shipments by State'!F28/'US and State Total Population'!F28</f>
        <v>1.6111820344995278</v>
      </c>
      <c r="G28" s="391">
        <f>'Spirits Shipments by State'!G28/'US and State Total Population'!G28</f>
        <v>1.6807559102087073</v>
      </c>
      <c r="H28" s="391">
        <f>'Spirits Shipments by State'!H28/'US and State Total Population'!H28</f>
        <v>1.7307421587822902</v>
      </c>
      <c r="I28" s="391">
        <f>'Spirits Shipments by State'!I28/'US and State Total Population'!I28</f>
        <v>1.6973430595485373</v>
      </c>
      <c r="J28" s="391">
        <f>'Spirits Shipments by State'!J28/'US and State Total Population'!J28</f>
        <v>1.7117535365733618</v>
      </c>
      <c r="K28" s="391">
        <f>'Spirits Shipments by State'!K28/'US and State Total Population'!K28</f>
        <v>1.7974634157553795</v>
      </c>
      <c r="L28" s="391">
        <f>'Spirits Shipments by State'!L28/'US and State Total Population'!L28</f>
        <v>1.8477069972631033</v>
      </c>
      <c r="M28" s="391">
        <f>'Spirits Shipments by State'!M28/'US and State Total Population'!M28</f>
        <v>1.8870447747160075</v>
      </c>
      <c r="N28" s="391">
        <f>'Spirits Shipments by State'!N28/'US and State Total Population'!N28</f>
        <v>1.9702687116454676</v>
      </c>
      <c r="O28" s="391">
        <f>'Spirits Shipments by State'!O28/'US and State Total Population'!O28</f>
        <v>2.0035337182287605</v>
      </c>
      <c r="P28" s="391">
        <f>'Spirits Shipments by State'!P28/'US and State Total Population'!P28</f>
        <v>2.035819010170302</v>
      </c>
      <c r="Q28" s="391">
        <f>'Spirits Shipments by State'!Q28/'US and State Total Population'!Q28</f>
        <v>1.8544051050872419</v>
      </c>
      <c r="R28" s="391">
        <f>'Spirits Shipments by State'!R28/'US and State Total Population'!R28</f>
        <v>2.0741014903374189</v>
      </c>
      <c r="S28" s="391">
        <f>'Spirits Shipments by State'!S28/'US and State Total Population'!S28</f>
        <v>2.1416215482012291</v>
      </c>
    </row>
    <row r="29" spans="1:19">
      <c r="A29" s="9" t="s">
        <v>199</v>
      </c>
      <c r="B29" s="391">
        <f>'Spirits Shipments by State'!B29/'US and State Total Population'!B29</f>
        <v>1.2207157923861431</v>
      </c>
      <c r="C29" s="391">
        <f>'Spirits Shipments by State'!C29/'US and State Total Population'!C29</f>
        <v>1.1724652260896424</v>
      </c>
      <c r="D29" s="391">
        <f>'Spirits Shipments by State'!D29/'US and State Total Population'!D29</f>
        <v>1.1842090037244117</v>
      </c>
      <c r="E29" s="391">
        <f>'Spirits Shipments by State'!E29/'US and State Total Population'!E29</f>
        <v>1.1660149536158393</v>
      </c>
      <c r="F29" s="391">
        <f>'Spirits Shipments by State'!F29/'US and State Total Population'!F29</f>
        <v>1.141819664814745</v>
      </c>
      <c r="G29" s="391">
        <f>'Spirits Shipments by State'!G29/'US and State Total Population'!G29</f>
        <v>1.1650182291704734</v>
      </c>
      <c r="H29" s="391">
        <f>'Spirits Shipments by State'!H29/'US and State Total Population'!H29</f>
        <v>1.1492031389701831</v>
      </c>
      <c r="I29" s="391">
        <f>'Spirits Shipments by State'!I29/'US and State Total Population'!I29</f>
        <v>1.1657163608112131</v>
      </c>
      <c r="J29" s="391">
        <f>'Spirits Shipments by State'!J29/'US and State Total Population'!J29</f>
        <v>1.1777835760906616</v>
      </c>
      <c r="K29" s="391">
        <f>'Spirits Shipments by State'!K29/'US and State Total Population'!K29</f>
        <v>1.2163925836960894</v>
      </c>
      <c r="L29" s="391">
        <f>'Spirits Shipments by State'!L29/'US and State Total Population'!L29</f>
        <v>1.2245752958126546</v>
      </c>
      <c r="M29" s="391">
        <f>'Spirits Shipments by State'!M29/'US and State Total Population'!M29</f>
        <v>1.2691417354649026</v>
      </c>
      <c r="N29" s="391">
        <f>'Spirits Shipments by State'!N29/'US and State Total Population'!N29</f>
        <v>1.3083971384117101</v>
      </c>
      <c r="O29" s="391">
        <f>'Spirits Shipments by State'!O29/'US and State Total Population'!O29</f>
        <v>1.3257837132792201</v>
      </c>
      <c r="P29" s="391">
        <f>'Spirits Shipments by State'!P29/'US and State Total Population'!P29</f>
        <v>1.3651961342858447</v>
      </c>
      <c r="Q29" s="391">
        <f>'Spirits Shipments by State'!Q29/'US and State Total Population'!Q29</f>
        <v>1.3766781874078422</v>
      </c>
      <c r="R29" s="391">
        <f>'Spirits Shipments by State'!R29/'US and State Total Population'!R29</f>
        <v>1.3818745041416105</v>
      </c>
      <c r="S29" s="391">
        <f>'Spirits Shipments by State'!S29/'US and State Total Population'!S29</f>
        <v>1.3945234166352234</v>
      </c>
    </row>
    <row r="30" spans="1:19">
      <c r="A30" s="9" t="s">
        <v>200</v>
      </c>
      <c r="B30" s="391">
        <f>'Spirits Shipments by State'!B30/'US and State Total Population'!B30</f>
        <v>1.174280875733426</v>
      </c>
      <c r="C30" s="391">
        <f>'Spirits Shipments by State'!C30/'US and State Total Population'!C30</f>
        <v>1.1101855307128885</v>
      </c>
      <c r="D30" s="391">
        <f>'Spirits Shipments by State'!D30/'US and State Total Population'!D30</f>
        <v>1.1132933803646949</v>
      </c>
      <c r="E30" s="391">
        <f>'Spirits Shipments by State'!E30/'US and State Total Population'!E30</f>
        <v>1.1584764484666021</v>
      </c>
      <c r="F30" s="391">
        <f>'Spirits Shipments by State'!F30/'US and State Total Population'!F30</f>
        <v>1.1432643366749582</v>
      </c>
      <c r="G30" s="391">
        <f>'Spirits Shipments by State'!G30/'US and State Total Population'!G30</f>
        <v>1.2019567604731292</v>
      </c>
      <c r="H30" s="391">
        <f>'Spirits Shipments by State'!H30/'US and State Total Population'!H30</f>
        <v>1.3025597463229601</v>
      </c>
      <c r="I30" s="391">
        <f>'Spirits Shipments by State'!I30/'US and State Total Population'!I30</f>
        <v>1.3163256642952827</v>
      </c>
      <c r="J30" s="391">
        <f>'Spirits Shipments by State'!J30/'US and State Total Population'!J30</f>
        <v>1.3127180700823045</v>
      </c>
      <c r="K30" s="391">
        <f>'Spirits Shipments by State'!K30/'US and State Total Population'!K30</f>
        <v>1.3905649419709118</v>
      </c>
      <c r="L30" s="391">
        <f>'Spirits Shipments by State'!L30/'US and State Total Population'!L30</f>
        <v>1.420942596188171</v>
      </c>
      <c r="M30" s="391">
        <f>'Spirits Shipments by State'!M30/'US and State Total Population'!M30</f>
        <v>1.4388323166462984</v>
      </c>
      <c r="N30" s="391">
        <f>'Spirits Shipments by State'!N30/'US and State Total Population'!N30</f>
        <v>1.5048038077297408</v>
      </c>
      <c r="O30" s="391">
        <f>'Spirits Shipments by State'!O30/'US and State Total Population'!O30</f>
        <v>1.5511820480372291</v>
      </c>
      <c r="P30" s="391">
        <f>'Spirits Shipments by State'!P30/'US and State Total Population'!P30</f>
        <v>1.5968072350909779</v>
      </c>
      <c r="Q30" s="391">
        <f>'Spirits Shipments by State'!Q30/'US and State Total Population'!Q30</f>
        <v>1.6396265845299771</v>
      </c>
      <c r="R30" s="391">
        <f>'Spirits Shipments by State'!R30/'US and State Total Population'!R30</f>
        <v>1.622898772297785</v>
      </c>
      <c r="S30" s="391">
        <f>'Spirits Shipments by State'!S30/'US and State Total Population'!S30</f>
        <v>1.7239418095700034</v>
      </c>
    </row>
    <row r="31" spans="1:19">
      <c r="A31" s="9" t="s">
        <v>201</v>
      </c>
      <c r="B31" s="391">
        <f>'Spirits Shipments by State'!B31/'US and State Total Population'!B31</f>
        <v>1.3379832486944245</v>
      </c>
      <c r="C31" s="391">
        <f>'Spirits Shipments by State'!C31/'US and State Total Population'!C31</f>
        <v>1.514079582181568</v>
      </c>
      <c r="D31" s="391">
        <f>'Spirits Shipments by State'!D31/'US and State Total Population'!D31</f>
        <v>1.2431221749069681</v>
      </c>
      <c r="E31" s="391">
        <f>'Spirits Shipments by State'!E31/'US and State Total Population'!E31</f>
        <v>1.2410572648952369</v>
      </c>
      <c r="F31" s="391">
        <f>'Spirits Shipments by State'!F31/'US and State Total Population'!F31</f>
        <v>1.2692267646787259</v>
      </c>
      <c r="G31" s="391">
        <f>'Spirits Shipments by State'!G31/'US and State Total Population'!G31</f>
        <v>1.31833553613242</v>
      </c>
      <c r="H31" s="391">
        <f>'Spirits Shipments by State'!H31/'US and State Total Population'!H31</f>
        <v>1.3433449902619667</v>
      </c>
      <c r="I31" s="391">
        <f>'Spirits Shipments by State'!I31/'US and State Total Population'!I31</f>
        <v>1.3509036763103106</v>
      </c>
      <c r="J31" s="391">
        <f>'Spirits Shipments by State'!J31/'US and State Total Population'!J31</f>
        <v>1.3985742129129901</v>
      </c>
      <c r="K31" s="391">
        <f>'Spirits Shipments by State'!K31/'US and State Total Population'!K31</f>
        <v>1.4444071146676207</v>
      </c>
      <c r="L31" s="391">
        <f>'Spirits Shipments by State'!L31/'US and State Total Population'!L31</f>
        <v>1.5036118919747854</v>
      </c>
      <c r="M31" s="391">
        <f>'Spirits Shipments by State'!M31/'US and State Total Population'!M31</f>
        <v>1.5636076193084092</v>
      </c>
      <c r="N31" s="391">
        <f>'Spirits Shipments by State'!N31/'US and State Total Population'!N31</f>
        <v>1.6749144302897736</v>
      </c>
      <c r="O31" s="391">
        <f>'Spirits Shipments by State'!O31/'US and State Total Population'!O31</f>
        <v>1.7270108213885498</v>
      </c>
      <c r="P31" s="391">
        <f>'Spirits Shipments by State'!P31/'US and State Total Population'!P31</f>
        <v>1.7600513566459937</v>
      </c>
      <c r="Q31" s="391">
        <f>'Spirits Shipments by State'!Q31/'US and State Total Population'!Q31</f>
        <v>1.7731756328048831</v>
      </c>
      <c r="R31" s="391">
        <f>'Spirits Shipments by State'!R31/'US and State Total Population'!R31</f>
        <v>1.7746317739517445</v>
      </c>
      <c r="S31" s="391">
        <f>'Spirits Shipments by State'!S31/'US and State Total Population'!S31</f>
        <v>1.8177782759167553</v>
      </c>
    </row>
    <row r="32" spans="1:19">
      <c r="A32" s="9" t="s">
        <v>202</v>
      </c>
      <c r="B32" s="391">
        <f>'Spirits Shipments by State'!B32/'US and State Total Population'!B32</f>
        <v>1.1038723253414648</v>
      </c>
      <c r="C32" s="391">
        <f>'Spirits Shipments by State'!C32/'US and State Total Population'!C32</f>
        <v>1.1020246325872425</v>
      </c>
      <c r="D32" s="391">
        <f>'Spirits Shipments by State'!D32/'US and State Total Population'!D32</f>
        <v>1.1067770382496684</v>
      </c>
      <c r="E32" s="391">
        <f>'Spirits Shipments by State'!E32/'US and State Total Population'!E32</f>
        <v>1.0952664167483981</v>
      </c>
      <c r="F32" s="391">
        <f>'Spirits Shipments by State'!F32/'US and State Total Population'!F32</f>
        <v>1.1339927209084004</v>
      </c>
      <c r="G32" s="391">
        <f>'Spirits Shipments by State'!G32/'US and State Total Population'!G32</f>
        <v>1.1608826793620701</v>
      </c>
      <c r="H32" s="391">
        <f>'Spirits Shipments by State'!H32/'US and State Total Population'!H32</f>
        <v>1.2027773853982677</v>
      </c>
      <c r="I32" s="391">
        <f>'Spirits Shipments by State'!I32/'US and State Total Population'!I32</f>
        <v>1.1792933012362425</v>
      </c>
      <c r="J32" s="391">
        <f>'Spirits Shipments by State'!J32/'US and State Total Population'!J32</f>
        <v>1.1964626652036032</v>
      </c>
      <c r="K32" s="391">
        <f>'Spirits Shipments by State'!K32/'US and State Total Population'!K32</f>
        <v>1.2364264432534871</v>
      </c>
      <c r="L32" s="391">
        <f>'Spirits Shipments by State'!L32/'US and State Total Population'!L32</f>
        <v>1.2711757443509719</v>
      </c>
      <c r="M32" s="391">
        <f>'Spirits Shipments by State'!M32/'US and State Total Population'!M32</f>
        <v>1.3328047038694648</v>
      </c>
      <c r="N32" s="391">
        <f>'Spirits Shipments by State'!N32/'US and State Total Population'!N32</f>
        <v>1.4004724456877824</v>
      </c>
      <c r="O32" s="391">
        <f>'Spirits Shipments by State'!O32/'US and State Total Population'!O32</f>
        <v>1.4296861268863668</v>
      </c>
      <c r="P32" s="391">
        <f>'Spirits Shipments by State'!P32/'US and State Total Population'!P32</f>
        <v>1.5512556688452377</v>
      </c>
      <c r="Q32" s="391">
        <f>'Spirits Shipments by State'!Q32/'US and State Total Population'!Q32</f>
        <v>1.5371912464467981</v>
      </c>
      <c r="R32" s="391">
        <f>'Spirits Shipments by State'!R32/'US and State Total Population'!R32</f>
        <v>1.5878437784350967</v>
      </c>
      <c r="S32" s="391">
        <f>'Spirits Shipments by State'!S32/'US and State Total Population'!S32</f>
        <v>1.6425217393672502</v>
      </c>
    </row>
    <row r="33" spans="1:19">
      <c r="A33" s="9" t="s">
        <v>203</v>
      </c>
      <c r="B33" s="391">
        <f>'Spirits Shipments by State'!B33/'US and State Total Population'!B33</f>
        <v>3.182739522096341</v>
      </c>
      <c r="C33" s="391">
        <f>'Spirits Shipments by State'!C33/'US and State Total Population'!C33</f>
        <v>2.9136090663881262</v>
      </c>
      <c r="D33" s="391">
        <f>'Spirits Shipments by State'!D33/'US and State Total Population'!D33</f>
        <v>2.9388766863507612</v>
      </c>
      <c r="E33" s="391">
        <f>'Spirits Shipments by State'!E33/'US and State Total Population'!E33</f>
        <v>2.7447231002253836</v>
      </c>
      <c r="F33" s="391">
        <f>'Spirits Shipments by State'!F33/'US and State Total Population'!F33</f>
        <v>2.5976442795157109</v>
      </c>
      <c r="G33" s="391">
        <f>'Spirits Shipments by State'!G33/'US and State Total Population'!G33</f>
        <v>2.7051697508370731</v>
      </c>
      <c r="H33" s="391">
        <f>'Spirits Shipments by State'!H33/'US and State Total Population'!H33</f>
        <v>2.6436486371320811</v>
      </c>
      <c r="I33" s="391">
        <f>'Spirits Shipments by State'!I33/'US and State Total Population'!I33</f>
        <v>2.4127641569399416</v>
      </c>
      <c r="J33" s="391">
        <f>'Spirits Shipments by State'!J33/'US and State Total Population'!J33</f>
        <v>2.3886879203591747</v>
      </c>
      <c r="K33" s="391">
        <f>'Spirits Shipments by State'!K33/'US and State Total Population'!K33</f>
        <v>2.4179463074629672</v>
      </c>
      <c r="L33" s="391">
        <f>'Spirits Shipments by State'!L33/'US and State Total Population'!L33</f>
        <v>2.668998117368619</v>
      </c>
      <c r="M33" s="391">
        <f>'Spirits Shipments by State'!M33/'US and State Total Population'!M33</f>
        <v>2.6416732350101242</v>
      </c>
      <c r="N33" s="391">
        <f>'Spirits Shipments by State'!N33/'US and State Total Population'!N33</f>
        <v>2.5361183256071582</v>
      </c>
      <c r="O33" s="391">
        <f>'Spirits Shipments by State'!O33/'US and State Total Population'!O33</f>
        <v>2.464958126235151</v>
      </c>
      <c r="P33" s="391">
        <f>'Spirits Shipments by State'!P33/'US and State Total Population'!P33</f>
        <v>2.5750714781012141</v>
      </c>
      <c r="Q33" s="391">
        <f>'Spirits Shipments by State'!Q33/'US and State Total Population'!Q33</f>
        <v>2.2406484430126161</v>
      </c>
      <c r="R33" s="391">
        <f>'Spirits Shipments by State'!R33/'US and State Total Population'!R33</f>
        <v>2.3952715916897196</v>
      </c>
      <c r="S33" s="391">
        <f>'Spirits Shipments by State'!S33/'US and State Total Population'!S33</f>
        <v>2.5109862361974735</v>
      </c>
    </row>
    <row r="34" spans="1:19">
      <c r="A34" s="9" t="s">
        <v>295</v>
      </c>
      <c r="B34" s="391">
        <f>'Spirits Shipments by State'!B34/'US and State Total Population'!B34</f>
        <v>3.6683141366755359</v>
      </c>
      <c r="C34" s="391">
        <f>'Spirits Shipments by State'!C34/'US and State Total Population'!C34</f>
        <v>3.6123228063143107</v>
      </c>
      <c r="D34" s="391">
        <f>'Spirits Shipments by State'!D34/'US and State Total Population'!D34</f>
        <v>3.5959033607186059</v>
      </c>
      <c r="E34" s="391">
        <f>'Spirits Shipments by State'!E34/'US and State Total Population'!E34</f>
        <v>3.4367293551329428</v>
      </c>
      <c r="F34" s="391">
        <f>'Spirits Shipments by State'!F34/'US and State Total Population'!F34</f>
        <v>3.3678485622037586</v>
      </c>
      <c r="G34" s="391">
        <f>'Spirits Shipments by State'!G34/'US and State Total Population'!G34</f>
        <v>3.3358735034272926</v>
      </c>
      <c r="H34" s="391">
        <f>'Spirits Shipments by State'!H34/'US and State Total Population'!H34</f>
        <v>3.3111884489447836</v>
      </c>
      <c r="I34" s="391">
        <f>'Spirits Shipments by State'!I34/'US and State Total Population'!I34</f>
        <v>3.3115450440295233</v>
      </c>
      <c r="J34" s="391">
        <f>'Spirits Shipments by State'!J34/'US and State Total Population'!J34</f>
        <v>3.291108901229479</v>
      </c>
      <c r="K34" s="391">
        <f>'Spirits Shipments by State'!K34/'US and State Total Population'!K34</f>
        <v>3.328372851724084</v>
      </c>
      <c r="L34" s="391">
        <f>'Spirits Shipments by State'!L34/'US and State Total Population'!L34</f>
        <v>3.3982016370706094</v>
      </c>
      <c r="M34" s="391">
        <f>'Spirits Shipments by State'!M34/'US and State Total Population'!M34</f>
        <v>3.4810031294933603</v>
      </c>
      <c r="N34" s="391">
        <f>'Spirits Shipments by State'!N34/'US and State Total Population'!N34</f>
        <v>3.615437980966119</v>
      </c>
      <c r="O34" s="391">
        <f>'Spirits Shipments by State'!O34/'US and State Total Population'!O34</f>
        <v>3.5783338007218104</v>
      </c>
      <c r="P34" s="391">
        <f>'Spirits Shipments by State'!P34/'US and State Total Population'!P34</f>
        <v>3.6250022907850608</v>
      </c>
      <c r="Q34" s="391">
        <f>'Spirits Shipments by State'!Q34/'US and State Total Population'!Q34</f>
        <v>3.7138252815829986</v>
      </c>
      <c r="R34" s="391">
        <f>'Spirits Shipments by State'!R34/'US and State Total Population'!R34</f>
        <v>3.8786929025811148</v>
      </c>
      <c r="S34" s="391">
        <f>'Spirits Shipments by State'!S34/'US and State Total Population'!S34</f>
        <v>3.8883931149048507</v>
      </c>
    </row>
    <row r="35" spans="1:19">
      <c r="A35" s="9" t="s">
        <v>296</v>
      </c>
      <c r="B35" s="391">
        <f>'Spirits Shipments by State'!B35/'US and State Total Population'!B35</f>
        <v>1.5519273908433244</v>
      </c>
      <c r="C35" s="391">
        <f>'Spirits Shipments by State'!C35/'US and State Total Population'!C35</f>
        <v>1.4729912824582019</v>
      </c>
      <c r="D35" s="391">
        <f>'Spirits Shipments by State'!D35/'US and State Total Population'!D35</f>
        <v>1.4881465289813138</v>
      </c>
      <c r="E35" s="391">
        <f>'Spirits Shipments by State'!E35/'US and State Total Population'!E35</f>
        <v>1.4523810508774508</v>
      </c>
      <c r="F35" s="391">
        <f>'Spirits Shipments by State'!F35/'US and State Total Population'!F35</f>
        <v>1.345239373710847</v>
      </c>
      <c r="G35" s="391">
        <f>'Spirits Shipments by State'!G35/'US and State Total Population'!G35</f>
        <v>1.3961482809208869</v>
      </c>
      <c r="H35" s="391">
        <f>'Spirits Shipments by State'!H35/'US and State Total Population'!H35</f>
        <v>1.5040974162584764</v>
      </c>
      <c r="I35" s="391">
        <f>'Spirits Shipments by State'!I35/'US and State Total Population'!I35</f>
        <v>1.4543571443545369</v>
      </c>
      <c r="J35" s="391">
        <f>'Spirits Shipments by State'!J35/'US and State Total Population'!J35</f>
        <v>1.5146911169582364</v>
      </c>
      <c r="K35" s="391">
        <f>'Spirits Shipments by State'!K35/'US and State Total Population'!K35</f>
        <v>1.5677716745044741</v>
      </c>
      <c r="L35" s="391">
        <f>'Spirits Shipments by State'!L35/'US and State Total Population'!L35</f>
        <v>1.6240376439691582</v>
      </c>
      <c r="M35" s="391">
        <f>'Spirits Shipments by State'!M35/'US and State Total Population'!M35</f>
        <v>1.6407872368294421</v>
      </c>
      <c r="N35" s="391">
        <f>'Spirits Shipments by State'!N35/'US and State Total Population'!N35</f>
        <v>1.6800584198222777</v>
      </c>
      <c r="O35" s="391">
        <f>'Spirits Shipments by State'!O35/'US and State Total Population'!O35</f>
        <v>1.7034327247748386</v>
      </c>
      <c r="P35" s="391">
        <f>'Spirits Shipments by State'!P35/'US and State Total Population'!P35</f>
        <v>1.7219448473227275</v>
      </c>
      <c r="Q35" s="391">
        <f>'Spirits Shipments by State'!Q35/'US and State Total Population'!Q35</f>
        <v>1.7267696516857016</v>
      </c>
      <c r="R35" s="391">
        <f>'Spirits Shipments by State'!R35/'US and State Total Population'!R35</f>
        <v>1.7267625447738142</v>
      </c>
      <c r="S35" s="391">
        <f>'Spirits Shipments by State'!S35/'US and State Total Population'!S35</f>
        <v>1.78508468518855</v>
      </c>
    </row>
    <row r="36" spans="1:19">
      <c r="A36" s="9" t="s">
        <v>206</v>
      </c>
      <c r="B36" s="391">
        <f>'Spirits Shipments by State'!B36/'US and State Total Population'!B36</f>
        <v>1.1205024019286756</v>
      </c>
      <c r="C36" s="391">
        <f>'Spirits Shipments by State'!C36/'US and State Total Population'!C36</f>
        <v>1.1148475291125173</v>
      </c>
      <c r="D36" s="391">
        <f>'Spirits Shipments by State'!D36/'US and State Total Population'!D36</f>
        <v>1.1058107909144759</v>
      </c>
      <c r="E36" s="391">
        <f>'Spirits Shipments by State'!E36/'US and State Total Population'!E36</f>
        <v>1.0966848260602793</v>
      </c>
      <c r="F36" s="391">
        <f>'Spirits Shipments by State'!F36/'US and State Total Population'!F36</f>
        <v>1.0854582477457284</v>
      </c>
      <c r="G36" s="391">
        <f>'Spirits Shipments by State'!G36/'US and State Total Population'!G36</f>
        <v>1.1149925531594034</v>
      </c>
      <c r="H36" s="391">
        <f>'Spirits Shipments by State'!H36/'US and State Total Population'!H36</f>
        <v>1.1431363450709178</v>
      </c>
      <c r="I36" s="391">
        <f>'Spirits Shipments by State'!I36/'US and State Total Population'!I36</f>
        <v>1.1685101163947429</v>
      </c>
      <c r="J36" s="391">
        <f>'Spirits Shipments by State'!J36/'US and State Total Population'!J36</f>
        <v>1.1868462170221517</v>
      </c>
      <c r="K36" s="391">
        <f>'Spirits Shipments by State'!K36/'US and State Total Population'!K36</f>
        <v>1.2197328670722183</v>
      </c>
      <c r="L36" s="391">
        <f>'Spirits Shipments by State'!L36/'US and State Total Population'!L36</f>
        <v>1.2083496977132919</v>
      </c>
      <c r="M36" s="391">
        <f>'Spirits Shipments by State'!M36/'US and State Total Population'!M36</f>
        <v>1.3048695059397224</v>
      </c>
      <c r="N36" s="391">
        <f>'Spirits Shipments by State'!N36/'US and State Total Population'!N36</f>
        <v>1.365117992730335</v>
      </c>
      <c r="O36" s="391">
        <f>'Spirits Shipments by State'!O36/'US and State Total Population'!O36</f>
        <v>1.3812646291339552</v>
      </c>
      <c r="P36" s="391">
        <f>'Spirits Shipments by State'!P36/'US and State Total Population'!P36</f>
        <v>1.6322144209722047</v>
      </c>
      <c r="Q36" s="391">
        <f>'Spirits Shipments by State'!Q36/'US and State Total Population'!Q36</f>
        <v>1.4354049442867813</v>
      </c>
      <c r="R36" s="391">
        <f>'Spirits Shipments by State'!R36/'US and State Total Population'!R36</f>
        <v>1.5752957122040907</v>
      </c>
      <c r="S36" s="391">
        <f>'Spirits Shipments by State'!S36/'US and State Total Population'!S36</f>
        <v>1.4688559715154526</v>
      </c>
    </row>
    <row r="37" spans="1:19">
      <c r="A37" s="9" t="s">
        <v>207</v>
      </c>
      <c r="B37" s="391">
        <f>'Spirits Shipments by State'!B37/'US and State Total Population'!B37</f>
        <v>1.1735950165416451</v>
      </c>
      <c r="C37" s="391">
        <f>'Spirits Shipments by State'!C37/'US and State Total Population'!C37</f>
        <v>1.1021016185182291</v>
      </c>
      <c r="D37" s="391">
        <f>'Spirits Shipments by State'!D37/'US and State Total Population'!D37</f>
        <v>1.1149575058934413</v>
      </c>
      <c r="E37" s="391">
        <f>'Spirits Shipments by State'!E37/'US and State Total Population'!E37</f>
        <v>1.1049190991730196</v>
      </c>
      <c r="F37" s="391">
        <f>'Spirits Shipments by State'!F37/'US and State Total Population'!F37</f>
        <v>1.0907805342308712</v>
      </c>
      <c r="G37" s="391">
        <f>'Spirits Shipments by State'!G37/'US and State Total Population'!G37</f>
        <v>1.1200150762879828</v>
      </c>
      <c r="H37" s="391">
        <f>'Spirits Shipments by State'!H37/'US and State Total Population'!H37</f>
        <v>1.1813196524809497</v>
      </c>
      <c r="I37" s="391">
        <f>'Spirits Shipments by State'!I37/'US and State Total Population'!I37</f>
        <v>1.1242675654664502</v>
      </c>
      <c r="J37" s="391">
        <f>'Spirits Shipments by State'!J37/'US and State Total Population'!J37</f>
        <v>1.1838911106175471</v>
      </c>
      <c r="K37" s="391">
        <f>'Spirits Shipments by State'!K37/'US and State Total Population'!K37</f>
        <v>1.2132617768810023</v>
      </c>
      <c r="L37" s="391">
        <f>'Spirits Shipments by State'!L37/'US and State Total Population'!L37</f>
        <v>1.2284997243423217</v>
      </c>
      <c r="M37" s="391">
        <f>'Spirits Shipments by State'!M37/'US and State Total Population'!M37</f>
        <v>1.2437260735931077</v>
      </c>
      <c r="N37" s="391">
        <f>'Spirits Shipments by State'!N37/'US and State Total Population'!N37</f>
        <v>1.3240173969903901</v>
      </c>
      <c r="O37" s="391">
        <f>'Spirits Shipments by State'!O37/'US and State Total Population'!O37</f>
        <v>1.3421135360606622</v>
      </c>
      <c r="P37" s="391">
        <f>'Spirits Shipments by State'!P37/'US and State Total Population'!P37</f>
        <v>1.3491270569110057</v>
      </c>
      <c r="Q37" s="391">
        <f>'Spirits Shipments by State'!Q37/'US and State Total Population'!Q37</f>
        <v>1.4096180875403157</v>
      </c>
      <c r="R37" s="391">
        <f>'Spirits Shipments by State'!R37/'US and State Total Population'!R37</f>
        <v>1.4279495718238064</v>
      </c>
      <c r="S37" s="391">
        <f>'Spirits Shipments by State'!S37/'US and State Total Population'!S37</f>
        <v>1.4918783255008399</v>
      </c>
    </row>
    <row r="38" spans="1:19">
      <c r="A38" s="9" t="s">
        <v>208</v>
      </c>
      <c r="B38" s="391">
        <f>'Spirits Shipments by State'!B38/'US and State Total Population'!B38</f>
        <v>1.0702089963572352</v>
      </c>
      <c r="C38" s="391">
        <f>'Spirits Shipments by State'!C38/'US and State Total Population'!C38</f>
        <v>1.0379702353024791</v>
      </c>
      <c r="D38" s="391">
        <f>'Spirits Shipments by State'!D38/'US and State Total Population'!D38</f>
        <v>1.0297084127151308</v>
      </c>
      <c r="E38" s="391">
        <f>'Spirits Shipments by State'!E38/'US and State Total Population'!E38</f>
        <v>1.0128741220962996</v>
      </c>
      <c r="F38" s="391">
        <f>'Spirits Shipments by State'!F38/'US and State Total Population'!F38</f>
        <v>0.99362695588978578</v>
      </c>
      <c r="G38" s="391">
        <f>'Spirits Shipments by State'!G38/'US and State Total Population'!G38</f>
        <v>1.0059773846152917</v>
      </c>
      <c r="H38" s="391">
        <f>'Spirits Shipments by State'!H38/'US and State Total Population'!H38</f>
        <v>1.0154431883120116</v>
      </c>
      <c r="I38" s="391">
        <f>'Spirits Shipments by State'!I38/'US and State Total Population'!I38</f>
        <v>1.0032046417102718</v>
      </c>
      <c r="J38" s="391">
        <f>'Spirits Shipments by State'!J38/'US and State Total Population'!J38</f>
        <v>0.98812701539667314</v>
      </c>
      <c r="K38" s="391">
        <f>'Spirits Shipments by State'!K38/'US and State Total Population'!K38</f>
        <v>1.009249363232283</v>
      </c>
      <c r="L38" s="391">
        <f>'Spirits Shipments by State'!L38/'US and State Total Population'!L38</f>
        <v>1.045623362777286</v>
      </c>
      <c r="M38" s="391">
        <f>'Spirits Shipments by State'!M38/'US and State Total Population'!M38</f>
        <v>1.0648193102438603</v>
      </c>
      <c r="N38" s="391">
        <f>'Spirits Shipments by State'!N38/'US and State Total Population'!N38</f>
        <v>1.0905501346866933</v>
      </c>
      <c r="O38" s="391">
        <f>'Spirits Shipments by State'!O38/'US and State Total Population'!O38</f>
        <v>1.1052773437957952</v>
      </c>
      <c r="P38" s="391">
        <f>'Spirits Shipments by State'!P38/'US and State Total Population'!P38</f>
        <v>1.1351695138943014</v>
      </c>
      <c r="Q38" s="391">
        <f>'Spirits Shipments by State'!Q38/'US and State Total Population'!Q38</f>
        <v>1.135685525966508</v>
      </c>
      <c r="R38" s="391">
        <f>'Spirits Shipments by State'!R38/'US and State Total Population'!R38</f>
        <v>1.14950158908727</v>
      </c>
      <c r="S38" s="391">
        <f>'Spirits Shipments by State'!S38/'US and State Total Population'!S38</f>
        <v>1.1706809589551139</v>
      </c>
    </row>
    <row r="39" spans="1:19">
      <c r="A39" s="9" t="s">
        <v>297</v>
      </c>
      <c r="B39" s="391">
        <f>'Spirits Shipments by State'!B39/'US and State Total Population'!B39</f>
        <v>1.5133870137282026</v>
      </c>
      <c r="C39" s="391">
        <f>'Spirits Shipments by State'!C39/'US and State Total Population'!C39</f>
        <v>1.4992806777065659</v>
      </c>
      <c r="D39" s="391">
        <f>'Spirits Shipments by State'!D39/'US and State Total Population'!D39</f>
        <v>1.4961407296019877</v>
      </c>
      <c r="E39" s="391">
        <f>'Spirits Shipments by State'!E39/'US and State Total Population'!E39</f>
        <v>1.5158253760104414</v>
      </c>
      <c r="F39" s="391">
        <f>'Spirits Shipments by State'!F39/'US and State Total Population'!F39</f>
        <v>1.5082327977613461</v>
      </c>
      <c r="G39" s="391">
        <f>'Spirits Shipments by State'!G39/'US and State Total Population'!G39</f>
        <v>1.5347532746923209</v>
      </c>
      <c r="H39" s="391">
        <f>'Spirits Shipments by State'!H39/'US and State Total Population'!H39</f>
        <v>1.5918466334884112</v>
      </c>
      <c r="I39" s="391">
        <f>'Spirits Shipments by State'!I39/'US and State Total Population'!I39</f>
        <v>1.6053950654735614</v>
      </c>
      <c r="J39" s="391">
        <f>'Spirits Shipments by State'!J39/'US and State Total Population'!J39</f>
        <v>1.6813543797285331</v>
      </c>
      <c r="K39" s="391">
        <f>'Spirits Shipments by State'!K39/'US and State Total Population'!K39</f>
        <v>1.7290311669714504</v>
      </c>
      <c r="L39" s="391">
        <f>'Spirits Shipments by State'!L39/'US and State Total Population'!L39</f>
        <v>1.8108460285823866</v>
      </c>
      <c r="M39" s="391">
        <f>'Spirits Shipments by State'!M39/'US and State Total Population'!M39</f>
        <v>1.9157585851875407</v>
      </c>
      <c r="N39" s="391">
        <f>'Spirits Shipments by State'!N39/'US and State Total Population'!N39</f>
        <v>2.0420659498816094</v>
      </c>
      <c r="O39" s="391">
        <f>'Spirits Shipments by State'!O39/'US and State Total Population'!O39</f>
        <v>2.162576187012466</v>
      </c>
      <c r="P39" s="391">
        <f>'Spirits Shipments by State'!P39/'US and State Total Population'!P39</f>
        <v>2.2986215180184599</v>
      </c>
      <c r="Q39" s="391">
        <f>'Spirits Shipments by State'!Q39/'US and State Total Population'!Q39</f>
        <v>2.3411274743214743</v>
      </c>
      <c r="R39" s="391">
        <f>'Spirits Shipments by State'!R39/'US and State Total Population'!R39</f>
        <v>2.4209817548654695</v>
      </c>
      <c r="S39" s="391">
        <f>'Spirits Shipments by State'!S39/'US and State Total Population'!S39</f>
        <v>2.5953274138532385</v>
      </c>
    </row>
    <row r="40" spans="1:19">
      <c r="A40" s="9" t="s">
        <v>210</v>
      </c>
      <c r="B40" s="391">
        <f>'Spirits Shipments by State'!B40/'US and State Total Population'!B40</f>
        <v>0.93415233992446867</v>
      </c>
      <c r="C40" s="391">
        <f>'Spirits Shipments by State'!C40/'US and State Total Population'!C40</f>
        <v>0.89101507299412441</v>
      </c>
      <c r="D40" s="391">
        <f>'Spirits Shipments by State'!D40/'US and State Total Population'!D40</f>
        <v>0.88593349341762528</v>
      </c>
      <c r="E40" s="391">
        <f>'Spirits Shipments by State'!E40/'US and State Total Population'!E40</f>
        <v>0.89350743396027965</v>
      </c>
      <c r="F40" s="391">
        <f>'Spirits Shipments by State'!F40/'US and State Total Population'!F40</f>
        <v>0.9231616226070446</v>
      </c>
      <c r="G40" s="391">
        <f>'Spirits Shipments by State'!G40/'US and State Total Population'!G40</f>
        <v>0.93456649541825154</v>
      </c>
      <c r="H40" s="391">
        <f>'Spirits Shipments by State'!H40/'US and State Total Population'!H40</f>
        <v>0.97599806968049818</v>
      </c>
      <c r="I40" s="391">
        <f>'Spirits Shipments by State'!I40/'US and State Total Population'!I40</f>
        <v>0.98390510563818079</v>
      </c>
      <c r="J40" s="391">
        <f>'Spirits Shipments by State'!J40/'US and State Total Population'!J40</f>
        <v>0.98162277049724544</v>
      </c>
      <c r="K40" s="391">
        <f>'Spirits Shipments by State'!K40/'US and State Total Population'!K40</f>
        <v>0.97910187181340547</v>
      </c>
      <c r="L40" s="391">
        <f>'Spirits Shipments by State'!L40/'US and State Total Population'!L40</f>
        <v>1.0351360997877257</v>
      </c>
      <c r="M40" s="391">
        <f>'Spirits Shipments by State'!M40/'US and State Total Population'!M40</f>
        <v>1.0776374614726423</v>
      </c>
      <c r="N40" s="391">
        <f>'Spirits Shipments by State'!N40/'US and State Total Population'!N40</f>
        <v>1.1153827021073641</v>
      </c>
      <c r="O40" s="391">
        <f>'Spirits Shipments by State'!O40/'US and State Total Population'!O40</f>
        <v>1.1331339776178746</v>
      </c>
      <c r="P40" s="391">
        <f>'Spirits Shipments by State'!P40/'US and State Total Population'!P40</f>
        <v>1.1576028260020841</v>
      </c>
      <c r="Q40" s="391">
        <f>'Spirits Shipments by State'!Q40/'US and State Total Population'!Q40</f>
        <v>1.1765823981032077</v>
      </c>
      <c r="R40" s="391">
        <f>'Spirits Shipments by State'!R40/'US and State Total Population'!R40</f>
        <v>1.1932799204432314</v>
      </c>
      <c r="S40" s="391">
        <f>'Spirits Shipments by State'!S40/'US and State Total Population'!S40</f>
        <v>1.2665559250220426</v>
      </c>
    </row>
    <row r="41" spans="1:19">
      <c r="A41" s="9" t="s">
        <v>211</v>
      </c>
      <c r="B41" s="391">
        <f>'Spirits Shipments by State'!B41/'US and State Total Population'!B41</f>
        <v>0.97001255737684933</v>
      </c>
      <c r="C41" s="391">
        <f>'Spirits Shipments by State'!C41/'US and State Total Population'!C41</f>
        <v>0.95174003569303989</v>
      </c>
      <c r="D41" s="391">
        <f>'Spirits Shipments by State'!D41/'US and State Total Population'!D41</f>
        <v>0.96710067186027848</v>
      </c>
      <c r="E41" s="391">
        <f>'Spirits Shipments by State'!E41/'US and State Total Population'!E41</f>
        <v>0.95300981316765276</v>
      </c>
      <c r="F41" s="391">
        <f>'Spirits Shipments by State'!F41/'US and State Total Population'!F41</f>
        <v>0.94654401481971362</v>
      </c>
      <c r="G41" s="391">
        <f>'Spirits Shipments by State'!G41/'US and State Total Population'!G41</f>
        <v>0.96994342782196996</v>
      </c>
      <c r="H41" s="391">
        <f>'Spirits Shipments by State'!H41/'US and State Total Population'!H41</f>
        <v>0.97702427604932574</v>
      </c>
      <c r="I41" s="391">
        <f>'Spirits Shipments by State'!I41/'US and State Total Population'!I41</f>
        <v>0.98698741227243747</v>
      </c>
      <c r="J41" s="391">
        <f>'Spirits Shipments by State'!J41/'US and State Total Population'!J41</f>
        <v>1.1009147797766603</v>
      </c>
      <c r="K41" s="391">
        <f>'Spirits Shipments by State'!K41/'US and State Total Population'!K41</f>
        <v>1.0357103528245442</v>
      </c>
      <c r="L41" s="391">
        <f>'Spirits Shipments by State'!L41/'US and State Total Population'!L41</f>
        <v>1.0183399013656191</v>
      </c>
      <c r="M41" s="391">
        <f>'Spirits Shipments by State'!M41/'US and State Total Population'!M41</f>
        <v>1.085670693101898</v>
      </c>
      <c r="N41" s="391">
        <f>'Spirits Shipments by State'!N41/'US and State Total Population'!N41</f>
        <v>1.1566808627035099</v>
      </c>
      <c r="O41" s="391">
        <f>'Spirits Shipments by State'!O41/'US and State Total Population'!O41</f>
        <v>1.0157441971906169</v>
      </c>
      <c r="P41" s="391">
        <f>'Spirits Shipments by State'!P41/'US and State Total Population'!P41</f>
        <v>1.05195812300382</v>
      </c>
      <c r="Q41" s="391">
        <f>'Spirits Shipments by State'!Q41/'US and State Total Population'!Q41</f>
        <v>1.2404773828743134</v>
      </c>
      <c r="R41" s="391">
        <f>'Spirits Shipments by State'!R41/'US and State Total Population'!R41</f>
        <v>1.3075518388279042</v>
      </c>
      <c r="S41" s="391">
        <f>'Spirits Shipments by State'!S41/'US and State Total Population'!S41</f>
        <v>1.3296936465712228</v>
      </c>
    </row>
    <row r="42" spans="1:19">
      <c r="A42" s="9" t="s">
        <v>212</v>
      </c>
      <c r="B42" s="391">
        <f>'Spirits Shipments by State'!B42/'US and State Total Population'!B42</f>
        <v>1.1941793452908822</v>
      </c>
      <c r="C42" s="391">
        <f>'Spirits Shipments by State'!C42/'US and State Total Population'!C42</f>
        <v>1.1648533822556368</v>
      </c>
      <c r="D42" s="391">
        <f>'Spirits Shipments by State'!D42/'US and State Total Population'!D42</f>
        <v>1.1895183133560878</v>
      </c>
      <c r="E42" s="391">
        <f>'Spirits Shipments by State'!E42/'US and State Total Population'!E42</f>
        <v>1.1828458448426451</v>
      </c>
      <c r="F42" s="391">
        <f>'Spirits Shipments by State'!F42/'US and State Total Population'!F42</f>
        <v>1.2071932257603322</v>
      </c>
      <c r="G42" s="391">
        <f>'Spirits Shipments by State'!G42/'US and State Total Population'!G42</f>
        <v>1.2372411655198485</v>
      </c>
      <c r="H42" s="391">
        <f>'Spirits Shipments by State'!H42/'US and State Total Population'!H42</f>
        <v>1.2558299667666231</v>
      </c>
      <c r="I42" s="391">
        <f>'Spirits Shipments by State'!I42/'US and State Total Population'!I42</f>
        <v>1.2834046141154738</v>
      </c>
      <c r="J42" s="391">
        <f>'Spirits Shipments by State'!J42/'US and State Total Population'!J42</f>
        <v>1.3044943632455197</v>
      </c>
      <c r="K42" s="391">
        <f>'Spirits Shipments by State'!K42/'US and State Total Population'!K42</f>
        <v>1.3553490168719244</v>
      </c>
      <c r="L42" s="391">
        <f>'Spirits Shipments by State'!L42/'US and State Total Population'!L42</f>
        <v>1.4269273336237669</v>
      </c>
      <c r="M42" s="391">
        <f>'Spirits Shipments by State'!M42/'US and State Total Population'!M42</f>
        <v>1.4897981440327956</v>
      </c>
      <c r="N42" s="391">
        <f>'Spirits Shipments by State'!N42/'US and State Total Population'!N42</f>
        <v>1.5752321128572702</v>
      </c>
      <c r="O42" s="391">
        <f>'Spirits Shipments by State'!O42/'US and State Total Population'!O42</f>
        <v>1.6091043110396892</v>
      </c>
      <c r="P42" s="391">
        <f>'Spirits Shipments by State'!P42/'US and State Total Population'!P42</f>
        <v>1.6503268614053606</v>
      </c>
      <c r="Q42" s="391">
        <f>'Spirits Shipments by State'!Q42/'US and State Total Population'!Q42</f>
        <v>1.6432147260735608</v>
      </c>
      <c r="R42" s="391">
        <f>'Spirits Shipments by State'!R42/'US and State Total Population'!R42</f>
        <v>1.6695159736009861</v>
      </c>
      <c r="S42" s="391">
        <f>'Spirits Shipments by State'!S42/'US and State Total Population'!S42</f>
        <v>1.7100877950908089</v>
      </c>
    </row>
    <row r="43" spans="1:19">
      <c r="A43" s="9" t="s">
        <v>213</v>
      </c>
      <c r="B43" s="391">
        <f>'Spirits Shipments by State'!B43/'US and State Total Population'!B43</f>
        <v>0.92162805512060197</v>
      </c>
      <c r="C43" s="391">
        <f>'Spirits Shipments by State'!C43/'US and State Total Population'!C43</f>
        <v>0.88952693233696245</v>
      </c>
      <c r="D43" s="391">
        <f>'Spirits Shipments by State'!D43/'US and State Total Population'!D43</f>
        <v>0.88538921271729121</v>
      </c>
      <c r="E43" s="391">
        <f>'Spirits Shipments by State'!E43/'US and State Total Population'!E43</f>
        <v>0.88064205316665767</v>
      </c>
      <c r="F43" s="391">
        <f>'Spirits Shipments by State'!F43/'US and State Total Population'!F43</f>
        <v>0.90122315891516613</v>
      </c>
      <c r="G43" s="391">
        <f>'Spirits Shipments by State'!G43/'US and State Total Population'!G43</f>
        <v>0.91531389307364253</v>
      </c>
      <c r="H43" s="391">
        <f>'Spirits Shipments by State'!H43/'US and State Total Population'!H43</f>
        <v>0.94230647525702205</v>
      </c>
      <c r="I43" s="391">
        <f>'Spirits Shipments by State'!I43/'US and State Total Population'!I43</f>
        <v>0.95943689898970441</v>
      </c>
      <c r="J43" s="391">
        <f>'Spirits Shipments by State'!J43/'US and State Total Population'!J43</f>
        <v>0.98351488573972601</v>
      </c>
      <c r="K43" s="391">
        <f>'Spirits Shipments by State'!K43/'US and State Total Population'!K43</f>
        <v>1.0361099810702483</v>
      </c>
      <c r="L43" s="391">
        <f>'Spirits Shipments by State'!L43/'US and State Total Population'!L43</f>
        <v>1.0937887190721658</v>
      </c>
      <c r="M43" s="391">
        <f>'Spirits Shipments by State'!M43/'US and State Total Population'!M43</f>
        <v>1.1189919980608622</v>
      </c>
      <c r="N43" s="391">
        <f>'Spirits Shipments by State'!N43/'US and State Total Population'!N43</f>
        <v>1.1633549415142248</v>
      </c>
      <c r="O43" s="391">
        <f>'Spirits Shipments by State'!O43/'US and State Total Population'!O43</f>
        <v>1.1719149785868359</v>
      </c>
      <c r="P43" s="391">
        <f>'Spirits Shipments by State'!P43/'US and State Total Population'!P43</f>
        <v>1.223117663640926</v>
      </c>
      <c r="Q43" s="391">
        <f>'Spirits Shipments by State'!Q43/'US and State Total Population'!Q43</f>
        <v>1.2060975505406171</v>
      </c>
      <c r="R43" s="391">
        <f>'Spirits Shipments by State'!R43/'US and State Total Population'!R43</f>
        <v>1.2776694309034393</v>
      </c>
      <c r="S43" s="391">
        <f>'Spirits Shipments by State'!S43/'US and State Total Population'!S43</f>
        <v>1.3194325712901838</v>
      </c>
    </row>
    <row r="44" spans="1:19">
      <c r="A44" s="9" t="s">
        <v>214</v>
      </c>
      <c r="B44" s="391">
        <f>'Spirits Shipments by State'!B44/'US and State Total Population'!B44</f>
        <v>1.2982873341470136</v>
      </c>
      <c r="C44" s="391">
        <f>'Spirits Shipments by State'!C44/'US and State Total Population'!C44</f>
        <v>1.191285759516697</v>
      </c>
      <c r="D44" s="391">
        <f>'Spirits Shipments by State'!D44/'US and State Total Population'!D44</f>
        <v>1.2982663217398884</v>
      </c>
      <c r="E44" s="391">
        <f>'Spirits Shipments by State'!E44/'US and State Total Population'!E44</f>
        <v>1.2636535905195576</v>
      </c>
      <c r="F44" s="391">
        <f>'Spirits Shipments by State'!F44/'US and State Total Population'!F44</f>
        <v>1.2412391929438349</v>
      </c>
      <c r="G44" s="391">
        <f>'Spirits Shipments by State'!G44/'US and State Total Population'!G44</f>
        <v>1.3688787411019971</v>
      </c>
      <c r="H44" s="391">
        <f>'Spirits Shipments by State'!H44/'US and State Total Population'!H44</f>
        <v>1.3900192724071474</v>
      </c>
      <c r="I44" s="391">
        <f>'Spirits Shipments by State'!I44/'US and State Total Population'!I44</f>
        <v>1.3967553978252754</v>
      </c>
      <c r="J44" s="391">
        <f>'Spirits Shipments by State'!J44/'US and State Total Population'!J44</f>
        <v>1.4735992840102183</v>
      </c>
      <c r="K44" s="391">
        <f>'Spirits Shipments by State'!K44/'US and State Total Population'!K44</f>
        <v>1.5923997154863894</v>
      </c>
      <c r="L44" s="391">
        <f>'Spirits Shipments by State'!L44/'US and State Total Population'!L44</f>
        <v>1.6076809246612112</v>
      </c>
      <c r="M44" s="391">
        <f>'Spirits Shipments by State'!M44/'US and State Total Population'!M44</f>
        <v>1.6391733110117159</v>
      </c>
      <c r="N44" s="391">
        <f>'Spirits Shipments by State'!N44/'US and State Total Population'!N44</f>
        <v>1.6908245679141749</v>
      </c>
      <c r="O44" s="391">
        <f>'Spirits Shipments by State'!O44/'US and State Total Population'!O44</f>
        <v>1.7185805062214188</v>
      </c>
      <c r="P44" s="391">
        <f>'Spirits Shipments by State'!P44/'US and State Total Population'!P44</f>
        <v>1.7234914083525885</v>
      </c>
      <c r="Q44" s="391">
        <f>'Spirits Shipments by State'!Q44/'US and State Total Population'!Q44</f>
        <v>1.7314340743385217</v>
      </c>
      <c r="R44" s="391">
        <f>'Spirits Shipments by State'!R44/'US and State Total Population'!R44</f>
        <v>1.8204458976500788</v>
      </c>
      <c r="S44" s="391">
        <f>'Spirits Shipments by State'!S44/'US and State Total Population'!S44</f>
        <v>1.9296655575886532</v>
      </c>
    </row>
    <row r="45" spans="1:19">
      <c r="A45" s="9" t="s">
        <v>215</v>
      </c>
      <c r="B45" s="391">
        <f>'Spirits Shipments by State'!B45/'US and State Total Population'!B45</f>
        <v>1.4331352349019553</v>
      </c>
      <c r="C45" s="391">
        <f>'Spirits Shipments by State'!C45/'US and State Total Population'!C45</f>
        <v>1.3059583597210891</v>
      </c>
      <c r="D45" s="391">
        <f>'Spirits Shipments by State'!D45/'US and State Total Population'!D45</f>
        <v>1.375258679732364</v>
      </c>
      <c r="E45" s="391">
        <f>'Spirits Shipments by State'!E45/'US and State Total Population'!E45</f>
        <v>1.3844921983493002</v>
      </c>
      <c r="F45" s="391">
        <f>'Spirits Shipments by State'!F45/'US and State Total Population'!F45</f>
        <v>1.410968467060536</v>
      </c>
      <c r="G45" s="391">
        <f>'Spirits Shipments by State'!G45/'US and State Total Population'!G45</f>
        <v>1.4093628119180353</v>
      </c>
      <c r="H45" s="391">
        <f>'Spirits Shipments by State'!H45/'US and State Total Population'!H45</f>
        <v>1.3777433292671166</v>
      </c>
      <c r="I45" s="391">
        <f>'Spirits Shipments by State'!I45/'US and State Total Population'!I45</f>
        <v>1.1753351433486861</v>
      </c>
      <c r="J45" s="391">
        <f>'Spirits Shipments by State'!J45/'US and State Total Population'!J45</f>
        <v>1.2687336170665038</v>
      </c>
      <c r="K45" s="391">
        <f>'Spirits Shipments by State'!K45/'US and State Total Population'!K45</f>
        <v>1.4668474352105265</v>
      </c>
      <c r="L45" s="391">
        <f>'Spirits Shipments by State'!L45/'US and State Total Population'!L45</f>
        <v>1.5653737527101013</v>
      </c>
      <c r="M45" s="391">
        <f>'Spirits Shipments by State'!M45/'US and State Total Population'!M45</f>
        <v>1.338935634215304</v>
      </c>
      <c r="N45" s="391">
        <f>'Spirits Shipments by State'!N45/'US and State Total Population'!N45</f>
        <v>1.5463259679814021</v>
      </c>
      <c r="O45" s="391">
        <f>'Spirits Shipments by State'!O45/'US and State Total Population'!O45</f>
        <v>1.4837890138150256</v>
      </c>
      <c r="P45" s="391">
        <f>'Spirits Shipments by State'!P45/'US and State Total Population'!P45</f>
        <v>1.5295534032769318</v>
      </c>
      <c r="Q45" s="391">
        <f>'Spirits Shipments by State'!Q45/'US and State Total Population'!Q45</f>
        <v>1.5303903910382304</v>
      </c>
      <c r="R45" s="391">
        <f>'Spirits Shipments by State'!R45/'US and State Total Population'!R45</f>
        <v>1.5514552458877637</v>
      </c>
      <c r="S45" s="391">
        <f>'Spirits Shipments by State'!S45/'US and State Total Population'!S45</f>
        <v>1.5781052166392311</v>
      </c>
    </row>
    <row r="46" spans="1:19">
      <c r="A46" s="9" t="s">
        <v>216</v>
      </c>
      <c r="B46" s="391">
        <f>'Spirits Shipments by State'!B46/'US and State Total Population'!B46</f>
        <v>1.3842061330888491</v>
      </c>
      <c r="C46" s="391">
        <f>'Spirits Shipments by State'!C46/'US and State Total Population'!C46</f>
        <v>1.4045953179523665</v>
      </c>
      <c r="D46" s="391">
        <f>'Spirits Shipments by State'!D46/'US and State Total Population'!D46</f>
        <v>1.3095647745323782</v>
      </c>
      <c r="E46" s="391">
        <f>'Spirits Shipments by State'!E46/'US and State Total Population'!E46</f>
        <v>1.3346241650688033</v>
      </c>
      <c r="F46" s="391">
        <f>'Spirits Shipments by State'!F46/'US and State Total Population'!F46</f>
        <v>1.3193143160451333</v>
      </c>
      <c r="G46" s="391">
        <f>'Spirits Shipments by State'!G46/'US and State Total Population'!G46</f>
        <v>1.357910054743261</v>
      </c>
      <c r="H46" s="391">
        <f>'Spirits Shipments by State'!H46/'US and State Total Population'!H46</f>
        <v>1.3176864635674652</v>
      </c>
      <c r="I46" s="391">
        <f>'Spirits Shipments by State'!I46/'US and State Total Population'!I46</f>
        <v>1.3817148957763559</v>
      </c>
      <c r="J46" s="391">
        <f>'Spirits Shipments by State'!J46/'US and State Total Population'!J46</f>
        <v>1.3742671413886405</v>
      </c>
      <c r="K46" s="391">
        <f>'Spirits Shipments by State'!K46/'US and State Total Population'!K46</f>
        <v>1.4384113564010228</v>
      </c>
      <c r="L46" s="391">
        <f>'Spirits Shipments by State'!L46/'US and State Total Population'!L46</f>
        <v>1.4186589170035382</v>
      </c>
      <c r="M46" s="391">
        <f>'Spirits Shipments by State'!M46/'US and State Total Population'!M46</f>
        <v>1.6217652682163182</v>
      </c>
      <c r="N46" s="391">
        <f>'Spirits Shipments by State'!N46/'US and State Total Population'!N46</f>
        <v>1.5511023902054917</v>
      </c>
      <c r="O46" s="391">
        <f>'Spirits Shipments by State'!O46/'US and State Total Population'!O46</f>
        <v>1.7033162454174935</v>
      </c>
      <c r="P46" s="391">
        <f>'Spirits Shipments by State'!P46/'US and State Total Population'!P46</f>
        <v>1.690249566646854</v>
      </c>
      <c r="Q46" s="391">
        <f>'Spirits Shipments by State'!Q46/'US and State Total Population'!Q46</f>
        <v>1.7325522826056183</v>
      </c>
      <c r="R46" s="391">
        <f>'Spirits Shipments by State'!R46/'US and State Total Population'!R46</f>
        <v>1.8139361782315335</v>
      </c>
      <c r="S46" s="391">
        <f>'Spirits Shipments by State'!S46/'US and State Total Population'!S46</f>
        <v>1.9132673979153865</v>
      </c>
    </row>
    <row r="47" spans="1:19">
      <c r="A47" s="9" t="s">
        <v>217</v>
      </c>
      <c r="B47" s="391">
        <f>'Spirits Shipments by State'!B47/'US and State Total Population'!B47</f>
        <v>1.0392878592845791</v>
      </c>
      <c r="C47" s="391">
        <f>'Spirits Shipments by State'!C47/'US and State Total Population'!C47</f>
        <v>1.0173871058334472</v>
      </c>
      <c r="D47" s="391">
        <f>'Spirits Shipments by State'!D47/'US and State Total Population'!D47</f>
        <v>1.0115530966319914</v>
      </c>
      <c r="E47" s="391">
        <f>'Spirits Shipments by State'!E47/'US and State Total Population'!E47</f>
        <v>0.98623353474930053</v>
      </c>
      <c r="F47" s="391">
        <f>'Spirits Shipments by State'!F47/'US and State Total Population'!F47</f>
        <v>0.97518763313402312</v>
      </c>
      <c r="G47" s="391">
        <f>'Spirits Shipments by State'!G47/'US and State Total Population'!G47</f>
        <v>0.97291047183520474</v>
      </c>
      <c r="H47" s="391">
        <f>'Spirits Shipments by State'!H47/'US and State Total Population'!H47</f>
        <v>0.98965145059856985</v>
      </c>
      <c r="I47" s="391">
        <f>'Spirits Shipments by State'!I47/'US and State Total Population'!I47</f>
        <v>1.0066635560946673</v>
      </c>
      <c r="J47" s="391">
        <f>'Spirits Shipments by State'!J47/'US and State Total Population'!J47</f>
        <v>0.98269716594239187</v>
      </c>
      <c r="K47" s="391">
        <f>'Spirits Shipments by State'!K47/'US and State Total Population'!K47</f>
        <v>1.0357987425727357</v>
      </c>
      <c r="L47" s="391">
        <f>'Spirits Shipments by State'!L47/'US and State Total Population'!L47</f>
        <v>1.0532230245934611</v>
      </c>
      <c r="M47" s="391">
        <f>'Spirits Shipments by State'!M47/'US and State Total Population'!M47</f>
        <v>1.0869487972261049</v>
      </c>
      <c r="N47" s="391">
        <f>'Spirits Shipments by State'!N47/'US and State Total Population'!N47</f>
        <v>1.1302627125263625</v>
      </c>
      <c r="O47" s="391">
        <f>'Spirits Shipments by State'!O47/'US and State Total Population'!O47</f>
        <v>1.1653123798607801</v>
      </c>
      <c r="P47" s="391">
        <f>'Spirits Shipments by State'!P47/'US and State Total Population'!P47</f>
        <v>1.1901176833904179</v>
      </c>
      <c r="Q47" s="391">
        <f>'Spirits Shipments by State'!Q47/'US and State Total Population'!Q47</f>
        <v>1.2176767440536145</v>
      </c>
      <c r="R47" s="391">
        <f>'Spirits Shipments by State'!R47/'US and State Total Population'!R47</f>
        <v>1.237358806546176</v>
      </c>
      <c r="S47" s="391">
        <f>'Spirits Shipments by State'!S47/'US and State Total Population'!S47</f>
        <v>1.312801464399707</v>
      </c>
    </row>
    <row r="48" spans="1:19">
      <c r="A48" s="9" t="s">
        <v>218</v>
      </c>
      <c r="B48" s="391">
        <f>'Spirits Shipments by State'!B48/'US and State Total Population'!B48</f>
        <v>0.96284105278252141</v>
      </c>
      <c r="C48" s="391">
        <f>'Spirits Shipments by State'!C48/'US and State Total Population'!C48</f>
        <v>0.91583369600666209</v>
      </c>
      <c r="D48" s="391">
        <f>'Spirits Shipments by State'!D48/'US and State Total Population'!D48</f>
        <v>0.92509915284848632</v>
      </c>
      <c r="E48" s="391">
        <f>'Spirits Shipments by State'!E48/'US and State Total Population'!E48</f>
        <v>0.89521910919667602</v>
      </c>
      <c r="F48" s="391">
        <f>'Spirits Shipments by State'!F48/'US and State Total Population'!F48</f>
        <v>0.93656976144548654</v>
      </c>
      <c r="G48" s="391">
        <f>'Spirits Shipments by State'!G48/'US and State Total Population'!G48</f>
        <v>0.92840294539118662</v>
      </c>
      <c r="H48" s="391">
        <f>'Spirits Shipments by State'!H48/'US and State Total Population'!H48</f>
        <v>0.93567125714257615</v>
      </c>
      <c r="I48" s="391">
        <f>'Spirits Shipments by State'!I48/'US and State Total Population'!I48</f>
        <v>0.9515769904163921</v>
      </c>
      <c r="J48" s="391">
        <f>'Spirits Shipments by State'!J48/'US and State Total Population'!J48</f>
        <v>0.95062122246463787</v>
      </c>
      <c r="K48" s="391">
        <f>'Spirits Shipments by State'!K48/'US and State Total Population'!K48</f>
        <v>0.97149240288296879</v>
      </c>
      <c r="L48" s="391">
        <f>'Spirits Shipments by State'!L48/'US and State Total Population'!L48</f>
        <v>1.0022668121716929</v>
      </c>
      <c r="M48" s="391">
        <f>'Spirits Shipments by State'!M48/'US and State Total Population'!M48</f>
        <v>1.0074110320191092</v>
      </c>
      <c r="N48" s="391">
        <f>'Spirits Shipments by State'!N48/'US and State Total Population'!N48</f>
        <v>1.0566366566536289</v>
      </c>
      <c r="O48" s="391">
        <f>'Spirits Shipments by State'!O48/'US and State Total Population'!O48</f>
        <v>1.0897931556161882</v>
      </c>
      <c r="P48" s="391">
        <f>'Spirits Shipments by State'!P48/'US and State Total Population'!P48</f>
        <v>1.11363682141478</v>
      </c>
      <c r="Q48" s="391">
        <f>'Spirits Shipments by State'!Q48/'US and State Total Population'!Q48</f>
        <v>1.1144220581284177</v>
      </c>
      <c r="R48" s="391">
        <f>'Spirits Shipments by State'!R48/'US and State Total Population'!R48</f>
        <v>1.1431802019842463</v>
      </c>
      <c r="S48" s="391">
        <f>'Spirits Shipments by State'!S48/'US and State Total Population'!S48</f>
        <v>1.1675047046476543</v>
      </c>
    </row>
    <row r="49" spans="1:19">
      <c r="A49" s="9" t="s">
        <v>219</v>
      </c>
      <c r="B49" s="391">
        <f>'Spirits Shipments by State'!B49/'US and State Total Population'!B49</f>
        <v>0.69042554602371098</v>
      </c>
      <c r="C49" s="391">
        <f>'Spirits Shipments by State'!C49/'US and State Total Population'!C49</f>
        <v>0.67281276670322421</v>
      </c>
      <c r="D49" s="391">
        <f>'Spirits Shipments by State'!D49/'US and State Total Population'!D49</f>
        <v>0.67919453610680203</v>
      </c>
      <c r="E49" s="391">
        <f>'Spirits Shipments by State'!E49/'US and State Total Population'!E49</f>
        <v>0.70400309238346925</v>
      </c>
      <c r="F49" s="391">
        <f>'Spirits Shipments by State'!F49/'US and State Total Population'!F49</f>
        <v>0.67974046258102638</v>
      </c>
      <c r="G49" s="391">
        <f>'Spirits Shipments by State'!G49/'US and State Total Population'!G49</f>
        <v>0.69273006537126247</v>
      </c>
      <c r="H49" s="391">
        <f>'Spirits Shipments by State'!H49/'US and State Total Population'!H49</f>
        <v>0.72574203949790816</v>
      </c>
      <c r="I49" s="391">
        <f>'Spirits Shipments by State'!I49/'US and State Total Population'!I49</f>
        <v>0.70991631526023269</v>
      </c>
      <c r="J49" s="391">
        <f>'Spirits Shipments by State'!J49/'US and State Total Population'!J49</f>
        <v>0.71365242067628443</v>
      </c>
      <c r="K49" s="391">
        <f>'Spirits Shipments by State'!K49/'US and State Total Population'!K49</f>
        <v>0.70516311539524679</v>
      </c>
      <c r="L49" s="391">
        <f>'Spirits Shipments by State'!L49/'US and State Total Population'!L49</f>
        <v>0.71040374580097476</v>
      </c>
      <c r="M49" s="391">
        <f>'Spirits Shipments by State'!M49/'US and State Total Population'!M49</f>
        <v>0.74636123684763933</v>
      </c>
      <c r="N49" s="391">
        <f>'Spirits Shipments by State'!N49/'US and State Total Population'!N49</f>
        <v>0.77530167436768782</v>
      </c>
      <c r="O49" s="391">
        <f>'Spirits Shipments by State'!O49/'US and State Total Population'!O49</f>
        <v>0.78562717198872201</v>
      </c>
      <c r="P49" s="391">
        <f>'Spirits Shipments by State'!P49/'US and State Total Population'!P49</f>
        <v>0.83190946892294493</v>
      </c>
      <c r="Q49" s="391">
        <f>'Spirits Shipments by State'!Q49/'US and State Total Population'!Q49</f>
        <v>0.83686387217568803</v>
      </c>
      <c r="R49" s="391">
        <f>'Spirits Shipments by State'!R49/'US and State Total Population'!R49</f>
        <v>0.86586173912078102</v>
      </c>
      <c r="S49" s="391">
        <f>'Spirits Shipments by State'!S49/'US and State Total Population'!S49</f>
        <v>0.89991814321556074</v>
      </c>
    </row>
    <row r="50" spans="1:19">
      <c r="A50" s="9" t="s">
        <v>298</v>
      </c>
      <c r="B50" s="391">
        <f>'Spirits Shipments by State'!B50/'US and State Total Population'!B50</f>
        <v>1.3692989127083632</v>
      </c>
      <c r="C50" s="391">
        <f>'Spirits Shipments by State'!C50/'US and State Total Population'!C50</f>
        <v>1.2849056539706147</v>
      </c>
      <c r="D50" s="391">
        <f>'Spirits Shipments by State'!D50/'US and State Total Population'!D50</f>
        <v>1.2434306157476576</v>
      </c>
      <c r="E50" s="391">
        <f>'Spirits Shipments by State'!E50/'US and State Total Population'!E50</f>
        <v>1.2339901087738745</v>
      </c>
      <c r="F50" s="391">
        <f>'Spirits Shipments by State'!F50/'US and State Total Population'!F50</f>
        <v>1.225815082697663</v>
      </c>
      <c r="G50" s="391">
        <f>'Spirits Shipments by State'!G50/'US and State Total Population'!G50</f>
        <v>1.2331879920421114</v>
      </c>
      <c r="H50" s="391">
        <f>'Spirits Shipments by State'!H50/'US and State Total Population'!H50</f>
        <v>1.2585742896169057</v>
      </c>
      <c r="I50" s="391">
        <f>'Spirits Shipments by State'!I50/'US and State Total Population'!I50</f>
        <v>1.2678153444049833</v>
      </c>
      <c r="J50" s="391">
        <f>'Spirits Shipments by State'!J50/'US and State Total Population'!J50</f>
        <v>1.2699635183998543</v>
      </c>
      <c r="K50" s="391">
        <f>'Spirits Shipments by State'!K50/'US and State Total Population'!K50</f>
        <v>1.2674906194563986</v>
      </c>
      <c r="L50" s="391">
        <f>'Spirits Shipments by State'!L50/'US and State Total Population'!L50</f>
        <v>1.3464713986339647</v>
      </c>
      <c r="M50" s="391">
        <f>'Spirits Shipments by State'!M50/'US and State Total Population'!M50</f>
        <v>1.3806892498086494</v>
      </c>
      <c r="N50" s="391">
        <f>'Spirits Shipments by State'!N50/'US and State Total Population'!N50</f>
        <v>1.4126792175376817</v>
      </c>
      <c r="O50" s="391">
        <f>'Spirits Shipments by State'!O50/'US and State Total Population'!O50</f>
        <v>1.4346594753426511</v>
      </c>
      <c r="P50" s="391">
        <f>'Spirits Shipments by State'!P50/'US and State Total Population'!P50</f>
        <v>1.4632943631058959</v>
      </c>
      <c r="Q50" s="391">
        <f>'Spirits Shipments by State'!Q50/'US and State Total Population'!Q50</f>
        <v>1.4552255117041946</v>
      </c>
      <c r="R50" s="391">
        <f>'Spirits Shipments by State'!R50/'US and State Total Population'!R50</f>
        <v>1.4693775717280768</v>
      </c>
      <c r="S50" s="391">
        <f>'Spirits Shipments by State'!S50/'US and State Total Population'!S50</f>
        <v>1.4714305466870155</v>
      </c>
    </row>
    <row r="51" spans="1:19">
      <c r="A51" s="9" t="s">
        <v>221</v>
      </c>
      <c r="B51" s="391">
        <f>'Spirits Shipments by State'!B51/'US and State Total Population'!B51</f>
        <v>1.008583771705708</v>
      </c>
      <c r="C51" s="391">
        <f>'Spirits Shipments by State'!C51/'US and State Total Population'!C51</f>
        <v>0.9599671278531331</v>
      </c>
      <c r="D51" s="391">
        <f>'Spirits Shipments by State'!D51/'US and State Total Population'!D51</f>
        <v>0.95315043185455417</v>
      </c>
      <c r="E51" s="391">
        <f>'Spirits Shipments by State'!E51/'US and State Total Population'!E51</f>
        <v>0.93818737547829656</v>
      </c>
      <c r="F51" s="391">
        <f>'Spirits Shipments by State'!F51/'US and State Total Population'!F51</f>
        <v>0.93144785230515703</v>
      </c>
      <c r="G51" s="391">
        <f>'Spirits Shipments by State'!G51/'US and State Total Population'!G51</f>
        <v>0.92417699932904518</v>
      </c>
      <c r="H51" s="391">
        <f>'Spirits Shipments by State'!H51/'US and State Total Population'!H51</f>
        <v>0.97521521238992326</v>
      </c>
      <c r="I51" s="391">
        <f>'Spirits Shipments by State'!I51/'US and State Total Population'!I51</f>
        <v>0.9919001866275956</v>
      </c>
      <c r="J51" s="391">
        <f>'Spirits Shipments by State'!J51/'US and State Total Population'!J51</f>
        <v>1.0120844654435717</v>
      </c>
      <c r="K51" s="391">
        <f>'Spirits Shipments by State'!K51/'US and State Total Population'!K51</f>
        <v>1.0464604185623294</v>
      </c>
      <c r="L51" s="391">
        <f>'Spirits Shipments by State'!L51/'US and State Total Population'!L51</f>
        <v>1.0757374419962311</v>
      </c>
      <c r="M51" s="391">
        <f>'Spirits Shipments by State'!M51/'US and State Total Population'!M51</f>
        <v>1.0987237510310763</v>
      </c>
      <c r="N51" s="391">
        <f>'Spirits Shipments by State'!N51/'US and State Total Population'!N51</f>
        <v>1.1341067730663013</v>
      </c>
      <c r="O51" s="391">
        <f>'Spirits Shipments by State'!O51/'US and State Total Population'!O51</f>
        <v>1.1556124188588444</v>
      </c>
      <c r="P51" s="391">
        <f>'Spirits Shipments by State'!P51/'US and State Total Population'!P51</f>
        <v>1.1679175823993779</v>
      </c>
      <c r="Q51" s="391">
        <f>'Spirits Shipments by State'!Q51/'US and State Total Population'!Q51</f>
        <v>1.1737440063834859</v>
      </c>
      <c r="R51" s="391">
        <f>'Spirits Shipments by State'!R51/'US and State Total Population'!R51</f>
        <v>1.2001501101302923</v>
      </c>
      <c r="S51" s="391">
        <f>'Spirits Shipments by State'!S51/'US and State Total Population'!S51</f>
        <v>1.2301811297424414</v>
      </c>
    </row>
    <row r="52" spans="1:19">
      <c r="A52" s="9" t="s">
        <v>222</v>
      </c>
      <c r="B52" s="391">
        <f>'Spirits Shipments by State'!B52/'US and State Total Population'!B52</f>
        <v>1.2719976201643077</v>
      </c>
      <c r="C52" s="391">
        <f>'Spirits Shipments by State'!C52/'US and State Total Population'!C52</f>
        <v>1.2165448190640185</v>
      </c>
      <c r="D52" s="391">
        <f>'Spirits Shipments by State'!D52/'US and State Total Population'!D52</f>
        <v>1.2172092730144406</v>
      </c>
      <c r="E52" s="391">
        <f>'Spirits Shipments by State'!E52/'US and State Total Population'!E52</f>
        <v>1.2157663007882111</v>
      </c>
      <c r="F52" s="391">
        <f>'Spirits Shipments by State'!F52/'US and State Total Population'!F52</f>
        <v>1.2263493761812425</v>
      </c>
      <c r="G52" s="391">
        <f>'Spirits Shipments by State'!G52/'US and State Total Population'!G52</f>
        <v>1.22907106760258</v>
      </c>
      <c r="H52" s="391">
        <f>'Spirits Shipments by State'!H52/'US and State Total Population'!H52</f>
        <v>1.2856303809221428</v>
      </c>
      <c r="I52" s="391">
        <f>'Spirits Shipments by State'!I52/'US and State Total Population'!I52</f>
        <v>1.2821280534544057</v>
      </c>
      <c r="J52" s="391">
        <f>'Spirits Shipments by State'!J52/'US and State Total Population'!J52</f>
        <v>1.2911559561380161</v>
      </c>
      <c r="K52" s="391">
        <f>'Spirits Shipments by State'!K52/'US and State Total Population'!K52</f>
        <v>1.3323495688031264</v>
      </c>
      <c r="L52" s="391">
        <f>'Spirits Shipments by State'!L52/'US and State Total Population'!L52</f>
        <v>1.3795439705678887</v>
      </c>
      <c r="M52" s="391">
        <f>'Spirits Shipments by State'!M52/'US and State Total Population'!M52</f>
        <v>1.410217378339933</v>
      </c>
      <c r="N52" s="391">
        <f>'Spirits Shipments by State'!N52/'US and State Total Population'!N52</f>
        <v>1.4364610239179791</v>
      </c>
      <c r="O52" s="391">
        <f>'Spirits Shipments by State'!O52/'US and State Total Population'!O52</f>
        <v>1.465002075351139</v>
      </c>
      <c r="P52" s="391">
        <f>'Spirits Shipments by State'!P52/'US and State Total Population'!P52</f>
        <v>1.5073739815381488</v>
      </c>
      <c r="Q52" s="391">
        <f>'Spirits Shipments by State'!Q52/'US and State Total Population'!Q52</f>
        <v>1.4772798421625419</v>
      </c>
      <c r="R52" s="391">
        <f>'Spirits Shipments by State'!R52/'US and State Total Population'!R52</f>
        <v>1.4611729136396163</v>
      </c>
      <c r="S52" s="391">
        <f>'Spirits Shipments by State'!S52/'US and State Total Population'!S52</f>
        <v>1.5015484562325285</v>
      </c>
    </row>
    <row r="53" spans="1:19">
      <c r="A53" s="9" t="s">
        <v>223</v>
      </c>
      <c r="B53" s="391">
        <f>'Spirits Shipments by State'!B53/'US and State Total Population'!B53</f>
        <v>0.76640897902188565</v>
      </c>
      <c r="C53" s="391">
        <f>'Spirits Shipments by State'!C53/'US and State Total Population'!C53</f>
        <v>0.75764654274277565</v>
      </c>
      <c r="D53" s="391">
        <f>'Spirits Shipments by State'!D53/'US and State Total Population'!D53</f>
        <v>0.74989741102738194</v>
      </c>
      <c r="E53" s="391">
        <f>'Spirits Shipments by State'!E53/'US and State Total Population'!E53</f>
        <v>0.74754135393568177</v>
      </c>
      <c r="F53" s="391">
        <f>'Spirits Shipments by State'!F53/'US and State Total Population'!F53</f>
        <v>0.73409970611018116</v>
      </c>
      <c r="G53" s="391">
        <f>'Spirits Shipments by State'!G53/'US and State Total Population'!G53</f>
        <v>0.7577060343057922</v>
      </c>
      <c r="H53" s="391">
        <f>'Spirits Shipments by State'!H53/'US and State Total Population'!H53</f>
        <v>0.73815042088593275</v>
      </c>
      <c r="I53" s="391">
        <f>'Spirits Shipments by State'!I53/'US and State Total Population'!I53</f>
        <v>0.74688118077307142</v>
      </c>
      <c r="J53" s="391">
        <f>'Spirits Shipments by State'!J53/'US and State Total Population'!J53</f>
        <v>0.76999442299376675</v>
      </c>
      <c r="K53" s="391">
        <f>'Spirits Shipments by State'!K53/'US and State Total Population'!K53</f>
        <v>0.78238815460578703</v>
      </c>
      <c r="L53" s="391">
        <f>'Spirits Shipments by State'!L53/'US and State Total Population'!L53</f>
        <v>0.80102500288358314</v>
      </c>
      <c r="M53" s="391">
        <f>'Spirits Shipments by State'!M53/'US and State Total Population'!M53</f>
        <v>0.81754581434795626</v>
      </c>
      <c r="N53" s="391">
        <f>'Spirits Shipments by State'!N53/'US and State Total Population'!N53</f>
        <v>0.84869711527817748</v>
      </c>
      <c r="O53" s="391">
        <f>'Spirits Shipments by State'!O53/'US and State Total Population'!O53</f>
        <v>0.86540658932632575</v>
      </c>
      <c r="P53" s="391">
        <f>'Spirits Shipments by State'!P53/'US and State Total Population'!P53</f>
        <v>0.89762862405355193</v>
      </c>
      <c r="Q53" s="391">
        <f>'Spirits Shipments by State'!Q53/'US and State Total Population'!Q53</f>
        <v>0.92244419063126959</v>
      </c>
      <c r="R53" s="391">
        <f>'Spirits Shipments by State'!R53/'US and State Total Population'!R53</f>
        <v>0.91045339391336455</v>
      </c>
      <c r="S53" s="391">
        <f>'Spirits Shipments by State'!S53/'US and State Total Population'!S53</f>
        <v>0.94778980967503734</v>
      </c>
    </row>
    <row r="54" spans="1:19">
      <c r="A54" s="9" t="s">
        <v>224</v>
      </c>
      <c r="B54" s="391">
        <f>'Spirits Shipments by State'!B54/'US and State Total Population'!B54</f>
        <v>1.7274116140513682</v>
      </c>
      <c r="C54" s="391">
        <f>'Spirits Shipments by State'!C54/'US and State Total Population'!C54</f>
        <v>1.6849234961337254</v>
      </c>
      <c r="D54" s="391">
        <f>'Spirits Shipments by State'!D54/'US and State Total Population'!D54</f>
        <v>1.6739262781965383</v>
      </c>
      <c r="E54" s="391">
        <f>'Spirits Shipments by State'!E54/'US and State Total Population'!E54</f>
        <v>1.7247371118486852</v>
      </c>
      <c r="F54" s="391">
        <f>'Spirits Shipments by State'!F54/'US and State Total Population'!F54</f>
        <v>1.5366964961213152</v>
      </c>
      <c r="G54" s="391">
        <f>'Spirits Shipments by State'!G54/'US and State Total Population'!G54</f>
        <v>1.5489530002441556</v>
      </c>
      <c r="H54" s="391">
        <f>'Spirits Shipments by State'!H54/'US and State Total Population'!H54</f>
        <v>1.8663404869213323</v>
      </c>
      <c r="I54" s="391">
        <f>'Spirits Shipments by State'!I54/'US and State Total Population'!I54</f>
        <v>1.8750202706663257</v>
      </c>
      <c r="J54" s="391">
        <f>'Spirits Shipments by State'!J54/'US and State Total Population'!J54</f>
        <v>1.9314435597003878</v>
      </c>
      <c r="K54" s="391">
        <f>'Spirits Shipments by State'!K54/'US and State Total Population'!K54</f>
        <v>1.980715005955034</v>
      </c>
      <c r="L54" s="391">
        <f>'Spirits Shipments by State'!L54/'US and State Total Population'!L54</f>
        <v>1.9923117403843205</v>
      </c>
      <c r="M54" s="391">
        <f>'Spirits Shipments by State'!M54/'US and State Total Population'!M54</f>
        <v>2.0943140091925949</v>
      </c>
      <c r="N54" s="391">
        <f>'Spirits Shipments by State'!N54/'US and State Total Population'!N54</f>
        <v>2.151026173093137</v>
      </c>
      <c r="O54" s="391">
        <f>'Spirits Shipments by State'!O54/'US and State Total Population'!O54</f>
        <v>2.1972773903698464</v>
      </c>
      <c r="P54" s="391">
        <f>'Spirits Shipments by State'!P54/'US and State Total Population'!P54</f>
        <v>2.1298607898731463</v>
      </c>
      <c r="Q54" s="391">
        <f>'Spirits Shipments by State'!Q54/'US and State Total Population'!Q54</f>
        <v>2.3179788228495073</v>
      </c>
      <c r="R54" s="391">
        <f>'Spirits Shipments by State'!R54/'US and State Total Population'!R54</f>
        <v>2.2479208761814622</v>
      </c>
      <c r="S54" s="391">
        <f>'Spirits Shipments by State'!S54/'US and State Total Population'!S54</f>
        <v>2.3123332162653809</v>
      </c>
    </row>
    <row r="55" spans="1:19">
      <c r="A55" s="9" t="s">
        <v>299</v>
      </c>
      <c r="B55" s="391">
        <f>'Spirits Shipments by State'!B55/'US and State Total Population'!B55</f>
        <v>1.5813135172387947</v>
      </c>
      <c r="C55" s="391">
        <f>'Spirits Shipments by State'!C55/'US and State Total Population'!C55</f>
        <v>1.5315133151949871</v>
      </c>
      <c r="D55" s="391">
        <f>'Spirits Shipments by State'!D55/'US and State Total Population'!D55</f>
        <v>1.5550928268399953</v>
      </c>
      <c r="E55" s="391">
        <f>'Spirits Shipments by State'!E55/'US and State Total Population'!E55</f>
        <v>1.5651185036990423</v>
      </c>
      <c r="F55" s="391">
        <f>'Spirits Shipments by State'!F55/'US and State Total Population'!F55</f>
        <v>1.5794282039927707</v>
      </c>
      <c r="G55" s="391">
        <f>'Spirits Shipments by State'!G55/'US and State Total Population'!G55</f>
        <v>1.6464258027109682</v>
      </c>
      <c r="H55" s="391">
        <f>'Spirits Shipments by State'!H55/'US and State Total Population'!H55</f>
        <v>1.6935251385622001</v>
      </c>
      <c r="I55" s="391">
        <f>'Spirits Shipments by State'!I55/'US and State Total Population'!I55</f>
        <v>1.7367948813569634</v>
      </c>
      <c r="J55" s="391">
        <f>'Spirits Shipments by State'!J55/'US and State Total Population'!J55</f>
        <v>1.7540969249486387</v>
      </c>
      <c r="K55" s="391">
        <f>'Spirits Shipments by State'!K55/'US and State Total Population'!K55</f>
        <v>1.8100573883492033</v>
      </c>
      <c r="L55" s="391">
        <f>'Spirits Shipments by State'!L55/'US and State Total Population'!L55</f>
        <v>1.8543860974988862</v>
      </c>
      <c r="M55" s="391">
        <f>'Spirits Shipments by State'!M55/'US and State Total Population'!M55</f>
        <v>1.9507635269867809</v>
      </c>
      <c r="N55" s="391">
        <f>'Spirits Shipments by State'!N55/'US and State Total Population'!N55</f>
        <v>2.1115763023023062</v>
      </c>
      <c r="O55" s="391">
        <f>'Spirits Shipments by State'!O55/'US and State Total Population'!O55</f>
        <v>2.1654078723062691</v>
      </c>
      <c r="P55" s="391">
        <f>'Spirits Shipments by State'!P55/'US and State Total Population'!P55</f>
        <v>2.2226352158147291</v>
      </c>
      <c r="Q55" s="391">
        <f>'Spirits Shipments by State'!Q55/'US and State Total Population'!Q55</f>
        <v>2.16460149753321</v>
      </c>
      <c r="R55" s="391">
        <f>'Spirits Shipments by State'!R55/'US and State Total Population'!R55</f>
        <v>2.1140778061019705</v>
      </c>
      <c r="S55" s="391">
        <f>'Spirits Shipments by State'!S55/'US and State Total Population'!S55</f>
        <v>2.1865539808530725</v>
      </c>
    </row>
    <row r="56" spans="1:19" ht="13.5" thickBot="1">
      <c r="A56" s="46" t="s">
        <v>87</v>
      </c>
      <c r="B56" s="392">
        <f>'Spirits Shipments by State'!B56/'US and State Total Population'!B56</f>
        <v>1.2712134511496689</v>
      </c>
      <c r="C56" s="392">
        <f>'Spirits Shipments by State'!C56/'US and State Total Population'!C56</f>
        <v>1.2209508978071684</v>
      </c>
      <c r="D56" s="392">
        <f>'Spirits Shipments by State'!D56/'US and State Total Population'!D56</f>
        <v>1.226914428518461</v>
      </c>
      <c r="E56" s="392">
        <f>'Spirits Shipments by State'!E56/'US and State Total Population'!E56</f>
        <v>1.2124160911935791</v>
      </c>
      <c r="F56" s="392">
        <f>'Spirits Shipments by State'!F56/'US and State Total Population'!F56</f>
        <v>1.2061332090741506</v>
      </c>
      <c r="G56" s="392">
        <f>'Spirits Shipments by State'!G56/'US and State Total Population'!G56</f>
        <v>1.2254887922710207</v>
      </c>
      <c r="H56" s="392">
        <f>'Spirits Shipments by State'!H56/'US and State Total Population'!H56</f>
        <v>1.2632334543512533</v>
      </c>
      <c r="I56" s="392">
        <f>'Spirits Shipments by State'!I56/'US and State Total Population'!I56</f>
        <v>1.2598350828236557</v>
      </c>
      <c r="J56" s="392">
        <f>'Spirits Shipments by State'!J56/'US and State Total Population'!J56</f>
        <v>1.2728663585531632</v>
      </c>
      <c r="K56" s="392">
        <f>'Spirits Shipments by State'!K56/'US and State Total Population'!K56</f>
        <v>1.3189310757623678</v>
      </c>
      <c r="L56" s="392">
        <f>'Spirits Shipments by State'!L56/'US and State Total Population'!L56</f>
        <v>1.3570873245083845</v>
      </c>
      <c r="M56" s="392">
        <f>'Spirits Shipments by State'!M56/'US and State Total Population'!M56</f>
        <v>1.3829982228108528</v>
      </c>
      <c r="N56" s="392">
        <f>'Spirits Shipments by State'!N56/'US and State Total Population'!N56</f>
        <v>1.4258235387673255</v>
      </c>
      <c r="O56" s="392">
        <f>'Spirits Shipments by State'!O56/'US and State Total Population'!O56</f>
        <v>1.4424058286742503</v>
      </c>
      <c r="P56" s="392">
        <f>'Spirits Shipments by State'!P56/'US and State Total Population'!P56</f>
        <v>1.455726067922293</v>
      </c>
      <c r="Q56" s="392">
        <f>'Spirits Shipments by State'!Q56/'US and State Total Population'!Q56</f>
        <v>1.4721926587699119</v>
      </c>
      <c r="R56" s="392">
        <f>'Spirits Shipments by State'!R56/'US and State Total Population'!R56</f>
        <v>1.4997952208037304</v>
      </c>
      <c r="S56" s="392">
        <f>'Spirits Shipments by State'!S56/'US and State Total Population'!S56</f>
        <v>1.5425337204227247</v>
      </c>
    </row>
    <row r="57" spans="1:19" ht="13.5" thickTop="1">
      <c r="O57" s="64"/>
      <c r="P57" s="64"/>
      <c r="Q57" s="64"/>
    </row>
    <row r="58" spans="1:19">
      <c r="A58" s="739" t="s">
        <v>407</v>
      </c>
      <c r="B58" s="739"/>
      <c r="C58" s="739"/>
      <c r="D58" s="739"/>
      <c r="E58" s="739"/>
      <c r="F58" s="739"/>
      <c r="G58" s="739"/>
      <c r="H58" s="739"/>
      <c r="I58" s="739"/>
      <c r="J58" s="739"/>
      <c r="K58" s="739"/>
      <c r="O58" s="64"/>
      <c r="P58" s="64"/>
      <c r="Q58" s="64"/>
    </row>
    <row r="59" spans="1:19">
      <c r="O59" s="64"/>
      <c r="P59" s="64"/>
      <c r="Q59" s="64"/>
    </row>
    <row r="60" spans="1:19" ht="15">
      <c r="A60" s="722" t="s">
        <v>1093</v>
      </c>
      <c r="B60" s="722"/>
      <c r="O60" s="64"/>
      <c r="P60" s="64"/>
      <c r="Q60" s="64"/>
    </row>
    <row r="61" spans="1:19">
      <c r="O61" s="64"/>
      <c r="P61" s="64"/>
      <c r="Q61" s="64"/>
    </row>
    <row r="62" spans="1:19">
      <c r="O62" s="64"/>
      <c r="P62" s="64"/>
      <c r="Q62" s="64"/>
    </row>
    <row r="63" spans="1:19">
      <c r="O63" s="64"/>
      <c r="P63" s="64"/>
      <c r="Q63" s="64"/>
    </row>
    <row r="64" spans="1:19">
      <c r="O64" s="64"/>
      <c r="P64" s="64"/>
      <c r="Q64" s="64"/>
    </row>
    <row r="65" spans="15:17">
      <c r="O65" s="64"/>
      <c r="P65" s="64"/>
      <c r="Q65" s="64"/>
    </row>
    <row r="66" spans="15:17">
      <c r="O66" s="64"/>
      <c r="P66" s="64"/>
      <c r="Q66" s="64"/>
    </row>
    <row r="67" spans="15:17">
      <c r="O67" s="64"/>
      <c r="P67" s="64"/>
      <c r="Q67" s="64"/>
    </row>
    <row r="68" spans="15:17">
      <c r="O68" s="64"/>
      <c r="P68" s="64"/>
      <c r="Q68" s="64"/>
    </row>
    <row r="69" spans="15:17">
      <c r="O69" s="64"/>
      <c r="P69" s="64"/>
      <c r="Q69" s="64"/>
    </row>
    <row r="70" spans="15:17">
      <c r="O70" s="64"/>
      <c r="P70" s="64"/>
      <c r="Q70" s="64"/>
    </row>
    <row r="71" spans="15:17">
      <c r="O71" s="64"/>
      <c r="P71" s="64"/>
      <c r="Q71" s="64"/>
    </row>
    <row r="72" spans="15:17">
      <c r="O72" s="64"/>
      <c r="P72" s="64"/>
      <c r="Q72" s="64"/>
    </row>
    <row r="73" spans="15:17">
      <c r="O73" s="64"/>
      <c r="P73" s="64"/>
      <c r="Q73" s="64"/>
    </row>
    <row r="74" spans="15:17">
      <c r="O74" s="64"/>
      <c r="P74" s="64"/>
      <c r="Q74" s="64"/>
    </row>
    <row r="75" spans="15:17">
      <c r="O75" s="64"/>
      <c r="P75" s="64"/>
      <c r="Q75" s="64"/>
    </row>
    <row r="76" spans="15:17">
      <c r="O76" s="64"/>
      <c r="P76" s="64"/>
      <c r="Q76" s="64"/>
    </row>
    <row r="77" spans="15:17">
      <c r="O77" s="64"/>
      <c r="P77" s="64"/>
      <c r="Q77" s="64"/>
    </row>
    <row r="78" spans="15:17">
      <c r="O78" s="64"/>
      <c r="P78" s="64"/>
      <c r="Q78" s="64"/>
    </row>
    <row r="79" spans="15:17">
      <c r="O79" s="64"/>
      <c r="P79" s="64"/>
      <c r="Q79" s="64"/>
    </row>
    <row r="80" spans="15:17">
      <c r="O80" s="64"/>
      <c r="P80" s="64"/>
      <c r="Q80" s="64"/>
    </row>
    <row r="81" spans="15:17">
      <c r="O81" s="64"/>
      <c r="P81" s="64"/>
      <c r="Q81" s="64"/>
    </row>
    <row r="82" spans="15:17">
      <c r="O82" s="64"/>
      <c r="P82" s="64"/>
      <c r="Q82" s="64"/>
    </row>
    <row r="83" spans="15:17">
      <c r="O83" s="64"/>
      <c r="P83" s="64"/>
      <c r="Q83" s="64"/>
    </row>
    <row r="84" spans="15:17">
      <c r="O84" s="64"/>
      <c r="P84" s="64"/>
      <c r="Q84" s="64"/>
    </row>
    <row r="85" spans="15:17">
      <c r="O85" s="64"/>
      <c r="P85" s="64"/>
      <c r="Q85" s="64"/>
    </row>
    <row r="86" spans="15:17">
      <c r="O86" s="64"/>
      <c r="P86" s="64"/>
      <c r="Q86" s="64"/>
    </row>
    <row r="87" spans="15:17">
      <c r="O87" s="64"/>
      <c r="P87" s="64"/>
      <c r="Q87" s="64"/>
    </row>
    <row r="88" spans="15:17">
      <c r="O88" s="64"/>
      <c r="P88" s="64"/>
      <c r="Q88" s="64"/>
    </row>
    <row r="89" spans="15:17">
      <c r="O89" s="64"/>
      <c r="P89" s="64"/>
      <c r="Q89" s="64"/>
    </row>
    <row r="90" spans="15:17">
      <c r="O90" s="64"/>
      <c r="P90" s="64"/>
      <c r="Q90" s="64"/>
    </row>
    <row r="91" spans="15:17">
      <c r="O91" s="64"/>
      <c r="P91" s="64"/>
      <c r="Q91" s="64"/>
    </row>
    <row r="92" spans="15:17">
      <c r="O92" s="64"/>
      <c r="P92" s="64"/>
      <c r="Q92" s="64"/>
    </row>
    <row r="93" spans="15:17">
      <c r="O93" s="64"/>
      <c r="P93" s="64"/>
      <c r="Q93" s="64"/>
    </row>
    <row r="94" spans="15:17">
      <c r="O94" s="64"/>
      <c r="P94" s="64"/>
      <c r="Q94" s="64"/>
    </row>
    <row r="95" spans="15:17">
      <c r="O95" s="64"/>
      <c r="P95" s="64"/>
      <c r="Q95" s="64"/>
    </row>
    <row r="96" spans="15:17">
      <c r="O96" s="64"/>
      <c r="P96" s="64"/>
      <c r="Q96" s="64"/>
    </row>
    <row r="97" spans="15:17">
      <c r="O97" s="64"/>
      <c r="P97" s="64"/>
      <c r="Q97" s="64"/>
    </row>
    <row r="98" spans="15:17">
      <c r="O98" s="64"/>
      <c r="P98" s="64"/>
      <c r="Q98" s="64"/>
    </row>
    <row r="99" spans="15:17">
      <c r="O99" s="64"/>
      <c r="P99" s="64"/>
      <c r="Q99" s="64"/>
    </row>
    <row r="100" spans="15:17">
      <c r="O100" s="64"/>
      <c r="P100" s="64"/>
      <c r="Q100" s="64"/>
    </row>
    <row r="101" spans="15:17">
      <c r="O101" s="64"/>
      <c r="P101" s="64"/>
      <c r="Q101" s="64"/>
    </row>
    <row r="102" spans="15:17">
      <c r="O102" s="64"/>
      <c r="P102" s="64"/>
      <c r="Q102" s="64"/>
    </row>
    <row r="103" spans="15:17">
      <c r="O103" s="64"/>
      <c r="P103" s="64"/>
      <c r="Q103" s="64"/>
    </row>
    <row r="104" spans="15:17">
      <c r="O104" s="64"/>
      <c r="P104" s="64"/>
      <c r="Q104" s="64"/>
    </row>
    <row r="105" spans="15:17">
      <c r="O105" s="64"/>
      <c r="P105" s="64"/>
      <c r="Q105" s="64"/>
    </row>
    <row r="106" spans="15:17">
      <c r="O106" s="64"/>
      <c r="P106" s="64"/>
      <c r="Q106" s="64"/>
    </row>
    <row r="107" spans="15:17">
      <c r="O107" s="64"/>
      <c r="P107" s="64"/>
      <c r="Q107" s="64"/>
    </row>
    <row r="108" spans="15:17">
      <c r="O108" s="64"/>
      <c r="P108" s="64"/>
      <c r="Q108" s="64"/>
    </row>
    <row r="109" spans="15:17">
      <c r="O109" s="64"/>
      <c r="P109" s="64"/>
      <c r="Q109" s="64"/>
    </row>
    <row r="110" spans="15:17">
      <c r="O110" s="64"/>
      <c r="P110" s="64"/>
      <c r="Q110" s="64"/>
    </row>
    <row r="111" spans="15:17">
      <c r="O111" s="64"/>
      <c r="P111" s="64"/>
      <c r="Q111" s="64"/>
    </row>
    <row r="112" spans="15:17">
      <c r="O112" s="64"/>
      <c r="P112" s="64"/>
      <c r="Q112" s="64"/>
    </row>
    <row r="113" spans="15:17">
      <c r="O113" s="64"/>
      <c r="P113" s="64"/>
      <c r="Q113" s="64"/>
    </row>
    <row r="114" spans="15:17">
      <c r="O114" s="64"/>
      <c r="P114" s="64"/>
      <c r="Q114" s="64"/>
    </row>
    <row r="115" spans="15:17">
      <c r="O115" s="64"/>
      <c r="P115" s="64"/>
      <c r="Q115" s="64"/>
    </row>
    <row r="116" spans="15:17">
      <c r="O116" s="64"/>
      <c r="P116" s="64"/>
      <c r="Q116" s="64"/>
    </row>
    <row r="117" spans="15:17">
      <c r="O117" s="64"/>
      <c r="P117" s="64"/>
      <c r="Q117" s="64"/>
    </row>
    <row r="118" spans="15:17">
      <c r="O118" s="64"/>
      <c r="P118" s="64"/>
      <c r="Q118" s="64"/>
    </row>
    <row r="119" spans="15:17">
      <c r="O119" s="64"/>
      <c r="P119" s="64"/>
      <c r="Q119" s="64"/>
    </row>
    <row r="120" spans="15:17">
      <c r="O120" s="64"/>
      <c r="P120" s="64"/>
      <c r="Q120" s="64"/>
    </row>
    <row r="121" spans="15:17">
      <c r="O121" s="64"/>
      <c r="P121" s="64"/>
      <c r="Q121" s="64"/>
    </row>
    <row r="122" spans="15:17">
      <c r="O122" s="64"/>
      <c r="P122" s="64"/>
      <c r="Q122" s="64"/>
    </row>
    <row r="123" spans="15:17">
      <c r="O123" s="64"/>
      <c r="P123" s="64"/>
      <c r="Q123" s="64"/>
    </row>
    <row r="124" spans="15:17">
      <c r="O124" s="64"/>
      <c r="P124" s="64"/>
      <c r="Q124" s="64"/>
    </row>
    <row r="125" spans="15:17">
      <c r="O125" s="64"/>
      <c r="P125" s="64"/>
      <c r="Q125" s="64"/>
    </row>
    <row r="126" spans="15:17">
      <c r="O126" s="64"/>
      <c r="P126" s="64"/>
      <c r="Q126" s="64"/>
    </row>
    <row r="127" spans="15:17">
      <c r="O127" s="64"/>
      <c r="P127" s="64"/>
      <c r="Q127" s="64"/>
    </row>
    <row r="128" spans="15:17">
      <c r="O128" s="64"/>
      <c r="P128" s="64"/>
      <c r="Q128" s="64"/>
    </row>
    <row r="129" spans="15:17">
      <c r="O129" s="64"/>
      <c r="P129" s="64"/>
      <c r="Q129" s="64"/>
    </row>
    <row r="130" spans="15:17">
      <c r="O130" s="64"/>
      <c r="P130" s="64"/>
      <c r="Q130" s="64"/>
    </row>
    <row r="131" spans="15:17">
      <c r="O131" s="64"/>
      <c r="P131" s="64"/>
      <c r="Q131" s="64"/>
    </row>
    <row r="132" spans="15:17">
      <c r="O132" s="64"/>
      <c r="P132" s="64"/>
      <c r="Q132" s="64"/>
    </row>
    <row r="133" spans="15:17">
      <c r="O133" s="64"/>
      <c r="P133" s="64"/>
      <c r="Q133" s="64"/>
    </row>
    <row r="134" spans="15:17">
      <c r="O134" s="64"/>
      <c r="P134" s="64"/>
      <c r="Q134" s="64"/>
    </row>
    <row r="135" spans="15:17">
      <c r="O135" s="64"/>
      <c r="P135" s="64"/>
      <c r="Q135" s="64"/>
    </row>
    <row r="136" spans="15:17">
      <c r="O136" s="64"/>
      <c r="P136" s="64"/>
      <c r="Q136" s="64"/>
    </row>
    <row r="137" spans="15:17">
      <c r="O137" s="64"/>
      <c r="P137" s="64"/>
      <c r="Q137" s="64"/>
    </row>
    <row r="138" spans="15:17">
      <c r="O138" s="64"/>
      <c r="P138" s="64"/>
      <c r="Q138" s="64"/>
    </row>
    <row r="139" spans="15:17">
      <c r="O139" s="64"/>
      <c r="P139" s="64"/>
      <c r="Q139" s="64"/>
    </row>
    <row r="140" spans="15:17">
      <c r="O140" s="64"/>
      <c r="P140" s="64"/>
      <c r="Q140" s="64"/>
    </row>
    <row r="141" spans="15:17">
      <c r="O141" s="64"/>
      <c r="P141" s="64"/>
      <c r="Q141" s="64"/>
    </row>
    <row r="142" spans="15:17">
      <c r="O142" s="64"/>
      <c r="P142" s="64"/>
      <c r="Q142" s="64"/>
    </row>
    <row r="143" spans="15:17">
      <c r="O143" s="64"/>
      <c r="P143" s="64"/>
      <c r="Q143" s="64"/>
    </row>
    <row r="144" spans="15:17">
      <c r="O144" s="64"/>
      <c r="P144" s="64"/>
      <c r="Q144" s="64"/>
    </row>
    <row r="145" spans="15:17">
      <c r="O145" s="64"/>
      <c r="P145" s="64"/>
      <c r="Q145" s="64"/>
    </row>
    <row r="146" spans="15:17">
      <c r="O146" s="64"/>
      <c r="P146" s="64"/>
      <c r="Q146" s="64"/>
    </row>
    <row r="147" spans="15:17">
      <c r="O147" s="64"/>
      <c r="P147" s="64"/>
      <c r="Q147" s="64"/>
    </row>
    <row r="148" spans="15:17">
      <c r="O148" s="64"/>
      <c r="P148" s="64"/>
      <c r="Q148" s="64"/>
    </row>
    <row r="149" spans="15:17">
      <c r="O149" s="64"/>
      <c r="P149" s="64"/>
      <c r="Q149" s="64"/>
    </row>
    <row r="150" spans="15:17">
      <c r="O150" s="64"/>
      <c r="P150" s="64"/>
      <c r="Q150" s="64"/>
    </row>
    <row r="151" spans="15:17">
      <c r="O151" s="64"/>
      <c r="P151" s="64"/>
      <c r="Q151" s="64"/>
    </row>
    <row r="152" spans="15:17">
      <c r="O152" s="64"/>
      <c r="P152" s="64"/>
      <c r="Q152" s="64"/>
    </row>
    <row r="153" spans="15:17">
      <c r="O153" s="64"/>
      <c r="P153" s="64"/>
      <c r="Q153" s="64"/>
    </row>
    <row r="154" spans="15:17">
      <c r="O154" s="64"/>
      <c r="P154" s="64"/>
      <c r="Q154" s="64"/>
    </row>
    <row r="155" spans="15:17">
      <c r="O155" s="64"/>
      <c r="P155" s="64"/>
      <c r="Q155" s="64"/>
    </row>
    <row r="156" spans="15:17">
      <c r="O156" s="64"/>
      <c r="P156" s="64"/>
      <c r="Q156" s="64"/>
    </row>
    <row r="157" spans="15:17">
      <c r="O157" s="64"/>
      <c r="P157" s="64"/>
      <c r="Q157" s="64"/>
    </row>
    <row r="158" spans="15:17">
      <c r="O158" s="64"/>
      <c r="P158" s="64"/>
      <c r="Q158" s="64"/>
    </row>
    <row r="159" spans="15:17">
      <c r="O159" s="64"/>
      <c r="P159" s="64"/>
      <c r="Q159" s="64"/>
    </row>
    <row r="160" spans="15:17">
      <c r="O160" s="64"/>
      <c r="P160" s="64"/>
      <c r="Q160" s="64"/>
    </row>
    <row r="161" spans="15:17">
      <c r="O161" s="64"/>
      <c r="P161" s="64"/>
      <c r="Q161" s="64"/>
    </row>
    <row r="162" spans="15:17">
      <c r="O162" s="64"/>
      <c r="P162" s="64"/>
      <c r="Q162" s="64"/>
    </row>
    <row r="163" spans="15:17">
      <c r="O163" s="64"/>
      <c r="P163" s="64"/>
      <c r="Q163" s="64"/>
    </row>
    <row r="164" spans="15:17">
      <c r="O164" s="64"/>
      <c r="P164" s="64"/>
      <c r="Q164" s="64"/>
    </row>
    <row r="165" spans="15:17">
      <c r="O165" s="64"/>
      <c r="P165" s="64"/>
      <c r="Q165" s="64"/>
    </row>
    <row r="166" spans="15:17">
      <c r="O166" s="64"/>
      <c r="P166" s="64"/>
      <c r="Q166" s="64"/>
    </row>
    <row r="167" spans="15:17">
      <c r="O167" s="64"/>
      <c r="P167" s="64"/>
      <c r="Q167" s="64"/>
    </row>
    <row r="168" spans="15:17">
      <c r="O168" s="64"/>
      <c r="P168" s="64"/>
      <c r="Q168" s="64"/>
    </row>
    <row r="169" spans="15:17">
      <c r="O169" s="64"/>
      <c r="P169" s="64"/>
      <c r="Q169" s="64"/>
    </row>
    <row r="170" spans="15:17">
      <c r="O170" s="64"/>
      <c r="P170" s="64"/>
      <c r="Q170" s="64"/>
    </row>
    <row r="171" spans="15:17">
      <c r="O171" s="64"/>
      <c r="P171" s="64"/>
      <c r="Q171" s="64"/>
    </row>
    <row r="172" spans="15:17">
      <c r="O172" s="64"/>
      <c r="P172" s="64"/>
      <c r="Q172" s="64"/>
    </row>
    <row r="173" spans="15:17">
      <c r="O173" s="64"/>
      <c r="P173" s="64"/>
      <c r="Q173" s="64"/>
    </row>
    <row r="174" spans="15:17">
      <c r="O174" s="64"/>
      <c r="P174" s="64"/>
      <c r="Q174" s="64"/>
    </row>
    <row r="175" spans="15:17">
      <c r="O175" s="64"/>
      <c r="P175" s="64"/>
      <c r="Q175" s="64"/>
    </row>
    <row r="176" spans="15:17">
      <c r="O176" s="64"/>
      <c r="P176" s="64"/>
      <c r="Q176" s="64"/>
    </row>
    <row r="177" spans="15:17">
      <c r="O177" s="64"/>
      <c r="P177" s="64"/>
      <c r="Q177" s="64"/>
    </row>
    <row r="178" spans="15:17">
      <c r="O178" s="64"/>
      <c r="P178" s="64"/>
      <c r="Q178" s="64"/>
    </row>
    <row r="179" spans="15:17">
      <c r="O179" s="64"/>
      <c r="P179" s="64"/>
      <c r="Q179" s="64"/>
    </row>
    <row r="180" spans="15:17">
      <c r="O180" s="64"/>
      <c r="P180" s="64"/>
      <c r="Q180" s="64"/>
    </row>
    <row r="181" spans="15:17">
      <c r="O181" s="64"/>
      <c r="P181" s="64"/>
      <c r="Q181" s="64"/>
    </row>
    <row r="182" spans="15:17">
      <c r="O182" s="64"/>
      <c r="P182" s="64"/>
      <c r="Q182" s="64"/>
    </row>
    <row r="183" spans="15:17">
      <c r="O183" s="64"/>
      <c r="P183" s="64"/>
      <c r="Q183" s="64"/>
    </row>
    <row r="184" spans="15:17">
      <c r="O184" s="64"/>
      <c r="P184" s="64"/>
      <c r="Q184" s="64"/>
    </row>
    <row r="185" spans="15:17">
      <c r="O185" s="64"/>
      <c r="P185" s="64"/>
      <c r="Q185" s="64"/>
    </row>
    <row r="186" spans="15:17">
      <c r="O186" s="64"/>
      <c r="P186" s="64"/>
      <c r="Q186" s="64"/>
    </row>
    <row r="187" spans="15:17">
      <c r="O187" s="64"/>
      <c r="P187" s="64"/>
      <c r="Q187" s="64"/>
    </row>
    <row r="188" spans="15:17">
      <c r="O188" s="64"/>
      <c r="P188" s="64"/>
      <c r="Q188" s="64"/>
    </row>
    <row r="189" spans="15:17">
      <c r="O189" s="64"/>
      <c r="P189" s="64"/>
      <c r="Q189" s="64"/>
    </row>
    <row r="190" spans="15:17">
      <c r="O190" s="64"/>
      <c r="P190" s="64"/>
      <c r="Q190" s="64"/>
    </row>
    <row r="191" spans="15:17">
      <c r="O191" s="64"/>
      <c r="P191" s="64"/>
      <c r="Q191" s="64"/>
    </row>
    <row r="192" spans="15:17">
      <c r="O192" s="64"/>
      <c r="P192" s="64"/>
      <c r="Q192" s="64"/>
    </row>
    <row r="193" spans="15:17">
      <c r="O193" s="64"/>
      <c r="P193" s="64"/>
      <c r="Q193" s="64"/>
    </row>
    <row r="194" spans="15:17">
      <c r="O194" s="64"/>
      <c r="P194" s="64"/>
      <c r="Q194" s="64"/>
    </row>
    <row r="195" spans="15:17">
      <c r="O195" s="64"/>
      <c r="P195" s="64"/>
      <c r="Q195" s="64"/>
    </row>
    <row r="196" spans="15:17">
      <c r="O196" s="64"/>
      <c r="P196" s="64"/>
      <c r="Q196" s="64"/>
    </row>
    <row r="197" spans="15:17">
      <c r="O197" s="64"/>
      <c r="P197" s="64"/>
      <c r="Q197" s="64"/>
    </row>
    <row r="198" spans="15:17">
      <c r="O198" s="64"/>
      <c r="P198" s="64"/>
      <c r="Q198" s="64"/>
    </row>
    <row r="199" spans="15:17">
      <c r="O199" s="64"/>
      <c r="P199" s="64"/>
      <c r="Q199" s="64"/>
    </row>
    <row r="200" spans="15:17">
      <c r="O200" s="64"/>
      <c r="P200" s="64"/>
      <c r="Q200" s="64"/>
    </row>
    <row r="201" spans="15:17">
      <c r="O201" s="64"/>
      <c r="P201" s="64"/>
      <c r="Q201" s="64"/>
    </row>
    <row r="202" spans="15:17">
      <c r="O202" s="64"/>
      <c r="P202" s="64"/>
      <c r="Q202" s="64"/>
    </row>
    <row r="203" spans="15:17">
      <c r="O203" s="64"/>
      <c r="P203" s="64"/>
      <c r="Q203" s="64"/>
    </row>
    <row r="204" spans="15:17">
      <c r="O204" s="64"/>
      <c r="P204" s="64"/>
      <c r="Q204" s="64"/>
    </row>
    <row r="205" spans="15:17">
      <c r="O205" s="64"/>
      <c r="P205" s="64"/>
      <c r="Q205" s="64"/>
    </row>
    <row r="206" spans="15:17">
      <c r="O206" s="64"/>
      <c r="P206" s="64"/>
      <c r="Q206" s="64"/>
    </row>
    <row r="207" spans="15:17">
      <c r="O207" s="64"/>
      <c r="P207" s="64"/>
      <c r="Q207" s="64"/>
    </row>
    <row r="208" spans="15:17">
      <c r="O208" s="64"/>
      <c r="P208" s="64"/>
      <c r="Q208" s="64"/>
    </row>
    <row r="209" spans="15:17">
      <c r="O209" s="64"/>
      <c r="P209" s="64"/>
      <c r="Q209" s="64"/>
    </row>
    <row r="210" spans="15:17">
      <c r="O210" s="64"/>
      <c r="P210" s="64"/>
      <c r="Q210" s="64"/>
    </row>
    <row r="211" spans="15:17">
      <c r="O211" s="64"/>
      <c r="P211" s="64"/>
      <c r="Q211" s="64"/>
    </row>
    <row r="212" spans="15:17">
      <c r="O212" s="64"/>
      <c r="P212" s="64"/>
      <c r="Q212" s="64"/>
    </row>
    <row r="213" spans="15:17">
      <c r="O213" s="64"/>
      <c r="P213" s="64"/>
      <c r="Q213" s="64"/>
    </row>
    <row r="214" spans="15:17">
      <c r="O214" s="64"/>
      <c r="P214" s="64"/>
      <c r="Q214" s="64"/>
    </row>
    <row r="215" spans="15:17">
      <c r="O215" s="64"/>
      <c r="P215" s="64"/>
      <c r="Q215" s="64"/>
    </row>
    <row r="216" spans="15:17">
      <c r="O216" s="64"/>
      <c r="P216" s="64"/>
      <c r="Q216" s="64"/>
    </row>
    <row r="217" spans="15:17">
      <c r="O217" s="64"/>
      <c r="P217" s="64"/>
      <c r="Q217" s="64"/>
    </row>
    <row r="218" spans="15:17">
      <c r="O218" s="64"/>
      <c r="P218" s="64"/>
      <c r="Q218" s="64"/>
    </row>
    <row r="219" spans="15:17">
      <c r="O219" s="64"/>
      <c r="P219" s="64"/>
      <c r="Q219" s="64"/>
    </row>
    <row r="220" spans="15:17">
      <c r="O220" s="64"/>
      <c r="P220" s="64"/>
      <c r="Q220" s="64"/>
    </row>
    <row r="221" spans="15:17">
      <c r="O221" s="64"/>
      <c r="P221" s="64"/>
      <c r="Q221" s="64"/>
    </row>
    <row r="222" spans="15:17">
      <c r="O222" s="64"/>
      <c r="P222" s="64"/>
      <c r="Q222" s="64"/>
    </row>
    <row r="223" spans="15:17">
      <c r="O223" s="64"/>
      <c r="P223" s="64"/>
      <c r="Q223" s="64"/>
    </row>
    <row r="224" spans="15:17">
      <c r="O224" s="64"/>
      <c r="P224" s="64"/>
      <c r="Q224" s="64"/>
    </row>
    <row r="225" spans="15:17">
      <c r="O225" s="64"/>
      <c r="P225" s="64"/>
      <c r="Q225" s="64"/>
    </row>
    <row r="226" spans="15:17">
      <c r="O226" s="64"/>
      <c r="P226" s="64"/>
      <c r="Q226" s="64"/>
    </row>
    <row r="227" spans="15:17">
      <c r="O227" s="64"/>
      <c r="P227" s="64"/>
      <c r="Q227" s="64"/>
    </row>
    <row r="228" spans="15:17">
      <c r="O228" s="64"/>
      <c r="P228" s="64"/>
      <c r="Q228" s="64"/>
    </row>
    <row r="229" spans="15:17">
      <c r="O229" s="64"/>
      <c r="P229" s="64"/>
      <c r="Q229" s="64"/>
    </row>
    <row r="230" spans="15:17">
      <c r="O230" s="64"/>
      <c r="P230" s="64"/>
      <c r="Q230" s="64"/>
    </row>
    <row r="231" spans="15:17">
      <c r="O231" s="64"/>
      <c r="P231" s="64"/>
      <c r="Q231" s="64"/>
    </row>
    <row r="232" spans="15:17">
      <c r="O232" s="64"/>
      <c r="P232" s="64"/>
      <c r="Q232" s="64"/>
    </row>
    <row r="233" spans="15:17">
      <c r="O233" s="64"/>
      <c r="P233" s="64"/>
      <c r="Q233" s="64"/>
    </row>
    <row r="234" spans="15:17">
      <c r="O234" s="64"/>
      <c r="P234" s="64"/>
      <c r="Q234" s="64"/>
    </row>
    <row r="235" spans="15:17">
      <c r="O235" s="64"/>
      <c r="P235" s="64"/>
      <c r="Q235" s="64"/>
    </row>
    <row r="236" spans="15:17">
      <c r="O236" s="64"/>
      <c r="P236" s="64"/>
      <c r="Q236" s="64"/>
    </row>
    <row r="237" spans="15:17">
      <c r="O237" s="64"/>
      <c r="P237" s="64"/>
      <c r="Q237" s="64"/>
    </row>
    <row r="238" spans="15:17">
      <c r="O238" s="64"/>
      <c r="P238" s="64"/>
      <c r="Q238" s="64"/>
    </row>
    <row r="239" spans="15:17">
      <c r="O239" s="64"/>
      <c r="P239" s="64"/>
      <c r="Q239" s="64"/>
    </row>
    <row r="240" spans="15:17">
      <c r="O240" s="64"/>
      <c r="P240" s="64"/>
      <c r="Q240" s="64"/>
    </row>
    <row r="241" spans="15:17">
      <c r="O241" s="64"/>
      <c r="P241" s="64"/>
      <c r="Q241" s="64"/>
    </row>
    <row r="242" spans="15:17">
      <c r="O242" s="64"/>
      <c r="P242" s="64"/>
      <c r="Q242" s="64"/>
    </row>
    <row r="243" spans="15:17">
      <c r="O243" s="64"/>
      <c r="P243" s="64"/>
      <c r="Q243" s="64"/>
    </row>
    <row r="244" spans="15:17">
      <c r="O244" s="64"/>
      <c r="P244" s="64"/>
      <c r="Q244" s="64"/>
    </row>
    <row r="245" spans="15:17">
      <c r="O245" s="64"/>
      <c r="P245" s="64"/>
      <c r="Q245" s="64"/>
    </row>
    <row r="246" spans="15:17">
      <c r="O246" s="64"/>
      <c r="P246" s="64"/>
      <c r="Q246" s="64"/>
    </row>
    <row r="247" spans="15:17">
      <c r="O247" s="64"/>
      <c r="P247" s="64"/>
      <c r="Q247" s="64"/>
    </row>
    <row r="248" spans="15:17">
      <c r="O248" s="64"/>
      <c r="P248" s="64"/>
      <c r="Q248" s="64"/>
    </row>
    <row r="249" spans="15:17">
      <c r="O249" s="64"/>
      <c r="P249" s="64"/>
      <c r="Q249" s="64"/>
    </row>
    <row r="250" spans="15:17">
      <c r="O250" s="64"/>
      <c r="P250" s="64"/>
      <c r="Q250" s="64"/>
    </row>
    <row r="251" spans="15:17">
      <c r="O251" s="64"/>
      <c r="P251" s="64"/>
      <c r="Q251" s="64"/>
    </row>
    <row r="252" spans="15:17">
      <c r="O252" s="64"/>
      <c r="P252" s="64"/>
      <c r="Q252" s="64"/>
    </row>
    <row r="253" spans="15:17">
      <c r="O253" s="64"/>
      <c r="P253" s="64"/>
      <c r="Q253" s="64"/>
    </row>
    <row r="254" spans="15:17">
      <c r="O254" s="64"/>
      <c r="P254" s="64"/>
      <c r="Q254" s="64"/>
    </row>
    <row r="255" spans="15:17">
      <c r="O255" s="64"/>
      <c r="P255" s="64"/>
      <c r="Q255" s="64"/>
    </row>
    <row r="256" spans="15:17">
      <c r="O256" s="64"/>
      <c r="P256" s="64"/>
      <c r="Q256" s="64"/>
    </row>
    <row r="257" spans="15:17">
      <c r="O257" s="64"/>
      <c r="P257" s="64"/>
      <c r="Q257" s="64"/>
    </row>
    <row r="258" spans="15:17">
      <c r="O258" s="64"/>
      <c r="P258" s="64"/>
      <c r="Q258" s="64"/>
    </row>
    <row r="259" spans="15:17">
      <c r="O259" s="64"/>
      <c r="P259" s="64"/>
      <c r="Q259" s="64"/>
    </row>
    <row r="260" spans="15:17">
      <c r="O260" s="64"/>
      <c r="P260" s="64"/>
      <c r="Q260" s="64"/>
    </row>
    <row r="261" spans="15:17">
      <c r="O261" s="64"/>
      <c r="P261" s="64"/>
      <c r="Q261" s="64"/>
    </row>
    <row r="262" spans="15:17">
      <c r="O262" s="64"/>
      <c r="P262" s="64"/>
      <c r="Q262" s="64"/>
    </row>
    <row r="263" spans="15:17">
      <c r="O263" s="64"/>
      <c r="P263" s="64"/>
      <c r="Q263" s="64"/>
    </row>
    <row r="264" spans="15:17">
      <c r="O264" s="64"/>
      <c r="P264" s="64"/>
      <c r="Q264" s="64"/>
    </row>
    <row r="265" spans="15:17">
      <c r="O265" s="64"/>
      <c r="P265" s="64"/>
      <c r="Q265" s="64"/>
    </row>
    <row r="266" spans="15:17">
      <c r="O266" s="64"/>
      <c r="P266" s="64"/>
      <c r="Q266" s="64"/>
    </row>
    <row r="267" spans="15:17">
      <c r="O267" s="64"/>
      <c r="P267" s="64"/>
      <c r="Q267" s="64"/>
    </row>
    <row r="268" spans="15:17">
      <c r="O268" s="64"/>
      <c r="P268" s="64"/>
      <c r="Q268" s="64"/>
    </row>
    <row r="269" spans="15:17">
      <c r="O269" s="64"/>
      <c r="P269" s="64"/>
      <c r="Q269" s="64"/>
    </row>
    <row r="270" spans="15:17">
      <c r="O270" s="64"/>
      <c r="P270" s="64"/>
      <c r="Q270" s="64"/>
    </row>
    <row r="271" spans="15:17">
      <c r="O271" s="64"/>
      <c r="P271" s="64"/>
      <c r="Q271" s="64"/>
    </row>
    <row r="272" spans="15:17">
      <c r="O272" s="64"/>
      <c r="P272" s="64"/>
      <c r="Q272" s="64"/>
    </row>
    <row r="273" spans="15:17">
      <c r="O273" s="64"/>
      <c r="P273" s="64"/>
      <c r="Q273" s="64"/>
    </row>
    <row r="274" spans="15:17">
      <c r="O274" s="64"/>
      <c r="P274" s="64"/>
      <c r="Q274" s="64"/>
    </row>
    <row r="275" spans="15:17">
      <c r="O275" s="64"/>
      <c r="P275" s="64"/>
      <c r="Q275" s="64"/>
    </row>
    <row r="276" spans="15:17">
      <c r="O276" s="64"/>
      <c r="P276" s="64"/>
      <c r="Q276" s="64"/>
    </row>
    <row r="277" spans="15:17">
      <c r="O277" s="64"/>
      <c r="P277" s="64"/>
      <c r="Q277" s="64"/>
    </row>
    <row r="278" spans="15:17">
      <c r="O278" s="64"/>
      <c r="P278" s="64"/>
      <c r="Q278" s="64"/>
    </row>
    <row r="279" spans="15:17">
      <c r="O279" s="64"/>
      <c r="P279" s="64"/>
      <c r="Q279" s="64"/>
    </row>
    <row r="280" spans="15:17">
      <c r="O280" s="64"/>
      <c r="P280" s="64"/>
      <c r="Q280" s="64"/>
    </row>
    <row r="281" spans="15:17">
      <c r="O281" s="64"/>
      <c r="P281" s="64"/>
      <c r="Q281" s="64"/>
    </row>
    <row r="282" spans="15:17">
      <c r="O282" s="64"/>
      <c r="P282" s="64"/>
      <c r="Q282" s="64"/>
    </row>
    <row r="283" spans="15:17">
      <c r="O283" s="64"/>
      <c r="P283" s="64"/>
      <c r="Q283" s="64"/>
    </row>
    <row r="284" spans="15:17">
      <c r="O284" s="64"/>
      <c r="P284" s="64"/>
      <c r="Q284" s="64"/>
    </row>
    <row r="285" spans="15:17">
      <c r="O285" s="64"/>
      <c r="P285" s="64"/>
      <c r="Q285" s="64"/>
    </row>
    <row r="286" spans="15:17">
      <c r="O286" s="64"/>
      <c r="P286" s="64"/>
      <c r="Q286" s="64"/>
    </row>
    <row r="287" spans="15:17">
      <c r="O287" s="64"/>
      <c r="P287" s="64"/>
      <c r="Q287" s="64"/>
    </row>
    <row r="288" spans="15:17">
      <c r="O288" s="64"/>
      <c r="P288" s="64"/>
      <c r="Q288" s="64"/>
    </row>
    <row r="289" spans="15:17">
      <c r="O289" s="64"/>
      <c r="P289" s="64"/>
      <c r="Q289" s="64"/>
    </row>
    <row r="290" spans="15:17">
      <c r="O290" s="64"/>
      <c r="P290" s="64"/>
      <c r="Q290" s="64"/>
    </row>
    <row r="291" spans="15:17">
      <c r="O291" s="64"/>
      <c r="P291" s="64"/>
      <c r="Q291" s="64"/>
    </row>
    <row r="292" spans="15:17">
      <c r="O292" s="64"/>
      <c r="P292" s="64"/>
      <c r="Q292" s="64"/>
    </row>
    <row r="293" spans="15:17">
      <c r="O293" s="64"/>
      <c r="P293" s="64"/>
      <c r="Q293" s="64"/>
    </row>
    <row r="294" spans="15:17">
      <c r="O294" s="64"/>
      <c r="P294" s="64"/>
      <c r="Q294" s="64"/>
    </row>
    <row r="295" spans="15:17">
      <c r="O295" s="64"/>
      <c r="P295" s="64"/>
      <c r="Q295" s="64"/>
    </row>
    <row r="296" spans="15:17">
      <c r="O296" s="64"/>
      <c r="P296" s="64"/>
      <c r="Q296" s="64"/>
    </row>
    <row r="297" spans="15:17">
      <c r="O297" s="64"/>
      <c r="P297" s="64"/>
      <c r="Q297" s="64"/>
    </row>
    <row r="298" spans="15:17">
      <c r="O298" s="64"/>
      <c r="P298" s="64"/>
      <c r="Q298" s="64"/>
    </row>
    <row r="299" spans="15:17">
      <c r="O299" s="64"/>
      <c r="P299" s="64"/>
      <c r="Q299" s="64"/>
    </row>
    <row r="300" spans="15:17">
      <c r="O300" s="64"/>
      <c r="P300" s="64"/>
      <c r="Q300" s="64"/>
    </row>
    <row r="301" spans="15:17">
      <c r="O301" s="64"/>
      <c r="P301" s="64"/>
      <c r="Q301" s="64"/>
    </row>
    <row r="302" spans="15:17">
      <c r="O302" s="64"/>
      <c r="P302" s="64"/>
      <c r="Q302" s="64"/>
    </row>
    <row r="303" spans="15:17">
      <c r="O303" s="64"/>
      <c r="P303" s="64"/>
      <c r="Q303" s="64"/>
    </row>
    <row r="304" spans="15:17">
      <c r="O304" s="64"/>
      <c r="P304" s="64"/>
      <c r="Q304" s="64"/>
    </row>
    <row r="305" spans="15:17">
      <c r="O305" s="64"/>
      <c r="P305" s="64"/>
      <c r="Q305" s="64"/>
    </row>
    <row r="306" spans="15:17">
      <c r="O306" s="64"/>
      <c r="P306" s="64"/>
      <c r="Q306" s="64"/>
    </row>
    <row r="307" spans="15:17">
      <c r="O307" s="64"/>
      <c r="P307" s="64"/>
      <c r="Q307" s="64"/>
    </row>
    <row r="308" spans="15:17">
      <c r="O308" s="64"/>
      <c r="P308" s="64"/>
      <c r="Q308" s="64"/>
    </row>
    <row r="309" spans="15:17">
      <c r="O309" s="64"/>
      <c r="P309" s="64"/>
      <c r="Q309" s="64"/>
    </row>
    <row r="310" spans="15:17">
      <c r="O310" s="64"/>
      <c r="P310" s="64"/>
      <c r="Q310" s="64"/>
    </row>
    <row r="311" spans="15:17">
      <c r="O311" s="64"/>
      <c r="P311" s="64"/>
      <c r="Q311" s="64"/>
    </row>
    <row r="312" spans="15:17">
      <c r="O312" s="64"/>
      <c r="P312" s="64"/>
      <c r="Q312" s="64"/>
    </row>
    <row r="313" spans="15:17">
      <c r="O313" s="64"/>
      <c r="P313" s="64"/>
      <c r="Q313" s="64"/>
    </row>
    <row r="314" spans="15:17">
      <c r="O314" s="64"/>
      <c r="P314" s="64"/>
      <c r="Q314" s="64"/>
    </row>
    <row r="315" spans="15:17">
      <c r="O315" s="64"/>
      <c r="P315" s="64"/>
      <c r="Q315" s="64"/>
    </row>
    <row r="316" spans="15:17">
      <c r="O316" s="64"/>
      <c r="P316" s="64"/>
      <c r="Q316" s="64"/>
    </row>
    <row r="317" spans="15:17">
      <c r="O317" s="64"/>
      <c r="P317" s="64"/>
      <c r="Q317" s="64"/>
    </row>
    <row r="318" spans="15:17">
      <c r="O318" s="64"/>
      <c r="P318" s="64"/>
      <c r="Q318" s="64"/>
    </row>
    <row r="319" spans="15:17">
      <c r="O319" s="64"/>
      <c r="P319" s="64"/>
      <c r="Q319" s="64"/>
    </row>
    <row r="320" spans="15:17">
      <c r="O320" s="64"/>
      <c r="P320" s="64"/>
      <c r="Q320" s="64"/>
    </row>
    <row r="321" spans="15:17">
      <c r="O321" s="64"/>
      <c r="P321" s="64"/>
      <c r="Q321" s="64"/>
    </row>
    <row r="322" spans="15:17">
      <c r="O322" s="64"/>
      <c r="P322" s="64"/>
      <c r="Q322" s="64"/>
    </row>
    <row r="323" spans="15:17">
      <c r="O323" s="64"/>
      <c r="P323" s="64"/>
      <c r="Q323" s="64"/>
    </row>
    <row r="324" spans="15:17">
      <c r="O324" s="64"/>
      <c r="P324" s="64"/>
      <c r="Q324" s="64"/>
    </row>
    <row r="325" spans="15:17">
      <c r="O325" s="64"/>
      <c r="P325" s="64"/>
      <c r="Q325" s="64"/>
    </row>
    <row r="326" spans="15:17">
      <c r="O326" s="64"/>
      <c r="P326" s="64"/>
      <c r="Q326" s="64"/>
    </row>
    <row r="327" spans="15:17">
      <c r="O327" s="64"/>
      <c r="P327" s="64"/>
      <c r="Q327" s="64"/>
    </row>
    <row r="328" spans="15:17">
      <c r="O328" s="64"/>
      <c r="P328" s="64"/>
      <c r="Q328" s="64"/>
    </row>
    <row r="329" spans="15:17">
      <c r="O329" s="64"/>
      <c r="P329" s="64"/>
      <c r="Q329" s="64"/>
    </row>
    <row r="330" spans="15:17">
      <c r="O330" s="64"/>
      <c r="P330" s="64"/>
      <c r="Q330" s="64"/>
    </row>
  </sheetData>
  <mergeCells count="4">
    <mergeCell ref="A1:K1"/>
    <mergeCell ref="A2:K2"/>
    <mergeCell ref="A58:K58"/>
    <mergeCell ref="A60:B60"/>
  </mergeCells>
  <phoneticPr fontId="15" type="noConversion"/>
  <hyperlinks>
    <hyperlink ref="A60:B60" location="'Table of Contents'!A1" display="Table of contents"/>
  </hyperlinks>
  <pageMargins left="0.75" right="0.75" top="1" bottom="1" header="0.5" footer="0.5"/>
  <pageSetup scale="89" orientation="landscape" verticalDpi="1200" r:id="rId1"/>
  <headerFooter alignWithMargins="0"/>
  <rowBreaks count="1" manualBreakCount="1">
    <brk id="42" max="16383" man="1"/>
  </rowBreaks>
</worksheet>
</file>

<file path=xl/worksheets/sheet3.xml><?xml version="1.0" encoding="utf-8"?>
<worksheet xmlns="http://schemas.openxmlformats.org/spreadsheetml/2006/main" xmlns:r="http://schemas.openxmlformats.org/officeDocument/2006/relationships">
  <sheetPr codeName="Sheet3">
    <pageSetUpPr fitToPage="1"/>
  </sheetPr>
  <dimension ref="A1:J122"/>
  <sheetViews>
    <sheetView tabSelected="1" workbookViewId="0">
      <selection sqref="A1:XFD1"/>
    </sheetView>
  </sheetViews>
  <sheetFormatPr defaultRowHeight="13.15" customHeight="1"/>
  <cols>
    <col min="1" max="1" width="16.7109375" style="5" customWidth="1"/>
    <col min="2" max="2" width="14" style="5" customWidth="1"/>
    <col min="3" max="3" width="12.7109375" customWidth="1"/>
    <col min="4" max="4" width="12.5703125" customWidth="1"/>
    <col min="5" max="5" width="17.5703125" customWidth="1"/>
    <col min="10" max="10" width="16.7109375" bestFit="1" customWidth="1"/>
  </cols>
  <sheetData>
    <row r="1" spans="1:10" ht="22.15" customHeight="1">
      <c r="A1" s="715" t="s">
        <v>2192</v>
      </c>
      <c r="B1" s="715"/>
      <c r="C1" s="715"/>
      <c r="D1" s="715"/>
      <c r="E1" s="715"/>
    </row>
    <row r="2" spans="1:10" ht="38.450000000000003" customHeight="1" thickBot="1">
      <c r="A2" s="43" t="s">
        <v>84</v>
      </c>
      <c r="B2" s="121" t="s">
        <v>1202</v>
      </c>
      <c r="C2" s="121" t="s">
        <v>1200</v>
      </c>
      <c r="D2" s="121" t="s">
        <v>1201</v>
      </c>
      <c r="E2" s="231" t="s">
        <v>2095</v>
      </c>
      <c r="I2" s="643" t="s">
        <v>227</v>
      </c>
      <c r="J2" s="643" t="s">
        <v>2102</v>
      </c>
    </row>
    <row r="3" spans="1:10" ht="13.15" customHeight="1">
      <c r="A3" s="641">
        <v>1887</v>
      </c>
      <c r="B3" s="642">
        <v>2269</v>
      </c>
      <c r="C3" s="640"/>
      <c r="D3" s="188">
        <f t="shared" ref="D3:D37" si="0">B3</f>
        <v>2269</v>
      </c>
      <c r="E3" s="642">
        <v>3309</v>
      </c>
      <c r="H3" s="91" t="s">
        <v>2094</v>
      </c>
      <c r="I3" s="573">
        <v>1810</v>
      </c>
      <c r="J3" s="643">
        <v>150</v>
      </c>
    </row>
    <row r="4" spans="1:10" ht="13.15" customHeight="1">
      <c r="A4" s="641">
        <v>1888</v>
      </c>
      <c r="B4" s="642">
        <v>1968</v>
      </c>
      <c r="C4" s="640"/>
      <c r="D4" s="188">
        <f t="shared" si="0"/>
        <v>1968</v>
      </c>
      <c r="E4" s="642">
        <v>3370</v>
      </c>
    </row>
    <row r="5" spans="1:10" ht="13.15" customHeight="1">
      <c r="A5" s="641">
        <v>1889</v>
      </c>
      <c r="B5" s="642">
        <v>2144</v>
      </c>
      <c r="C5" s="640"/>
      <c r="D5" s="188">
        <f t="shared" si="0"/>
        <v>2144</v>
      </c>
      <c r="E5" s="642">
        <v>3603</v>
      </c>
    </row>
    <row r="6" spans="1:10" ht="13.15" customHeight="1">
      <c r="A6" s="641">
        <v>1890</v>
      </c>
      <c r="B6" s="642">
        <v>2156</v>
      </c>
      <c r="C6" s="640"/>
      <c r="D6" s="188">
        <f t="shared" si="0"/>
        <v>2156</v>
      </c>
      <c r="E6" s="642">
        <v>3697</v>
      </c>
    </row>
    <row r="7" spans="1:10" ht="13.15" customHeight="1">
      <c r="A7" s="641">
        <v>1891</v>
      </c>
      <c r="B7" s="642">
        <v>2138</v>
      </c>
      <c r="C7" s="640"/>
      <c r="D7" s="188">
        <f t="shared" si="0"/>
        <v>2138</v>
      </c>
      <c r="E7" s="642">
        <v>5039</v>
      </c>
    </row>
    <row r="8" spans="1:10" ht="13.15" customHeight="1">
      <c r="A8" s="641">
        <v>1892</v>
      </c>
      <c r="B8" s="642">
        <v>1967</v>
      </c>
      <c r="C8" s="640"/>
      <c r="D8" s="188">
        <f t="shared" si="0"/>
        <v>1967</v>
      </c>
      <c r="E8" s="642">
        <v>4969</v>
      </c>
    </row>
    <row r="9" spans="1:10" ht="13.15" customHeight="1">
      <c r="A9" s="641">
        <v>1893</v>
      </c>
      <c r="B9" s="642">
        <v>1930</v>
      </c>
      <c r="C9" s="640"/>
      <c r="D9" s="188">
        <f t="shared" si="0"/>
        <v>1930</v>
      </c>
      <c r="E9" s="642">
        <v>5398</v>
      </c>
    </row>
    <row r="10" spans="1:10" ht="13.15" customHeight="1">
      <c r="A10" s="641">
        <v>1894</v>
      </c>
      <c r="B10" s="642">
        <v>1805</v>
      </c>
      <c r="C10" s="640"/>
      <c r="D10" s="188">
        <f t="shared" si="0"/>
        <v>1805</v>
      </c>
      <c r="E10" s="642">
        <v>5518</v>
      </c>
    </row>
    <row r="11" spans="1:10" ht="13.15" customHeight="1">
      <c r="A11" s="641">
        <v>1895</v>
      </c>
      <c r="B11" s="642">
        <v>1771</v>
      </c>
      <c r="C11" s="640"/>
      <c r="D11" s="188">
        <f t="shared" si="0"/>
        <v>1771</v>
      </c>
      <c r="E11" s="642">
        <v>5655</v>
      </c>
    </row>
    <row r="12" spans="1:10" ht="13.15" customHeight="1">
      <c r="A12" s="641">
        <v>1896</v>
      </c>
      <c r="B12" s="642">
        <v>1866</v>
      </c>
      <c r="C12" s="640"/>
      <c r="D12" s="188">
        <f t="shared" si="0"/>
        <v>1866</v>
      </c>
      <c r="E12" s="642">
        <v>5749</v>
      </c>
    </row>
    <row r="13" spans="1:10" ht="13.15" customHeight="1">
      <c r="A13" s="641">
        <v>1897</v>
      </c>
      <c r="B13" s="642">
        <v>1830</v>
      </c>
      <c r="C13" s="640"/>
      <c r="D13" s="188">
        <f t="shared" si="0"/>
        <v>1830</v>
      </c>
      <c r="E13" s="642">
        <v>5974</v>
      </c>
    </row>
    <row r="14" spans="1:10" ht="13.15" customHeight="1">
      <c r="A14" s="641">
        <v>1898</v>
      </c>
      <c r="B14" s="642">
        <v>1845</v>
      </c>
      <c r="C14" s="640"/>
      <c r="D14" s="188">
        <f t="shared" si="0"/>
        <v>1845</v>
      </c>
      <c r="E14" s="642">
        <v>6577</v>
      </c>
    </row>
    <row r="15" spans="1:10" ht="13.15" customHeight="1">
      <c r="A15" s="641">
        <v>1899</v>
      </c>
      <c r="B15" s="642">
        <v>1959</v>
      </c>
      <c r="C15" s="640"/>
      <c r="D15" s="188">
        <f t="shared" si="0"/>
        <v>1959</v>
      </c>
      <c r="E15" s="642">
        <v>7245</v>
      </c>
    </row>
    <row r="16" spans="1:10" ht="13.15" customHeight="1">
      <c r="A16" s="641">
        <v>1900</v>
      </c>
      <c r="B16" s="642">
        <v>1816</v>
      </c>
      <c r="C16" s="640"/>
      <c r="D16" s="188">
        <f t="shared" si="0"/>
        <v>1816</v>
      </c>
      <c r="E16" s="642">
        <v>7730</v>
      </c>
    </row>
    <row r="17" spans="1:5" ht="13.15" customHeight="1">
      <c r="A17" s="641">
        <v>1901</v>
      </c>
      <c r="B17" s="642">
        <v>1771</v>
      </c>
      <c r="C17" s="640"/>
      <c r="D17" s="188">
        <f t="shared" si="0"/>
        <v>1771</v>
      </c>
      <c r="E17" s="642">
        <v>8021</v>
      </c>
    </row>
    <row r="18" spans="1:5" ht="13.15" customHeight="1">
      <c r="A18" s="641">
        <v>1902</v>
      </c>
      <c r="B18" s="642">
        <v>1807</v>
      </c>
      <c r="C18" s="640"/>
      <c r="D18" s="188">
        <f t="shared" si="0"/>
        <v>1807</v>
      </c>
      <c r="E18" s="642">
        <v>8579</v>
      </c>
    </row>
    <row r="19" spans="1:5" ht="13.15" customHeight="1">
      <c r="A19" s="641">
        <v>1903</v>
      </c>
      <c r="B19" s="642">
        <v>1733</v>
      </c>
      <c r="C19" s="640"/>
      <c r="D19" s="188">
        <f t="shared" si="0"/>
        <v>1733</v>
      </c>
      <c r="E19" s="642">
        <v>9433</v>
      </c>
    </row>
    <row r="20" spans="1:5" ht="13.15" customHeight="1">
      <c r="A20" s="641">
        <v>1904</v>
      </c>
      <c r="B20" s="642">
        <v>1741</v>
      </c>
      <c r="C20" s="640"/>
      <c r="D20" s="188">
        <f t="shared" si="0"/>
        <v>1741</v>
      </c>
      <c r="E20" s="642">
        <v>9556</v>
      </c>
    </row>
    <row r="21" spans="1:5" ht="13.15" customHeight="1">
      <c r="A21" s="641">
        <v>1905</v>
      </c>
      <c r="B21" s="642">
        <v>1847</v>
      </c>
      <c r="C21" s="640"/>
      <c r="D21" s="188">
        <f t="shared" si="0"/>
        <v>1847</v>
      </c>
      <c r="E21" s="642">
        <v>10113</v>
      </c>
    </row>
    <row r="22" spans="1:5" ht="13.15" customHeight="1">
      <c r="A22" s="641">
        <v>1906</v>
      </c>
      <c r="B22" s="642">
        <v>1747</v>
      </c>
      <c r="C22" s="640"/>
      <c r="D22" s="188">
        <f t="shared" si="0"/>
        <v>1747</v>
      </c>
      <c r="E22" s="642">
        <v>10871</v>
      </c>
    </row>
    <row r="23" spans="1:5" ht="13.15" customHeight="1">
      <c r="A23" s="641">
        <v>1907</v>
      </c>
      <c r="B23" s="642">
        <v>1720</v>
      </c>
      <c r="C23" s="640"/>
      <c r="D23" s="188">
        <f t="shared" si="0"/>
        <v>1720</v>
      </c>
      <c r="E23" s="642">
        <v>11534</v>
      </c>
    </row>
    <row r="24" spans="1:5" ht="13.15" customHeight="1">
      <c r="A24" s="641">
        <v>1908</v>
      </c>
      <c r="B24" s="642">
        <v>1644</v>
      </c>
      <c r="C24" s="640"/>
      <c r="D24" s="188">
        <f t="shared" si="0"/>
        <v>1644</v>
      </c>
      <c r="E24" s="642">
        <v>11628</v>
      </c>
    </row>
    <row r="25" spans="1:5" ht="13.15" customHeight="1">
      <c r="A25" s="641">
        <v>1909</v>
      </c>
      <c r="B25" s="642">
        <v>1622</v>
      </c>
      <c r="C25" s="640"/>
      <c r="D25" s="188">
        <f t="shared" si="0"/>
        <v>1622</v>
      </c>
      <c r="E25" s="642">
        <v>11757</v>
      </c>
    </row>
    <row r="26" spans="1:5" ht="13.15" customHeight="1">
      <c r="A26" s="641">
        <v>1910</v>
      </c>
      <c r="B26" s="642">
        <v>1568</v>
      </c>
      <c r="C26" s="640"/>
      <c r="D26" s="188">
        <f t="shared" si="0"/>
        <v>1568</v>
      </c>
      <c r="E26" s="642">
        <v>11645</v>
      </c>
    </row>
    <row r="27" spans="1:5" ht="13.15" customHeight="1">
      <c r="A27" s="641">
        <v>1911</v>
      </c>
      <c r="B27" s="642">
        <v>1524</v>
      </c>
      <c r="C27" s="640"/>
      <c r="D27" s="188">
        <f t="shared" si="0"/>
        <v>1524</v>
      </c>
      <c r="E27" s="642">
        <v>12177</v>
      </c>
    </row>
    <row r="28" spans="1:5" ht="13.15" customHeight="1">
      <c r="A28" s="641">
        <v>1912</v>
      </c>
      <c r="B28" s="642">
        <v>1506</v>
      </c>
      <c r="C28" s="640"/>
      <c r="D28" s="188">
        <f t="shared" si="0"/>
        <v>1506</v>
      </c>
      <c r="E28" s="642">
        <v>12123</v>
      </c>
    </row>
    <row r="29" spans="1:5" ht="13.15" customHeight="1">
      <c r="A29" s="641">
        <v>1913</v>
      </c>
      <c r="B29" s="642">
        <v>1462</v>
      </c>
      <c r="C29" s="640"/>
      <c r="D29" s="188">
        <f t="shared" si="0"/>
        <v>1462</v>
      </c>
      <c r="E29" s="642">
        <v>12338</v>
      </c>
    </row>
    <row r="30" spans="1:5" ht="13.15" customHeight="1">
      <c r="A30" s="641">
        <v>1914</v>
      </c>
      <c r="B30" s="642">
        <v>1392</v>
      </c>
      <c r="C30" s="640"/>
      <c r="D30" s="188">
        <f t="shared" si="0"/>
        <v>1392</v>
      </c>
      <c r="E30" s="642">
        <v>12143</v>
      </c>
    </row>
    <row r="31" spans="1:5" ht="13.15" customHeight="1">
      <c r="A31" s="641">
        <v>1915</v>
      </c>
      <c r="B31" s="642">
        <v>1345</v>
      </c>
      <c r="C31" s="640"/>
      <c r="D31" s="188">
        <f t="shared" si="0"/>
        <v>1345</v>
      </c>
      <c r="E31" s="642">
        <v>12247</v>
      </c>
    </row>
    <row r="32" spans="1:5" ht="13.15" customHeight="1">
      <c r="A32" s="641">
        <v>1916</v>
      </c>
      <c r="B32" s="642">
        <v>1313</v>
      </c>
      <c r="C32" s="640"/>
      <c r="D32" s="188">
        <f t="shared" si="0"/>
        <v>1313</v>
      </c>
      <c r="E32" s="642">
        <v>10704</v>
      </c>
    </row>
    <row r="33" spans="1:5" ht="13.15" customHeight="1">
      <c r="A33" s="641">
        <v>1917</v>
      </c>
      <c r="B33" s="642">
        <v>1247</v>
      </c>
      <c r="C33" s="640"/>
      <c r="D33" s="188">
        <f t="shared" si="0"/>
        <v>1247</v>
      </c>
      <c r="E33" s="642">
        <v>10098</v>
      </c>
    </row>
    <row r="34" spans="1:5" ht="13.15" customHeight="1">
      <c r="A34" s="641">
        <v>1918</v>
      </c>
      <c r="B34" s="642">
        <v>1092</v>
      </c>
      <c r="C34" s="640"/>
      <c r="D34" s="188">
        <f t="shared" si="0"/>
        <v>1092</v>
      </c>
      <c r="E34" s="642"/>
    </row>
    <row r="35" spans="1:5" ht="13.15" customHeight="1">
      <c r="A35" s="641">
        <v>1919</v>
      </c>
      <c r="B35" s="642">
        <v>669</v>
      </c>
      <c r="C35" s="640"/>
      <c r="D35" s="188">
        <f t="shared" si="0"/>
        <v>669</v>
      </c>
      <c r="E35" s="642"/>
    </row>
    <row r="36" spans="1:5" ht="13.15" customHeight="1">
      <c r="A36" s="641">
        <v>1920</v>
      </c>
      <c r="B36" s="642">
        <v>0</v>
      </c>
      <c r="C36" s="640"/>
      <c r="D36" s="188">
        <f t="shared" si="0"/>
        <v>0</v>
      </c>
      <c r="E36" s="642">
        <v>0</v>
      </c>
    </row>
    <row r="37" spans="1:5" ht="13.15" customHeight="1">
      <c r="A37" s="641">
        <v>1932</v>
      </c>
      <c r="B37" s="642">
        <v>0</v>
      </c>
      <c r="C37" s="640"/>
      <c r="D37" s="188">
        <f t="shared" si="0"/>
        <v>0</v>
      </c>
      <c r="E37" s="642">
        <v>0</v>
      </c>
    </row>
    <row r="38" spans="1:5" ht="13.15" customHeight="1">
      <c r="A38" s="187">
        <v>1933</v>
      </c>
      <c r="B38" s="555">
        <v>331</v>
      </c>
      <c r="C38" s="188"/>
      <c r="D38" s="188">
        <f t="shared" ref="D38:D51" si="1">B38</f>
        <v>331</v>
      </c>
      <c r="E38" s="556">
        <v>14135</v>
      </c>
    </row>
    <row r="39" spans="1:5" ht="13.15" customHeight="1">
      <c r="A39" s="187">
        <v>1934</v>
      </c>
      <c r="B39" s="555">
        <v>756</v>
      </c>
      <c r="C39" s="188"/>
      <c r="D39" s="188">
        <f t="shared" si="1"/>
        <v>756</v>
      </c>
      <c r="E39" s="556">
        <v>17630</v>
      </c>
    </row>
    <row r="40" spans="1:5" ht="13.15" customHeight="1">
      <c r="A40" s="187">
        <v>1935</v>
      </c>
      <c r="B40" s="555">
        <v>766</v>
      </c>
      <c r="C40" s="188"/>
      <c r="D40" s="188">
        <f t="shared" si="1"/>
        <v>766</v>
      </c>
      <c r="E40" s="556">
        <v>15300</v>
      </c>
    </row>
    <row r="41" spans="1:5" ht="13.15" customHeight="1">
      <c r="A41" s="187">
        <v>1936</v>
      </c>
      <c r="B41" s="555">
        <v>739</v>
      </c>
      <c r="C41" s="188"/>
      <c r="D41" s="188">
        <f t="shared" si="1"/>
        <v>739</v>
      </c>
      <c r="E41" s="556">
        <v>14640</v>
      </c>
    </row>
    <row r="42" spans="1:5" ht="13.15" customHeight="1">
      <c r="A42" s="187">
        <v>1937</v>
      </c>
      <c r="B42" s="555">
        <v>757</v>
      </c>
      <c r="C42" s="188"/>
      <c r="D42" s="188">
        <f t="shared" si="1"/>
        <v>757</v>
      </c>
      <c r="E42" s="556">
        <v>13183</v>
      </c>
    </row>
    <row r="43" spans="1:5" ht="13.15" customHeight="1">
      <c r="A43" s="187">
        <v>1938</v>
      </c>
      <c r="B43" s="555">
        <v>700</v>
      </c>
      <c r="C43" s="188"/>
      <c r="D43" s="188">
        <f t="shared" si="1"/>
        <v>700</v>
      </c>
      <c r="E43" s="556">
        <v>12727</v>
      </c>
    </row>
    <row r="44" spans="1:5" ht="13.15" customHeight="1">
      <c r="A44" s="187">
        <v>1939</v>
      </c>
      <c r="B44" s="555">
        <v>672</v>
      </c>
      <c r="C44" s="188"/>
      <c r="D44" s="188">
        <f t="shared" si="1"/>
        <v>672</v>
      </c>
      <c r="E44" s="556">
        <v>11472</v>
      </c>
    </row>
    <row r="45" spans="1:5" ht="13.15" customHeight="1">
      <c r="A45" s="187">
        <v>1940</v>
      </c>
      <c r="B45" s="555">
        <v>684</v>
      </c>
      <c r="C45" s="188"/>
      <c r="D45" s="188">
        <f t="shared" si="1"/>
        <v>684</v>
      </c>
      <c r="E45" s="556">
        <v>13068</v>
      </c>
    </row>
    <row r="46" spans="1:5" ht="13.15" customHeight="1">
      <c r="A46" s="187">
        <v>1941</v>
      </c>
      <c r="B46" s="555">
        <v>857</v>
      </c>
      <c r="C46" s="188"/>
      <c r="D46" s="188">
        <f t="shared" si="1"/>
        <v>857</v>
      </c>
      <c r="E46" s="556">
        <v>10820</v>
      </c>
    </row>
    <row r="47" spans="1:5" ht="13.15" customHeight="1">
      <c r="A47" s="187">
        <v>1942</v>
      </c>
      <c r="B47" s="555">
        <v>523</v>
      </c>
      <c r="C47" s="188"/>
      <c r="D47" s="188">
        <f t="shared" si="1"/>
        <v>523</v>
      </c>
      <c r="E47" s="556">
        <v>10105</v>
      </c>
    </row>
    <row r="48" spans="1:5" ht="13.15" customHeight="1">
      <c r="A48" s="187">
        <v>1943</v>
      </c>
      <c r="B48" s="555">
        <v>491</v>
      </c>
      <c r="C48" s="188"/>
      <c r="D48" s="188">
        <f t="shared" si="1"/>
        <v>491</v>
      </c>
      <c r="E48" s="556">
        <v>8885</v>
      </c>
    </row>
    <row r="49" spans="1:5" ht="13.15" customHeight="1">
      <c r="A49" s="187">
        <v>1944</v>
      </c>
      <c r="B49" s="555">
        <v>480</v>
      </c>
      <c r="C49" s="188"/>
      <c r="D49" s="188">
        <f t="shared" si="1"/>
        <v>480</v>
      </c>
      <c r="E49" s="556">
        <v>8902</v>
      </c>
    </row>
    <row r="50" spans="1:5" ht="13.15" customHeight="1">
      <c r="A50" s="187">
        <v>1945</v>
      </c>
      <c r="B50" s="555">
        <v>476</v>
      </c>
      <c r="C50" s="188"/>
      <c r="D50" s="188">
        <f t="shared" si="1"/>
        <v>476</v>
      </c>
      <c r="E50" s="556">
        <v>9062</v>
      </c>
    </row>
    <row r="51" spans="1:5" ht="13.15" customHeight="1">
      <c r="A51" s="187">
        <v>1946</v>
      </c>
      <c r="B51" s="555">
        <v>463</v>
      </c>
      <c r="C51" s="188"/>
      <c r="D51" s="188">
        <f t="shared" si="1"/>
        <v>463</v>
      </c>
      <c r="E51" s="556"/>
    </row>
    <row r="52" spans="1:5" ht="13.15" customHeight="1">
      <c r="A52" s="187">
        <v>1947</v>
      </c>
      <c r="B52" s="188">
        <v>421</v>
      </c>
      <c r="C52" s="188"/>
      <c r="D52" s="188">
        <f>B52</f>
        <v>421</v>
      </c>
      <c r="E52" s="556"/>
    </row>
    <row r="53" spans="1:5" ht="13.15" customHeight="1">
      <c r="A53" s="187">
        <v>1948</v>
      </c>
      <c r="B53" s="188">
        <v>403</v>
      </c>
      <c r="C53" s="188"/>
      <c r="D53" s="188">
        <f t="shared" ref="D53:D64" si="2">B53</f>
        <v>403</v>
      </c>
      <c r="E53" s="556"/>
    </row>
    <row r="54" spans="1:5" ht="13.15" customHeight="1">
      <c r="A54" s="187">
        <v>1949</v>
      </c>
      <c r="B54" s="188">
        <v>364</v>
      </c>
      <c r="C54" s="188"/>
      <c r="D54" s="188">
        <f t="shared" si="2"/>
        <v>364</v>
      </c>
      <c r="E54" s="556"/>
    </row>
    <row r="55" spans="1:5" ht="13.15" customHeight="1">
      <c r="A55" s="187">
        <v>1950</v>
      </c>
      <c r="B55" s="188">
        <v>350</v>
      </c>
      <c r="C55" s="188"/>
      <c r="D55" s="188">
        <f t="shared" si="2"/>
        <v>350</v>
      </c>
      <c r="E55" s="556"/>
    </row>
    <row r="56" spans="1:5" ht="13.15" customHeight="1">
      <c r="A56" s="187">
        <v>1951</v>
      </c>
      <c r="B56" s="188">
        <v>297</v>
      </c>
      <c r="C56" s="188"/>
      <c r="D56" s="188">
        <f t="shared" si="2"/>
        <v>297</v>
      </c>
      <c r="E56" s="556"/>
    </row>
    <row r="57" spans="1:5" ht="13.15" customHeight="1">
      <c r="A57" s="187">
        <v>1952</v>
      </c>
      <c r="B57" s="188">
        <v>285</v>
      </c>
      <c r="C57" s="188"/>
      <c r="D57" s="188">
        <f t="shared" si="2"/>
        <v>285</v>
      </c>
      <c r="E57" s="556"/>
    </row>
    <row r="58" spans="1:5" ht="13.15" customHeight="1">
      <c r="A58" s="187">
        <v>1953</v>
      </c>
      <c r="B58" s="188">
        <v>272</v>
      </c>
      <c r="C58" s="188"/>
      <c r="D58" s="188">
        <f t="shared" si="2"/>
        <v>272</v>
      </c>
      <c r="E58" s="556"/>
    </row>
    <row r="59" spans="1:5" ht="13.15" customHeight="1">
      <c r="A59" s="187">
        <v>1954</v>
      </c>
      <c r="B59" s="188">
        <v>258</v>
      </c>
      <c r="C59" s="188"/>
      <c r="D59" s="188">
        <f t="shared" si="2"/>
        <v>258</v>
      </c>
      <c r="E59" s="556"/>
    </row>
    <row r="60" spans="1:5" ht="13.15" customHeight="1">
      <c r="A60" s="187">
        <v>1955</v>
      </c>
      <c r="B60" s="188">
        <v>239</v>
      </c>
      <c r="C60" s="188"/>
      <c r="D60" s="188">
        <f t="shared" si="2"/>
        <v>239</v>
      </c>
      <c r="E60" s="556"/>
    </row>
    <row r="61" spans="1:5" ht="13.15" customHeight="1">
      <c r="A61" s="187">
        <v>1956</v>
      </c>
      <c r="B61" s="188">
        <v>227</v>
      </c>
      <c r="C61" s="188"/>
      <c r="D61" s="188">
        <f t="shared" si="2"/>
        <v>227</v>
      </c>
      <c r="E61" s="556"/>
    </row>
    <row r="62" spans="1:5" ht="13.15" customHeight="1">
      <c r="A62" s="187">
        <v>1957</v>
      </c>
      <c r="B62" s="188">
        <v>210</v>
      </c>
      <c r="C62" s="188"/>
      <c r="D62" s="188">
        <f t="shared" si="2"/>
        <v>210</v>
      </c>
      <c r="E62" s="556"/>
    </row>
    <row r="63" spans="1:5" ht="13.15" customHeight="1">
      <c r="A63" s="187">
        <v>1958</v>
      </c>
      <c r="B63" s="188">
        <v>198</v>
      </c>
      <c r="C63" s="188"/>
      <c r="D63" s="188">
        <f t="shared" si="2"/>
        <v>198</v>
      </c>
      <c r="E63" s="556"/>
    </row>
    <row r="64" spans="1:5" ht="13.15" customHeight="1">
      <c r="A64" s="187">
        <v>1959</v>
      </c>
      <c r="B64" s="188">
        <v>184</v>
      </c>
      <c r="C64" s="188"/>
      <c r="D64" s="188">
        <f t="shared" si="2"/>
        <v>184</v>
      </c>
      <c r="E64" s="556"/>
    </row>
    <row r="65" spans="1:5" ht="13.15" customHeight="1">
      <c r="A65" s="187">
        <v>1960</v>
      </c>
      <c r="B65" s="188">
        <v>175</v>
      </c>
      <c r="C65" s="188"/>
      <c r="D65" s="188">
        <v>175</v>
      </c>
      <c r="E65" s="556"/>
    </row>
    <row r="66" spans="1:5" ht="13.15" customHeight="1">
      <c r="A66" s="187">
        <v>1961</v>
      </c>
      <c r="B66" s="188">
        <v>167</v>
      </c>
      <c r="C66" s="188"/>
      <c r="D66" s="188">
        <v>167</v>
      </c>
      <c r="E66" s="556"/>
    </row>
    <row r="67" spans="1:5" ht="13.15" customHeight="1">
      <c r="A67" s="187">
        <v>1962</v>
      </c>
      <c r="B67" s="188">
        <v>154</v>
      </c>
      <c r="C67" s="188"/>
      <c r="D67" s="188">
        <v>154</v>
      </c>
      <c r="E67" s="556"/>
    </row>
    <row r="68" spans="1:5" ht="13.15" customHeight="1">
      <c r="A68" s="187">
        <v>1963</v>
      </c>
      <c r="B68" s="188">
        <v>145</v>
      </c>
      <c r="C68" s="188"/>
      <c r="D68" s="188">
        <v>145</v>
      </c>
      <c r="E68" s="556"/>
    </row>
    <row r="69" spans="1:5" ht="13.15" customHeight="1">
      <c r="A69" s="187">
        <v>1964</v>
      </c>
      <c r="B69" s="188">
        <v>135</v>
      </c>
      <c r="C69" s="188"/>
      <c r="D69" s="188">
        <v>135</v>
      </c>
      <c r="E69" s="556"/>
    </row>
    <row r="70" spans="1:5" ht="13.15" customHeight="1">
      <c r="A70" s="187">
        <v>1965</v>
      </c>
      <c r="B70" s="188">
        <v>126</v>
      </c>
      <c r="C70" s="188"/>
      <c r="D70" s="188">
        <v>126</v>
      </c>
      <c r="E70" s="556"/>
    </row>
    <row r="71" spans="1:5" ht="13.15" customHeight="1">
      <c r="A71" s="187">
        <v>1966</v>
      </c>
      <c r="B71" s="188">
        <v>115</v>
      </c>
      <c r="C71" s="188">
        <v>1</v>
      </c>
      <c r="D71" s="188">
        <v>116</v>
      </c>
      <c r="E71" s="556"/>
    </row>
    <row r="72" spans="1:5" ht="13.15" customHeight="1">
      <c r="A72" s="187">
        <v>1967</v>
      </c>
      <c r="B72" s="188">
        <v>102</v>
      </c>
      <c r="C72" s="188">
        <v>1</v>
      </c>
      <c r="D72" s="188">
        <v>103</v>
      </c>
      <c r="E72" s="186">
        <v>6573</v>
      </c>
    </row>
    <row r="73" spans="1:5" ht="13.15" customHeight="1">
      <c r="A73" s="187">
        <v>1968</v>
      </c>
      <c r="B73" s="188">
        <v>93</v>
      </c>
      <c r="C73" s="188">
        <v>1</v>
      </c>
      <c r="D73" s="188">
        <v>94</v>
      </c>
    </row>
    <row r="74" spans="1:5" ht="13.15" customHeight="1">
      <c r="A74" s="187">
        <v>1969</v>
      </c>
      <c r="B74" s="188">
        <v>83</v>
      </c>
      <c r="C74" s="188">
        <v>1</v>
      </c>
      <c r="D74" s="188">
        <v>84</v>
      </c>
    </row>
    <row r="75" spans="1:5" ht="13.15" customHeight="1">
      <c r="A75" s="187">
        <v>1970</v>
      </c>
      <c r="B75" s="188">
        <v>82</v>
      </c>
      <c r="C75" s="188">
        <v>1</v>
      </c>
      <c r="D75" s="186">
        <v>83</v>
      </c>
    </row>
    <row r="76" spans="1:5" ht="13.15" customHeight="1">
      <c r="A76" s="187">
        <v>1971</v>
      </c>
      <c r="B76" s="188">
        <v>77</v>
      </c>
      <c r="C76" s="188">
        <v>1</v>
      </c>
      <c r="D76" s="186">
        <v>78</v>
      </c>
    </row>
    <row r="77" spans="1:5" ht="13.15" customHeight="1">
      <c r="A77" s="187">
        <v>1972</v>
      </c>
      <c r="B77" s="188">
        <v>76</v>
      </c>
      <c r="C77" s="188">
        <v>1</v>
      </c>
      <c r="D77" s="186">
        <v>77</v>
      </c>
      <c r="E77" s="186">
        <v>5628</v>
      </c>
    </row>
    <row r="78" spans="1:5" ht="13.15" customHeight="1">
      <c r="A78" s="187">
        <v>1973</v>
      </c>
      <c r="B78" s="188">
        <v>70</v>
      </c>
      <c r="C78" s="188">
        <v>1</v>
      </c>
      <c r="D78" s="186">
        <v>71</v>
      </c>
    </row>
    <row r="79" spans="1:5" ht="13.15" customHeight="1">
      <c r="A79" s="187">
        <v>1974</v>
      </c>
      <c r="B79" s="188">
        <v>56</v>
      </c>
      <c r="C79" s="188">
        <v>1</v>
      </c>
      <c r="D79" s="186">
        <v>57</v>
      </c>
    </row>
    <row r="80" spans="1:5" ht="13.15" customHeight="1">
      <c r="A80" s="187">
        <v>1975</v>
      </c>
      <c r="B80" s="188">
        <v>52</v>
      </c>
      <c r="C80" s="188">
        <v>1</v>
      </c>
      <c r="D80" s="186">
        <v>53</v>
      </c>
    </row>
    <row r="81" spans="1:5" ht="13.15" customHeight="1">
      <c r="A81" s="187">
        <v>1976</v>
      </c>
      <c r="B81" s="188">
        <v>51</v>
      </c>
      <c r="C81" s="188">
        <v>1</v>
      </c>
      <c r="D81" s="186">
        <v>52</v>
      </c>
    </row>
    <row r="82" spans="1:5" ht="13.15" customHeight="1">
      <c r="A82" s="187">
        <v>1977</v>
      </c>
      <c r="B82" s="188">
        <v>47</v>
      </c>
      <c r="C82" s="188">
        <v>2</v>
      </c>
      <c r="D82" s="186">
        <v>49</v>
      </c>
      <c r="E82" s="186">
        <v>5289</v>
      </c>
    </row>
    <row r="83" spans="1:5" ht="13.15" customHeight="1">
      <c r="A83" s="187">
        <v>1978</v>
      </c>
      <c r="B83" s="188">
        <v>43</v>
      </c>
      <c r="C83" s="188">
        <v>2</v>
      </c>
      <c r="D83" s="186">
        <v>45</v>
      </c>
      <c r="E83" s="186">
        <v>5126</v>
      </c>
    </row>
    <row r="84" spans="1:5" ht="13.15" customHeight="1">
      <c r="A84" s="187">
        <v>1979</v>
      </c>
      <c r="B84" s="188">
        <v>42</v>
      </c>
      <c r="C84" s="188">
        <v>2</v>
      </c>
      <c r="D84" s="186">
        <v>44</v>
      </c>
      <c r="E84" s="186">
        <v>4645</v>
      </c>
    </row>
    <row r="85" spans="1:5" ht="13.15" customHeight="1">
      <c r="A85" s="5">
        <v>1980</v>
      </c>
      <c r="B85" s="186">
        <v>40</v>
      </c>
      <c r="C85" s="186">
        <v>8</v>
      </c>
      <c r="D85" s="186">
        <v>48</v>
      </c>
      <c r="E85" s="186">
        <v>4595</v>
      </c>
    </row>
    <row r="86" spans="1:5" ht="13.15" customHeight="1">
      <c r="A86" s="5">
        <v>1981</v>
      </c>
      <c r="B86" s="186">
        <v>38</v>
      </c>
      <c r="C86" s="186">
        <v>10</v>
      </c>
      <c r="D86" s="186">
        <v>48</v>
      </c>
      <c r="E86" s="186">
        <v>4556</v>
      </c>
    </row>
    <row r="87" spans="1:5" ht="13.15" customHeight="1">
      <c r="A87" s="5">
        <v>1982</v>
      </c>
      <c r="B87" s="186">
        <v>36</v>
      </c>
      <c r="C87" s="186">
        <v>13</v>
      </c>
      <c r="D87" s="186">
        <v>49</v>
      </c>
      <c r="E87" s="186">
        <v>4502</v>
      </c>
    </row>
    <row r="88" spans="1:5" ht="13.15" customHeight="1">
      <c r="A88" s="5">
        <v>1983</v>
      </c>
      <c r="B88" s="186">
        <v>35</v>
      </c>
      <c r="C88" s="186">
        <v>14</v>
      </c>
      <c r="D88" s="186">
        <v>49</v>
      </c>
      <c r="E88" s="186">
        <v>4443</v>
      </c>
    </row>
    <row r="89" spans="1:5" ht="13.15" customHeight="1">
      <c r="A89" s="5">
        <v>1984</v>
      </c>
      <c r="B89" s="186">
        <v>35</v>
      </c>
      <c r="C89" s="186">
        <v>22</v>
      </c>
      <c r="D89" s="186">
        <f t="shared" ref="D89:D94" si="3">C89+B89</f>
        <v>57</v>
      </c>
      <c r="E89" s="186">
        <v>4325</v>
      </c>
    </row>
    <row r="90" spans="1:5" ht="13.15" customHeight="1">
      <c r="A90" s="5">
        <v>1985</v>
      </c>
      <c r="B90" s="186">
        <v>34</v>
      </c>
      <c r="C90" s="186">
        <v>37</v>
      </c>
      <c r="D90" s="186">
        <f t="shared" si="3"/>
        <v>71</v>
      </c>
      <c r="E90" s="186">
        <v>4181</v>
      </c>
    </row>
    <row r="91" spans="1:5" ht="13.15" customHeight="1">
      <c r="A91" s="5">
        <v>1986</v>
      </c>
      <c r="B91" s="186">
        <v>33</v>
      </c>
      <c r="C91" s="186">
        <v>46</v>
      </c>
      <c r="D91" s="186">
        <f t="shared" si="3"/>
        <v>79</v>
      </c>
      <c r="E91" s="186">
        <v>4055</v>
      </c>
    </row>
    <row r="92" spans="1:5" ht="13.15" customHeight="1">
      <c r="A92" s="5">
        <v>1987</v>
      </c>
      <c r="B92" s="186">
        <v>32</v>
      </c>
      <c r="C92" s="186">
        <v>91</v>
      </c>
      <c r="D92" s="186">
        <f t="shared" si="3"/>
        <v>123</v>
      </c>
      <c r="E92" s="186">
        <v>3964</v>
      </c>
    </row>
    <row r="93" spans="1:5" ht="13.15" customHeight="1">
      <c r="A93" s="5">
        <v>1988</v>
      </c>
      <c r="B93" s="186">
        <v>31</v>
      </c>
      <c r="C93" s="186">
        <v>150</v>
      </c>
      <c r="D93" s="186">
        <f t="shared" si="3"/>
        <v>181</v>
      </c>
      <c r="E93" s="186">
        <v>3887</v>
      </c>
    </row>
    <row r="94" spans="1:5" ht="13.15" customHeight="1">
      <c r="A94" s="5">
        <v>1989</v>
      </c>
      <c r="B94" s="186">
        <v>29</v>
      </c>
      <c r="C94" s="186">
        <v>215</v>
      </c>
      <c r="D94" s="186">
        <f t="shared" si="3"/>
        <v>244</v>
      </c>
      <c r="E94" s="186">
        <v>3755</v>
      </c>
    </row>
    <row r="95" spans="1:5" ht="13.15" customHeight="1">
      <c r="A95" s="5">
        <v>1990</v>
      </c>
      <c r="B95" s="186">
        <v>29</v>
      </c>
      <c r="C95" s="186">
        <v>269</v>
      </c>
      <c r="D95" s="186">
        <f t="shared" ref="D95:D108" si="4">+C95+B95</f>
        <v>298</v>
      </c>
      <c r="E95" s="186">
        <v>3661</v>
      </c>
    </row>
    <row r="96" spans="1:5" ht="13.15" customHeight="1">
      <c r="A96" s="5">
        <v>1991</v>
      </c>
      <c r="B96" s="186">
        <v>28</v>
      </c>
      <c r="C96" s="186">
        <v>322</v>
      </c>
      <c r="D96" s="186">
        <f t="shared" si="4"/>
        <v>350</v>
      </c>
      <c r="E96" s="186">
        <v>3609</v>
      </c>
    </row>
    <row r="97" spans="1:5" ht="13.15" customHeight="1">
      <c r="A97" s="5">
        <v>1992</v>
      </c>
      <c r="B97" s="186">
        <v>29</v>
      </c>
      <c r="C97" s="186">
        <v>376</v>
      </c>
      <c r="D97" s="186">
        <f t="shared" si="4"/>
        <v>405</v>
      </c>
      <c r="E97" s="186">
        <v>3567</v>
      </c>
    </row>
    <row r="98" spans="1:5" ht="13.15" customHeight="1">
      <c r="A98" s="5">
        <v>1993</v>
      </c>
      <c r="B98" s="186">
        <v>29</v>
      </c>
      <c r="C98" s="186">
        <v>461</v>
      </c>
      <c r="D98" s="186">
        <f t="shared" si="4"/>
        <v>490</v>
      </c>
      <c r="E98" s="186">
        <v>3564</v>
      </c>
    </row>
    <row r="99" spans="1:5" ht="13.15" customHeight="1">
      <c r="A99" s="5">
        <v>1994</v>
      </c>
      <c r="B99" s="186">
        <v>29</v>
      </c>
      <c r="C99" s="186">
        <v>605</v>
      </c>
      <c r="D99" s="186">
        <f t="shared" si="4"/>
        <v>634</v>
      </c>
      <c r="E99" s="186">
        <v>3518</v>
      </c>
    </row>
    <row r="100" spans="1:5" ht="13.15" customHeight="1">
      <c r="A100" s="5">
        <v>1995</v>
      </c>
      <c r="B100" s="186">
        <v>29</v>
      </c>
      <c r="C100" s="186">
        <v>977</v>
      </c>
      <c r="D100" s="186">
        <f t="shared" si="4"/>
        <v>1006</v>
      </c>
      <c r="E100" s="186">
        <v>3508</v>
      </c>
    </row>
    <row r="101" spans="1:5" ht="13.15" customHeight="1">
      <c r="A101" s="5">
        <v>1996</v>
      </c>
      <c r="B101" s="186">
        <v>28</v>
      </c>
      <c r="C101" s="186">
        <v>1277</v>
      </c>
      <c r="D101" s="186">
        <f t="shared" si="4"/>
        <v>1305</v>
      </c>
      <c r="E101" s="186">
        <v>3482</v>
      </c>
    </row>
    <row r="102" spans="1:5" ht="13.15" customHeight="1">
      <c r="A102" s="5">
        <v>1997</v>
      </c>
      <c r="B102" s="186">
        <v>28</v>
      </c>
      <c r="C102" s="186">
        <v>1447</v>
      </c>
      <c r="D102" s="186">
        <f t="shared" si="4"/>
        <v>1475</v>
      </c>
      <c r="E102" s="186">
        <v>3431</v>
      </c>
    </row>
    <row r="103" spans="1:5" ht="13.15" customHeight="1">
      <c r="A103" s="5">
        <v>1998</v>
      </c>
      <c r="B103" s="186">
        <v>26</v>
      </c>
      <c r="C103" s="186">
        <v>1625</v>
      </c>
      <c r="D103" s="186">
        <f t="shared" si="4"/>
        <v>1651</v>
      </c>
      <c r="E103" s="186">
        <v>3376</v>
      </c>
    </row>
    <row r="104" spans="1:5" ht="13.15" customHeight="1">
      <c r="A104" s="5">
        <v>1999</v>
      </c>
      <c r="B104" s="186">
        <v>24</v>
      </c>
      <c r="C104" s="186">
        <v>1553</v>
      </c>
      <c r="D104" s="186">
        <f t="shared" si="4"/>
        <v>1577</v>
      </c>
      <c r="E104" s="186">
        <v>3267</v>
      </c>
    </row>
    <row r="105" spans="1:5" ht="13.15" customHeight="1">
      <c r="A105" s="5">
        <f t="shared" ref="A105:A113" si="5">A104+1</f>
        <v>2000</v>
      </c>
      <c r="B105" s="186">
        <v>24</v>
      </c>
      <c r="C105" s="186">
        <v>1469</v>
      </c>
      <c r="D105" s="186">
        <f t="shared" si="4"/>
        <v>1493</v>
      </c>
      <c r="E105" s="186">
        <v>3180</v>
      </c>
    </row>
    <row r="106" spans="1:5" ht="13.15" customHeight="1">
      <c r="A106" s="5">
        <f t="shared" si="5"/>
        <v>2001</v>
      </c>
      <c r="B106" s="186">
        <v>25</v>
      </c>
      <c r="C106" s="186">
        <v>1474</v>
      </c>
      <c r="D106" s="186">
        <f t="shared" si="4"/>
        <v>1499</v>
      </c>
      <c r="E106" s="186">
        <v>2208</v>
      </c>
    </row>
    <row r="107" spans="1:5" ht="13.15" customHeight="1">
      <c r="A107" s="5">
        <f t="shared" si="5"/>
        <v>2002</v>
      </c>
      <c r="B107" s="186">
        <v>23</v>
      </c>
      <c r="C107" s="186">
        <v>1552</v>
      </c>
      <c r="D107" s="186">
        <f t="shared" si="4"/>
        <v>1575</v>
      </c>
      <c r="E107" s="186">
        <v>2164</v>
      </c>
    </row>
    <row r="108" spans="1:5" ht="13.15" customHeight="1">
      <c r="A108" s="5">
        <f t="shared" si="5"/>
        <v>2003</v>
      </c>
      <c r="B108" s="186">
        <v>21</v>
      </c>
      <c r="C108" s="186">
        <v>1608</v>
      </c>
      <c r="D108" s="186">
        <f t="shared" si="4"/>
        <v>1629</v>
      </c>
      <c r="E108" s="186">
        <v>2180</v>
      </c>
    </row>
    <row r="109" spans="1:5" ht="13.15" customHeight="1">
      <c r="A109" s="5">
        <f t="shared" si="5"/>
        <v>2004</v>
      </c>
      <c r="B109" s="186">
        <v>22</v>
      </c>
      <c r="C109" s="186">
        <f t="shared" ref="C109:C115" si="6">D109-B109</f>
        <v>1613</v>
      </c>
      <c r="D109" s="186">
        <f>'Brewers by State'!C53</f>
        <v>1635</v>
      </c>
      <c r="E109" s="186">
        <v>2191</v>
      </c>
    </row>
    <row r="110" spans="1:5" ht="13.15" customHeight="1">
      <c r="A110" s="5">
        <f t="shared" si="5"/>
        <v>2005</v>
      </c>
      <c r="B110" s="186">
        <v>21</v>
      </c>
      <c r="C110" s="186">
        <f t="shared" si="6"/>
        <v>1591</v>
      </c>
      <c r="D110" s="186">
        <f>'Brewers by State'!D53</f>
        <v>1612</v>
      </c>
      <c r="E110" s="186">
        <v>2132</v>
      </c>
    </row>
    <row r="111" spans="1:5" ht="13.15" customHeight="1">
      <c r="A111" s="5">
        <v>2006</v>
      </c>
      <c r="B111" s="186">
        <v>20</v>
      </c>
      <c r="C111" s="186">
        <f t="shared" si="6"/>
        <v>1721</v>
      </c>
      <c r="D111" s="186">
        <f>'Brewers by State'!E53</f>
        <v>1741</v>
      </c>
      <c r="E111" s="186">
        <v>2092</v>
      </c>
    </row>
    <row r="112" spans="1:5" ht="13.15" customHeight="1">
      <c r="A112" s="5">
        <f t="shared" si="5"/>
        <v>2007</v>
      </c>
      <c r="B112" s="186">
        <v>20</v>
      </c>
      <c r="C112" s="186">
        <f t="shared" si="6"/>
        <v>1785</v>
      </c>
      <c r="D112" s="186">
        <f>'Brewers by State'!F53</f>
        <v>1805</v>
      </c>
      <c r="E112" s="186">
        <v>2095</v>
      </c>
    </row>
    <row r="113" spans="1:5" ht="13.15" customHeight="1">
      <c r="A113" s="5">
        <f t="shared" si="5"/>
        <v>2008</v>
      </c>
      <c r="B113" s="186">
        <v>20</v>
      </c>
      <c r="C113" s="186">
        <f t="shared" si="6"/>
        <v>1876</v>
      </c>
      <c r="D113" s="186">
        <f>'Brewers by State'!G53</f>
        <v>1896</v>
      </c>
      <c r="E113" s="186">
        <v>2099</v>
      </c>
    </row>
    <row r="114" spans="1:5" ht="13.15" customHeight="1">
      <c r="A114" s="28">
        <v>2009</v>
      </c>
      <c r="B114" s="186">
        <v>20</v>
      </c>
      <c r="C114" s="186">
        <f t="shared" si="6"/>
        <v>1913</v>
      </c>
      <c r="D114" s="186">
        <f>'Brewers by State'!H53</f>
        <v>1933</v>
      </c>
      <c r="E114" s="186">
        <v>2070</v>
      </c>
    </row>
    <row r="115" spans="1:5" ht="13.15" customHeight="1">
      <c r="A115" s="28">
        <v>2010</v>
      </c>
      <c r="B115" s="186">
        <v>20</v>
      </c>
      <c r="C115" s="186">
        <f t="shared" si="6"/>
        <v>2111</v>
      </c>
      <c r="D115" s="186">
        <f>'Brewers by State'!I53</f>
        <v>2131</v>
      </c>
      <c r="E115" s="186">
        <v>2043</v>
      </c>
    </row>
    <row r="116" spans="1:5" ht="13.15" customHeight="1">
      <c r="A116" s="28">
        <v>2011</v>
      </c>
      <c r="B116" s="186" t="s">
        <v>1120</v>
      </c>
      <c r="C116" s="186" t="s">
        <v>1120</v>
      </c>
      <c r="D116" s="186">
        <f>'Brewers by State'!J53</f>
        <v>2309</v>
      </c>
      <c r="E116" s="186">
        <v>2039</v>
      </c>
    </row>
    <row r="117" spans="1:5" ht="13.15" customHeight="1">
      <c r="A117" s="28">
        <v>2012</v>
      </c>
      <c r="B117" s="186" t="s">
        <v>1120</v>
      </c>
      <c r="C117" s="186" t="s">
        <v>1120</v>
      </c>
      <c r="D117" s="186">
        <f>'Brewers by State'!K53</f>
        <v>2751</v>
      </c>
      <c r="E117" s="186"/>
    </row>
    <row r="118" spans="1:5" ht="13.15" customHeight="1">
      <c r="B118" s="186"/>
      <c r="C118" s="186"/>
      <c r="D118" s="186"/>
    </row>
    <row r="119" spans="1:5" ht="13.15" customHeight="1">
      <c r="A119" s="639" t="s">
        <v>2099</v>
      </c>
      <c r="B119" s="210"/>
      <c r="C119" s="210"/>
      <c r="D119" s="210"/>
      <c r="E119" s="210"/>
    </row>
    <row r="120" spans="1:5" ht="13.15" customHeight="1">
      <c r="A120" s="639" t="s">
        <v>2100</v>
      </c>
    </row>
    <row r="121" spans="1:5" ht="13.15" customHeight="1">
      <c r="A121" s="219"/>
    </row>
    <row r="122" spans="1:5" ht="13.15" customHeight="1">
      <c r="A122" s="142" t="s">
        <v>1093</v>
      </c>
    </row>
  </sheetData>
  <mergeCells count="1">
    <mergeCell ref="A1:E1"/>
  </mergeCells>
  <phoneticPr fontId="15" type="noConversion"/>
  <hyperlinks>
    <hyperlink ref="A122" location="'Table of Contents'!A1" display="Table of contents"/>
    <hyperlink ref="B60" location="latest" tooltip="This link allows people with disabilities to skip to the latest number box." display="latest"/>
    <hyperlink ref="A67" r:id="rId1" display="http://www.bls.gov/home.htm"/>
    <hyperlink ref="A59" r:id="rId2" location="content" tooltip="This link allows people with disabilities to skip to the main part of the page." display="http://www.bls.gov/ - content"/>
    <hyperlink ref="B66" r:id="rId3" display="http://www.bls.gov/home.htm"/>
  </hyperlinks>
  <printOptions horizontalCentered="1" verticalCentered="1"/>
  <pageMargins left="0.75" right="0.75" top="1" bottom="1" header="0.5" footer="0.5"/>
  <pageSetup scale="56" orientation="portrait" verticalDpi="1200" r:id="rId4"/>
  <headerFooter alignWithMargins="0"/>
</worksheet>
</file>

<file path=xl/worksheets/sheet30.xml><?xml version="1.0" encoding="utf-8"?>
<worksheet xmlns="http://schemas.openxmlformats.org/spreadsheetml/2006/main" xmlns:r="http://schemas.openxmlformats.org/officeDocument/2006/relationships">
  <dimension ref="A1:N29"/>
  <sheetViews>
    <sheetView workbookViewId="0">
      <selection activeCell="K16" sqref="K16:M17"/>
    </sheetView>
  </sheetViews>
  <sheetFormatPr defaultRowHeight="12.75"/>
  <cols>
    <col min="1" max="1" width="19" customWidth="1"/>
    <col min="2" max="2" width="17.7109375" bestFit="1" customWidth="1"/>
    <col min="3" max="3" width="16.42578125" customWidth="1"/>
    <col min="12" max="12" width="12.7109375" bestFit="1" customWidth="1"/>
  </cols>
  <sheetData>
    <row r="1" spans="1:14" ht="15.75">
      <c r="A1" s="715" t="s">
        <v>1178</v>
      </c>
      <c r="B1" s="715"/>
      <c r="C1" s="715"/>
      <c r="D1" s="715"/>
    </row>
    <row r="2" spans="1:14">
      <c r="A2" s="9"/>
      <c r="B2" s="9"/>
      <c r="C2" s="9"/>
    </row>
    <row r="3" spans="1:14" ht="13.5" thickBot="1">
      <c r="A3" s="49" t="s">
        <v>1175</v>
      </c>
      <c r="B3" s="49" t="s">
        <v>1176</v>
      </c>
      <c r="C3" s="43" t="s">
        <v>1177</v>
      </c>
      <c r="D3" s="11" t="s">
        <v>263</v>
      </c>
    </row>
    <row r="4" spans="1:14">
      <c r="A4" s="310" t="s">
        <v>1185</v>
      </c>
      <c r="B4" s="310" t="s">
        <v>1181</v>
      </c>
      <c r="C4" s="312">
        <v>1</v>
      </c>
    </row>
    <row r="5" spans="1:14">
      <c r="A5" s="310" t="s">
        <v>1184</v>
      </c>
      <c r="B5" s="310" t="s">
        <v>1180</v>
      </c>
      <c r="C5" s="312">
        <v>0.6</v>
      </c>
    </row>
    <row r="6" spans="1:14">
      <c r="A6" s="310" t="s">
        <v>1183</v>
      </c>
      <c r="B6" s="310" t="s">
        <v>1179</v>
      </c>
      <c r="C6" s="312">
        <v>1</v>
      </c>
    </row>
    <row r="7" spans="1:14">
      <c r="A7" s="310" t="s">
        <v>1182</v>
      </c>
      <c r="B7" s="310">
        <v>547</v>
      </c>
      <c r="C7" s="312">
        <v>2</v>
      </c>
    </row>
    <row r="8" spans="1:14">
      <c r="A8" s="310">
        <v>548</v>
      </c>
      <c r="B8" s="310">
        <v>912</v>
      </c>
      <c r="C8" s="312">
        <v>1.6</v>
      </c>
    </row>
    <row r="9" spans="1:14">
      <c r="A9" s="310">
        <v>913</v>
      </c>
      <c r="B9" s="310">
        <v>5409</v>
      </c>
      <c r="C9" s="312">
        <v>1</v>
      </c>
    </row>
    <row r="10" spans="1:14">
      <c r="A10" s="310">
        <v>5410</v>
      </c>
      <c r="B10" s="310">
        <v>6486</v>
      </c>
      <c r="C10" s="312">
        <v>1.5</v>
      </c>
    </row>
    <row r="11" spans="1:14">
      <c r="A11" s="310">
        <v>6487</v>
      </c>
      <c r="B11" s="310">
        <v>6995</v>
      </c>
      <c r="C11" s="312">
        <v>3</v>
      </c>
    </row>
    <row r="12" spans="1:14">
      <c r="A12" s="310">
        <v>6996</v>
      </c>
      <c r="B12" s="310">
        <v>7241</v>
      </c>
      <c r="C12" s="312">
        <v>6</v>
      </c>
    </row>
    <row r="13" spans="1:14">
      <c r="A13" s="310">
        <v>12151</v>
      </c>
      <c r="B13" s="310">
        <v>12429</v>
      </c>
      <c r="C13" s="312">
        <v>5</v>
      </c>
      <c r="D13" s="5" t="s">
        <v>1190</v>
      </c>
    </row>
    <row r="14" spans="1:14">
      <c r="A14" s="310">
        <v>12430</v>
      </c>
      <c r="B14" s="310">
        <v>14792</v>
      </c>
      <c r="C14" s="312">
        <v>5</v>
      </c>
      <c r="D14" s="5"/>
    </row>
    <row r="15" spans="1:14">
      <c r="A15" s="310">
        <v>14793</v>
      </c>
      <c r="B15" s="310">
        <v>15645</v>
      </c>
      <c r="C15" s="312">
        <v>6</v>
      </c>
      <c r="D15" s="5"/>
    </row>
    <row r="16" spans="1:14">
      <c r="A16" s="310">
        <v>15646</v>
      </c>
      <c r="B16" s="310">
        <v>16162</v>
      </c>
      <c r="C16" s="312">
        <v>7</v>
      </c>
      <c r="D16" s="5"/>
      <c r="K16" s="91" t="s">
        <v>2094</v>
      </c>
      <c r="L16" s="91">
        <v>1810</v>
      </c>
      <c r="M16">
        <v>150</v>
      </c>
      <c r="N16" s="91"/>
    </row>
    <row r="17" spans="1:12">
      <c r="A17" s="310">
        <v>16163</v>
      </c>
      <c r="B17" s="310">
        <v>18932</v>
      </c>
      <c r="C17" s="312">
        <v>8</v>
      </c>
      <c r="D17" s="5"/>
      <c r="L17">
        <v>1820</v>
      </c>
    </row>
    <row r="18" spans="1:12" ht="12.75" customHeight="1">
      <c r="A18" s="310">
        <v>18933</v>
      </c>
      <c r="B18" s="310">
        <v>33238</v>
      </c>
      <c r="C18" s="312">
        <v>9</v>
      </c>
      <c r="D18" s="5" t="s">
        <v>1191</v>
      </c>
    </row>
    <row r="19" spans="1:12">
      <c r="A19" s="310">
        <v>33239</v>
      </c>
      <c r="B19" s="310" t="s">
        <v>1186</v>
      </c>
      <c r="C19" s="312">
        <v>18</v>
      </c>
      <c r="D19" s="5" t="s">
        <v>1191</v>
      </c>
    </row>
    <row r="22" spans="1:12">
      <c r="A22" t="s">
        <v>1189</v>
      </c>
    </row>
    <row r="23" spans="1:12" ht="14.25" customHeight="1">
      <c r="A23" s="740" t="s">
        <v>1193</v>
      </c>
      <c r="B23" s="740"/>
      <c r="C23" s="740"/>
      <c r="D23" s="740"/>
      <c r="E23" s="311"/>
      <c r="F23" s="311"/>
      <c r="G23" s="311"/>
      <c r="H23" s="311"/>
      <c r="I23" s="311"/>
      <c r="J23" s="311"/>
      <c r="K23" s="311"/>
      <c r="L23" s="311"/>
    </row>
    <row r="24" spans="1:12" ht="18" customHeight="1">
      <c r="A24" s="740"/>
      <c r="B24" s="740"/>
      <c r="C24" s="740"/>
      <c r="D24" s="740"/>
      <c r="E24" s="311"/>
      <c r="F24" s="311"/>
      <c r="G24" s="311"/>
      <c r="H24" s="311"/>
      <c r="I24" s="311"/>
      <c r="J24" s="311"/>
      <c r="K24" s="311"/>
      <c r="L24" s="311"/>
    </row>
    <row r="25" spans="1:12" ht="21.75" customHeight="1">
      <c r="A25" s="740"/>
      <c r="B25" s="740"/>
      <c r="C25" s="740"/>
      <c r="D25" s="740"/>
      <c r="E25" s="311"/>
      <c r="F25" s="311"/>
      <c r="G25" s="311"/>
      <c r="H25" s="311"/>
      <c r="I25" s="311"/>
      <c r="J25" s="311"/>
      <c r="K25" s="311"/>
      <c r="L25" s="311"/>
    </row>
    <row r="26" spans="1:12" ht="21.75" customHeight="1">
      <c r="A26" s="309"/>
      <c r="B26" s="309"/>
      <c r="C26" s="309"/>
      <c r="D26" s="309"/>
      <c r="E26" s="311"/>
      <c r="F26" s="311"/>
      <c r="G26" s="311"/>
      <c r="H26" s="311"/>
      <c r="I26" s="311"/>
      <c r="J26" s="311"/>
      <c r="K26" s="311"/>
      <c r="L26" s="311"/>
    </row>
    <row r="27" spans="1:12">
      <c r="A27" t="s">
        <v>1187</v>
      </c>
    </row>
    <row r="29" spans="1:12" ht="15">
      <c r="A29" s="722" t="s">
        <v>1093</v>
      </c>
      <c r="B29" s="722"/>
    </row>
  </sheetData>
  <mergeCells count="3">
    <mergeCell ref="A29:B29"/>
    <mergeCell ref="A23:D25"/>
    <mergeCell ref="A1:D1"/>
  </mergeCells>
  <phoneticPr fontId="15" type="noConversion"/>
  <hyperlinks>
    <hyperlink ref="A29:B29" location="'Table of Contents'!A1" display="Table of contents"/>
  </hyperlinks>
  <printOptions horizontalCentered="1"/>
  <pageMargins left="0.75" right="0.75" top="1" bottom="1" header="0.5" footer="0.5"/>
  <pageSetup orientation="portrait" verticalDpi="1200" r:id="rId1"/>
  <headerFooter alignWithMargins="0">
    <oddFooter>&amp;L&amp;D&amp;RBeer Institute, Wash, DC</oddFooter>
  </headerFooter>
</worksheet>
</file>

<file path=xl/worksheets/sheet31.xml><?xml version="1.0" encoding="utf-8"?>
<worksheet xmlns="http://schemas.openxmlformats.org/spreadsheetml/2006/main" xmlns:r="http://schemas.openxmlformats.org/officeDocument/2006/relationships">
  <sheetPr codeName="Sheet27"/>
  <dimension ref="A1:CF1048576"/>
  <sheetViews>
    <sheetView workbookViewId="0">
      <pane xSplit="1" ySplit="3" topLeftCell="B34" activePane="bottomRight" state="frozen"/>
      <selection pane="topRight" activeCell="B1" sqref="B1"/>
      <selection pane="bottomLeft" activeCell="A4" sqref="A4"/>
      <selection pane="bottomRight" activeCell="A48" sqref="A48"/>
    </sheetView>
  </sheetViews>
  <sheetFormatPr defaultRowHeight="12.75"/>
  <cols>
    <col min="1" max="1" width="18.28515625" customWidth="1"/>
    <col min="2" max="2" width="13" customWidth="1"/>
    <col min="3" max="3" width="12.5703125" bestFit="1" customWidth="1"/>
    <col min="4" max="5" width="12.28515625" bestFit="1" customWidth="1"/>
    <col min="6" max="6" width="13.5703125" customWidth="1"/>
    <col min="7" max="8" width="11.28515625" bestFit="1" customWidth="1"/>
    <col min="9" max="13" width="13.42578125" customWidth="1"/>
    <col min="14" max="14" width="4.42578125" customWidth="1"/>
    <col min="15" max="22" width="11.28515625" bestFit="1" customWidth="1"/>
    <col min="23" max="27" width="11.28515625" customWidth="1"/>
    <col min="28" max="28" width="11.28515625" bestFit="1" customWidth="1"/>
    <col min="29" max="30" width="11.28515625" customWidth="1"/>
    <col min="31" max="31" width="12.42578125" bestFit="1" customWidth="1"/>
    <col min="32" max="32" width="5.42578125" customWidth="1"/>
    <col min="33" max="46" width="11.28515625" bestFit="1" customWidth="1"/>
    <col min="47" max="76" width="11.28515625" customWidth="1"/>
    <col min="77" max="77" width="11.42578125" bestFit="1" customWidth="1"/>
    <col min="78" max="81" width="11.42578125" customWidth="1"/>
    <col min="82" max="82" width="11.28515625" customWidth="1"/>
    <col min="83" max="83" width="12.42578125" bestFit="1" customWidth="1"/>
    <col min="84" max="84" width="26.5703125" bestFit="1" customWidth="1"/>
  </cols>
  <sheetData>
    <row r="1" spans="1:84">
      <c r="A1" s="731" t="s">
        <v>1095</v>
      </c>
      <c r="B1" s="731"/>
      <c r="C1" s="731"/>
      <c r="D1" s="181"/>
      <c r="E1" s="181"/>
      <c r="F1" s="181"/>
      <c r="G1" s="181"/>
      <c r="H1" s="181"/>
      <c r="I1" s="181"/>
      <c r="J1" s="181"/>
      <c r="K1" s="181"/>
      <c r="L1" s="181"/>
      <c r="M1" s="181"/>
      <c r="N1" s="181"/>
      <c r="O1" s="181"/>
      <c r="P1" s="181"/>
      <c r="Q1" s="181"/>
      <c r="R1" s="181"/>
      <c r="S1" s="12"/>
      <c r="T1" s="21"/>
      <c r="U1" s="21"/>
      <c r="V1" s="21"/>
      <c r="W1" s="21"/>
      <c r="X1" s="21"/>
      <c r="Y1" s="21"/>
      <c r="Z1" s="21"/>
      <c r="AA1" s="21"/>
      <c r="AB1" s="21"/>
      <c r="AC1" s="21"/>
      <c r="AD1" s="667"/>
      <c r="AE1" s="667"/>
      <c r="AF1" s="21"/>
      <c r="AG1" s="21"/>
      <c r="AH1" s="21"/>
      <c r="AI1" s="21"/>
      <c r="AJ1" s="21"/>
      <c r="AK1" s="21"/>
      <c r="AL1" s="21"/>
      <c r="AM1" s="21"/>
      <c r="AN1" s="21"/>
      <c r="AO1" s="21"/>
    </row>
    <row r="2" spans="1:84">
      <c r="A2" s="9"/>
      <c r="B2" s="9"/>
      <c r="C2" s="10"/>
      <c r="D2" s="9"/>
      <c r="E2" s="9"/>
      <c r="F2" s="9"/>
      <c r="G2" s="9"/>
      <c r="H2" s="9"/>
      <c r="I2" s="9"/>
      <c r="J2" s="9"/>
      <c r="K2" s="9"/>
      <c r="L2" s="9"/>
      <c r="M2" s="9"/>
      <c r="N2" s="9"/>
      <c r="O2" s="21"/>
      <c r="P2" s="21"/>
      <c r="Q2" s="21"/>
      <c r="R2" s="21"/>
      <c r="S2" s="21"/>
      <c r="T2" s="21"/>
      <c r="U2" s="21"/>
      <c r="V2" s="21"/>
      <c r="W2" s="21"/>
      <c r="X2" s="21"/>
      <c r="Y2" s="21"/>
      <c r="Z2" s="21"/>
      <c r="AA2" s="21"/>
      <c r="AB2" s="21"/>
      <c r="AC2" s="21"/>
      <c r="AD2" s="667"/>
      <c r="AE2" s="667"/>
      <c r="AF2" s="21"/>
      <c r="AG2" s="21" t="s">
        <v>880</v>
      </c>
      <c r="AH2" s="21" t="s">
        <v>881</v>
      </c>
      <c r="AI2" s="21" t="s">
        <v>882</v>
      </c>
      <c r="AJ2" s="21" t="s">
        <v>883</v>
      </c>
      <c r="AK2" s="21" t="s">
        <v>880</v>
      </c>
      <c r="AL2" s="21" t="s">
        <v>881</v>
      </c>
      <c r="AM2" s="21" t="s">
        <v>882</v>
      </c>
      <c r="AN2" s="21" t="s">
        <v>883</v>
      </c>
      <c r="AO2" s="21" t="s">
        <v>880</v>
      </c>
      <c r="AP2" s="21" t="s">
        <v>881</v>
      </c>
      <c r="AQ2" s="21" t="s">
        <v>882</v>
      </c>
      <c r="AR2" s="21" t="s">
        <v>883</v>
      </c>
      <c r="AS2" s="21" t="s">
        <v>880</v>
      </c>
      <c r="AT2" s="21" t="s">
        <v>881</v>
      </c>
      <c r="AU2" s="21" t="s">
        <v>882</v>
      </c>
      <c r="AV2" s="21" t="s">
        <v>883</v>
      </c>
      <c r="AW2" s="21" t="s">
        <v>880</v>
      </c>
      <c r="AX2" s="21" t="s">
        <v>881</v>
      </c>
      <c r="AY2" s="21" t="s">
        <v>882</v>
      </c>
      <c r="AZ2" s="21" t="s">
        <v>887</v>
      </c>
      <c r="BA2" s="21" t="s">
        <v>880</v>
      </c>
      <c r="BB2" s="21" t="s">
        <v>881</v>
      </c>
      <c r="BC2" s="21" t="s">
        <v>882</v>
      </c>
      <c r="BD2" s="21" t="s">
        <v>1097</v>
      </c>
      <c r="BE2" s="21" t="s">
        <v>880</v>
      </c>
      <c r="BF2" s="21" t="s">
        <v>413</v>
      </c>
      <c r="BG2" s="21" t="s">
        <v>485</v>
      </c>
      <c r="BH2" s="21" t="s">
        <v>466</v>
      </c>
      <c r="BI2" s="21" t="s">
        <v>1777</v>
      </c>
      <c r="BJ2" s="21" t="s">
        <v>413</v>
      </c>
      <c r="BK2" s="21" t="s">
        <v>485</v>
      </c>
      <c r="BL2" s="21" t="s">
        <v>466</v>
      </c>
      <c r="BM2" s="21" t="s">
        <v>1777</v>
      </c>
      <c r="BN2" s="21" t="s">
        <v>413</v>
      </c>
      <c r="BO2" s="21" t="s">
        <v>485</v>
      </c>
      <c r="BP2" s="21" t="s">
        <v>466</v>
      </c>
      <c r="BQ2" s="21" t="s">
        <v>1777</v>
      </c>
      <c r="BR2" s="21" t="s">
        <v>413</v>
      </c>
      <c r="BS2" s="21" t="s">
        <v>485</v>
      </c>
      <c r="BT2" s="21" t="s">
        <v>466</v>
      </c>
      <c r="BU2" s="21" t="s">
        <v>1777</v>
      </c>
      <c r="BV2" s="566" t="s">
        <v>413</v>
      </c>
      <c r="BW2" s="566" t="s">
        <v>485</v>
      </c>
      <c r="BX2" s="566" t="s">
        <v>466</v>
      </c>
      <c r="BY2" s="567" t="s">
        <v>1777</v>
      </c>
      <c r="BZ2" s="656" t="s">
        <v>413</v>
      </c>
      <c r="CA2" s="656" t="s">
        <v>485</v>
      </c>
      <c r="CB2" s="656" t="s">
        <v>466</v>
      </c>
      <c r="CC2" s="658" t="s">
        <v>1777</v>
      </c>
      <c r="CD2" s="21" t="s">
        <v>1759</v>
      </c>
      <c r="CE2" s="566" t="s">
        <v>1759</v>
      </c>
    </row>
    <row r="3" spans="1:84">
      <c r="A3" s="31" t="s">
        <v>845</v>
      </c>
      <c r="B3" s="11" t="s">
        <v>897</v>
      </c>
      <c r="C3" s="11" t="s">
        <v>896</v>
      </c>
      <c r="D3" s="11" t="s">
        <v>898</v>
      </c>
      <c r="E3" s="11" t="s">
        <v>885</v>
      </c>
      <c r="F3" s="11" t="s">
        <v>886</v>
      </c>
      <c r="G3" s="11" t="s">
        <v>808</v>
      </c>
      <c r="H3" s="11" t="s">
        <v>1782</v>
      </c>
      <c r="I3" s="11" t="s">
        <v>1790</v>
      </c>
      <c r="J3" s="11" t="s">
        <v>1861</v>
      </c>
      <c r="K3" s="11" t="s">
        <v>1946</v>
      </c>
      <c r="L3" s="11" t="s">
        <v>2016</v>
      </c>
      <c r="M3" s="11" t="s">
        <v>2139</v>
      </c>
      <c r="N3" s="11"/>
      <c r="O3" s="11" t="s">
        <v>849</v>
      </c>
      <c r="P3" s="11" t="s">
        <v>850</v>
      </c>
      <c r="Q3" s="11" t="s">
        <v>851</v>
      </c>
      <c r="R3" s="11" t="s">
        <v>852</v>
      </c>
      <c r="S3" s="11" t="s">
        <v>853</v>
      </c>
      <c r="T3" s="11" t="s">
        <v>860</v>
      </c>
      <c r="U3" s="11" t="s">
        <v>861</v>
      </c>
      <c r="V3" s="11" t="s">
        <v>862</v>
      </c>
      <c r="W3" s="11" t="s">
        <v>233</v>
      </c>
      <c r="X3" s="11" t="s">
        <v>884</v>
      </c>
      <c r="Y3" s="11" t="s">
        <v>1353</v>
      </c>
      <c r="Z3" s="11" t="s">
        <v>1781</v>
      </c>
      <c r="AA3" s="11" t="s">
        <v>1789</v>
      </c>
      <c r="AB3" s="11" t="s">
        <v>1857</v>
      </c>
      <c r="AC3" s="11" t="s">
        <v>1938</v>
      </c>
      <c r="AD3" s="11" t="s">
        <v>2140</v>
      </c>
      <c r="AE3" s="11" t="s">
        <v>2141</v>
      </c>
      <c r="AF3" s="11"/>
      <c r="AG3" s="11" t="s">
        <v>889</v>
      </c>
      <c r="AH3" s="11" t="s">
        <v>895</v>
      </c>
      <c r="AI3" s="11" t="s">
        <v>894</v>
      </c>
      <c r="AJ3" s="11" t="s">
        <v>893</v>
      </c>
      <c r="AK3" s="11" t="s">
        <v>901</v>
      </c>
      <c r="AL3" s="11" t="s">
        <v>892</v>
      </c>
      <c r="AM3" s="11" t="s">
        <v>891</v>
      </c>
      <c r="AN3" s="11" t="s">
        <v>890</v>
      </c>
      <c r="AO3" s="11" t="s">
        <v>419</v>
      </c>
      <c r="AP3" s="11" t="s">
        <v>902</v>
      </c>
      <c r="AQ3" s="11" t="s">
        <v>903</v>
      </c>
      <c r="AR3" s="11" t="s">
        <v>904</v>
      </c>
      <c r="AS3" s="11" t="s">
        <v>419</v>
      </c>
      <c r="AT3" s="11" t="s">
        <v>420</v>
      </c>
      <c r="AU3" s="11" t="s">
        <v>231</v>
      </c>
      <c r="AV3" s="11" t="s">
        <v>232</v>
      </c>
      <c r="AW3" s="21" t="s">
        <v>558</v>
      </c>
      <c r="AX3" s="21" t="s">
        <v>559</v>
      </c>
      <c r="AY3" s="21" t="s">
        <v>878</v>
      </c>
      <c r="AZ3" s="21" t="s">
        <v>998</v>
      </c>
      <c r="BA3" s="21" t="s">
        <v>888</v>
      </c>
      <c r="BB3" s="21" t="s">
        <v>168</v>
      </c>
      <c r="BC3" s="21" t="s">
        <v>997</v>
      </c>
      <c r="BD3" s="21" t="s">
        <v>879</v>
      </c>
      <c r="BE3" s="21" t="s">
        <v>888</v>
      </c>
      <c r="BF3" s="21" t="s">
        <v>748</v>
      </c>
      <c r="BG3" s="21" t="s">
        <v>323</v>
      </c>
      <c r="BH3" s="21" t="s">
        <v>467</v>
      </c>
      <c r="BI3" s="21" t="s">
        <v>1778</v>
      </c>
      <c r="BJ3" s="21" t="s">
        <v>1783</v>
      </c>
      <c r="BK3" s="21" t="s">
        <v>1784</v>
      </c>
      <c r="BL3" s="21" t="s">
        <v>1785</v>
      </c>
      <c r="BM3" s="21" t="s">
        <v>1786</v>
      </c>
      <c r="BN3" s="21" t="s">
        <v>1854</v>
      </c>
      <c r="BO3" s="21" t="s">
        <v>1855</v>
      </c>
      <c r="BP3" s="21" t="s">
        <v>1856</v>
      </c>
      <c r="BQ3" s="21" t="s">
        <v>1787</v>
      </c>
      <c r="BR3" s="21" t="s">
        <v>1863</v>
      </c>
      <c r="BS3" s="21" t="s">
        <v>1929</v>
      </c>
      <c r="BT3" s="21" t="s">
        <v>1937</v>
      </c>
      <c r="BU3" s="21" t="s">
        <v>1788</v>
      </c>
      <c r="BV3" s="566" t="s">
        <v>2012</v>
      </c>
      <c r="BW3" s="566" t="s">
        <v>2013</v>
      </c>
      <c r="BX3" s="566" t="s">
        <v>2014</v>
      </c>
      <c r="BY3" s="21" t="s">
        <v>2015</v>
      </c>
      <c r="BZ3" s="656" t="s">
        <v>2120</v>
      </c>
      <c r="CA3" s="656" t="s">
        <v>2121</v>
      </c>
      <c r="CB3" s="656" t="s">
        <v>2122</v>
      </c>
      <c r="CC3" s="658" t="s">
        <v>2130</v>
      </c>
      <c r="CD3" s="21">
        <v>2011</v>
      </c>
      <c r="CE3" s="566">
        <v>2012</v>
      </c>
      <c r="CF3" s="221" t="s">
        <v>421</v>
      </c>
    </row>
    <row r="4" spans="1:84">
      <c r="A4" s="9" t="s">
        <v>832</v>
      </c>
      <c r="B4" s="352">
        <f>AH4+AI4+AJ4+AK4</f>
        <v>3857110</v>
      </c>
      <c r="C4" s="352">
        <f>AL4+AM4+AN4+AO4</f>
        <v>4059722</v>
      </c>
      <c r="D4" s="352">
        <f>AP4+AQ4+AR4+AS4</f>
        <v>4209026</v>
      </c>
      <c r="E4" s="352">
        <f>AT4+AU4+AV4+AW4</f>
        <v>4379793</v>
      </c>
      <c r="F4" s="352">
        <f>AX4+AY4+AZ4+BA4</f>
        <v>4444854</v>
      </c>
      <c r="G4" s="352">
        <f>BB4+BC4+BD4+BE4</f>
        <v>4633281</v>
      </c>
      <c r="H4" s="352">
        <f>BF4+BG4+BH4+BI4</f>
        <v>4810944</v>
      </c>
      <c r="I4" s="352">
        <f>BJ4+BK4+BL4+BM4</f>
        <v>4800845</v>
      </c>
      <c r="J4" s="352">
        <f>BN4+BO4+BP4+BQ4</f>
        <v>4803772</v>
      </c>
      <c r="K4" s="352">
        <f>BR4+BS4+BT4+BU4</f>
        <v>4994765</v>
      </c>
      <c r="L4" s="352">
        <f>BV4+BW4+BX4+BY4</f>
        <v>5203366</v>
      </c>
      <c r="M4" s="352">
        <f>BZ4+CA4+CB4+CC4</f>
        <v>5416275</v>
      </c>
      <c r="N4" s="352"/>
      <c r="O4" s="80">
        <v>3624164</v>
      </c>
      <c r="P4" s="80">
        <v>3614803</v>
      </c>
      <c r="Q4" s="80">
        <v>3539710</v>
      </c>
      <c r="R4" s="80">
        <v>3733400</v>
      </c>
      <c r="S4" s="80">
        <v>3860297</v>
      </c>
      <c r="T4" s="80">
        <v>3896757</v>
      </c>
      <c r="U4" s="80">
        <v>4039878</v>
      </c>
      <c r="V4" s="80">
        <v>4114599</v>
      </c>
      <c r="W4" s="80">
        <f>AS4+AT4+AU4+AV4</f>
        <v>4295666</v>
      </c>
      <c r="X4" s="80">
        <f>AW4+AX4+AY4+AZ4</f>
        <v>4451266</v>
      </c>
      <c r="Y4" s="80">
        <f>BB4+BC4+BD4+BE4</f>
        <v>4633281</v>
      </c>
      <c r="Z4" s="80">
        <f>BE4+BF4+BG4+BH4</f>
        <v>4728484</v>
      </c>
      <c r="AA4" s="80">
        <f t="shared" ref="AA4:AA14" si="0">BI4+BJ4+BK4+BL4</f>
        <v>4839740</v>
      </c>
      <c r="AB4" s="479">
        <f>SUM(BL4:BO4)</f>
        <v>4825208</v>
      </c>
      <c r="AC4" s="479">
        <f>SUM(BQ4:BT4)</f>
        <v>4924134</v>
      </c>
      <c r="AD4" s="479">
        <f>SUM(BU4:BX4)</f>
        <v>5182955</v>
      </c>
      <c r="AE4" s="479">
        <f>SUM(BY4:CB4)</f>
        <v>5418709</v>
      </c>
      <c r="AF4" s="80"/>
      <c r="AG4" s="80">
        <v>1069455</v>
      </c>
      <c r="AH4" s="80">
        <v>819271</v>
      </c>
      <c r="AI4" s="80">
        <v>986335</v>
      </c>
      <c r="AJ4" s="80">
        <v>1021696</v>
      </c>
      <c r="AK4" s="80">
        <v>1029808</v>
      </c>
      <c r="AL4" s="80">
        <v>900952</v>
      </c>
      <c r="AM4" s="80">
        <v>1039731</v>
      </c>
      <c r="AN4" s="80">
        <v>1069388</v>
      </c>
      <c r="AO4" s="80">
        <v>1049651</v>
      </c>
      <c r="AP4" s="80">
        <v>903365</v>
      </c>
      <c r="AQ4" s="80">
        <v>1051524</v>
      </c>
      <c r="AR4" s="80">
        <v>1110059</v>
      </c>
      <c r="AS4" s="80">
        <f>AS5+AS6</f>
        <v>1144078</v>
      </c>
      <c r="AT4" s="80">
        <f>AT5+AT6</f>
        <v>909590</v>
      </c>
      <c r="AU4" s="80">
        <v>1105500</v>
      </c>
      <c r="AV4" s="80">
        <v>1136498</v>
      </c>
      <c r="AW4" s="80">
        <v>1228205</v>
      </c>
      <c r="AX4" s="80">
        <v>911314</v>
      </c>
      <c r="AY4" s="80">
        <v>1141787</v>
      </c>
      <c r="AZ4" s="80">
        <f t="shared" ref="AZ4:BE4" si="1">AZ5+AZ6</f>
        <v>1169960</v>
      </c>
      <c r="BA4" s="80">
        <f t="shared" si="1"/>
        <v>1221793</v>
      </c>
      <c r="BB4" s="80">
        <f t="shared" si="1"/>
        <v>991212</v>
      </c>
      <c r="BC4" s="80">
        <f t="shared" si="1"/>
        <v>1207006</v>
      </c>
      <c r="BD4" s="80">
        <f t="shared" si="1"/>
        <v>1210039</v>
      </c>
      <c r="BE4" s="80">
        <f t="shared" si="1"/>
        <v>1225024</v>
      </c>
      <c r="BF4" s="80">
        <v>1036524</v>
      </c>
      <c r="BG4" s="80">
        <v>1241290</v>
      </c>
      <c r="BH4" s="80">
        <v>1225646</v>
      </c>
      <c r="BI4" s="80">
        <v>1307484</v>
      </c>
      <c r="BJ4" s="80">
        <v>1006580</v>
      </c>
      <c r="BK4" s="80">
        <v>1217559</v>
      </c>
      <c r="BL4" s="80">
        <v>1308117</v>
      </c>
      <c r="BM4" s="80">
        <v>1268589</v>
      </c>
      <c r="BN4" s="479">
        <v>997245</v>
      </c>
      <c r="BO4" s="479">
        <v>1251257</v>
      </c>
      <c r="BP4" s="479">
        <v>1283961</v>
      </c>
      <c r="BQ4" s="479">
        <v>1271309</v>
      </c>
      <c r="BR4" s="479">
        <v>1071671</v>
      </c>
      <c r="BS4" s="479">
        <v>1325869</v>
      </c>
      <c r="BT4" s="479">
        <v>1255285</v>
      </c>
      <c r="BU4" s="479">
        <v>1341940</v>
      </c>
      <c r="BV4" s="479">
        <v>1123723</v>
      </c>
      <c r="BW4" s="479">
        <v>1366362</v>
      </c>
      <c r="BX4" s="479">
        <v>1350930</v>
      </c>
      <c r="BY4" s="479">
        <v>1362351</v>
      </c>
      <c r="BZ4" s="479">
        <v>1185539</v>
      </c>
      <c r="CA4" s="479">
        <v>1442414</v>
      </c>
      <c r="CB4" s="479">
        <v>1428405</v>
      </c>
      <c r="CC4" s="479">
        <v>1359917</v>
      </c>
      <c r="CD4" s="479">
        <f>SUM(BV4:BY4)</f>
        <v>5203366</v>
      </c>
      <c r="CE4" s="479">
        <f>SUM(BZ4:CC4)</f>
        <v>5416275</v>
      </c>
    </row>
    <row r="5" spans="1:84">
      <c r="A5" s="81" t="s">
        <v>843</v>
      </c>
      <c r="B5" s="352">
        <f t="shared" ref="B5:B14" si="2">AH5+AI5+AJ5+AK5</f>
        <v>3001046</v>
      </c>
      <c r="C5" s="352">
        <f t="shared" ref="C5:C16" si="3">AL5+AM5+AN5+AO5</f>
        <v>3139047</v>
      </c>
      <c r="D5" s="352">
        <f t="shared" ref="D5:D16" si="4">AP5+AQ5+AR5+AS5</f>
        <v>3178677</v>
      </c>
      <c r="E5" s="352">
        <f t="shared" ref="E5:E16" si="5">AT5+AU5+AV5+AW5</f>
        <v>3273646</v>
      </c>
      <c r="F5" s="352">
        <f>AX5+AY5+AZ5+BA5</f>
        <v>3306433</v>
      </c>
      <c r="G5" s="352">
        <f t="shared" ref="G5:G14" si="6">BB5+BC5+BD5+BE5</f>
        <v>3386671</v>
      </c>
      <c r="H5" s="352">
        <f t="shared" ref="H5:H14" si="7">BF5+BG5+BH5+BI5</f>
        <v>3498503</v>
      </c>
      <c r="I5" s="352">
        <f>BJ5+BK5+BL5+BM5</f>
        <v>3539723</v>
      </c>
      <c r="J5" s="352">
        <f>BN5+BO5+BP5+BQ5</f>
        <v>3606911</v>
      </c>
      <c r="K5" s="352">
        <f>BR5+BS5+BT5+BU5</f>
        <v>3711817</v>
      </c>
      <c r="L5" s="352">
        <f>BV5+BW5+BX5+BY5</f>
        <v>3794168</v>
      </c>
      <c r="M5" s="352">
        <f t="shared" ref="M5:M16" si="8">BZ5+CA5+CB5+CC5</f>
        <v>3978781</v>
      </c>
      <c r="N5" s="352"/>
      <c r="O5" s="80">
        <v>2955355</v>
      </c>
      <c r="P5" s="80">
        <v>2927554</v>
      </c>
      <c r="Q5" s="80">
        <v>2857430</v>
      </c>
      <c r="R5" s="80">
        <v>2974674</v>
      </c>
      <c r="S5" s="80">
        <v>3043375</v>
      </c>
      <c r="T5" s="80">
        <v>3004527</v>
      </c>
      <c r="U5" s="80">
        <v>3138705</v>
      </c>
      <c r="V5" s="80">
        <v>3132583</v>
      </c>
      <c r="W5" s="80">
        <f t="shared" ref="W5:W14" si="9">AS5+AT5+AU5+AV5</f>
        <v>3221035</v>
      </c>
      <c r="X5" s="80">
        <f>AW5+AX5+AY5+AZ5</f>
        <v>3315856</v>
      </c>
      <c r="Y5" s="80">
        <f>BB5+BC5+BD5+BE5</f>
        <v>3386671</v>
      </c>
      <c r="Z5" s="80">
        <f>BE5+BF5+BG5+BH5</f>
        <v>3444063</v>
      </c>
      <c r="AA5" s="80">
        <f t="shared" si="0"/>
        <v>3558528</v>
      </c>
      <c r="AB5" s="479">
        <f>SUM(BL5:BO5)</f>
        <v>3585571</v>
      </c>
      <c r="AC5" s="479">
        <f>SUM(BQ5:BT5)</f>
        <v>3667374</v>
      </c>
      <c r="AD5" s="479">
        <f t="shared" ref="AD5:AD16" si="10">SUM(BU5:BX5)</f>
        <v>3779856</v>
      </c>
      <c r="AE5" s="479">
        <f t="shared" ref="AE5:AE16" si="11">SUM(BY5:CB5)</f>
        <v>4004257</v>
      </c>
      <c r="AF5" s="80"/>
      <c r="AG5" s="80">
        <v>796163</v>
      </c>
      <c r="AH5" s="80">
        <v>633457</v>
      </c>
      <c r="AI5" s="80">
        <v>767342</v>
      </c>
      <c r="AJ5" s="80">
        <v>807565</v>
      </c>
      <c r="AK5" s="80">
        <v>792682</v>
      </c>
      <c r="AL5" s="80">
        <v>691533</v>
      </c>
      <c r="AM5" s="80">
        <v>808306</v>
      </c>
      <c r="AN5" s="80">
        <v>846185</v>
      </c>
      <c r="AO5" s="80">
        <v>793023</v>
      </c>
      <c r="AP5" s="80">
        <v>664353</v>
      </c>
      <c r="AQ5" s="80">
        <v>811458</v>
      </c>
      <c r="AR5" s="80">
        <v>863749</v>
      </c>
      <c r="AS5" s="80">
        <v>839117</v>
      </c>
      <c r="AT5" s="80">
        <v>671371</v>
      </c>
      <c r="AU5" s="80">
        <v>862797</v>
      </c>
      <c r="AV5" s="80">
        <v>847750</v>
      </c>
      <c r="AW5" s="80">
        <v>891728</v>
      </c>
      <c r="AX5" s="80">
        <v>656020</v>
      </c>
      <c r="AY5" s="80">
        <v>867291</v>
      </c>
      <c r="AZ5" s="80">
        <v>900817</v>
      </c>
      <c r="BA5" s="80">
        <v>882305</v>
      </c>
      <c r="BB5" s="80">
        <v>716368</v>
      </c>
      <c r="BC5" s="80">
        <v>883702</v>
      </c>
      <c r="BD5" s="80">
        <v>912328</v>
      </c>
      <c r="BE5" s="80">
        <v>874273</v>
      </c>
      <c r="BF5" s="80">
        <v>743115</v>
      </c>
      <c r="BG5" s="80">
        <v>918746</v>
      </c>
      <c r="BH5" s="80">
        <v>907929</v>
      </c>
      <c r="BI5" s="80">
        <v>928713</v>
      </c>
      <c r="BJ5" s="80">
        <v>727234</v>
      </c>
      <c r="BK5" s="80">
        <v>919472</v>
      </c>
      <c r="BL5" s="80">
        <v>983109</v>
      </c>
      <c r="BM5" s="80">
        <v>909908</v>
      </c>
      <c r="BN5" s="479">
        <v>716776</v>
      </c>
      <c r="BO5" s="479">
        <v>975778</v>
      </c>
      <c r="BP5" s="479">
        <v>963019</v>
      </c>
      <c r="BQ5" s="479">
        <v>951338</v>
      </c>
      <c r="BR5" s="479">
        <v>748932</v>
      </c>
      <c r="BS5" s="479">
        <v>1005661</v>
      </c>
      <c r="BT5" s="479">
        <v>961443</v>
      </c>
      <c r="BU5" s="479">
        <v>995781</v>
      </c>
      <c r="BV5" s="479">
        <v>744195</v>
      </c>
      <c r="BW5" s="479">
        <v>1017195</v>
      </c>
      <c r="BX5" s="479">
        <v>1022685</v>
      </c>
      <c r="BY5" s="479">
        <v>1010093</v>
      </c>
      <c r="BZ5" s="479">
        <v>831775</v>
      </c>
      <c r="CA5" s="479">
        <v>1074788</v>
      </c>
      <c r="CB5" s="479">
        <v>1087601</v>
      </c>
      <c r="CC5" s="479">
        <v>984617</v>
      </c>
      <c r="CD5" s="479">
        <f t="shared" ref="CD5:CD6" si="12">SUM(BV5:BY5)</f>
        <v>3794168</v>
      </c>
      <c r="CE5" s="479">
        <f t="shared" ref="CE5:CE6" si="13">SUM(BZ5:CC5)</f>
        <v>3978781</v>
      </c>
      <c r="CF5" t="s">
        <v>833</v>
      </c>
    </row>
    <row r="6" spans="1:84">
      <c r="A6" s="81" t="s">
        <v>844</v>
      </c>
      <c r="B6" s="352">
        <f t="shared" si="2"/>
        <v>856064</v>
      </c>
      <c r="C6" s="352">
        <f t="shared" si="3"/>
        <v>920675</v>
      </c>
      <c r="D6" s="352">
        <f t="shared" si="4"/>
        <v>1030349</v>
      </c>
      <c r="E6" s="352">
        <f t="shared" si="5"/>
        <v>1106147</v>
      </c>
      <c r="F6" s="352">
        <f>AX6+AY6+AZ6+BA6</f>
        <v>1138421</v>
      </c>
      <c r="G6" s="352">
        <f t="shared" si="6"/>
        <v>1246610</v>
      </c>
      <c r="H6" s="352">
        <f t="shared" si="7"/>
        <v>1312441</v>
      </c>
      <c r="I6" s="352">
        <f>BJ6+BK6+BL6+BM6</f>
        <v>1261122</v>
      </c>
      <c r="J6" s="352">
        <f>BN6+BO6+BP6+BQ6</f>
        <v>1196861</v>
      </c>
      <c r="K6" s="352">
        <f>BR6+BS6+BT6+BU6</f>
        <v>1282948</v>
      </c>
      <c r="L6" s="352">
        <f>BV6+BW6+BX6+BY6</f>
        <v>1409198</v>
      </c>
      <c r="M6" s="352">
        <f t="shared" si="8"/>
        <v>1437494</v>
      </c>
      <c r="N6" s="352"/>
      <c r="O6" s="80">
        <v>668809</v>
      </c>
      <c r="P6" s="80">
        <v>687249</v>
      </c>
      <c r="Q6" s="80">
        <v>682280</v>
      </c>
      <c r="R6" s="80">
        <v>758726</v>
      </c>
      <c r="S6" s="80">
        <v>816922</v>
      </c>
      <c r="T6" s="80">
        <v>892230</v>
      </c>
      <c r="U6" s="80">
        <v>901173</v>
      </c>
      <c r="V6" s="80">
        <v>982016</v>
      </c>
      <c r="W6" s="80">
        <f t="shared" si="9"/>
        <v>1074631</v>
      </c>
      <c r="X6" s="80">
        <f>AW6+AX6+AY6+AZ6</f>
        <v>1135410</v>
      </c>
      <c r="Y6" s="80">
        <f>BB6+BC6+BD6+BE6</f>
        <v>1246610</v>
      </c>
      <c r="Z6" s="80">
        <f>BE6+BF6+BG6+BH6</f>
        <v>1284421</v>
      </c>
      <c r="AA6" s="80">
        <f t="shared" si="0"/>
        <v>1281212</v>
      </c>
      <c r="AB6" s="479">
        <f>SUM(BL6:BO6)</f>
        <v>1239637</v>
      </c>
      <c r="AC6" s="479">
        <f>SUM(BQ6:BT6)</f>
        <v>1256760</v>
      </c>
      <c r="AD6" s="479">
        <f t="shared" si="10"/>
        <v>1403099</v>
      </c>
      <c r="AE6" s="479">
        <f t="shared" si="11"/>
        <v>1414452</v>
      </c>
      <c r="AF6" s="80"/>
      <c r="AG6" s="80">
        <v>273292</v>
      </c>
      <c r="AH6" s="80">
        <v>185814</v>
      </c>
      <c r="AI6" s="80">
        <v>218993</v>
      </c>
      <c r="AJ6" s="80">
        <v>214131</v>
      </c>
      <c r="AK6" s="80">
        <v>237126</v>
      </c>
      <c r="AL6" s="80">
        <v>209419</v>
      </c>
      <c r="AM6" s="80">
        <v>231425</v>
      </c>
      <c r="AN6" s="80">
        <v>223203</v>
      </c>
      <c r="AO6" s="80">
        <v>256628</v>
      </c>
      <c r="AP6" s="80">
        <v>239012</v>
      </c>
      <c r="AQ6" s="80">
        <v>240066</v>
      </c>
      <c r="AR6" s="80">
        <v>246310</v>
      </c>
      <c r="AS6" s="80">
        <v>304961</v>
      </c>
      <c r="AT6" s="80">
        <v>238219</v>
      </c>
      <c r="AU6" s="80">
        <v>242703</v>
      </c>
      <c r="AV6" s="80">
        <v>288748</v>
      </c>
      <c r="AW6" s="80">
        <v>336477</v>
      </c>
      <c r="AX6" s="80">
        <v>255294</v>
      </c>
      <c r="AY6" s="80">
        <v>274496</v>
      </c>
      <c r="AZ6" s="80">
        <v>269143</v>
      </c>
      <c r="BA6" s="80">
        <v>339488</v>
      </c>
      <c r="BB6" s="80">
        <v>274844</v>
      </c>
      <c r="BC6" s="80">
        <v>323304</v>
      </c>
      <c r="BD6" s="80">
        <v>297711</v>
      </c>
      <c r="BE6" s="80">
        <v>350751</v>
      </c>
      <c r="BF6" s="80">
        <v>293409</v>
      </c>
      <c r="BG6" s="80">
        <v>322544</v>
      </c>
      <c r="BH6" s="80">
        <v>317717</v>
      </c>
      <c r="BI6" s="80">
        <v>378771</v>
      </c>
      <c r="BJ6" s="80">
        <v>279346</v>
      </c>
      <c r="BK6" s="80">
        <v>298087</v>
      </c>
      <c r="BL6" s="80">
        <v>325008</v>
      </c>
      <c r="BM6" s="80">
        <v>358681</v>
      </c>
      <c r="BN6" s="479">
        <v>280469</v>
      </c>
      <c r="BO6" s="479">
        <v>275479</v>
      </c>
      <c r="BP6" s="479">
        <v>320942</v>
      </c>
      <c r="BQ6" s="479">
        <v>319971</v>
      </c>
      <c r="BR6" s="479">
        <v>322739</v>
      </c>
      <c r="BS6" s="479">
        <v>320208</v>
      </c>
      <c r="BT6" s="479">
        <v>293842</v>
      </c>
      <c r="BU6" s="479">
        <v>346159</v>
      </c>
      <c r="BV6" s="479">
        <v>379528</v>
      </c>
      <c r="BW6" s="479">
        <v>349167</v>
      </c>
      <c r="BX6" s="479">
        <v>328245</v>
      </c>
      <c r="BY6" s="479">
        <v>352258</v>
      </c>
      <c r="BZ6" s="479">
        <v>353764</v>
      </c>
      <c r="CA6" s="479">
        <v>367626</v>
      </c>
      <c r="CB6" s="479">
        <v>340804</v>
      </c>
      <c r="CC6" s="479">
        <v>375300</v>
      </c>
      <c r="CD6" s="479">
        <f t="shared" si="12"/>
        <v>1409198</v>
      </c>
      <c r="CE6" s="479">
        <f t="shared" si="13"/>
        <v>1437494</v>
      </c>
      <c r="CF6" t="s">
        <v>833</v>
      </c>
    </row>
    <row r="7" spans="1:84">
      <c r="A7" s="81"/>
      <c r="B7" s="352"/>
      <c r="C7" s="352"/>
      <c r="D7" s="352"/>
      <c r="E7" s="352"/>
      <c r="F7" s="352"/>
      <c r="G7" s="352"/>
      <c r="H7" s="352"/>
      <c r="I7" s="352"/>
      <c r="J7" s="352"/>
      <c r="K7" s="352"/>
      <c r="L7" s="352"/>
      <c r="M7" s="352"/>
      <c r="N7" s="352"/>
      <c r="O7" s="80"/>
      <c r="P7" s="80"/>
      <c r="Q7" s="80"/>
      <c r="R7" s="80"/>
      <c r="S7" s="80"/>
      <c r="T7" s="80"/>
      <c r="U7" s="80"/>
      <c r="V7" s="80"/>
      <c r="W7" s="80"/>
      <c r="X7" s="80"/>
      <c r="Y7" s="80"/>
      <c r="Z7" s="80"/>
      <c r="AA7" s="80"/>
      <c r="AB7" s="479"/>
      <c r="AC7" s="479"/>
      <c r="AD7" s="479"/>
      <c r="AE7" s="479"/>
      <c r="AF7" s="80"/>
      <c r="AG7" s="80"/>
      <c r="AH7" s="80"/>
      <c r="AI7" s="80"/>
      <c r="AJ7" s="80"/>
      <c r="AK7" s="80"/>
      <c r="AL7" s="80"/>
      <c r="AM7" s="80"/>
      <c r="AN7" s="80"/>
      <c r="AO7" s="80"/>
      <c r="AP7" s="80"/>
      <c r="AQ7" s="80"/>
      <c r="AR7" s="80"/>
      <c r="AT7" s="80"/>
      <c r="AU7" s="80"/>
      <c r="AV7" s="80"/>
      <c r="AW7" s="80"/>
      <c r="AX7" s="80"/>
      <c r="AY7" s="80"/>
      <c r="AZ7" s="80"/>
      <c r="BA7" s="80"/>
      <c r="BB7" s="80"/>
      <c r="BC7" s="80"/>
      <c r="BD7" s="80"/>
      <c r="BE7" s="80"/>
      <c r="BF7" s="80"/>
      <c r="BG7" s="80"/>
      <c r="BH7" s="80"/>
      <c r="BI7" s="80"/>
      <c r="BJ7" s="80"/>
      <c r="BK7" s="80"/>
      <c r="BL7" s="80"/>
      <c r="BM7" s="80"/>
      <c r="BN7" s="479"/>
      <c r="BO7" s="479"/>
      <c r="BP7" s="479"/>
      <c r="BQ7" s="479"/>
      <c r="BR7" s="479"/>
      <c r="BS7" s="479"/>
      <c r="BT7" s="479"/>
      <c r="BU7" s="479"/>
      <c r="BV7" s="479"/>
      <c r="BW7" s="479"/>
      <c r="BX7" s="479"/>
      <c r="BY7" s="479"/>
      <c r="BZ7" s="411"/>
      <c r="CA7" s="479"/>
      <c r="CB7" s="479"/>
      <c r="CC7" s="479"/>
      <c r="CD7" s="479"/>
      <c r="CE7" s="479"/>
    </row>
    <row r="8" spans="1:84">
      <c r="A8" s="9" t="s">
        <v>834</v>
      </c>
      <c r="B8" s="352">
        <f t="shared" si="2"/>
        <v>667786</v>
      </c>
      <c r="C8" s="352">
        <f t="shared" si="3"/>
        <v>718874</v>
      </c>
      <c r="D8" s="352">
        <f t="shared" si="4"/>
        <v>757639</v>
      </c>
      <c r="E8" s="352">
        <f t="shared" si="5"/>
        <v>781758</v>
      </c>
      <c r="F8" s="352">
        <f>AX8+AY8+AZ8+BA8</f>
        <v>815542</v>
      </c>
      <c r="G8" s="352">
        <f t="shared" si="6"/>
        <v>841946</v>
      </c>
      <c r="H8" s="352">
        <f t="shared" si="7"/>
        <v>883337</v>
      </c>
      <c r="I8" s="352">
        <f>BJ8+BK8+BL8+BM8</f>
        <v>882998</v>
      </c>
      <c r="J8" s="352">
        <f>BN8+BO8+BP8+BQ8</f>
        <v>899228</v>
      </c>
      <c r="K8" s="352">
        <f>BR8+BS8+BT8+BU8</f>
        <v>925239</v>
      </c>
      <c r="L8" s="352">
        <f>BV8+BW8+BX8+BY8</f>
        <v>1007411</v>
      </c>
      <c r="M8" s="352">
        <f t="shared" si="8"/>
        <v>1028889</v>
      </c>
      <c r="N8" s="352"/>
      <c r="O8" s="80">
        <v>627413</v>
      </c>
      <c r="P8" s="80">
        <v>639279</v>
      </c>
      <c r="Q8" s="80">
        <v>634142</v>
      </c>
      <c r="R8" s="80">
        <v>658918</v>
      </c>
      <c r="S8" s="80">
        <v>692139</v>
      </c>
      <c r="T8" s="80">
        <v>667212</v>
      </c>
      <c r="U8" s="80">
        <v>707296</v>
      </c>
      <c r="V8" s="80">
        <v>750744</v>
      </c>
      <c r="W8" s="80">
        <f t="shared" si="9"/>
        <v>768772</v>
      </c>
      <c r="X8" s="80">
        <f>AW8+AX8+AY8+AZ8</f>
        <v>806513</v>
      </c>
      <c r="Y8" s="80">
        <f>BB8+BC8+BD8+BE8</f>
        <v>841946</v>
      </c>
      <c r="Z8" s="80">
        <f>BE8+BF8+BG8+BH8</f>
        <v>874041</v>
      </c>
      <c r="AA8" s="80">
        <f t="shared" si="0"/>
        <v>880991</v>
      </c>
      <c r="AB8" s="479">
        <f>SUM(BL8:BO8)</f>
        <v>903112</v>
      </c>
      <c r="AC8" s="479">
        <f>SUM(BQ8:BT8)</f>
        <v>921468</v>
      </c>
      <c r="AD8" s="479">
        <f t="shared" si="10"/>
        <v>983633</v>
      </c>
      <c r="AE8" s="479">
        <f t="shared" si="11"/>
        <v>1036008</v>
      </c>
      <c r="AF8" s="80"/>
      <c r="AG8" s="80">
        <v>197083</v>
      </c>
      <c r="AH8" s="80">
        <v>142869</v>
      </c>
      <c r="AI8" s="80">
        <v>159206</v>
      </c>
      <c r="AJ8" s="80">
        <v>168052</v>
      </c>
      <c r="AK8" s="80">
        <v>197659</v>
      </c>
      <c r="AL8" s="80">
        <v>157509</v>
      </c>
      <c r="AM8" s="80">
        <v>172203</v>
      </c>
      <c r="AN8" s="80">
        <v>179926</v>
      </c>
      <c r="AO8" s="80">
        <v>209236</v>
      </c>
      <c r="AP8" s="80">
        <f>V8-AO8-AQ8-AR8</f>
        <v>169398</v>
      </c>
      <c r="AQ8" s="80">
        <v>179971</v>
      </c>
      <c r="AR8" s="80">
        <v>192139</v>
      </c>
      <c r="AS8" s="80">
        <f>AS9+AS10</f>
        <v>216131</v>
      </c>
      <c r="AT8" s="80">
        <f>AT9+AT10</f>
        <v>169869</v>
      </c>
      <c r="AU8" s="80">
        <v>182473</v>
      </c>
      <c r="AV8" s="80">
        <v>200299</v>
      </c>
      <c r="AW8" s="80">
        <v>229117</v>
      </c>
      <c r="AX8" s="80">
        <v>175612</v>
      </c>
      <c r="AY8" s="80">
        <v>192250</v>
      </c>
      <c r="AZ8" s="80">
        <v>209534</v>
      </c>
      <c r="BA8" s="80">
        <v>238146</v>
      </c>
      <c r="BB8" s="80">
        <v>182979</v>
      </c>
      <c r="BC8" s="80">
        <v>198534</v>
      </c>
      <c r="BD8" s="80">
        <v>213979</v>
      </c>
      <c r="BE8" s="80">
        <f>BE9+BE10</f>
        <v>246454</v>
      </c>
      <c r="BF8" s="80">
        <v>195843</v>
      </c>
      <c r="BG8" s="80">
        <v>209628</v>
      </c>
      <c r="BH8" s="80">
        <v>222116</v>
      </c>
      <c r="BI8" s="80">
        <v>255750</v>
      </c>
      <c r="BJ8" s="80">
        <v>190520</v>
      </c>
      <c r="BK8" s="80">
        <v>206615</v>
      </c>
      <c r="BL8" s="80">
        <v>228106</v>
      </c>
      <c r="BM8" s="80">
        <v>257757</v>
      </c>
      <c r="BN8" s="479">
        <v>199812</v>
      </c>
      <c r="BO8" s="479">
        <v>217437</v>
      </c>
      <c r="BP8" s="479">
        <v>224092</v>
      </c>
      <c r="BQ8" s="479">
        <v>257887</v>
      </c>
      <c r="BR8" s="479">
        <v>204918</v>
      </c>
      <c r="BS8" s="479">
        <v>227744</v>
      </c>
      <c r="BT8" s="479">
        <v>230919</v>
      </c>
      <c r="BU8" s="479">
        <v>261658</v>
      </c>
      <c r="BV8" s="479">
        <v>222475</v>
      </c>
      <c r="BW8" s="479">
        <v>245827</v>
      </c>
      <c r="BX8" s="479">
        <v>253673</v>
      </c>
      <c r="BY8" s="479">
        <v>285436</v>
      </c>
      <c r="BZ8" s="479">
        <v>242848</v>
      </c>
      <c r="CA8" s="479">
        <v>250421</v>
      </c>
      <c r="CB8" s="479">
        <v>257303</v>
      </c>
      <c r="CC8" s="479">
        <v>278317</v>
      </c>
      <c r="CD8" s="479">
        <f>SUM(BV8:BY8)</f>
        <v>1007411</v>
      </c>
      <c r="CE8" s="479">
        <f>SUM(BZ8:CC8)</f>
        <v>1028889</v>
      </c>
    </row>
    <row r="9" spans="1:84">
      <c r="A9" s="81" t="s">
        <v>843</v>
      </c>
      <c r="B9" s="352">
        <f t="shared" si="2"/>
        <v>498342</v>
      </c>
      <c r="C9" s="352">
        <f t="shared" si="3"/>
        <v>519771</v>
      </c>
      <c r="D9" s="352">
        <f t="shared" si="4"/>
        <v>536834</v>
      </c>
      <c r="E9" s="352">
        <f t="shared" si="5"/>
        <v>556657</v>
      </c>
      <c r="F9" s="352">
        <f>AX9+AY9+AZ9+BA9</f>
        <v>593301</v>
      </c>
      <c r="G9" s="352">
        <f t="shared" si="6"/>
        <v>578866</v>
      </c>
      <c r="H9" s="352">
        <f t="shared" si="7"/>
        <v>597346</v>
      </c>
      <c r="I9" s="352">
        <f>BJ9+BK9+BL9+BM9</f>
        <v>607661</v>
      </c>
      <c r="J9" s="352">
        <f>BN9+BO9+BP9+BQ9</f>
        <v>609525</v>
      </c>
      <c r="K9" s="352">
        <f>BR9+BS9+BT9+BU9</f>
        <v>634940</v>
      </c>
      <c r="L9" s="352">
        <f>BV9+BW9+BX9+BY9</f>
        <v>695209</v>
      </c>
      <c r="M9" s="352">
        <f t="shared" si="8"/>
        <v>691847</v>
      </c>
      <c r="N9" s="352"/>
      <c r="O9" s="80">
        <v>492950</v>
      </c>
      <c r="P9" s="80">
        <v>479720</v>
      </c>
      <c r="Q9" s="80">
        <v>480265</v>
      </c>
      <c r="R9" s="80">
        <v>504042</v>
      </c>
      <c r="S9" s="80">
        <v>517812</v>
      </c>
      <c r="T9" s="80">
        <v>498537</v>
      </c>
      <c r="U9" s="80">
        <v>513559</v>
      </c>
      <c r="V9" s="80">
        <v>534941</v>
      </c>
      <c r="W9" s="80">
        <f t="shared" si="9"/>
        <v>548387</v>
      </c>
      <c r="X9" s="80">
        <f>AW9+AX9+AY9+AZ9</f>
        <v>593535</v>
      </c>
      <c r="Y9" s="80">
        <f>BB9+BC9+BD9+BE9</f>
        <v>578866</v>
      </c>
      <c r="Z9" s="80">
        <f>BE9+BF9+BG9+BH9</f>
        <v>589205</v>
      </c>
      <c r="AA9" s="80">
        <f t="shared" si="0"/>
        <v>610208</v>
      </c>
      <c r="AB9" s="479">
        <f>SUM(BL9:BO9)</f>
        <v>611981</v>
      </c>
      <c r="AC9" s="479">
        <f>SUM(BQ9:BT9)</f>
        <v>621301</v>
      </c>
      <c r="AD9" s="479">
        <f t="shared" si="10"/>
        <v>684743</v>
      </c>
      <c r="AE9" s="479">
        <f t="shared" si="11"/>
        <v>699744</v>
      </c>
      <c r="AF9" s="80"/>
      <c r="AG9" s="80">
        <v>146170</v>
      </c>
      <c r="AH9" s="80">
        <v>108752</v>
      </c>
      <c r="AI9" s="80">
        <v>119430</v>
      </c>
      <c r="AJ9" s="80">
        <v>124185</v>
      </c>
      <c r="AK9" s="80">
        <v>145975</v>
      </c>
      <c r="AL9" s="80">
        <v>115678</v>
      </c>
      <c r="AM9" s="80">
        <v>122116</v>
      </c>
      <c r="AN9" s="80">
        <v>129790</v>
      </c>
      <c r="AO9" s="80">
        <v>152187</v>
      </c>
      <c r="AP9" s="80">
        <f>V9-AO9-AQ9-AR9</f>
        <v>120366</v>
      </c>
      <c r="AQ9" s="80">
        <v>124374</v>
      </c>
      <c r="AR9" s="80">
        <v>138014</v>
      </c>
      <c r="AS9" s="80">
        <v>154080</v>
      </c>
      <c r="AT9" s="80">
        <v>122977</v>
      </c>
      <c r="AU9" s="80">
        <v>129314</v>
      </c>
      <c r="AV9" s="80">
        <v>142016</v>
      </c>
      <c r="AW9" s="80">
        <v>162350</v>
      </c>
      <c r="AX9" s="80">
        <v>124684</v>
      </c>
      <c r="AY9" s="80">
        <v>132337</v>
      </c>
      <c r="AZ9" s="80">
        <v>174164</v>
      </c>
      <c r="BA9" s="80">
        <v>162116</v>
      </c>
      <c r="BB9" s="80">
        <v>127988</v>
      </c>
      <c r="BC9" s="80">
        <v>136533</v>
      </c>
      <c r="BD9" s="80">
        <v>148070</v>
      </c>
      <c r="BE9" s="80">
        <v>166275</v>
      </c>
      <c r="BF9" s="80">
        <v>127858</v>
      </c>
      <c r="BG9" s="80">
        <v>142885</v>
      </c>
      <c r="BH9" s="80">
        <v>152187</v>
      </c>
      <c r="BI9" s="80">
        <v>174416</v>
      </c>
      <c r="BJ9" s="80">
        <v>127385</v>
      </c>
      <c r="BK9" s="80">
        <v>148398</v>
      </c>
      <c r="BL9" s="80">
        <v>160009</v>
      </c>
      <c r="BM9" s="80">
        <v>171869</v>
      </c>
      <c r="BN9" s="479">
        <v>132458</v>
      </c>
      <c r="BO9" s="479">
        <v>147645</v>
      </c>
      <c r="BP9" s="479">
        <v>157135</v>
      </c>
      <c r="BQ9" s="479">
        <v>172287</v>
      </c>
      <c r="BR9" s="479">
        <v>132179</v>
      </c>
      <c r="BS9" s="479">
        <v>154601</v>
      </c>
      <c r="BT9" s="479">
        <v>162234</v>
      </c>
      <c r="BU9" s="479">
        <v>185926</v>
      </c>
      <c r="BV9" s="479">
        <v>147259</v>
      </c>
      <c r="BW9" s="479">
        <v>171709</v>
      </c>
      <c r="BX9" s="479">
        <v>179849</v>
      </c>
      <c r="BY9" s="128">
        <v>196392</v>
      </c>
      <c r="BZ9" s="128">
        <v>156847</v>
      </c>
      <c r="CA9" s="128">
        <v>168081</v>
      </c>
      <c r="CB9" s="128">
        <v>178424</v>
      </c>
      <c r="CC9" s="128">
        <v>188495</v>
      </c>
      <c r="CD9" s="479">
        <f t="shared" ref="CD9:CD10" si="14">SUM(BV9:BY9)</f>
        <v>695209</v>
      </c>
      <c r="CE9" s="479">
        <f t="shared" ref="CE9:CE10" si="15">SUM(BZ9:CC9)</f>
        <v>691847</v>
      </c>
      <c r="CF9" t="s">
        <v>835</v>
      </c>
    </row>
    <row r="10" spans="1:84">
      <c r="A10" s="81" t="s">
        <v>844</v>
      </c>
      <c r="B10" s="352">
        <f t="shared" si="2"/>
        <v>169444</v>
      </c>
      <c r="C10" s="352">
        <f t="shared" si="3"/>
        <v>199103</v>
      </c>
      <c r="D10" s="352">
        <f t="shared" si="4"/>
        <v>220804</v>
      </c>
      <c r="E10" s="352">
        <f t="shared" si="5"/>
        <v>225101</v>
      </c>
      <c r="F10" s="352">
        <f>AX10+AY10+AZ10+BA10</f>
        <v>249239</v>
      </c>
      <c r="G10" s="352">
        <f t="shared" si="6"/>
        <v>263080</v>
      </c>
      <c r="H10" s="352">
        <f t="shared" si="7"/>
        <v>285964</v>
      </c>
      <c r="I10" s="352">
        <f>BJ10+BK10+BL10+BM10</f>
        <v>275337</v>
      </c>
      <c r="J10" s="352">
        <f>BN10+BO10+BP10+BQ10</f>
        <v>289703</v>
      </c>
      <c r="K10" s="352">
        <f>BR10+BS10+BT10+BU10</f>
        <v>290299</v>
      </c>
      <c r="L10" s="352">
        <f>BV10+BW10+BX10+BY10</f>
        <v>312202</v>
      </c>
      <c r="M10" s="352">
        <f t="shared" si="8"/>
        <v>337042</v>
      </c>
      <c r="N10" s="352"/>
      <c r="O10" s="80">
        <v>134463</v>
      </c>
      <c r="P10" s="80">
        <v>159559</v>
      </c>
      <c r="Q10" s="80">
        <v>153877</v>
      </c>
      <c r="R10" s="80">
        <v>154876</v>
      </c>
      <c r="S10" s="80">
        <v>174327</v>
      </c>
      <c r="T10" s="80">
        <v>168675</v>
      </c>
      <c r="U10" s="80">
        <v>193737</v>
      </c>
      <c r="V10" s="80">
        <v>215803</v>
      </c>
      <c r="W10" s="80">
        <f t="shared" si="9"/>
        <v>220385</v>
      </c>
      <c r="X10" s="80">
        <f>AW10+AX10+AY10+AZ10</f>
        <v>239976</v>
      </c>
      <c r="Y10" s="80">
        <f>BB10+BC10+BD10+BE10</f>
        <v>263080</v>
      </c>
      <c r="Z10" s="80">
        <f>BE10+BF10+BG10+BH10</f>
        <v>284809</v>
      </c>
      <c r="AA10" s="80">
        <f t="shared" si="0"/>
        <v>270783</v>
      </c>
      <c r="AB10" s="479">
        <f>SUM(BL10:BO10)</f>
        <v>291131</v>
      </c>
      <c r="AC10" s="479">
        <f>SUM(BQ10:BT10)</f>
        <v>300167</v>
      </c>
      <c r="AD10" s="479">
        <f t="shared" si="10"/>
        <v>298890</v>
      </c>
      <c r="AE10" s="479">
        <f t="shared" si="11"/>
        <v>336264</v>
      </c>
      <c r="AF10" s="80"/>
      <c r="AG10" s="80">
        <v>50913</v>
      </c>
      <c r="AH10" s="80">
        <v>34117</v>
      </c>
      <c r="AI10" s="80">
        <v>39776</v>
      </c>
      <c r="AJ10" s="80">
        <v>43867</v>
      </c>
      <c r="AK10" s="80">
        <v>51684</v>
      </c>
      <c r="AL10" s="80">
        <v>41831</v>
      </c>
      <c r="AM10" s="80">
        <v>50087</v>
      </c>
      <c r="AN10" s="80">
        <v>50136</v>
      </c>
      <c r="AO10" s="80">
        <v>57049</v>
      </c>
      <c r="AP10" s="80">
        <v>49031</v>
      </c>
      <c r="AQ10" s="80">
        <v>55597</v>
      </c>
      <c r="AR10" s="80">
        <v>54125</v>
      </c>
      <c r="AS10" s="80">
        <v>62051</v>
      </c>
      <c r="AT10" s="80">
        <v>46892</v>
      </c>
      <c r="AU10" s="80">
        <v>53159</v>
      </c>
      <c r="AV10" s="80">
        <v>58283</v>
      </c>
      <c r="AW10" s="80">
        <v>66767</v>
      </c>
      <c r="AX10" s="80">
        <v>50928</v>
      </c>
      <c r="AY10" s="80">
        <v>59913</v>
      </c>
      <c r="AZ10" s="80">
        <v>62368</v>
      </c>
      <c r="BA10" s="80">
        <v>76030</v>
      </c>
      <c r="BB10" s="80">
        <v>54991</v>
      </c>
      <c r="BC10" s="80">
        <v>62001</v>
      </c>
      <c r="BD10" s="80">
        <v>65909</v>
      </c>
      <c r="BE10" s="80">
        <v>80179</v>
      </c>
      <c r="BF10" s="80">
        <v>67958</v>
      </c>
      <c r="BG10" s="80">
        <v>66743</v>
      </c>
      <c r="BH10" s="80">
        <v>69929</v>
      </c>
      <c r="BI10" s="80">
        <v>81334</v>
      </c>
      <c r="BJ10" s="80">
        <v>63135</v>
      </c>
      <c r="BK10" s="80">
        <v>58217</v>
      </c>
      <c r="BL10" s="80">
        <v>68097</v>
      </c>
      <c r="BM10" s="80">
        <v>85888</v>
      </c>
      <c r="BN10" s="479">
        <v>67354</v>
      </c>
      <c r="BO10" s="479">
        <v>69792</v>
      </c>
      <c r="BP10" s="479">
        <v>66957</v>
      </c>
      <c r="BQ10" s="479">
        <v>85600</v>
      </c>
      <c r="BR10" s="479">
        <v>72739</v>
      </c>
      <c r="BS10" s="479">
        <v>73143</v>
      </c>
      <c r="BT10" s="479">
        <v>68685</v>
      </c>
      <c r="BU10" s="479">
        <v>75732</v>
      </c>
      <c r="BV10" s="479">
        <v>75216</v>
      </c>
      <c r="BW10" s="479">
        <v>74118</v>
      </c>
      <c r="BX10" s="479">
        <v>73824</v>
      </c>
      <c r="BY10" s="479">
        <v>89044</v>
      </c>
      <c r="BZ10" s="479">
        <v>86001</v>
      </c>
      <c r="CA10" s="479">
        <v>82340</v>
      </c>
      <c r="CB10" s="479">
        <v>78879</v>
      </c>
      <c r="CC10" s="479">
        <v>89822</v>
      </c>
      <c r="CD10" s="479">
        <f t="shared" si="14"/>
        <v>312202</v>
      </c>
      <c r="CE10" s="479">
        <f t="shared" si="15"/>
        <v>337042</v>
      </c>
      <c r="CF10" t="s">
        <v>836</v>
      </c>
    </row>
    <row r="11" spans="1:84">
      <c r="A11" s="81"/>
      <c r="B11" s="352"/>
      <c r="C11" s="352"/>
      <c r="D11" s="352"/>
      <c r="E11" s="352"/>
      <c r="F11" s="352"/>
      <c r="G11" s="352"/>
      <c r="H11" s="352"/>
      <c r="I11" s="352"/>
      <c r="J11" s="352"/>
      <c r="K11" s="352"/>
      <c r="L11" s="352"/>
      <c r="M11" s="352"/>
      <c r="N11" s="352"/>
      <c r="O11" s="80"/>
      <c r="P11" s="80"/>
      <c r="Q11" s="80"/>
      <c r="R11" s="80"/>
      <c r="S11" s="80"/>
      <c r="T11" s="80"/>
      <c r="U11" s="80"/>
      <c r="V11" s="80"/>
      <c r="W11" s="80"/>
      <c r="X11" s="80"/>
      <c r="Y11" s="80"/>
      <c r="Z11" s="80"/>
      <c r="AA11" s="80"/>
      <c r="AB11" s="479"/>
      <c r="AC11" s="479"/>
      <c r="AD11" s="479"/>
      <c r="AE11" s="479"/>
      <c r="AF11" s="80"/>
      <c r="AG11" s="80"/>
      <c r="AH11" s="80"/>
      <c r="AI11" s="80"/>
      <c r="AJ11" s="80"/>
      <c r="AK11" s="80"/>
      <c r="AL11" s="80"/>
      <c r="AM11" s="80"/>
      <c r="AN11" s="80"/>
      <c r="AO11" s="80"/>
      <c r="AP11" s="80"/>
      <c r="AQ11" s="80"/>
      <c r="AR11" s="80"/>
      <c r="AS11" s="80"/>
      <c r="AT11" s="80"/>
      <c r="AU11" s="80"/>
      <c r="AV11" s="80"/>
      <c r="AW11" s="80"/>
      <c r="AX11" s="80"/>
      <c r="AY11" s="80"/>
      <c r="AZ11" s="80"/>
      <c r="BA11" s="80"/>
      <c r="BB11" s="80"/>
      <c r="BC11" s="80"/>
      <c r="BD11" s="80"/>
      <c r="BE11" s="80"/>
      <c r="BF11" s="80"/>
      <c r="BG11" s="80"/>
      <c r="BH11" s="80"/>
      <c r="BI11" s="80"/>
      <c r="BJ11" s="80"/>
      <c r="BK11" s="80"/>
      <c r="BL11" s="80"/>
      <c r="BM11" s="80"/>
      <c r="BN11" s="479"/>
      <c r="BO11" s="479"/>
      <c r="BP11" s="479"/>
      <c r="BQ11" s="479"/>
      <c r="BR11" s="479"/>
      <c r="BS11" s="479"/>
      <c r="BT11" s="479"/>
      <c r="BU11" s="479"/>
      <c r="BV11" s="479"/>
      <c r="BW11" s="479"/>
      <c r="BX11" s="479"/>
      <c r="BY11" s="479"/>
      <c r="BZ11" s="479"/>
      <c r="CA11" s="479"/>
      <c r="CB11" s="479"/>
      <c r="CC11" s="479"/>
      <c r="CD11" s="479"/>
      <c r="CE11" s="479"/>
    </row>
    <row r="12" spans="1:84">
      <c r="A12" s="9" t="s">
        <v>837</v>
      </c>
      <c r="B12" s="352">
        <f t="shared" si="2"/>
        <v>3562693</v>
      </c>
      <c r="C12" s="352">
        <f t="shared" si="3"/>
        <v>3654085</v>
      </c>
      <c r="D12" s="352">
        <f t="shared" si="4"/>
        <v>3620142</v>
      </c>
      <c r="E12" s="352">
        <f t="shared" si="5"/>
        <v>3662942</v>
      </c>
      <c r="F12" s="352">
        <f>AX12+AY12+AZ12+BA12</f>
        <v>3648431</v>
      </c>
      <c r="G12" s="352">
        <f t="shared" si="6"/>
        <v>3718303</v>
      </c>
      <c r="H12" s="352">
        <f t="shared" si="7"/>
        <v>3757780</v>
      </c>
      <c r="I12" s="352">
        <f>BJ12+BK12+BL12+BM12</f>
        <v>3777913</v>
      </c>
      <c r="J12" s="352">
        <f>BN12+BO12+BP12+BQ12</f>
        <v>3703841</v>
      </c>
      <c r="K12" s="352">
        <f>BR12+BS12+BT12+BU12</f>
        <v>3662275</v>
      </c>
      <c r="L12" s="352">
        <f>BV12+BW12+BX12+BY12</f>
        <v>3634565</v>
      </c>
      <c r="M12" s="352">
        <f t="shared" si="8"/>
        <v>3675920</v>
      </c>
      <c r="N12" s="352"/>
      <c r="O12" s="80">
        <v>3383950</v>
      </c>
      <c r="P12" s="80">
        <v>3387863</v>
      </c>
      <c r="Q12" s="80">
        <v>3420468</v>
      </c>
      <c r="R12" s="80">
        <v>3489475</v>
      </c>
      <c r="S12" s="80">
        <v>3567326</v>
      </c>
      <c r="T12" s="80">
        <v>3555177</v>
      </c>
      <c r="U12" s="80">
        <v>3651126</v>
      </c>
      <c r="V12" s="80">
        <v>3604856</v>
      </c>
      <c r="W12" s="80">
        <f t="shared" si="9"/>
        <v>3660505</v>
      </c>
      <c r="X12" s="80">
        <f>AW12+AX12+AY12+AZ12</f>
        <v>3643159</v>
      </c>
      <c r="Y12" s="80">
        <f>BB12+BC12+BD12+BE12</f>
        <v>3718303</v>
      </c>
      <c r="Z12" s="80">
        <f>BE12+BF12+BG12+BH12</f>
        <v>3744979</v>
      </c>
      <c r="AA12" s="80">
        <f t="shared" si="0"/>
        <v>3778522</v>
      </c>
      <c r="AB12" s="479">
        <f>SUM(BL12:BO12)</f>
        <v>3771991</v>
      </c>
      <c r="AC12" s="479">
        <f>SUM(BQ12:BT12)</f>
        <v>3650822</v>
      </c>
      <c r="AD12" s="479">
        <f t="shared" si="10"/>
        <v>3652396</v>
      </c>
      <c r="AE12" s="479">
        <f t="shared" si="11"/>
        <v>3664304</v>
      </c>
      <c r="AF12" s="80"/>
      <c r="AG12" s="80">
        <v>749395</v>
      </c>
      <c r="AH12" s="80">
        <v>781475</v>
      </c>
      <c r="AI12" s="80">
        <v>959111</v>
      </c>
      <c r="AJ12" s="80">
        <v>1065196</v>
      </c>
      <c r="AK12" s="80">
        <v>756911</v>
      </c>
      <c r="AL12" s="80">
        <v>835353</v>
      </c>
      <c r="AM12" s="80">
        <v>971745</v>
      </c>
      <c r="AN12" s="80">
        <v>1087116</v>
      </c>
      <c r="AO12" s="80">
        <v>759871</v>
      </c>
      <c r="AP12" s="80">
        <v>803763</v>
      </c>
      <c r="AQ12" s="80">
        <v>954580</v>
      </c>
      <c r="AR12" s="80">
        <v>1086642</v>
      </c>
      <c r="AS12" s="80">
        <f>AS13+AS14</f>
        <v>775157</v>
      </c>
      <c r="AT12" s="80">
        <f>AT13+AT14</f>
        <v>812695</v>
      </c>
      <c r="AU12" s="80">
        <v>977401</v>
      </c>
      <c r="AV12" s="80">
        <v>1095252</v>
      </c>
      <c r="AW12" s="80">
        <v>777594</v>
      </c>
      <c r="AX12" s="80">
        <v>792680</v>
      </c>
      <c r="AY12" s="80">
        <v>973010</v>
      </c>
      <c r="AZ12" s="80">
        <v>1099875</v>
      </c>
      <c r="BA12" s="80">
        <f>BA13+BA14</f>
        <v>782866</v>
      </c>
      <c r="BB12" s="80">
        <v>821614</v>
      </c>
      <c r="BC12" s="80">
        <v>1001903</v>
      </c>
      <c r="BD12" s="80">
        <v>1106630</v>
      </c>
      <c r="BE12" s="80">
        <f>BE13+BE14</f>
        <v>788156</v>
      </c>
      <c r="BF12" s="80">
        <v>830368</v>
      </c>
      <c r="BG12" s="80">
        <v>1000121</v>
      </c>
      <c r="BH12" s="80">
        <v>1126334</v>
      </c>
      <c r="BI12" s="80">
        <v>800957</v>
      </c>
      <c r="BJ12" s="80">
        <v>843202</v>
      </c>
      <c r="BK12" s="80">
        <v>1001475</v>
      </c>
      <c r="BL12" s="80">
        <v>1132888</v>
      </c>
      <c r="BM12" s="80">
        <v>800348</v>
      </c>
      <c r="BN12" s="479">
        <v>828452</v>
      </c>
      <c r="BO12" s="479">
        <v>1010303</v>
      </c>
      <c r="BP12" s="479">
        <v>1103285</v>
      </c>
      <c r="BQ12" s="479">
        <v>761801</v>
      </c>
      <c r="BR12" s="479">
        <v>799247</v>
      </c>
      <c r="BS12" s="479">
        <v>989948</v>
      </c>
      <c r="BT12" s="479">
        <v>1099826</v>
      </c>
      <c r="BU12" s="479">
        <v>773254</v>
      </c>
      <c r="BV12" s="479">
        <v>803619</v>
      </c>
      <c r="BW12" s="479">
        <v>991847</v>
      </c>
      <c r="BX12" s="479">
        <v>1083676</v>
      </c>
      <c r="BY12" s="479">
        <v>755423</v>
      </c>
      <c r="BZ12" s="479">
        <v>826079</v>
      </c>
      <c r="CA12" s="479">
        <v>991023</v>
      </c>
      <c r="CB12" s="479">
        <v>1091779</v>
      </c>
      <c r="CC12" s="479">
        <v>767039</v>
      </c>
      <c r="CD12" s="479">
        <f>SUM(BV12:BY12)</f>
        <v>3634565</v>
      </c>
      <c r="CE12" s="479">
        <f>SUM(BZ12:CC12)</f>
        <v>3675920</v>
      </c>
    </row>
    <row r="13" spans="1:84">
      <c r="A13" s="81" t="s">
        <v>843</v>
      </c>
      <c r="B13" s="352">
        <f t="shared" si="2"/>
        <v>3177041</v>
      </c>
      <c r="C13" s="352">
        <f t="shared" si="3"/>
        <v>3232705</v>
      </c>
      <c r="D13" s="352">
        <f t="shared" si="4"/>
        <v>3190597</v>
      </c>
      <c r="E13" s="352">
        <f t="shared" si="5"/>
        <v>3224346</v>
      </c>
      <c r="F13" s="352">
        <f>AX13+AY13+AZ13+BA13</f>
        <v>3182403</v>
      </c>
      <c r="G13" s="352">
        <f t="shared" si="6"/>
        <v>3200850</v>
      </c>
      <c r="H13" s="352">
        <f t="shared" si="7"/>
        <v>3223535</v>
      </c>
      <c r="I13" s="352">
        <f>BJ13+BK13+BL13+BM13</f>
        <v>3251003</v>
      </c>
      <c r="J13" s="352">
        <f>BN13+BO13+BP13+BQ13</f>
        <v>3233562</v>
      </c>
      <c r="K13" s="352">
        <f>BR13+BS13+BT13+BU13</f>
        <v>3178259</v>
      </c>
      <c r="L13" s="352">
        <f>BV13+BW13+BX13+BY13</f>
        <v>3126415</v>
      </c>
      <c r="M13" s="352">
        <f t="shared" si="8"/>
        <v>3157058</v>
      </c>
      <c r="N13" s="352"/>
      <c r="O13" s="80">
        <v>3164288</v>
      </c>
      <c r="P13" s="80">
        <v>3146491</v>
      </c>
      <c r="Q13" s="80">
        <v>3147823</v>
      </c>
      <c r="R13" s="80">
        <v>3168158</v>
      </c>
      <c r="S13" s="80">
        <v>3216402</v>
      </c>
      <c r="T13" s="80">
        <v>3171384</v>
      </c>
      <c r="U13" s="80">
        <v>3236231</v>
      </c>
      <c r="V13" s="80">
        <v>3189576</v>
      </c>
      <c r="W13" s="80">
        <f t="shared" si="9"/>
        <v>3218793</v>
      </c>
      <c r="X13" s="80">
        <f>AW13+AX13+AY13+AZ13</f>
        <v>3192436</v>
      </c>
      <c r="Y13" s="80">
        <f>BB13+BC13+BD13+BE13</f>
        <v>3200850</v>
      </c>
      <c r="Z13" s="80">
        <f>BE13+BF13+BG13+BH13</f>
        <v>3198146</v>
      </c>
      <c r="AA13" s="80">
        <f t="shared" si="0"/>
        <v>3251751</v>
      </c>
      <c r="AB13" s="479">
        <f>SUM(BL13:BO13)</f>
        <v>3271788</v>
      </c>
      <c r="AC13" s="479">
        <f>SUM(BQ13:BT13)</f>
        <v>3186173</v>
      </c>
      <c r="AD13" s="479">
        <f t="shared" si="10"/>
        <v>3126090</v>
      </c>
      <c r="AE13" s="479">
        <f t="shared" si="11"/>
        <v>3147990</v>
      </c>
      <c r="AF13" s="80"/>
      <c r="AG13" s="80">
        <v>669047</v>
      </c>
      <c r="AH13" s="80">
        <v>696627</v>
      </c>
      <c r="AI13" s="80">
        <v>850206</v>
      </c>
      <c r="AJ13" s="80">
        <v>955504</v>
      </c>
      <c r="AK13" s="80">
        <v>674704</v>
      </c>
      <c r="AL13" s="80">
        <v>737101</v>
      </c>
      <c r="AM13" s="80">
        <v>856719</v>
      </c>
      <c r="AN13" s="80">
        <v>967706</v>
      </c>
      <c r="AO13" s="80">
        <v>671179</v>
      </c>
      <c r="AP13" s="80">
        <v>710128</v>
      </c>
      <c r="AQ13" s="80">
        <v>841134</v>
      </c>
      <c r="AR13" s="80">
        <v>967136</v>
      </c>
      <c r="AS13" s="80">
        <v>672199</v>
      </c>
      <c r="AT13" s="80">
        <v>716930</v>
      </c>
      <c r="AU13" s="80">
        <v>869665</v>
      </c>
      <c r="AV13" s="80">
        <v>959999</v>
      </c>
      <c r="AW13" s="80">
        <v>677752</v>
      </c>
      <c r="AX13" s="80">
        <v>697551</v>
      </c>
      <c r="AY13" s="80">
        <v>846242</v>
      </c>
      <c r="AZ13" s="80">
        <v>970891</v>
      </c>
      <c r="BA13" s="80">
        <v>667719</v>
      </c>
      <c r="BB13" s="80">
        <v>715775</v>
      </c>
      <c r="BC13" s="80">
        <v>863165</v>
      </c>
      <c r="BD13" s="80">
        <v>966361</v>
      </c>
      <c r="BE13" s="80">
        <v>655549</v>
      </c>
      <c r="BF13" s="80">
        <v>709460</v>
      </c>
      <c r="BG13" s="80">
        <v>860630</v>
      </c>
      <c r="BH13" s="80">
        <v>972507</v>
      </c>
      <c r="BI13" s="80">
        <v>680938</v>
      </c>
      <c r="BJ13" s="80">
        <v>726047</v>
      </c>
      <c r="BK13" s="80">
        <v>859755</v>
      </c>
      <c r="BL13" s="80">
        <v>985011</v>
      </c>
      <c r="BM13" s="80">
        <v>680190</v>
      </c>
      <c r="BN13" s="479">
        <v>727851</v>
      </c>
      <c r="BO13" s="479">
        <v>878736</v>
      </c>
      <c r="BP13" s="479">
        <v>963389</v>
      </c>
      <c r="BQ13" s="479">
        <v>663586</v>
      </c>
      <c r="BR13" s="479">
        <v>689579</v>
      </c>
      <c r="BS13" s="479">
        <v>857331</v>
      </c>
      <c r="BT13" s="479">
        <v>975677</v>
      </c>
      <c r="BU13" s="479">
        <v>655672</v>
      </c>
      <c r="BV13" s="479">
        <v>679149</v>
      </c>
      <c r="BW13" s="479">
        <v>846242</v>
      </c>
      <c r="BX13" s="479">
        <v>945027</v>
      </c>
      <c r="BY13" s="479">
        <v>655997</v>
      </c>
      <c r="BZ13" s="479">
        <v>699244</v>
      </c>
      <c r="CA13" s="479">
        <v>843685</v>
      </c>
      <c r="CB13" s="479">
        <v>949064</v>
      </c>
      <c r="CC13" s="479">
        <v>665065</v>
      </c>
      <c r="CD13" s="479">
        <f t="shared" ref="CD13:CD14" si="16">SUM(BV13:BY13)</f>
        <v>3126415</v>
      </c>
      <c r="CE13" s="479">
        <f t="shared" ref="CE13:CE14" si="17">SUM(BZ13:CC13)</f>
        <v>3157058</v>
      </c>
      <c r="CF13" t="s">
        <v>838</v>
      </c>
    </row>
    <row r="14" spans="1:84">
      <c r="A14" s="81" t="s">
        <v>844</v>
      </c>
      <c r="B14" s="352">
        <f t="shared" si="2"/>
        <v>385652</v>
      </c>
      <c r="C14" s="352">
        <f t="shared" si="3"/>
        <v>421653</v>
      </c>
      <c r="D14" s="352">
        <f t="shared" si="4"/>
        <v>429545</v>
      </c>
      <c r="E14" s="352">
        <f t="shared" si="5"/>
        <v>438596</v>
      </c>
      <c r="F14" s="352">
        <f>AX14+AY14+AZ14+BA14</f>
        <v>466029</v>
      </c>
      <c r="G14" s="352">
        <f t="shared" si="6"/>
        <v>517450</v>
      </c>
      <c r="H14" s="352">
        <f t="shared" si="7"/>
        <v>534245</v>
      </c>
      <c r="I14" s="352">
        <f>BJ14+BK14+BL14+BM14</f>
        <v>526910</v>
      </c>
      <c r="J14" s="352">
        <f>BN14+BO14+BP14+BQ14</f>
        <v>470279</v>
      </c>
      <c r="K14" s="352">
        <f>BR14+BS14+BT14+BU14</f>
        <v>484016</v>
      </c>
      <c r="L14" s="352">
        <f>BV14+BW14+BX14+BY14</f>
        <v>508150</v>
      </c>
      <c r="M14" s="352">
        <f t="shared" si="8"/>
        <v>518862</v>
      </c>
      <c r="N14" s="352"/>
      <c r="O14" s="80">
        <v>219662</v>
      </c>
      <c r="P14" s="80">
        <v>241372</v>
      </c>
      <c r="Q14" s="80">
        <v>272645</v>
      </c>
      <c r="R14" s="80">
        <v>321317</v>
      </c>
      <c r="S14" s="80">
        <v>350924</v>
      </c>
      <c r="T14" s="80">
        <v>383793</v>
      </c>
      <c r="U14" s="80">
        <v>414895</v>
      </c>
      <c r="V14" s="80">
        <v>415280</v>
      </c>
      <c r="W14" s="80">
        <f t="shared" si="9"/>
        <v>441712</v>
      </c>
      <c r="X14" s="80">
        <f>AW14+AX14+AY14+AZ14</f>
        <v>450724</v>
      </c>
      <c r="Y14" s="80">
        <f>BB14+BC14+BD14+BE14</f>
        <v>517450</v>
      </c>
      <c r="Z14" s="80">
        <f>BE14+BF14+BG14+BH14</f>
        <v>546833</v>
      </c>
      <c r="AA14" s="80">
        <f t="shared" si="0"/>
        <v>526771</v>
      </c>
      <c r="AB14" s="479">
        <f>SUM(BL14:BO14)</f>
        <v>500203</v>
      </c>
      <c r="AC14" s="479">
        <f>SUM(BQ14:BT14)</f>
        <v>464649</v>
      </c>
      <c r="AD14" s="479">
        <f t="shared" si="10"/>
        <v>526306</v>
      </c>
      <c r="AE14" s="479">
        <f t="shared" si="11"/>
        <v>516314</v>
      </c>
      <c r="AF14" s="80"/>
      <c r="AG14" s="80">
        <v>80348</v>
      </c>
      <c r="AH14" s="80">
        <v>84848</v>
      </c>
      <c r="AI14" s="80">
        <v>108905</v>
      </c>
      <c r="AJ14" s="80">
        <v>109692</v>
      </c>
      <c r="AK14" s="80">
        <v>82207</v>
      </c>
      <c r="AL14" s="80">
        <v>98525</v>
      </c>
      <c r="AM14" s="80">
        <v>115026</v>
      </c>
      <c r="AN14" s="80">
        <v>119410</v>
      </c>
      <c r="AO14" s="80">
        <v>88692</v>
      </c>
      <c r="AP14" s="80">
        <v>93635</v>
      </c>
      <c r="AQ14" s="80">
        <v>113446</v>
      </c>
      <c r="AR14" s="80">
        <v>119506</v>
      </c>
      <c r="AS14" s="80">
        <v>102958</v>
      </c>
      <c r="AT14" s="80">
        <v>95765</v>
      </c>
      <c r="AU14" s="80">
        <v>107736</v>
      </c>
      <c r="AV14" s="80">
        <v>135253</v>
      </c>
      <c r="AW14" s="80">
        <v>99842</v>
      </c>
      <c r="AX14" s="80">
        <v>95129</v>
      </c>
      <c r="AY14" s="80">
        <v>126769</v>
      </c>
      <c r="AZ14" s="80">
        <v>128984</v>
      </c>
      <c r="BA14" s="80">
        <v>115147</v>
      </c>
      <c r="BB14" s="80">
        <v>105836</v>
      </c>
      <c r="BC14" s="80">
        <v>138738</v>
      </c>
      <c r="BD14" s="80">
        <v>140269</v>
      </c>
      <c r="BE14" s="80">
        <v>132607</v>
      </c>
      <c r="BF14" s="80">
        <v>120908</v>
      </c>
      <c r="BG14" s="80">
        <v>139491</v>
      </c>
      <c r="BH14" s="80">
        <v>153827</v>
      </c>
      <c r="BI14" s="80">
        <v>120019</v>
      </c>
      <c r="BJ14" s="80">
        <v>117155</v>
      </c>
      <c r="BK14" s="80">
        <v>141720</v>
      </c>
      <c r="BL14" s="80">
        <v>147877</v>
      </c>
      <c r="BM14" s="80">
        <v>120158</v>
      </c>
      <c r="BN14" s="479">
        <v>100601</v>
      </c>
      <c r="BO14" s="479">
        <v>131567</v>
      </c>
      <c r="BP14" s="479">
        <v>139896</v>
      </c>
      <c r="BQ14" s="479">
        <v>98215</v>
      </c>
      <c r="BR14" s="479">
        <v>109668</v>
      </c>
      <c r="BS14" s="479">
        <v>132617</v>
      </c>
      <c r="BT14" s="479">
        <v>124149</v>
      </c>
      <c r="BU14" s="479">
        <v>117582</v>
      </c>
      <c r="BV14" s="479">
        <v>124470</v>
      </c>
      <c r="BW14" s="479">
        <v>145605</v>
      </c>
      <c r="BX14" s="479">
        <v>138649</v>
      </c>
      <c r="BY14" s="479">
        <v>99426</v>
      </c>
      <c r="BZ14" s="479">
        <v>126835</v>
      </c>
      <c r="CA14" s="479">
        <v>147338</v>
      </c>
      <c r="CB14" s="479">
        <v>142715</v>
      </c>
      <c r="CC14" s="479">
        <v>101974</v>
      </c>
      <c r="CD14" s="479">
        <f t="shared" si="16"/>
        <v>508150</v>
      </c>
      <c r="CE14" s="479">
        <f t="shared" si="17"/>
        <v>518862</v>
      </c>
      <c r="CF14" t="s">
        <v>839</v>
      </c>
    </row>
    <row r="15" spans="1:84">
      <c r="B15" s="352"/>
      <c r="C15" s="352"/>
      <c r="D15" s="352"/>
      <c r="E15" s="352"/>
      <c r="F15" s="352"/>
      <c r="G15" s="352"/>
      <c r="H15" s="352"/>
      <c r="I15" s="352"/>
      <c r="J15" s="352"/>
      <c r="K15" s="352"/>
      <c r="L15" s="352"/>
      <c r="M15" s="352"/>
      <c r="N15" s="352"/>
      <c r="O15" s="80"/>
      <c r="P15" s="82"/>
      <c r="Q15" s="82"/>
      <c r="R15" s="82"/>
      <c r="S15" s="82"/>
      <c r="T15" s="82"/>
      <c r="U15" s="82"/>
      <c r="V15" s="82"/>
      <c r="W15" s="80"/>
      <c r="X15" s="80"/>
      <c r="Y15" s="80"/>
      <c r="Z15" s="80"/>
      <c r="AA15" s="80"/>
      <c r="AB15" s="479"/>
      <c r="AC15" s="479"/>
      <c r="AD15" s="479"/>
      <c r="AE15" s="479"/>
      <c r="AF15" s="80"/>
      <c r="AG15" s="80"/>
      <c r="AH15" s="80"/>
      <c r="AI15" s="80"/>
      <c r="AJ15" s="80"/>
      <c r="AK15" s="80"/>
      <c r="AL15" s="80"/>
      <c r="AM15" s="80"/>
      <c r="AN15" s="80"/>
      <c r="AO15" s="80"/>
      <c r="AP15" s="82"/>
      <c r="AQ15" s="82"/>
      <c r="AR15" s="82"/>
    </row>
    <row r="16" spans="1:84" ht="13.5" thickBot="1">
      <c r="A16" s="83" t="s">
        <v>847</v>
      </c>
      <c r="B16" s="84">
        <f>AH16+AI16+AJ16+AK16</f>
        <v>8087589</v>
      </c>
      <c r="C16" s="84">
        <f t="shared" si="3"/>
        <v>8432681</v>
      </c>
      <c r="D16" s="84">
        <f t="shared" si="4"/>
        <v>8586807</v>
      </c>
      <c r="E16" s="84">
        <f t="shared" si="5"/>
        <v>8824493</v>
      </c>
      <c r="F16" s="84">
        <f>AX16+AY16+AZ16+BA16</f>
        <v>8908827</v>
      </c>
      <c r="G16" s="84">
        <f>BB16+BC16+BD16+BE16</f>
        <v>9193530</v>
      </c>
      <c r="H16" s="84">
        <f>BF16+BG16+BH16+BI16</f>
        <v>9452061</v>
      </c>
      <c r="I16" s="84">
        <f>BJ16+BK16+BL16+BM16</f>
        <v>9461756</v>
      </c>
      <c r="J16" s="84">
        <f>BN16+BO16+BP16+BQ16</f>
        <v>9406841</v>
      </c>
      <c r="K16" s="84">
        <f>BR16+BS16+BT16+BU16</f>
        <v>9582279</v>
      </c>
      <c r="L16" s="84">
        <f>BV16+BW16+BX16+BY16</f>
        <v>9845342</v>
      </c>
      <c r="M16" s="84">
        <f t="shared" si="8"/>
        <v>10121084</v>
      </c>
      <c r="N16" s="84"/>
      <c r="O16" s="84">
        <v>7635527</v>
      </c>
      <c r="P16" s="84">
        <v>7641945</v>
      </c>
      <c r="Q16" s="84">
        <v>7594320</v>
      </c>
      <c r="R16" s="84">
        <v>7881793</v>
      </c>
      <c r="S16" s="84">
        <v>8119762</v>
      </c>
      <c r="T16" s="84">
        <v>8119146</v>
      </c>
      <c r="U16" s="84">
        <v>8398300</v>
      </c>
      <c r="V16" s="84">
        <v>8470199</v>
      </c>
      <c r="W16" s="84">
        <f>W12+W8+W4</f>
        <v>8724943</v>
      </c>
      <c r="X16" s="84">
        <f>AW16+AX16+AY16+AZ16</f>
        <v>8900938</v>
      </c>
      <c r="Y16" s="84">
        <f>BA16+BB16+BC16+BD16</f>
        <v>9176701</v>
      </c>
      <c r="Z16" s="84">
        <f>BE16+BF16+BG16+BH16</f>
        <v>9347504</v>
      </c>
      <c r="AA16" s="84">
        <f>BF16+BG16+BH16+BI16</f>
        <v>9452061</v>
      </c>
      <c r="AB16" s="480">
        <f>SUM(BL16:BO16)</f>
        <v>9500311</v>
      </c>
      <c r="AC16" s="480">
        <f>SUM(BQ16:BT16)</f>
        <v>9496424</v>
      </c>
      <c r="AD16" s="480">
        <f t="shared" si="10"/>
        <v>9818984</v>
      </c>
      <c r="AE16" s="480">
        <f t="shared" si="11"/>
        <v>10119021</v>
      </c>
      <c r="AF16" s="84"/>
      <c r="AG16" s="84">
        <f t="shared" ref="AG16:AP16" si="18">AG12+AG8+AG4</f>
        <v>2015933</v>
      </c>
      <c r="AH16" s="84">
        <f t="shared" si="18"/>
        <v>1743615</v>
      </c>
      <c r="AI16" s="84">
        <f t="shared" si="18"/>
        <v>2104652</v>
      </c>
      <c r="AJ16" s="84">
        <f t="shared" si="18"/>
        <v>2254944</v>
      </c>
      <c r="AK16" s="84">
        <f t="shared" si="18"/>
        <v>1984378</v>
      </c>
      <c r="AL16" s="84">
        <f t="shared" si="18"/>
        <v>1893814</v>
      </c>
      <c r="AM16" s="84">
        <f t="shared" si="18"/>
        <v>2183679</v>
      </c>
      <c r="AN16" s="84">
        <f t="shared" si="18"/>
        <v>2336430</v>
      </c>
      <c r="AO16" s="84">
        <f t="shared" si="18"/>
        <v>2018758</v>
      </c>
      <c r="AP16" s="84">
        <f t="shared" si="18"/>
        <v>1876526</v>
      </c>
      <c r="AQ16" s="84">
        <f t="shared" ref="AQ16:BG16" si="19">AQ12+AQ8+AQ4</f>
        <v>2186075</v>
      </c>
      <c r="AR16" s="84">
        <f t="shared" si="19"/>
        <v>2388840</v>
      </c>
      <c r="AS16" s="84">
        <f t="shared" si="19"/>
        <v>2135366</v>
      </c>
      <c r="AT16" s="84">
        <f t="shared" si="19"/>
        <v>1892154</v>
      </c>
      <c r="AU16" s="84">
        <f>AU12+AU8+AU4</f>
        <v>2265374</v>
      </c>
      <c r="AV16" s="84">
        <f t="shared" si="19"/>
        <v>2432049</v>
      </c>
      <c r="AW16" s="84">
        <f t="shared" si="19"/>
        <v>2234916</v>
      </c>
      <c r="AX16" s="84">
        <f t="shared" si="19"/>
        <v>1879606</v>
      </c>
      <c r="AY16" s="84">
        <f t="shared" si="19"/>
        <v>2307047</v>
      </c>
      <c r="AZ16" s="84">
        <f t="shared" si="19"/>
        <v>2479369</v>
      </c>
      <c r="BA16" s="84">
        <f t="shared" si="19"/>
        <v>2242805</v>
      </c>
      <c r="BB16" s="84">
        <f>BB12+BB8+BB4</f>
        <v>1995805</v>
      </c>
      <c r="BC16" s="84">
        <f>BC12+BC8+BC4</f>
        <v>2407443</v>
      </c>
      <c r="BD16" s="84">
        <f>BD12+BD8+BD4</f>
        <v>2530648</v>
      </c>
      <c r="BE16" s="84">
        <f>BE12+BE8+BE4</f>
        <v>2259634</v>
      </c>
      <c r="BF16" s="84">
        <f t="shared" si="19"/>
        <v>2062735</v>
      </c>
      <c r="BG16" s="84">
        <f t="shared" si="19"/>
        <v>2451039</v>
      </c>
      <c r="BH16" s="84">
        <f t="shared" ref="BH16:BS16" si="20">BH12+BH8+BH4</f>
        <v>2574096</v>
      </c>
      <c r="BI16" s="84">
        <f t="shared" si="20"/>
        <v>2364191</v>
      </c>
      <c r="BJ16" s="84">
        <f t="shared" si="20"/>
        <v>2040302</v>
      </c>
      <c r="BK16" s="84">
        <f t="shared" si="20"/>
        <v>2425649</v>
      </c>
      <c r="BL16" s="84">
        <f t="shared" si="20"/>
        <v>2669111</v>
      </c>
      <c r="BM16" s="84">
        <f t="shared" si="20"/>
        <v>2326694</v>
      </c>
      <c r="BN16" s="480">
        <f t="shared" si="20"/>
        <v>2025509</v>
      </c>
      <c r="BO16" s="480">
        <f t="shared" si="20"/>
        <v>2478997</v>
      </c>
      <c r="BP16" s="480">
        <f t="shared" si="20"/>
        <v>2611338</v>
      </c>
      <c r="BQ16" s="480">
        <f t="shared" si="20"/>
        <v>2290997</v>
      </c>
      <c r="BR16" s="480">
        <f t="shared" si="20"/>
        <v>2075836</v>
      </c>
      <c r="BS16" s="480">
        <f t="shared" si="20"/>
        <v>2543561</v>
      </c>
      <c r="BT16" s="480">
        <f t="shared" ref="BT16:CC16" si="21">BT12+BT8+BT4</f>
        <v>2586030</v>
      </c>
      <c r="BU16" s="480">
        <f t="shared" si="21"/>
        <v>2376852</v>
      </c>
      <c r="BV16" s="480">
        <f t="shared" si="21"/>
        <v>2149817</v>
      </c>
      <c r="BW16" s="480">
        <f t="shared" si="21"/>
        <v>2604036</v>
      </c>
      <c r="BX16" s="480">
        <f t="shared" si="21"/>
        <v>2688279</v>
      </c>
      <c r="BY16" s="480">
        <f t="shared" si="21"/>
        <v>2403210</v>
      </c>
      <c r="BZ16" s="480">
        <f t="shared" si="21"/>
        <v>2254466</v>
      </c>
      <c r="CA16" s="480">
        <f t="shared" si="21"/>
        <v>2683858</v>
      </c>
      <c r="CB16" s="480">
        <f t="shared" si="21"/>
        <v>2777487</v>
      </c>
      <c r="CC16" s="480">
        <f t="shared" si="21"/>
        <v>2405273</v>
      </c>
      <c r="CD16" s="480">
        <f>CD12+CD8+CD4</f>
        <v>9845342</v>
      </c>
      <c r="CE16" s="480">
        <f>CE12+CE8+CE4</f>
        <v>10121084</v>
      </c>
    </row>
    <row r="17" spans="1:84" ht="13.5" thickTop="1">
      <c r="A17" s="85"/>
      <c r="B17" s="85"/>
      <c r="C17" s="85"/>
      <c r="D17" s="85"/>
      <c r="E17" s="406"/>
      <c r="F17" s="407"/>
      <c r="G17" s="407"/>
      <c r="H17" s="85"/>
      <c r="I17" s="85"/>
      <c r="J17" s="85"/>
      <c r="K17" s="85"/>
      <c r="L17" s="85"/>
      <c r="M17" s="85"/>
      <c r="N17" s="85"/>
      <c r="O17" s="86"/>
      <c r="P17" s="86"/>
      <c r="Q17" s="86"/>
      <c r="R17" s="86"/>
      <c r="S17" s="86"/>
      <c r="T17" s="86"/>
      <c r="U17" s="86"/>
      <c r="V17" s="86"/>
      <c r="W17" s="86"/>
      <c r="X17" s="86"/>
      <c r="Y17" s="86"/>
      <c r="Z17" s="86"/>
      <c r="AA17" s="86"/>
      <c r="AB17" s="481"/>
      <c r="AC17" s="481"/>
      <c r="AD17" s="481"/>
      <c r="AE17" s="481"/>
      <c r="AF17" s="86"/>
      <c r="AG17" s="86"/>
      <c r="AH17" s="86"/>
      <c r="AI17" s="86"/>
      <c r="AJ17" s="86"/>
      <c r="AK17" s="86"/>
      <c r="AL17" s="86"/>
      <c r="AM17" s="86"/>
      <c r="AN17" s="86"/>
      <c r="AO17" s="86"/>
      <c r="AP17" s="86"/>
      <c r="AQ17" s="86"/>
      <c r="AR17" s="86"/>
    </row>
    <row r="18" spans="1:84">
      <c r="A18" s="213"/>
      <c r="O18" s="21"/>
      <c r="P18" s="21"/>
      <c r="Q18" s="21"/>
      <c r="R18" s="21"/>
      <c r="S18" s="21"/>
      <c r="T18" s="21"/>
      <c r="U18" s="21"/>
      <c r="V18" s="21"/>
      <c r="W18" s="21"/>
      <c r="X18" s="21"/>
      <c r="Y18" s="21"/>
      <c r="Z18" s="21"/>
      <c r="AA18" s="21"/>
      <c r="AB18" s="21"/>
      <c r="AC18" s="21"/>
      <c r="AD18" s="667"/>
      <c r="AE18" s="667"/>
      <c r="AF18" s="21"/>
      <c r="AG18" s="21" t="s">
        <v>880</v>
      </c>
      <c r="AH18" s="21" t="s">
        <v>881</v>
      </c>
      <c r="AI18" s="21" t="s">
        <v>882</v>
      </c>
      <c r="AJ18" s="21" t="s">
        <v>883</v>
      </c>
      <c r="AK18" s="21" t="s">
        <v>880</v>
      </c>
      <c r="AL18" s="21" t="s">
        <v>881</v>
      </c>
      <c r="AM18" s="21" t="s">
        <v>882</v>
      </c>
      <c r="AN18" s="21" t="s">
        <v>883</v>
      </c>
      <c r="AO18" s="21" t="s">
        <v>880</v>
      </c>
      <c r="AP18" s="21" t="s">
        <v>881</v>
      </c>
      <c r="AQ18" s="21" t="s">
        <v>882</v>
      </c>
      <c r="AR18" s="21" t="s">
        <v>883</v>
      </c>
      <c r="AS18" s="21" t="s">
        <v>880</v>
      </c>
      <c r="AT18" s="21" t="s">
        <v>881</v>
      </c>
      <c r="AU18" s="21" t="s">
        <v>882</v>
      </c>
      <c r="AV18" s="21" t="s">
        <v>883</v>
      </c>
      <c r="AW18" s="21" t="s">
        <v>880</v>
      </c>
      <c r="AX18" s="21" t="s">
        <v>881</v>
      </c>
      <c r="AY18" s="21" t="s">
        <v>882</v>
      </c>
      <c r="AZ18" s="21" t="s">
        <v>887</v>
      </c>
      <c r="BA18" s="21" t="s">
        <v>880</v>
      </c>
      <c r="BB18" s="21" t="s">
        <v>881</v>
      </c>
      <c r="BC18" s="21" t="s">
        <v>882</v>
      </c>
      <c r="BD18" s="21" t="s">
        <v>1097</v>
      </c>
      <c r="BE18" s="21" t="s">
        <v>880</v>
      </c>
      <c r="BF18" s="21" t="s">
        <v>413</v>
      </c>
      <c r="BG18" s="21" t="s">
        <v>485</v>
      </c>
      <c r="BH18" s="21" t="s">
        <v>466</v>
      </c>
      <c r="BI18" s="21" t="s">
        <v>1777</v>
      </c>
      <c r="BJ18" s="21" t="str">
        <f t="shared" ref="BJ18:BM19" si="22">BJ2</f>
        <v>Jan-Mar</v>
      </c>
      <c r="BK18" s="21" t="str">
        <f t="shared" si="22"/>
        <v>Apr-Jun</v>
      </c>
      <c r="BL18" s="21" t="str">
        <f t="shared" si="22"/>
        <v>Jul-Sep</v>
      </c>
      <c r="BM18" s="21" t="str">
        <f t="shared" si="22"/>
        <v>Oct-Dec</v>
      </c>
      <c r="BN18" s="21" t="s">
        <v>413</v>
      </c>
      <c r="BO18" s="21" t="s">
        <v>485</v>
      </c>
      <c r="BP18" s="21" t="s">
        <v>466</v>
      </c>
      <c r="BQ18" s="21" t="s">
        <v>1777</v>
      </c>
      <c r="BR18" s="21" t="s">
        <v>413</v>
      </c>
      <c r="BS18" s="21" t="s">
        <v>485</v>
      </c>
      <c r="BT18" s="21" t="s">
        <v>466</v>
      </c>
      <c r="BU18" s="21" t="s">
        <v>1777</v>
      </c>
      <c r="BV18" s="566" t="s">
        <v>413</v>
      </c>
      <c r="BW18" s="566" t="s">
        <v>485</v>
      </c>
      <c r="BX18" s="566" t="s">
        <v>466</v>
      </c>
      <c r="BY18" s="567" t="s">
        <v>1777</v>
      </c>
      <c r="BZ18" s="656" t="s">
        <v>413</v>
      </c>
      <c r="CA18" s="656" t="s">
        <v>485</v>
      </c>
      <c r="CB18" s="656" t="s">
        <v>466</v>
      </c>
      <c r="CC18" s="658" t="s">
        <v>1777</v>
      </c>
      <c r="CD18" s="21" t="s">
        <v>1759</v>
      </c>
      <c r="CE18" s="566" t="s">
        <v>1759</v>
      </c>
      <c r="CF18" s="4"/>
    </row>
    <row r="19" spans="1:84">
      <c r="A19" s="353" t="s">
        <v>846</v>
      </c>
      <c r="B19" s="11" t="s">
        <v>897</v>
      </c>
      <c r="C19" s="11" t="s">
        <v>896</v>
      </c>
      <c r="D19" s="11" t="s">
        <v>898</v>
      </c>
      <c r="E19" s="11" t="s">
        <v>885</v>
      </c>
      <c r="F19" s="11" t="s">
        <v>886</v>
      </c>
      <c r="G19" s="11" t="s">
        <v>808</v>
      </c>
      <c r="H19" s="11" t="s">
        <v>1782</v>
      </c>
      <c r="I19" s="11" t="s">
        <v>1790</v>
      </c>
      <c r="J19" s="11" t="s">
        <v>1861</v>
      </c>
      <c r="K19" s="11" t="s">
        <v>1946</v>
      </c>
      <c r="L19" s="11" t="s">
        <v>2016</v>
      </c>
      <c r="M19" s="11" t="str">
        <f>M3</f>
        <v>CY2012</v>
      </c>
      <c r="N19" s="11"/>
      <c r="O19" s="11" t="s">
        <v>849</v>
      </c>
      <c r="P19" s="11" t="s">
        <v>850</v>
      </c>
      <c r="Q19" s="11" t="s">
        <v>851</v>
      </c>
      <c r="R19" s="11" t="s">
        <v>852</v>
      </c>
      <c r="S19" s="11" t="s">
        <v>853</v>
      </c>
      <c r="T19" s="11" t="s">
        <v>860</v>
      </c>
      <c r="U19" s="11" t="s">
        <v>861</v>
      </c>
      <c r="V19" s="11" t="s">
        <v>862</v>
      </c>
      <c r="W19" s="11" t="s">
        <v>233</v>
      </c>
      <c r="X19" s="11" t="s">
        <v>884</v>
      </c>
      <c r="Y19" s="11" t="s">
        <v>1353</v>
      </c>
      <c r="Z19" s="11" t="s">
        <v>1781</v>
      </c>
      <c r="AA19" s="11" t="s">
        <v>1789</v>
      </c>
      <c r="AB19" s="11" t="s">
        <v>1857</v>
      </c>
      <c r="AC19" s="11" t="s">
        <v>1938</v>
      </c>
      <c r="AD19" s="11" t="s">
        <v>2140</v>
      </c>
      <c r="AE19" s="11" t="s">
        <v>2141</v>
      </c>
      <c r="AF19" s="11"/>
      <c r="AG19" s="11" t="s">
        <v>889</v>
      </c>
      <c r="AH19" s="11" t="s">
        <v>895</v>
      </c>
      <c r="AI19" s="11" t="s">
        <v>894</v>
      </c>
      <c r="AJ19" s="11" t="s">
        <v>893</v>
      </c>
      <c r="AK19" s="11" t="s">
        <v>901</v>
      </c>
      <c r="AL19" s="11" t="s">
        <v>892</v>
      </c>
      <c r="AM19" s="11" t="s">
        <v>891</v>
      </c>
      <c r="AN19" s="11" t="s">
        <v>890</v>
      </c>
      <c r="AO19" s="11" t="s">
        <v>901</v>
      </c>
      <c r="AP19" s="11" t="s">
        <v>902</v>
      </c>
      <c r="AQ19" s="11" t="s">
        <v>903</v>
      </c>
      <c r="AR19" s="11" t="s">
        <v>904</v>
      </c>
      <c r="AS19" s="11" t="s">
        <v>419</v>
      </c>
      <c r="AT19" s="11" t="s">
        <v>420</v>
      </c>
      <c r="AU19" s="11" t="s">
        <v>231</v>
      </c>
      <c r="AV19" s="11" t="s">
        <v>232</v>
      </c>
      <c r="AW19" s="11" t="s">
        <v>558</v>
      </c>
      <c r="AX19" s="11" t="s">
        <v>559</v>
      </c>
      <c r="AY19" s="11" t="s">
        <v>878</v>
      </c>
      <c r="AZ19" s="11" t="s">
        <v>879</v>
      </c>
      <c r="BA19" s="11" t="s">
        <v>888</v>
      </c>
      <c r="BB19" s="11" t="s">
        <v>168</v>
      </c>
      <c r="BC19" s="11" t="s">
        <v>997</v>
      </c>
      <c r="BD19" s="11" t="s">
        <v>997</v>
      </c>
      <c r="BE19" s="11" t="s">
        <v>879</v>
      </c>
      <c r="BF19" s="11" t="s">
        <v>414</v>
      </c>
      <c r="BG19" s="11" t="s">
        <v>323</v>
      </c>
      <c r="BH19" s="11" t="s">
        <v>467</v>
      </c>
      <c r="BI19" s="11" t="s">
        <v>1778</v>
      </c>
      <c r="BJ19" s="11" t="str">
        <f t="shared" si="22"/>
        <v>Q2 2008</v>
      </c>
      <c r="BK19" s="11" t="str">
        <f t="shared" si="22"/>
        <v>Q3 2008</v>
      </c>
      <c r="BL19" s="11" t="str">
        <f t="shared" si="22"/>
        <v>Q4 2008</v>
      </c>
      <c r="BM19" s="11" t="str">
        <f t="shared" si="22"/>
        <v>Q1 2009</v>
      </c>
      <c r="BN19" s="11" t="s">
        <v>1854</v>
      </c>
      <c r="BO19" s="11" t="s">
        <v>1855</v>
      </c>
      <c r="BP19" s="11" t="s">
        <v>1856</v>
      </c>
      <c r="BQ19" s="11" t="s">
        <v>1787</v>
      </c>
      <c r="BR19" s="11" t="s">
        <v>1863</v>
      </c>
      <c r="BS19" s="11" t="s">
        <v>1929</v>
      </c>
      <c r="BT19" s="11" t="s">
        <v>1937</v>
      </c>
      <c r="BU19" s="11" t="s">
        <v>1788</v>
      </c>
      <c r="BV19" s="11" t="s">
        <v>2012</v>
      </c>
      <c r="BW19" s="11" t="s">
        <v>2013</v>
      </c>
      <c r="BX19" s="11" t="s">
        <v>2014</v>
      </c>
      <c r="BY19" s="11" t="s">
        <v>2015</v>
      </c>
      <c r="BZ19" s="11" t="s">
        <v>2120</v>
      </c>
      <c r="CA19" s="11" t="s">
        <v>2121</v>
      </c>
      <c r="CB19" s="11" t="s">
        <v>2122</v>
      </c>
      <c r="CC19" s="11" t="s">
        <v>2130</v>
      </c>
      <c r="CD19" s="11">
        <v>2010</v>
      </c>
      <c r="CE19" s="11">
        <v>2011</v>
      </c>
      <c r="CF19" s="4"/>
    </row>
    <row r="20" spans="1:84">
      <c r="A20" s="9" t="s">
        <v>832</v>
      </c>
      <c r="B20" s="88">
        <f t="shared" ref="B20:G20" si="23">B4/B16</f>
        <v>0.47691716282813085</v>
      </c>
      <c r="C20" s="88">
        <f t="shared" si="23"/>
        <v>0.48142719972450043</v>
      </c>
      <c r="D20" s="88">
        <f t="shared" si="23"/>
        <v>0.49017358838972391</v>
      </c>
      <c r="E20" s="88">
        <f t="shared" si="23"/>
        <v>0.49632233829184297</v>
      </c>
      <c r="F20" s="88">
        <f t="shared" si="23"/>
        <v>0.49892696311197871</v>
      </c>
      <c r="G20" s="88">
        <f t="shared" si="23"/>
        <v>0.50397192373332111</v>
      </c>
      <c r="H20" s="88">
        <f t="shared" ref="H20:M20" si="24">H4/H16</f>
        <v>0.50898359627598677</v>
      </c>
      <c r="I20" s="88">
        <f t="shared" si="24"/>
        <v>0.5073947161605098</v>
      </c>
      <c r="J20" s="88">
        <f t="shared" si="24"/>
        <v>0.51066792773471992</v>
      </c>
      <c r="K20" s="88">
        <f t="shared" si="24"/>
        <v>0.52125021615421552</v>
      </c>
      <c r="L20" s="88">
        <f t="shared" si="24"/>
        <v>0.52851043671210207</v>
      </c>
      <c r="M20" s="88">
        <f t="shared" si="24"/>
        <v>0.53514771737888944</v>
      </c>
      <c r="N20" s="88"/>
      <c r="O20" s="88">
        <v>0.47464490663185399</v>
      </c>
      <c r="P20" s="88">
        <v>0.47302133161125864</v>
      </c>
      <c r="Q20" s="88">
        <v>0.46609966395938018</v>
      </c>
      <c r="R20" s="88">
        <v>0.47367394703210297</v>
      </c>
      <c r="S20" s="88">
        <v>0.47541996920599394</v>
      </c>
      <c r="T20" s="88">
        <v>0.47994665941467241</v>
      </c>
      <c r="U20" s="88">
        <v>0.48103520950668588</v>
      </c>
      <c r="V20" s="88">
        <v>0.48577359280460825</v>
      </c>
      <c r="W20" s="88">
        <f t="shared" ref="W20:X22" si="25">W4/W$16</f>
        <v>0.4923431591472861</v>
      </c>
      <c r="X20" s="88">
        <f t="shared" si="25"/>
        <v>0.50008954112476689</v>
      </c>
      <c r="Y20" s="88">
        <f t="shared" ref="Y20:Z22" si="26">Y4/Y$16</f>
        <v>0.50489614949860517</v>
      </c>
      <c r="Z20" s="88">
        <f t="shared" si="26"/>
        <v>0.50585525291029565</v>
      </c>
      <c r="AA20" s="88">
        <f t="shared" ref="AA20:AB22" si="27">AA4/AA$16</f>
        <v>0.51203012760920608</v>
      </c>
      <c r="AB20" s="482">
        <f t="shared" si="27"/>
        <v>0.50790000453669359</v>
      </c>
      <c r="AC20" s="482">
        <f>AC4/AC$16</f>
        <v>0.51852507849270424</v>
      </c>
      <c r="AD20" s="482">
        <f t="shared" ref="AD20:AE20" si="28">AD4/AD$16</f>
        <v>0.52785043747907112</v>
      </c>
      <c r="AE20" s="482">
        <f t="shared" si="28"/>
        <v>0.53549735690834122</v>
      </c>
      <c r="AF20" s="88"/>
      <c r="AG20" s="88">
        <v>0.51994889927371191</v>
      </c>
      <c r="AH20" s="88">
        <v>0.51994889927371191</v>
      </c>
      <c r="AI20" s="88">
        <v>0.51994889927371191</v>
      </c>
      <c r="AJ20" s="88">
        <v>0.51994889927371191</v>
      </c>
      <c r="AK20" s="88">
        <v>0.51994889927371191</v>
      </c>
      <c r="AL20" s="88">
        <v>0.51994889927371191</v>
      </c>
      <c r="AM20" s="88">
        <v>0.51994889927371191</v>
      </c>
      <c r="AN20" s="88">
        <v>0.51994889927371191</v>
      </c>
      <c r="AO20" s="88">
        <v>0.51994889927371191</v>
      </c>
      <c r="AP20" s="88">
        <v>0.5143629296616129</v>
      </c>
      <c r="AQ20" s="88">
        <v>0.48101002939057441</v>
      </c>
      <c r="AR20" s="88">
        <v>0.46468537030525275</v>
      </c>
      <c r="AS20" s="7">
        <f t="shared" ref="AS20:AX20" si="29">AS4/AS$16</f>
        <v>0.53577606836486114</v>
      </c>
      <c r="AT20" s="7">
        <f t="shared" si="29"/>
        <v>0.48071668585115163</v>
      </c>
      <c r="AU20" s="7">
        <f t="shared" si="29"/>
        <v>0.4879988911323252</v>
      </c>
      <c r="AV20" s="7">
        <f t="shared" si="29"/>
        <v>0.46730061770959386</v>
      </c>
      <c r="AW20" s="7">
        <f t="shared" si="29"/>
        <v>0.54955309282317544</v>
      </c>
      <c r="AX20" s="7">
        <f t="shared" si="29"/>
        <v>0.4848431000965096</v>
      </c>
      <c r="AY20" s="7">
        <f t="shared" ref="AY20:AZ22" si="30">AY4/AY$16</f>
        <v>0.49491276077167046</v>
      </c>
      <c r="AZ20" s="7">
        <f t="shared" si="30"/>
        <v>0.47187812705571458</v>
      </c>
      <c r="BA20" s="7">
        <f t="shared" ref="BA20:BC22" si="31">BA4/BA$16</f>
        <v>0.54476113616654143</v>
      </c>
      <c r="BB20" s="7">
        <f t="shared" si="31"/>
        <v>0.49664771858974199</v>
      </c>
      <c r="BC20" s="7">
        <f t="shared" si="31"/>
        <v>0.50136431059842335</v>
      </c>
      <c r="BD20" s="7">
        <f t="shared" ref="BD20:BF22" si="32">BD4/BD$16</f>
        <v>0.47815381672994428</v>
      </c>
      <c r="BE20" s="7">
        <f t="shared" si="32"/>
        <v>0.54213381459121257</v>
      </c>
      <c r="BF20" s="7">
        <f t="shared" si="32"/>
        <v>0.50249983638227891</v>
      </c>
      <c r="BG20" s="7">
        <f t="shared" ref="BG20:BH22" si="33">BG4/BG$16</f>
        <v>0.50643421014516699</v>
      </c>
      <c r="BH20" s="7">
        <f t="shared" si="33"/>
        <v>0.47614618879793141</v>
      </c>
      <c r="BI20" s="7">
        <f t="shared" ref="BI20:BL22" si="34">BI4/BI$16</f>
        <v>0.55303653554217913</v>
      </c>
      <c r="BJ20" s="7">
        <f t="shared" si="34"/>
        <v>0.49334853369746245</v>
      </c>
      <c r="BK20" s="7">
        <f t="shared" si="34"/>
        <v>0.50195184876294963</v>
      </c>
      <c r="BL20" s="7">
        <f t="shared" si="34"/>
        <v>0.49009464199877789</v>
      </c>
      <c r="BM20" s="7">
        <f t="shared" ref="BM20:BQ20" si="35">BM4/BM$16</f>
        <v>0.54523241990566873</v>
      </c>
      <c r="BN20" s="7">
        <f t="shared" si="35"/>
        <v>0.49234291232475391</v>
      </c>
      <c r="BO20" s="7">
        <f t="shared" si="35"/>
        <v>0.50474324898335898</v>
      </c>
      <c r="BP20" s="7">
        <f t="shared" si="35"/>
        <v>0.49168702021722199</v>
      </c>
      <c r="BQ20" s="7">
        <f t="shared" si="35"/>
        <v>0.55491517448516958</v>
      </c>
      <c r="BR20" s="7">
        <f t="shared" ref="BR20:BS22" si="36">BR4/BR$16</f>
        <v>0.51625995502534883</v>
      </c>
      <c r="BS20" s="7">
        <f t="shared" si="36"/>
        <v>0.52126487235808383</v>
      </c>
      <c r="BT20" s="7">
        <f t="shared" ref="BT20:BU22" si="37">BT4/BT$16</f>
        <v>0.48541006871536679</v>
      </c>
      <c r="BU20" s="7">
        <f t="shared" si="37"/>
        <v>0.56458710933621448</v>
      </c>
      <c r="BV20" s="7">
        <f t="shared" ref="BV20:BW20" si="38">BV4/BV$16</f>
        <v>0.52270635128478382</v>
      </c>
      <c r="BW20" s="7">
        <f t="shared" si="38"/>
        <v>0.52470933581563384</v>
      </c>
      <c r="BX20" s="7">
        <f t="shared" ref="BX20:BY20" si="39">BX4/BX$16</f>
        <v>0.50252596549688477</v>
      </c>
      <c r="BY20" s="7">
        <f t="shared" si="39"/>
        <v>0.56688803725017789</v>
      </c>
      <c r="BZ20" s="7">
        <f t="shared" ref="BZ20:CB20" si="40">BZ4/BZ$16</f>
        <v>0.52586244370063684</v>
      </c>
      <c r="CA20" s="7">
        <f t="shared" si="40"/>
        <v>0.53744050542167288</v>
      </c>
      <c r="CB20" s="7">
        <f t="shared" si="40"/>
        <v>0.51427963479217009</v>
      </c>
      <c r="CC20" s="7">
        <f t="shared" ref="CC20" si="41">CC4/CC$16</f>
        <v>0.56538987466287616</v>
      </c>
      <c r="CD20" s="7">
        <f t="shared" ref="CD20:CE22" si="42">CD4/CD$16</f>
        <v>0.52851043671210207</v>
      </c>
      <c r="CE20" s="7">
        <f t="shared" si="42"/>
        <v>0.53514771737888944</v>
      </c>
    </row>
    <row r="21" spans="1:84">
      <c r="A21" s="81" t="s">
        <v>843</v>
      </c>
      <c r="B21" s="88">
        <f t="shared" ref="B21:G21" si="43">B5/B16</f>
        <v>0.37106806490784833</v>
      </c>
      <c r="C21" s="88">
        <f t="shared" si="43"/>
        <v>0.37224780588759376</v>
      </c>
      <c r="D21" s="88">
        <f t="shared" si="43"/>
        <v>0.37018148888172286</v>
      </c>
      <c r="E21" s="88">
        <f t="shared" si="43"/>
        <v>0.37097270064127197</v>
      </c>
      <c r="F21" s="88">
        <f t="shared" si="43"/>
        <v>0.3711412288059921</v>
      </c>
      <c r="G21" s="88">
        <f t="shared" si="43"/>
        <v>0.36837547710183138</v>
      </c>
      <c r="H21" s="88">
        <f t="shared" ref="H21:M21" si="44">H5/H16</f>
        <v>0.37013123381239288</v>
      </c>
      <c r="I21" s="88">
        <f t="shared" si="44"/>
        <v>0.37410846358752009</v>
      </c>
      <c r="J21" s="88">
        <f t="shared" si="44"/>
        <v>0.38343488531378389</v>
      </c>
      <c r="K21" s="88">
        <f t="shared" si="44"/>
        <v>0.38736265141100568</v>
      </c>
      <c r="L21" s="88">
        <f t="shared" si="44"/>
        <v>0.38537696303490526</v>
      </c>
      <c r="M21" s="88">
        <f t="shared" si="44"/>
        <v>0.39311806917124686</v>
      </c>
      <c r="N21" s="88"/>
      <c r="O21" s="88">
        <v>0.38705317917152282</v>
      </c>
      <c r="P21" s="88">
        <v>0.3830901687986501</v>
      </c>
      <c r="Q21" s="88">
        <v>0.37625883555078005</v>
      </c>
      <c r="R21" s="88">
        <v>0.37741082517645413</v>
      </c>
      <c r="S21" s="88">
        <v>0.37481086268292102</v>
      </c>
      <c r="T21" s="88">
        <v>0.37005455992539116</v>
      </c>
      <c r="U21" s="88">
        <v>0.37373099317719061</v>
      </c>
      <c r="V21" s="88">
        <v>0.36983582085851818</v>
      </c>
      <c r="W21" s="88">
        <f t="shared" si="25"/>
        <v>0.36917547770799192</v>
      </c>
      <c r="X21" s="88">
        <f t="shared" si="25"/>
        <v>0.37252882786061425</v>
      </c>
      <c r="Y21" s="88">
        <f t="shared" si="26"/>
        <v>0.36905103478908163</v>
      </c>
      <c r="Z21" s="88">
        <f t="shared" si="26"/>
        <v>0.36844734166468396</v>
      </c>
      <c r="AA21" s="88">
        <f t="shared" si="27"/>
        <v>0.37648170065766606</v>
      </c>
      <c r="AB21" s="482">
        <f t="shared" si="27"/>
        <v>0.3774161709021947</v>
      </c>
      <c r="AC21" s="482">
        <f>AC5/AC$16</f>
        <v>0.38618473648607099</v>
      </c>
      <c r="AD21" s="482">
        <f t="shared" ref="AD21:AE21" si="45">AD5/AD$16</f>
        <v>0.38495388117548618</v>
      </c>
      <c r="AE21" s="482">
        <f t="shared" si="45"/>
        <v>0.39571585037722523</v>
      </c>
      <c r="AF21" s="88"/>
      <c r="AG21" s="88">
        <v>0.39282717393565747</v>
      </c>
      <c r="AH21" s="88">
        <v>0.39282717393565747</v>
      </c>
      <c r="AI21" s="88">
        <v>0.39282717393565747</v>
      </c>
      <c r="AJ21" s="88">
        <v>0.39282717393565747</v>
      </c>
      <c r="AK21" s="88">
        <v>0.39282717393565747</v>
      </c>
      <c r="AL21" s="88">
        <v>0.39282717393565747</v>
      </c>
      <c r="AM21" s="88">
        <v>0.39282717393565747</v>
      </c>
      <c r="AN21" s="88">
        <v>0.39282717393565747</v>
      </c>
      <c r="AO21" s="88">
        <v>0.39282717393565747</v>
      </c>
      <c r="AP21" s="88">
        <v>0.37827296320920278</v>
      </c>
      <c r="AQ21" s="88">
        <v>0.37119403497135278</v>
      </c>
      <c r="AR21" s="88">
        <v>0.36157674854741212</v>
      </c>
      <c r="AS21" s="7">
        <f t="shared" ref="AS21:AT30" si="46">AS5/AS$16</f>
        <v>0.3929616749540828</v>
      </c>
      <c r="AT21" s="7">
        <f t="shared" si="46"/>
        <v>0.35481837102054059</v>
      </c>
      <c r="AU21" s="7">
        <f t="shared" ref="AU21:AX22" si="47">AU5/AU$16</f>
        <v>0.38086293918796632</v>
      </c>
      <c r="AV21" s="7">
        <f t="shared" si="47"/>
        <v>0.34857439138767354</v>
      </c>
      <c r="AW21" s="7">
        <f t="shared" si="47"/>
        <v>0.3989984411047216</v>
      </c>
      <c r="AX21" s="7">
        <f t="shared" si="47"/>
        <v>0.34901995418188708</v>
      </c>
      <c r="AY21" s="7">
        <f t="shared" si="30"/>
        <v>0.37593122290096387</v>
      </c>
      <c r="AZ21" s="7">
        <f t="shared" si="30"/>
        <v>0.36332510408898394</v>
      </c>
      <c r="BA21" s="7">
        <f t="shared" si="31"/>
        <v>0.39339354067785653</v>
      </c>
      <c r="BB21" s="7">
        <f t="shared" si="31"/>
        <v>0.3589368700850033</v>
      </c>
      <c r="BC21" s="7">
        <f t="shared" si="31"/>
        <v>0.36707078838419022</v>
      </c>
      <c r="BD21" s="7">
        <f t="shared" si="32"/>
        <v>0.36051161599716752</v>
      </c>
      <c r="BE21" s="7">
        <f t="shared" si="32"/>
        <v>0.38690911891040763</v>
      </c>
      <c r="BF21" s="7">
        <f t="shared" si="32"/>
        <v>0.36025713433863293</v>
      </c>
      <c r="BG21" s="7">
        <f t="shared" si="33"/>
        <v>0.37483940484015144</v>
      </c>
      <c r="BH21" s="7">
        <f t="shared" si="33"/>
        <v>0.35271761426147274</v>
      </c>
      <c r="BI21" s="7">
        <f t="shared" si="34"/>
        <v>0.39282486059713451</v>
      </c>
      <c r="BJ21" s="7">
        <f t="shared" si="34"/>
        <v>0.35643448861982197</v>
      </c>
      <c r="BK21" s="7">
        <f t="shared" si="34"/>
        <v>0.37906226333653387</v>
      </c>
      <c r="BL21" s="7">
        <f t="shared" si="34"/>
        <v>0.36832825611224113</v>
      </c>
      <c r="BM21" s="7">
        <f>BM5/BM$16</f>
        <v>0.3910733426913896</v>
      </c>
      <c r="BN21" s="7">
        <f t="shared" ref="BN21:BP22" si="48">BN5/BN$16</f>
        <v>0.35387450759290628</v>
      </c>
      <c r="BO21" s="7">
        <f t="shared" si="48"/>
        <v>0.39361806407994848</v>
      </c>
      <c r="BP21" s="7">
        <f t="shared" si="48"/>
        <v>0.36878374228077715</v>
      </c>
      <c r="BQ21" s="7">
        <f>BQ5/BQ$16</f>
        <v>0.41525065288169299</v>
      </c>
      <c r="BR21" s="7">
        <f t="shared" si="36"/>
        <v>0.36078572681078852</v>
      </c>
      <c r="BS21" s="7">
        <f t="shared" si="36"/>
        <v>0.39537522394784319</v>
      </c>
      <c r="BT21" s="7">
        <f t="shared" si="37"/>
        <v>0.37178338998387489</v>
      </c>
      <c r="BU21" s="7">
        <f t="shared" si="37"/>
        <v>0.41894951810209469</v>
      </c>
      <c r="BV21" s="7">
        <f t="shared" ref="BV21:BW21" si="49">BV5/BV$16</f>
        <v>0.3461666737215307</v>
      </c>
      <c r="BW21" s="7">
        <f t="shared" si="49"/>
        <v>0.39062247987355014</v>
      </c>
      <c r="BX21" s="7">
        <f t="shared" ref="BX21:BY21" si="50">BX5/BX$16</f>
        <v>0.38042368370247287</v>
      </c>
      <c r="BY21" s="7">
        <f t="shared" si="50"/>
        <v>0.42030991881691571</v>
      </c>
      <c r="BZ21" s="7">
        <f t="shared" ref="BZ21:CB21" si="51">BZ5/BZ$16</f>
        <v>0.36894546202958928</v>
      </c>
      <c r="CA21" s="7">
        <f t="shared" si="51"/>
        <v>0.40046380993331243</v>
      </c>
      <c r="CB21" s="7">
        <f t="shared" si="51"/>
        <v>0.39157735031703117</v>
      </c>
      <c r="CC21" s="7">
        <f t="shared" ref="CC21" si="52">CC5/CC$16</f>
        <v>0.40935769037443981</v>
      </c>
      <c r="CD21" s="7">
        <f>CD5/CD$16</f>
        <v>0.38537696303490526</v>
      </c>
      <c r="CE21" s="7">
        <f>CE5/CE$16</f>
        <v>0.39311806917124686</v>
      </c>
      <c r="CF21" s="80"/>
    </row>
    <row r="22" spans="1:84">
      <c r="A22" s="81" t="s">
        <v>844</v>
      </c>
      <c r="B22" s="88">
        <f t="shared" ref="B22:G22" si="53">B6/B$16</f>
        <v>0.10584909792028255</v>
      </c>
      <c r="C22" s="88">
        <f t="shared" si="53"/>
        <v>0.10917939383690667</v>
      </c>
      <c r="D22" s="88">
        <f t="shared" si="53"/>
        <v>0.11999209950800105</v>
      </c>
      <c r="E22" s="88">
        <f t="shared" si="53"/>
        <v>0.12534963765057097</v>
      </c>
      <c r="F22" s="88">
        <f t="shared" si="53"/>
        <v>0.12778573430598664</v>
      </c>
      <c r="G22" s="88">
        <f t="shared" si="53"/>
        <v>0.13559644663148976</v>
      </c>
      <c r="H22" s="88">
        <f t="shared" ref="H22:M22" si="54">H6/H$16</f>
        <v>0.13885236246359392</v>
      </c>
      <c r="I22" s="88">
        <f t="shared" si="54"/>
        <v>0.13328625257298962</v>
      </c>
      <c r="J22" s="88">
        <f t="shared" si="54"/>
        <v>0.127233042420936</v>
      </c>
      <c r="K22" s="88">
        <f t="shared" si="54"/>
        <v>0.13388756474320984</v>
      </c>
      <c r="L22" s="88">
        <f t="shared" si="54"/>
        <v>0.14313347367719678</v>
      </c>
      <c r="M22" s="88">
        <f t="shared" si="54"/>
        <v>0.14202964820764258</v>
      </c>
      <c r="N22" s="88"/>
      <c r="O22" s="88">
        <v>8.7591727460331156E-2</v>
      </c>
      <c r="P22" s="88">
        <v>8.9931162812608573E-2</v>
      </c>
      <c r="Q22" s="88">
        <v>8.984082840860011E-2</v>
      </c>
      <c r="R22" s="88">
        <v>9.6263121855648837E-2</v>
      </c>
      <c r="S22" s="88">
        <v>0.10060910652307296</v>
      </c>
      <c r="T22" s="88">
        <v>0.10989209948928126</v>
      </c>
      <c r="U22" s="88">
        <v>0.10730421632949526</v>
      </c>
      <c r="V22" s="88">
        <v>0.11593777194609005</v>
      </c>
      <c r="W22" s="88">
        <f t="shared" si="25"/>
        <v>0.12316768143929421</v>
      </c>
      <c r="X22" s="88">
        <f t="shared" si="25"/>
        <v>0.12756071326415261</v>
      </c>
      <c r="Y22" s="88">
        <f t="shared" si="26"/>
        <v>0.1358451147095236</v>
      </c>
      <c r="Z22" s="88">
        <f t="shared" si="26"/>
        <v>0.13740791124561166</v>
      </c>
      <c r="AA22" s="88">
        <f t="shared" si="27"/>
        <v>0.13554842695153999</v>
      </c>
      <c r="AB22" s="482">
        <f t="shared" si="27"/>
        <v>0.13048383363449892</v>
      </c>
      <c r="AC22" s="482">
        <f>AC6/AC$16</f>
        <v>0.13234034200663322</v>
      </c>
      <c r="AD22" s="482">
        <f t="shared" ref="AD22:AE22" si="55">AD6/AD$16</f>
        <v>0.14289655630358497</v>
      </c>
      <c r="AE22" s="482">
        <f t="shared" si="55"/>
        <v>0.13978150653111601</v>
      </c>
      <c r="AF22" s="88"/>
      <c r="AG22" s="88">
        <v>0.12712172533805438</v>
      </c>
      <c r="AH22" s="88">
        <v>0.12712172533805438</v>
      </c>
      <c r="AI22" s="88">
        <v>0.12712172533805438</v>
      </c>
      <c r="AJ22" s="88">
        <v>0.12712172533805438</v>
      </c>
      <c r="AK22" s="88">
        <v>0.12712172533805438</v>
      </c>
      <c r="AL22" s="88">
        <v>0.12712172533805438</v>
      </c>
      <c r="AM22" s="88">
        <v>0.12712172533805438</v>
      </c>
      <c r="AN22" s="88">
        <v>0.12712172533805438</v>
      </c>
      <c r="AO22" s="88">
        <v>0.12712172533805438</v>
      </c>
      <c r="AP22" s="88">
        <v>0.13608996645241006</v>
      </c>
      <c r="AQ22" s="88">
        <v>0.10981599441922166</v>
      </c>
      <c r="AR22" s="88">
        <v>0.10310862175784062</v>
      </c>
      <c r="AS22" s="7">
        <f t="shared" si="46"/>
        <v>0.14281439341077828</v>
      </c>
      <c r="AT22" s="7">
        <f t="shared" si="46"/>
        <v>0.12589831483061104</v>
      </c>
      <c r="AU22" s="7">
        <f t="shared" si="47"/>
        <v>0.10713595194435886</v>
      </c>
      <c r="AV22" s="7">
        <f t="shared" si="47"/>
        <v>0.11872622632192033</v>
      </c>
      <c r="AW22" s="7">
        <f t="shared" si="47"/>
        <v>0.15055465171845384</v>
      </c>
      <c r="AX22" s="7">
        <f t="shared" si="47"/>
        <v>0.13582314591462252</v>
      </c>
      <c r="AY22" s="7">
        <f t="shared" si="30"/>
        <v>0.11898153787070657</v>
      </c>
      <c r="AZ22" s="7">
        <f t="shared" si="30"/>
        <v>0.10855302296673065</v>
      </c>
      <c r="BA22" s="7">
        <f t="shared" si="31"/>
        <v>0.15136759548868492</v>
      </c>
      <c r="BB22" s="7">
        <f t="shared" si="31"/>
        <v>0.13771084850473869</v>
      </c>
      <c r="BC22" s="7">
        <f t="shared" si="31"/>
        <v>0.1342935222142331</v>
      </c>
      <c r="BD22" s="7">
        <f t="shared" si="32"/>
        <v>0.11764220073277674</v>
      </c>
      <c r="BE22" s="7">
        <f t="shared" si="32"/>
        <v>0.15522469568080494</v>
      </c>
      <c r="BF22" s="7">
        <f t="shared" si="32"/>
        <v>0.14224270204364595</v>
      </c>
      <c r="BG22" s="7">
        <f t="shared" si="33"/>
        <v>0.13159480530501555</v>
      </c>
      <c r="BH22" s="7">
        <f t="shared" si="33"/>
        <v>0.12342857453645863</v>
      </c>
      <c r="BI22" s="7">
        <f t="shared" si="34"/>
        <v>0.16021167494504462</v>
      </c>
      <c r="BJ22" s="7">
        <f t="shared" si="34"/>
        <v>0.13691404507764046</v>
      </c>
      <c r="BK22" s="7">
        <f t="shared" si="34"/>
        <v>0.12288958542641577</v>
      </c>
      <c r="BL22" s="7">
        <f t="shared" si="34"/>
        <v>0.12176638588653675</v>
      </c>
      <c r="BM22" s="7">
        <f>BM6/BM$16</f>
        <v>0.15415907721427916</v>
      </c>
      <c r="BN22" s="7">
        <f t="shared" si="48"/>
        <v>0.13846840473184766</v>
      </c>
      <c r="BO22" s="7">
        <f t="shared" si="48"/>
        <v>0.11112518490341053</v>
      </c>
      <c r="BP22" s="7">
        <f t="shared" si="48"/>
        <v>0.12290327793644484</v>
      </c>
      <c r="BQ22" s="7">
        <f>BQ6/BQ$16</f>
        <v>0.13966452160347656</v>
      </c>
      <c r="BR22" s="7">
        <f t="shared" si="36"/>
        <v>0.15547422821456031</v>
      </c>
      <c r="BS22" s="7">
        <f t="shared" si="36"/>
        <v>0.12588964841024061</v>
      </c>
      <c r="BT22" s="7">
        <f t="shared" si="37"/>
        <v>0.1136266787314919</v>
      </c>
      <c r="BU22" s="7">
        <f t="shared" si="37"/>
        <v>0.14563759123411976</v>
      </c>
      <c r="BV22" s="7">
        <f t="shared" ref="BV22:BW22" si="56">BV6/BV$16</f>
        <v>0.17653967756325306</v>
      </c>
      <c r="BW22" s="7">
        <f t="shared" si="56"/>
        <v>0.13408685594208375</v>
      </c>
      <c r="BX22" s="7">
        <f t="shared" ref="BX22:BY22" si="57">BX6/BX$16</f>
        <v>0.12210228179441196</v>
      </c>
      <c r="BY22" s="7">
        <f t="shared" si="57"/>
        <v>0.14657811843326218</v>
      </c>
      <c r="BZ22" s="7">
        <f t="shared" ref="BZ22:CB22" si="58">BZ6/BZ$16</f>
        <v>0.15691698167104759</v>
      </c>
      <c r="CA22" s="7">
        <f t="shared" si="58"/>
        <v>0.13697669548836042</v>
      </c>
      <c r="CB22" s="7">
        <f t="shared" si="58"/>
        <v>0.12270228447513885</v>
      </c>
      <c r="CC22" s="7">
        <f t="shared" ref="CC22" si="59">CC6/CC$16</f>
        <v>0.15603218428843629</v>
      </c>
      <c r="CD22" s="7">
        <f t="shared" si="42"/>
        <v>0.14313347367719678</v>
      </c>
      <c r="CE22" s="7">
        <f t="shared" si="42"/>
        <v>0.14202964820764258</v>
      </c>
    </row>
    <row r="23" spans="1:84">
      <c r="A23" s="81"/>
      <c r="B23" s="88"/>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482"/>
      <c r="AC23" s="482"/>
      <c r="AD23" s="482"/>
      <c r="AE23" s="482"/>
      <c r="AF23" s="88"/>
      <c r="AG23" s="88"/>
      <c r="AH23" s="88"/>
      <c r="AI23" s="88"/>
      <c r="AJ23" s="88"/>
      <c r="AK23" s="88"/>
      <c r="AL23" s="88"/>
      <c r="AM23" s="88"/>
      <c r="AN23" s="88"/>
      <c r="AO23" s="88"/>
      <c r="AP23" s="88"/>
      <c r="AQ23" s="88"/>
      <c r="AR23" s="88"/>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row>
    <row r="24" spans="1:84">
      <c r="A24" s="9" t="s">
        <v>834</v>
      </c>
      <c r="B24" s="88">
        <f t="shared" ref="B24:G30" si="60">B8/B$16</f>
        <v>8.2569230459164034E-2</v>
      </c>
      <c r="C24" s="88">
        <f t="shared" si="60"/>
        <v>8.5248570413134328E-2</v>
      </c>
      <c r="D24" s="88">
        <f t="shared" si="60"/>
        <v>8.8232913584758571E-2</v>
      </c>
      <c r="E24" s="88">
        <f t="shared" si="60"/>
        <v>8.8589565428858069E-2</v>
      </c>
      <c r="F24" s="88">
        <f t="shared" si="60"/>
        <v>9.1543140303431636E-2</v>
      </c>
      <c r="G24" s="88">
        <f t="shared" si="60"/>
        <v>9.1580274388618946E-2</v>
      </c>
      <c r="H24" s="88">
        <f t="shared" ref="H24:I26" si="61">H8/H$16</f>
        <v>9.3454432848031774E-2</v>
      </c>
      <c r="I24" s="88">
        <f t="shared" si="61"/>
        <v>9.332284620317835E-2</v>
      </c>
      <c r="J24" s="88">
        <f t="shared" ref="J24:K26" si="62">J8/J$16</f>
        <v>9.5592983872056517E-2</v>
      </c>
      <c r="K24" s="88">
        <f t="shared" si="62"/>
        <v>9.6557301243263741E-2</v>
      </c>
      <c r="L24" s="88">
        <f t="shared" ref="L24:M24" si="63">L8/L$16</f>
        <v>0.10232361658944911</v>
      </c>
      <c r="M24" s="88">
        <f t="shared" si="63"/>
        <v>0.10165798446095299</v>
      </c>
      <c r="N24" s="88"/>
      <c r="O24" s="88">
        <v>8.2170228721606245E-2</v>
      </c>
      <c r="P24" s="88">
        <v>8.3653965057325072E-2</v>
      </c>
      <c r="Q24" s="88">
        <v>8.3502143707402374E-2</v>
      </c>
      <c r="R24" s="88">
        <v>8.3600013347216812E-2</v>
      </c>
      <c r="S24" s="88">
        <v>8.5241291555097298E-2</v>
      </c>
      <c r="T24" s="88">
        <v>8.217760833466968E-2</v>
      </c>
      <c r="U24" s="88">
        <v>8.4218949073026683E-2</v>
      </c>
      <c r="V24" s="88">
        <v>8.8633572835773985E-2</v>
      </c>
      <c r="W24" s="88">
        <f t="shared" ref="W24:X26" si="64">W8/W$16</f>
        <v>8.8111979642732333E-2</v>
      </c>
      <c r="X24" s="88">
        <f t="shared" si="64"/>
        <v>9.0609888530849225E-2</v>
      </c>
      <c r="Y24" s="88">
        <f t="shared" ref="Y24:Z26" si="65">Y8/Y$16</f>
        <v>9.1748221937273541E-2</v>
      </c>
      <c r="Z24" s="88">
        <f t="shared" si="65"/>
        <v>9.35052822657257E-2</v>
      </c>
      <c r="AA24" s="88">
        <f t="shared" ref="AA24:AB26" si="66">AA8/AA$16</f>
        <v>9.3206233010980355E-2</v>
      </c>
      <c r="AB24" s="482">
        <f t="shared" si="66"/>
        <v>9.5061309045567033E-2</v>
      </c>
      <c r="AC24" s="482">
        <f>AC8/AC$16</f>
        <v>9.7033156902008588E-2</v>
      </c>
      <c r="AD24" s="482">
        <f t="shared" ref="AD24:AE24" si="67">AD8/AD$16</f>
        <v>0.1001766577886266</v>
      </c>
      <c r="AE24" s="482">
        <f t="shared" si="67"/>
        <v>0.10238223638433007</v>
      </c>
      <c r="AF24" s="88"/>
      <c r="AG24" s="88">
        <v>0.10364590505647532</v>
      </c>
      <c r="AH24" s="88">
        <v>0.10364590505647532</v>
      </c>
      <c r="AI24" s="88">
        <v>0.10364590505647532</v>
      </c>
      <c r="AJ24" s="88">
        <v>0.10364590505647532</v>
      </c>
      <c r="AK24" s="88">
        <v>0.10364590505647532</v>
      </c>
      <c r="AL24" s="88">
        <v>0.10364590505647532</v>
      </c>
      <c r="AM24" s="88">
        <v>0.10364590505647532</v>
      </c>
      <c r="AN24" s="88">
        <v>0.10364590505647532</v>
      </c>
      <c r="AO24" s="88">
        <v>0.10364590505647532</v>
      </c>
      <c r="AP24" s="88">
        <v>2.798607496707332E-2</v>
      </c>
      <c r="AQ24" s="88">
        <v>8.2326086707912582E-2</v>
      </c>
      <c r="AR24" s="88">
        <v>8.0431925118467543E-2</v>
      </c>
      <c r="AS24" s="7">
        <f t="shared" si="46"/>
        <v>0.10121496736390857</v>
      </c>
      <c r="AT24" s="7">
        <f t="shared" si="46"/>
        <v>8.9775462250958435E-2</v>
      </c>
      <c r="AU24" s="7">
        <f t="shared" ref="AU24:AV26" si="68">AU8/AU$16</f>
        <v>8.0548730584883557E-2</v>
      </c>
      <c r="AV24" s="7">
        <f t="shared" si="68"/>
        <v>8.2358126830503822E-2</v>
      </c>
      <c r="AW24" s="7">
        <f t="shared" ref="AW24:AX26" si="69">AW8/AW$16</f>
        <v>0.10251705209502281</v>
      </c>
      <c r="AX24" s="7">
        <f t="shared" si="69"/>
        <v>9.3430218886298516E-2</v>
      </c>
      <c r="AY24" s="7">
        <f t="shared" ref="AY24:AZ26" si="70">AY8/AY$16</f>
        <v>8.3331635636378451E-2</v>
      </c>
      <c r="AZ24" s="7">
        <f t="shared" si="70"/>
        <v>8.4511018730975496E-2</v>
      </c>
      <c r="BA24" s="7">
        <f t="shared" ref="BA24:BB26" si="71">BA8/BA$16</f>
        <v>0.1061822137903206</v>
      </c>
      <c r="BB24" s="7">
        <f t="shared" si="71"/>
        <v>9.1681802580913463E-2</v>
      </c>
      <c r="BC24" s="7">
        <f>BC8/BC$16</f>
        <v>8.2466749991588581E-2</v>
      </c>
      <c r="BD24" s="7">
        <f t="shared" ref="BD24:BE26" si="72">BD8/BD$16</f>
        <v>8.4555023061287066E-2</v>
      </c>
      <c r="BE24" s="7">
        <f t="shared" si="72"/>
        <v>0.10906810571977586</v>
      </c>
      <c r="BF24" s="7">
        <f>BF8/BF$16</f>
        <v>9.4943364028825805E-2</v>
      </c>
      <c r="BG24" s="7">
        <f t="shared" ref="BG24:BH26" si="73">BG8/BG$16</f>
        <v>8.5526178898010188E-2</v>
      </c>
      <c r="BH24" s="7">
        <f t="shared" si="73"/>
        <v>8.6288934056849467E-2</v>
      </c>
      <c r="BI24" s="7">
        <f>BI8/BI$16</f>
        <v>0.10817653903597467</v>
      </c>
      <c r="BJ24" s="7">
        <f t="shared" ref="BJ24:BL26" si="74">BJ8/BJ$16</f>
        <v>9.3378333207534969E-2</v>
      </c>
      <c r="BK24" s="7">
        <f t="shared" si="74"/>
        <v>8.5179265425459325E-2</v>
      </c>
      <c r="BL24" s="7">
        <f t="shared" si="74"/>
        <v>8.546141393145508E-2</v>
      </c>
      <c r="BM24" s="7">
        <f t="shared" ref="BM24:BP26" si="75">BM8/BM$16</f>
        <v>0.11078250943183762</v>
      </c>
      <c r="BN24" s="7">
        <f t="shared" si="75"/>
        <v>9.8647796677279631E-2</v>
      </c>
      <c r="BO24" s="7">
        <f t="shared" si="75"/>
        <v>8.7711683394534154E-2</v>
      </c>
      <c r="BP24" s="7">
        <f t="shared" si="75"/>
        <v>8.5815011308379083E-2</v>
      </c>
      <c r="BQ24" s="7">
        <f t="shared" ref="BQ24:BR26" si="76">BQ8/BQ$16</f>
        <v>0.11256540274823582</v>
      </c>
      <c r="BR24" s="7">
        <f t="shared" si="76"/>
        <v>9.8715890850722313E-2</v>
      </c>
      <c r="BS24" s="7">
        <f t="shared" ref="BS24:BT26" si="77">BS8/BS$16</f>
        <v>8.9537463422343713E-2</v>
      </c>
      <c r="BT24" s="7">
        <f t="shared" si="77"/>
        <v>8.9294787763483027E-2</v>
      </c>
      <c r="BU24" s="7">
        <f t="shared" ref="BU24:BX26" si="78">BU8/BU$16</f>
        <v>0.11008594561209532</v>
      </c>
      <c r="BV24" s="7">
        <f t="shared" si="78"/>
        <v>0.10348555249121204</v>
      </c>
      <c r="BW24" s="7">
        <f t="shared" si="78"/>
        <v>9.440230473004213E-2</v>
      </c>
      <c r="BX24" s="7">
        <f t="shared" si="78"/>
        <v>9.436260150081148E-2</v>
      </c>
      <c r="BY24" s="7">
        <f t="shared" ref="BY24:BZ24" si="79">BY8/BY$16</f>
        <v>0.11877280803591862</v>
      </c>
      <c r="BZ24" s="7">
        <f t="shared" si="79"/>
        <v>0.10771863492285978</v>
      </c>
      <c r="CA24" s="7">
        <f t="shared" ref="CA24:CB24" si="80">CA8/CA$16</f>
        <v>9.3306352273480941E-2</v>
      </c>
      <c r="CB24" s="7">
        <f t="shared" si="80"/>
        <v>9.2638777427221083E-2</v>
      </c>
      <c r="CC24" s="7">
        <f t="shared" ref="CC24" si="81">CC8/CC$16</f>
        <v>0.11571118954064674</v>
      </c>
      <c r="CD24" s="7">
        <f t="shared" ref="CD24:CE26" si="82">CD8/CD$16</f>
        <v>0.10232361658944911</v>
      </c>
      <c r="CE24" s="7">
        <f t="shared" si="82"/>
        <v>0.10165798446095299</v>
      </c>
    </row>
    <row r="25" spans="1:84">
      <c r="A25" s="81" t="s">
        <v>843</v>
      </c>
      <c r="B25" s="88">
        <f t="shared" si="60"/>
        <v>6.1618116350867981E-2</v>
      </c>
      <c r="C25" s="88">
        <f t="shared" si="60"/>
        <v>6.163769268634732E-2</v>
      </c>
      <c r="D25" s="88">
        <f t="shared" si="60"/>
        <v>6.2518465827868269E-2</v>
      </c>
      <c r="E25" s="88">
        <f t="shared" si="60"/>
        <v>6.3080904478024974E-2</v>
      </c>
      <c r="F25" s="88">
        <f t="shared" si="60"/>
        <v>6.6596982969811855E-2</v>
      </c>
      <c r="G25" s="88">
        <f t="shared" si="60"/>
        <v>6.2964497858820273E-2</v>
      </c>
      <c r="H25" s="88">
        <f t="shared" si="61"/>
        <v>6.3197433871829647E-2</v>
      </c>
      <c r="I25" s="88">
        <f t="shared" si="61"/>
        <v>6.422285672976559E-2</v>
      </c>
      <c r="J25" s="88">
        <f t="shared" si="62"/>
        <v>6.4795928835195582E-2</v>
      </c>
      <c r="K25" s="88">
        <f t="shared" si="62"/>
        <v>6.6261898656885282E-2</v>
      </c>
      <c r="L25" s="88">
        <f t="shared" ref="L25:M25" si="83">L9/L$16</f>
        <v>7.0612986323887988E-2</v>
      </c>
      <c r="M25" s="88">
        <f t="shared" si="83"/>
        <v>6.8357006028208045E-2</v>
      </c>
      <c r="N25" s="88"/>
      <c r="O25" s="88">
        <v>6.4560049358741059E-2</v>
      </c>
      <c r="P25" s="88">
        <v>6.2774594687608973E-2</v>
      </c>
      <c r="Q25" s="88">
        <v>6.3240026756839318E-2</v>
      </c>
      <c r="R25" s="88">
        <v>6.3950169713921687E-2</v>
      </c>
      <c r="S25" s="88">
        <v>6.3771819912948183E-2</v>
      </c>
      <c r="T25" s="88">
        <v>6.1402640129885583E-2</v>
      </c>
      <c r="U25" s="88">
        <v>6.1150351856923427E-2</v>
      </c>
      <c r="V25" s="88">
        <v>6.3155659034693279E-2</v>
      </c>
      <c r="W25" s="88">
        <f t="shared" si="64"/>
        <v>6.285278883770358E-2</v>
      </c>
      <c r="X25" s="88">
        <f t="shared" si="64"/>
        <v>6.6682297978033322E-2</v>
      </c>
      <c r="Y25" s="88">
        <f t="shared" si="65"/>
        <v>6.3079967408767049E-2</v>
      </c>
      <c r="Z25" s="88">
        <f t="shared" si="65"/>
        <v>6.3033404425395276E-2</v>
      </c>
      <c r="AA25" s="88">
        <f t="shared" si="66"/>
        <v>6.4558195297300766E-2</v>
      </c>
      <c r="AB25" s="482">
        <f t="shared" si="66"/>
        <v>6.4416943824260067E-2</v>
      </c>
      <c r="AC25" s="482">
        <f>AC9/AC$16</f>
        <v>6.5424732509837394E-2</v>
      </c>
      <c r="AD25" s="482">
        <f t="shared" ref="AD25:AE25" si="84">AD9/AD$16</f>
        <v>6.973664485042444E-2</v>
      </c>
      <c r="AE25" s="482">
        <f t="shared" si="84"/>
        <v>6.9151353673443314E-2</v>
      </c>
      <c r="AF25" s="88"/>
      <c r="AG25" s="88">
        <v>7.5386450480939268E-2</v>
      </c>
      <c r="AH25" s="88">
        <v>7.5386450480939268E-2</v>
      </c>
      <c r="AI25" s="88">
        <v>7.5386450480939268E-2</v>
      </c>
      <c r="AJ25" s="88">
        <v>7.5386450480939268E-2</v>
      </c>
      <c r="AK25" s="88">
        <v>7.5386450480939268E-2</v>
      </c>
      <c r="AL25" s="88">
        <v>7.5386450480939268E-2</v>
      </c>
      <c r="AM25" s="88">
        <v>7.5386450480939268E-2</v>
      </c>
      <c r="AN25" s="88">
        <v>7.5386450480939268E-2</v>
      </c>
      <c r="AO25" s="88">
        <v>7.5386450480939268E-2</v>
      </c>
      <c r="AP25" s="88">
        <v>6.8534654753781349E-5</v>
      </c>
      <c r="AQ25" s="88">
        <v>5.6893747927221162E-2</v>
      </c>
      <c r="AR25" s="88">
        <v>5.777448468712848E-2</v>
      </c>
      <c r="AS25" s="7">
        <f t="shared" si="46"/>
        <v>7.21562486243576E-2</v>
      </c>
      <c r="AT25" s="7">
        <f t="shared" si="46"/>
        <v>6.4993124238301961E-2</v>
      </c>
      <c r="AU25" s="7">
        <f t="shared" si="68"/>
        <v>5.7082848130154226E-2</v>
      </c>
      <c r="AV25" s="7">
        <f t="shared" si="68"/>
        <v>5.8393560327115117E-2</v>
      </c>
      <c r="AW25" s="7">
        <f t="shared" si="69"/>
        <v>7.2642551218927237E-2</v>
      </c>
      <c r="AX25" s="7">
        <f t="shared" si="69"/>
        <v>6.6335178755547702E-2</v>
      </c>
      <c r="AY25" s="7">
        <f t="shared" si="70"/>
        <v>5.7362073681203718E-2</v>
      </c>
      <c r="AZ25" s="7">
        <f t="shared" si="70"/>
        <v>7.0245292249761934E-2</v>
      </c>
      <c r="BA25" s="7">
        <f t="shared" si="71"/>
        <v>7.2282699565945324E-2</v>
      </c>
      <c r="BB25" s="7">
        <f t="shared" si="71"/>
        <v>6.4128509548778564E-2</v>
      </c>
      <c r="BC25" s="7">
        <f>BC9/BC$16</f>
        <v>5.6712869214349003E-2</v>
      </c>
      <c r="BD25" s="7">
        <f t="shared" si="72"/>
        <v>5.8510705558418238E-2</v>
      </c>
      <c r="BE25" s="7">
        <f t="shared" si="72"/>
        <v>7.3584925700356782E-2</v>
      </c>
      <c r="BF25" s="7">
        <f>BF9/BF$16</f>
        <v>6.1984695077166967E-2</v>
      </c>
      <c r="BG25" s="7">
        <f t="shared" si="73"/>
        <v>5.8295686033555567E-2</v>
      </c>
      <c r="BH25" s="7">
        <f t="shared" si="73"/>
        <v>5.9122503589609708E-2</v>
      </c>
      <c r="BI25" s="7">
        <f>BI9/BI$16</f>
        <v>7.3774073245351152E-2</v>
      </c>
      <c r="BJ25" s="7">
        <f t="shared" si="74"/>
        <v>6.2434384713635528E-2</v>
      </c>
      <c r="BK25" s="7">
        <f t="shared" si="74"/>
        <v>6.1178678366078522E-2</v>
      </c>
      <c r="BL25" s="7">
        <f t="shared" si="74"/>
        <v>5.9948424775140487E-2</v>
      </c>
      <c r="BM25" s="7">
        <f t="shared" si="75"/>
        <v>7.3868329913602732E-2</v>
      </c>
      <c r="BN25" s="7">
        <f t="shared" si="75"/>
        <v>6.5394920486652991E-2</v>
      </c>
      <c r="BO25" s="7">
        <f t="shared" si="75"/>
        <v>5.955836170838448E-2</v>
      </c>
      <c r="BP25" s="7">
        <f t="shared" si="75"/>
        <v>6.0174132954064159E-2</v>
      </c>
      <c r="BQ25" s="7">
        <f t="shared" si="76"/>
        <v>7.5201757138922493E-2</v>
      </c>
      <c r="BR25" s="7">
        <f t="shared" si="76"/>
        <v>6.36750687433882E-2</v>
      </c>
      <c r="BS25" s="7">
        <f t="shared" si="77"/>
        <v>6.0781321934091616E-2</v>
      </c>
      <c r="BT25" s="7">
        <f t="shared" si="77"/>
        <v>6.2734771058340397E-2</v>
      </c>
      <c r="BU25" s="7">
        <f t="shared" si="78"/>
        <v>7.8223633612862734E-2</v>
      </c>
      <c r="BV25" s="7">
        <f t="shared" si="78"/>
        <v>6.8498388467483518E-2</v>
      </c>
      <c r="BW25" s="7">
        <f t="shared" si="78"/>
        <v>6.5939564583592541E-2</v>
      </c>
      <c r="BX25" s="7">
        <f t="shared" si="78"/>
        <v>6.6901166136401763E-2</v>
      </c>
      <c r="BY25" s="7">
        <f t="shared" ref="BY25:BZ25" si="85">BY9/BY$16</f>
        <v>8.1720698565668423E-2</v>
      </c>
      <c r="BZ25" s="7">
        <f t="shared" si="85"/>
        <v>6.9571685711827105E-2</v>
      </c>
      <c r="CA25" s="7">
        <f t="shared" ref="CA25:CB25" si="86">CA9/CA$16</f>
        <v>6.2626636729663052E-2</v>
      </c>
      <c r="CB25" s="7">
        <f t="shared" si="86"/>
        <v>6.4239364576683888E-2</v>
      </c>
      <c r="CC25" s="7">
        <f t="shared" ref="CC25" si="87">CC9/CC$16</f>
        <v>7.836740361696988E-2</v>
      </c>
      <c r="CD25" s="7">
        <f t="shared" si="82"/>
        <v>7.0612986323887988E-2</v>
      </c>
      <c r="CE25" s="7">
        <f t="shared" si="82"/>
        <v>6.8357006028208045E-2</v>
      </c>
    </row>
    <row r="26" spans="1:84">
      <c r="A26" s="81" t="s">
        <v>844</v>
      </c>
      <c r="B26" s="88">
        <f t="shared" si="60"/>
        <v>2.0951114108296056E-2</v>
      </c>
      <c r="C26" s="88">
        <f t="shared" si="60"/>
        <v>2.3610877726787008E-2</v>
      </c>
      <c r="D26" s="88">
        <f t="shared" si="60"/>
        <v>2.5714331299166268E-2</v>
      </c>
      <c r="E26" s="88">
        <f t="shared" si="60"/>
        <v>2.5508660950833095E-2</v>
      </c>
      <c r="F26" s="88">
        <f t="shared" si="60"/>
        <v>2.7976634858887708E-2</v>
      </c>
      <c r="G26" s="88">
        <f t="shared" si="60"/>
        <v>2.8615776529798673E-2</v>
      </c>
      <c r="H26" s="88">
        <f t="shared" si="61"/>
        <v>3.0254142456338357E-2</v>
      </c>
      <c r="I26" s="88">
        <f t="shared" si="61"/>
        <v>2.9099989473412757E-2</v>
      </c>
      <c r="J26" s="88">
        <f t="shared" si="62"/>
        <v>3.0797055036860938E-2</v>
      </c>
      <c r="K26" s="88">
        <f t="shared" si="62"/>
        <v>3.0295402586378459E-2</v>
      </c>
      <c r="L26" s="88">
        <f t="shared" ref="L26:M26" si="88">L10/L$16</f>
        <v>3.1710630265561118E-2</v>
      </c>
      <c r="M26" s="88">
        <f t="shared" si="88"/>
        <v>3.3300978432744953E-2</v>
      </c>
      <c r="N26" s="88"/>
      <c r="O26" s="88">
        <v>1.7610179362865196E-2</v>
      </c>
      <c r="P26" s="88">
        <v>2.0879370369716085E-2</v>
      </c>
      <c r="Q26" s="88">
        <v>2.0262116950563052E-2</v>
      </c>
      <c r="R26" s="88">
        <v>1.9649843633295114E-2</v>
      </c>
      <c r="S26" s="88">
        <v>2.1469471642149116E-2</v>
      </c>
      <c r="T26" s="88">
        <v>2.0774968204784101E-2</v>
      </c>
      <c r="U26" s="88">
        <v>2.306859721610326E-2</v>
      </c>
      <c r="V26" s="88">
        <v>2.5477913801080707E-2</v>
      </c>
      <c r="W26" s="88">
        <f t="shared" si="64"/>
        <v>2.5259190805028756E-2</v>
      </c>
      <c r="X26" s="88">
        <f t="shared" si="64"/>
        <v>2.6960754023901752E-2</v>
      </c>
      <c r="Y26" s="88">
        <f t="shared" si="65"/>
        <v>2.8668254528506486E-2</v>
      </c>
      <c r="Z26" s="88">
        <f t="shared" si="65"/>
        <v>3.046898936871276E-2</v>
      </c>
      <c r="AA26" s="88">
        <f t="shared" si="66"/>
        <v>2.8648037713679589E-2</v>
      </c>
      <c r="AB26" s="482">
        <f t="shared" si="66"/>
        <v>3.0644365221306966E-2</v>
      </c>
      <c r="AC26" s="482">
        <f>AC10/AC$16</f>
        <v>3.1608424392171201E-2</v>
      </c>
      <c r="AD26" s="482">
        <f t="shared" ref="AD26:AE26" si="89">AD10/AD$16</f>
        <v>3.0440012938202161E-2</v>
      </c>
      <c r="AE26" s="482">
        <f t="shared" si="89"/>
        <v>3.3230882710886755E-2</v>
      </c>
      <c r="AF26" s="88"/>
      <c r="AG26" s="88">
        <v>2.8259454575536046E-2</v>
      </c>
      <c r="AH26" s="88">
        <v>2.8259454575536046E-2</v>
      </c>
      <c r="AI26" s="88">
        <v>2.8259454575536046E-2</v>
      </c>
      <c r="AJ26" s="88">
        <v>2.8259454575536046E-2</v>
      </c>
      <c r="AK26" s="88">
        <v>2.8259454575536046E-2</v>
      </c>
      <c r="AL26" s="88">
        <v>2.8259454575536046E-2</v>
      </c>
      <c r="AM26" s="88">
        <v>2.8259454575536046E-2</v>
      </c>
      <c r="AN26" s="88">
        <v>2.8259454575536046E-2</v>
      </c>
      <c r="AO26" s="88">
        <v>2.8259454575536046E-2</v>
      </c>
      <c r="AP26" s="88">
        <v>2.7917540312319539E-2</v>
      </c>
      <c r="AQ26" s="88">
        <v>2.5432338780691423E-2</v>
      </c>
      <c r="AR26" s="88">
        <v>2.2657440431339059E-2</v>
      </c>
      <c r="AS26" s="7">
        <f t="shared" si="46"/>
        <v>2.9058718739550973E-2</v>
      </c>
      <c r="AT26" s="7">
        <f t="shared" si="46"/>
        <v>2.4782338012656474E-2</v>
      </c>
      <c r="AU26" s="7">
        <f t="shared" si="68"/>
        <v>2.3465882454729331E-2</v>
      </c>
      <c r="AV26" s="7">
        <f t="shared" si="68"/>
        <v>2.3964566503388705E-2</v>
      </c>
      <c r="AW26" s="7">
        <f t="shared" si="69"/>
        <v>2.9874500876095566E-2</v>
      </c>
      <c r="AX26" s="7">
        <f t="shared" si="69"/>
        <v>2.7095040130750807E-2</v>
      </c>
      <c r="AY26" s="7">
        <f t="shared" si="70"/>
        <v>2.5969561955174733E-2</v>
      </c>
      <c r="AZ26" s="7">
        <f t="shared" si="70"/>
        <v>2.5154787367269657E-2</v>
      </c>
      <c r="BA26" s="7">
        <f t="shared" si="71"/>
        <v>3.3899514224375281E-2</v>
      </c>
      <c r="BB26" s="7">
        <f t="shared" si="71"/>
        <v>2.7553293032134902E-2</v>
      </c>
      <c r="BC26" s="7">
        <f>BC10/BC$16</f>
        <v>2.5753880777239585E-2</v>
      </c>
      <c r="BD26" s="7">
        <f t="shared" si="72"/>
        <v>2.6044317502868831E-2</v>
      </c>
      <c r="BE26" s="7">
        <f t="shared" si="72"/>
        <v>3.5483180019419074E-2</v>
      </c>
      <c r="BF26" s="7">
        <f>BF10/BF$16</f>
        <v>3.2945579533968254E-2</v>
      </c>
      <c r="BG26" s="7">
        <f t="shared" si="73"/>
        <v>2.7230492864454624E-2</v>
      </c>
      <c r="BH26" s="7">
        <f t="shared" si="73"/>
        <v>2.7166430467239763E-2</v>
      </c>
      <c r="BI26" s="7">
        <f>BI10/BI$16</f>
        <v>3.4402465790623518E-2</v>
      </c>
      <c r="BJ26" s="7">
        <f t="shared" si="74"/>
        <v>3.0943948493899434E-2</v>
      </c>
      <c r="BK26" s="7">
        <f t="shared" si="74"/>
        <v>2.400058705938081E-2</v>
      </c>
      <c r="BL26" s="7">
        <f t="shared" si="74"/>
        <v>2.5512989156314593E-2</v>
      </c>
      <c r="BM26" s="7">
        <f t="shared" si="75"/>
        <v>3.6914179518234884E-2</v>
      </c>
      <c r="BN26" s="7">
        <f t="shared" si="75"/>
        <v>3.3252876190626654E-2</v>
      </c>
      <c r="BO26" s="7">
        <f t="shared" si="75"/>
        <v>2.8153321686149681E-2</v>
      </c>
      <c r="BP26" s="7">
        <f t="shared" si="75"/>
        <v>2.5640878354314913E-2</v>
      </c>
      <c r="BQ26" s="7">
        <f t="shared" si="76"/>
        <v>3.7363645609313323E-2</v>
      </c>
      <c r="BR26" s="7">
        <f t="shared" si="76"/>
        <v>3.5040822107334106E-2</v>
      </c>
      <c r="BS26" s="7">
        <f t="shared" si="77"/>
        <v>2.8756141488252101E-2</v>
      </c>
      <c r="BT26" s="7">
        <f t="shared" si="77"/>
        <v>2.6560016705142631E-2</v>
      </c>
      <c r="BU26" s="7">
        <f t="shared" si="78"/>
        <v>3.1862311999232597E-2</v>
      </c>
      <c r="BV26" s="7">
        <f t="shared" si="78"/>
        <v>3.4987164023728534E-2</v>
      </c>
      <c r="BW26" s="7">
        <f t="shared" si="78"/>
        <v>2.8462740146449589E-2</v>
      </c>
      <c r="BX26" s="7">
        <f t="shared" si="78"/>
        <v>2.746143536440972E-2</v>
      </c>
      <c r="BY26" s="7">
        <f t="shared" ref="BY26:BZ26" si="90">BY10/BY$16</f>
        <v>3.7052109470250207E-2</v>
      </c>
      <c r="BZ26" s="7">
        <f t="shared" si="90"/>
        <v>3.8146949211032677E-2</v>
      </c>
      <c r="CA26" s="7">
        <f t="shared" ref="CA26:CB26" si="91">CA10/CA$16</f>
        <v>3.0679715543817893E-2</v>
      </c>
      <c r="CB26" s="7">
        <f t="shared" si="91"/>
        <v>2.8399412850537195E-2</v>
      </c>
      <c r="CC26" s="7">
        <f t="shared" ref="CC26" si="92">CC10/CC$16</f>
        <v>3.7343785923676855E-2</v>
      </c>
      <c r="CD26" s="7">
        <f t="shared" si="82"/>
        <v>3.1710630265561118E-2</v>
      </c>
      <c r="CE26" s="7">
        <f t="shared" si="82"/>
        <v>3.3300978432744953E-2</v>
      </c>
    </row>
    <row r="27" spans="1:84">
      <c r="A27" s="81"/>
      <c r="B27" s="88"/>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482"/>
      <c r="AC27" s="482"/>
      <c r="AD27" s="482"/>
      <c r="AE27" s="482"/>
      <c r="AF27" s="88"/>
      <c r="AG27" s="88"/>
      <c r="AH27" s="88"/>
      <c r="AI27" s="88"/>
      <c r="AJ27" s="88"/>
      <c r="AK27" s="88"/>
      <c r="AL27" s="88"/>
      <c r="AM27" s="88"/>
      <c r="AN27" s="88"/>
      <c r="AO27" s="88"/>
      <c r="AP27" s="88"/>
      <c r="AQ27" s="88"/>
      <c r="AR27" s="88"/>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row>
    <row r="28" spans="1:84">
      <c r="A28" s="9" t="s">
        <v>837</v>
      </c>
      <c r="B28" s="88">
        <f t="shared" si="60"/>
        <v>0.44051360671270512</v>
      </c>
      <c r="C28" s="88">
        <f t="shared" si="60"/>
        <v>0.43332422986236524</v>
      </c>
      <c r="D28" s="88">
        <f t="shared" si="60"/>
        <v>0.42159349802551754</v>
      </c>
      <c r="E28" s="88">
        <f t="shared" si="60"/>
        <v>0.41508809627929899</v>
      </c>
      <c r="F28" s="88">
        <f t="shared" si="60"/>
        <v>0.40952989658458966</v>
      </c>
      <c r="G28" s="88">
        <f t="shared" si="60"/>
        <v>0.4044478018780599</v>
      </c>
      <c r="H28" s="88">
        <f t="shared" ref="H28:I30" si="93">H12/H$16</f>
        <v>0.39756197087598144</v>
      </c>
      <c r="I28" s="88">
        <f t="shared" si="93"/>
        <v>0.39928243763631188</v>
      </c>
      <c r="J28" s="88">
        <f t="shared" ref="J28:K30" si="94">J12/J$16</f>
        <v>0.39373908839322364</v>
      </c>
      <c r="K28" s="88">
        <f t="shared" si="94"/>
        <v>0.38219248260252076</v>
      </c>
      <c r="L28" s="88">
        <f t="shared" ref="L28:M28" si="95">L12/L$16</f>
        <v>0.36916594669844888</v>
      </c>
      <c r="M28" s="88">
        <f t="shared" si="95"/>
        <v>0.36319429816015752</v>
      </c>
      <c r="N28" s="88"/>
      <c r="O28" s="88">
        <v>0.44318486464653978</v>
      </c>
      <c r="P28" s="88">
        <v>0.44332470333141627</v>
      </c>
      <c r="Q28" s="88">
        <v>0.45039819233321748</v>
      </c>
      <c r="R28" s="88">
        <v>0.44272603962068025</v>
      </c>
      <c r="S28" s="88">
        <v>0.4393387392389087</v>
      </c>
      <c r="T28" s="88">
        <v>0.4378757322506579</v>
      </c>
      <c r="U28" s="88">
        <v>0.43474584142028744</v>
      </c>
      <c r="V28" s="88">
        <v>0.42559283435961776</v>
      </c>
      <c r="W28" s="88">
        <f t="shared" ref="W28:X30" si="96">W12/W$16</f>
        <v>0.41954486120998152</v>
      </c>
      <c r="X28" s="88">
        <f t="shared" si="96"/>
        <v>0.40930057034438394</v>
      </c>
      <c r="Y28" s="88">
        <f t="shared" ref="Y28:Z30" si="97">Y12/Y$16</f>
        <v>0.40518951200436848</v>
      </c>
      <c r="Z28" s="88">
        <f t="shared" si="97"/>
        <v>0.40063946482397866</v>
      </c>
      <c r="AA28" s="88">
        <f t="shared" ref="AA28:AB30" si="98">AA12/AA$16</f>
        <v>0.39975641291354341</v>
      </c>
      <c r="AB28" s="482">
        <f t="shared" si="98"/>
        <v>0.39703868641773937</v>
      </c>
      <c r="AC28" s="482">
        <f>AC12/AC$16</f>
        <v>0.38444176460528723</v>
      </c>
      <c r="AD28" s="482">
        <f t="shared" ref="AD28:AE28" si="99">AD12/AD$16</f>
        <v>0.37197290473230227</v>
      </c>
      <c r="AE28" s="482">
        <f t="shared" si="99"/>
        <v>0.3621204067073287</v>
      </c>
      <c r="AF28" s="88"/>
      <c r="AG28" s="88">
        <v>0.37640519566981284</v>
      </c>
      <c r="AH28" s="88">
        <v>0.37640519566981284</v>
      </c>
      <c r="AI28" s="88">
        <v>0.37640519566981284</v>
      </c>
      <c r="AJ28" s="88">
        <v>0.37640519566981284</v>
      </c>
      <c r="AK28" s="88">
        <v>0.37640519566981284</v>
      </c>
      <c r="AL28" s="88">
        <v>0.37640519566981284</v>
      </c>
      <c r="AM28" s="88">
        <v>0.37640519566981284</v>
      </c>
      <c r="AN28" s="88">
        <v>0.37640519566981284</v>
      </c>
      <c r="AO28" s="88">
        <v>0.37640519566981284</v>
      </c>
      <c r="AP28" s="88">
        <v>0.45765099537131387</v>
      </c>
      <c r="AQ28" s="88">
        <v>0.43666388390151301</v>
      </c>
      <c r="AR28" s="88">
        <v>0.45488270457627972</v>
      </c>
      <c r="AS28" s="7">
        <f t="shared" si="46"/>
        <v>0.36300896427123031</v>
      </c>
      <c r="AT28" s="7">
        <f t="shared" ref="AT28:AZ28" si="100">AT12/AT$16</f>
        <v>0.42950785189788993</v>
      </c>
      <c r="AU28" s="7">
        <f t="shared" si="100"/>
        <v>0.43145237828279126</v>
      </c>
      <c r="AV28" s="7">
        <f t="shared" si="100"/>
        <v>0.45034125545990233</v>
      </c>
      <c r="AW28" s="7">
        <f t="shared" si="100"/>
        <v>0.34792985508180174</v>
      </c>
      <c r="AX28" s="7">
        <f t="shared" si="100"/>
        <v>0.42172668101719191</v>
      </c>
      <c r="AY28" s="7">
        <f t="shared" si="100"/>
        <v>0.42175560359195108</v>
      </c>
      <c r="AZ28" s="7">
        <f t="shared" si="100"/>
        <v>0.44361085421330992</v>
      </c>
      <c r="BA28" s="7">
        <f t="shared" ref="BA28:BB30" si="101">BA12/BA$16</f>
        <v>0.34905665004313796</v>
      </c>
      <c r="BB28" s="7">
        <f t="shared" si="101"/>
        <v>0.41167047882934454</v>
      </c>
      <c r="BC28" s="7">
        <f>BC12/BC$16</f>
        <v>0.41616893940998811</v>
      </c>
      <c r="BD28" s="7">
        <f t="shared" ref="BD28:BE30" si="102">BD12/BD$16</f>
        <v>0.43729116020876868</v>
      </c>
      <c r="BE28" s="7">
        <f t="shared" si="102"/>
        <v>0.34879807968901161</v>
      </c>
      <c r="BF28" s="7">
        <f>BF12/BF$16</f>
        <v>0.40255679958889534</v>
      </c>
      <c r="BG28" s="7">
        <f t="shared" ref="BG28:BH30" si="103">BG12/BG$16</f>
        <v>0.40803961095682278</v>
      </c>
      <c r="BH28" s="7">
        <f t="shared" si="103"/>
        <v>0.43756487714521913</v>
      </c>
      <c r="BI28" s="7">
        <f>BI12/BI$16</f>
        <v>0.33878692542184619</v>
      </c>
      <c r="BJ28" s="7">
        <f t="shared" ref="BJ28:BL30" si="104">BJ12/BJ$16</f>
        <v>0.41327313309500258</v>
      </c>
      <c r="BK28" s="7">
        <f t="shared" si="104"/>
        <v>0.41286888581159104</v>
      </c>
      <c r="BL28" s="7">
        <f t="shared" si="104"/>
        <v>0.42444394406976704</v>
      </c>
      <c r="BM28" s="7">
        <f t="shared" ref="BM28:BP30" si="105">BM12/BM$16</f>
        <v>0.34398507066249367</v>
      </c>
      <c r="BN28" s="7">
        <f t="shared" si="105"/>
        <v>0.40900929099796646</v>
      </c>
      <c r="BO28" s="7">
        <f t="shared" si="105"/>
        <v>0.40754506762210685</v>
      </c>
      <c r="BP28" s="7">
        <f t="shared" si="105"/>
        <v>0.42249796847439897</v>
      </c>
      <c r="BQ28" s="7">
        <f t="shared" ref="BQ28:BR30" si="106">BQ12/BQ$16</f>
        <v>0.33251942276659463</v>
      </c>
      <c r="BR28" s="7">
        <f t="shared" si="106"/>
        <v>0.38502415412392887</v>
      </c>
      <c r="BS28" s="7">
        <f t="shared" ref="BS28:BT30" si="107">BS12/BS$16</f>
        <v>0.38919766421957247</v>
      </c>
      <c r="BT28" s="7">
        <f t="shared" si="107"/>
        <v>0.42529514352115017</v>
      </c>
      <c r="BU28" s="7">
        <f t="shared" ref="BU28:BX30" si="108">BU12/BU$16</f>
        <v>0.32532694505169024</v>
      </c>
      <c r="BV28" s="7">
        <f t="shared" si="108"/>
        <v>0.37380809622400418</v>
      </c>
      <c r="BW28" s="7">
        <f t="shared" si="108"/>
        <v>0.38088835945432398</v>
      </c>
      <c r="BX28" s="7">
        <f t="shared" si="108"/>
        <v>0.40311143300230373</v>
      </c>
      <c r="BY28" s="7">
        <f t="shared" ref="BY28:BZ28" si="109">BY12/BY$16</f>
        <v>0.3143391547139035</v>
      </c>
      <c r="BZ28" s="7">
        <f t="shared" si="109"/>
        <v>0.36641892137650334</v>
      </c>
      <c r="CA28" s="7">
        <f t="shared" ref="CA28:CB28" si="110">CA12/CA$16</f>
        <v>0.36925314230484624</v>
      </c>
      <c r="CB28" s="7">
        <f t="shared" si="110"/>
        <v>0.39308158778060887</v>
      </c>
      <c r="CC28" s="7">
        <f t="shared" ref="CC28" si="111">CC12/CC$16</f>
        <v>0.31889893579647716</v>
      </c>
      <c r="CD28" s="7">
        <f t="shared" ref="CD28:CE30" si="112">CD12/CD$16</f>
        <v>0.36916594669844888</v>
      </c>
      <c r="CE28" s="7">
        <f t="shared" si="112"/>
        <v>0.36319429816015752</v>
      </c>
    </row>
    <row r="29" spans="1:84">
      <c r="A29" s="81" t="s">
        <v>843</v>
      </c>
      <c r="B29" s="88">
        <f t="shared" si="60"/>
        <v>0.39282918555826712</v>
      </c>
      <c r="C29" s="88">
        <f t="shared" si="60"/>
        <v>0.38335435669865847</v>
      </c>
      <c r="D29" s="88">
        <f t="shared" si="60"/>
        <v>0.37156966495229249</v>
      </c>
      <c r="E29" s="88">
        <f t="shared" si="60"/>
        <v>0.36538597741535972</v>
      </c>
      <c r="F29" s="88">
        <f t="shared" si="60"/>
        <v>0.35721908170402233</v>
      </c>
      <c r="G29" s="88">
        <f t="shared" si="60"/>
        <v>0.34816332790560317</v>
      </c>
      <c r="H29" s="88">
        <f t="shared" si="93"/>
        <v>0.34104043551982999</v>
      </c>
      <c r="I29" s="88">
        <f t="shared" si="93"/>
        <v>0.34359404321988435</v>
      </c>
      <c r="J29" s="88">
        <f t="shared" si="94"/>
        <v>0.34374579096213065</v>
      </c>
      <c r="K29" s="88">
        <f t="shared" si="94"/>
        <v>0.33168090805955452</v>
      </c>
      <c r="L29" s="88">
        <f t="shared" ref="L29:M29" si="113">L13/L$16</f>
        <v>0.31755270665051555</v>
      </c>
      <c r="M29" s="88">
        <f t="shared" si="113"/>
        <v>0.31192884082376948</v>
      </c>
      <c r="N29" s="88"/>
      <c r="O29" s="88">
        <v>0.41441645088806572</v>
      </c>
      <c r="P29" s="88">
        <v>0.41173955059870232</v>
      </c>
      <c r="Q29" s="88">
        <v>0.41449701882459522</v>
      </c>
      <c r="R29" s="88">
        <v>0.4019590466280959</v>
      </c>
      <c r="S29" s="88">
        <v>0.39612023111022221</v>
      </c>
      <c r="T29" s="88">
        <v>0.39060561295486002</v>
      </c>
      <c r="U29" s="88">
        <v>0.38534358143910075</v>
      </c>
      <c r="V29" s="88">
        <v>0.3765644703270844</v>
      </c>
      <c r="W29" s="88">
        <f t="shared" si="96"/>
        <v>0.36891851327853947</v>
      </c>
      <c r="X29" s="88">
        <f t="shared" si="96"/>
        <v>0.35866287350838755</v>
      </c>
      <c r="Y29" s="88">
        <f t="shared" si="97"/>
        <v>0.34880181886715061</v>
      </c>
      <c r="Z29" s="88">
        <f t="shared" si="97"/>
        <v>0.34213903519057065</v>
      </c>
      <c r="AA29" s="88">
        <f t="shared" si="98"/>
        <v>0.34402560457449438</v>
      </c>
      <c r="AB29" s="482">
        <f t="shared" si="98"/>
        <v>0.34438746268411635</v>
      </c>
      <c r="AC29" s="482">
        <f>AC13/AC$16</f>
        <v>0.33551292570761371</v>
      </c>
      <c r="AD29" s="482">
        <f t="shared" ref="AD29:AE29" si="114">AD13/AD$16</f>
        <v>0.31837204338045566</v>
      </c>
      <c r="AE29" s="482">
        <f t="shared" si="114"/>
        <v>0.31109630071920991</v>
      </c>
      <c r="AF29" s="88"/>
      <c r="AG29" s="88">
        <v>0.33247125212630735</v>
      </c>
      <c r="AH29" s="88">
        <v>0.33247125212630735</v>
      </c>
      <c r="AI29" s="88">
        <v>0.33247125212630735</v>
      </c>
      <c r="AJ29" s="88">
        <v>0.33247125212630735</v>
      </c>
      <c r="AK29" s="88">
        <v>0.33247125212630735</v>
      </c>
      <c r="AL29" s="88">
        <v>0.33247125212630735</v>
      </c>
      <c r="AM29" s="88">
        <v>0.33247125212630735</v>
      </c>
      <c r="AN29" s="88">
        <v>0.33247125212630735</v>
      </c>
      <c r="AO29" s="88">
        <v>0.33247125212630735</v>
      </c>
      <c r="AP29" s="88">
        <v>0.40433658434269848</v>
      </c>
      <c r="AQ29" s="88">
        <v>0.38476904955227975</v>
      </c>
      <c r="AR29" s="88">
        <v>0.40485591333031934</v>
      </c>
      <c r="AS29" s="7">
        <f t="shared" si="46"/>
        <v>0.31479334221861732</v>
      </c>
      <c r="AT29" s="7">
        <f t="shared" si="46"/>
        <v>0.37889622092070729</v>
      </c>
      <c r="AU29" s="7">
        <f t="shared" ref="AU29:AX30" si="115">AU13/AU$16</f>
        <v>0.38389466816516832</v>
      </c>
      <c r="AV29" s="7">
        <f t="shared" si="115"/>
        <v>0.3947284779212919</v>
      </c>
      <c r="AW29" s="7">
        <f t="shared" si="115"/>
        <v>0.30325614027551817</v>
      </c>
      <c r="AX29" s="7">
        <f t="shared" si="115"/>
        <v>0.37111554229982241</v>
      </c>
      <c r="AY29" s="7">
        <f>AY13/AY$16</f>
        <v>0.36680743825331691</v>
      </c>
      <c r="AZ29" s="7">
        <f>AZ13/AZ$16</f>
        <v>0.39158794031868593</v>
      </c>
      <c r="BA29" s="7">
        <f t="shared" si="101"/>
        <v>0.29771602970387528</v>
      </c>
      <c r="BB29" s="7">
        <f t="shared" si="101"/>
        <v>0.35863974686905786</v>
      </c>
      <c r="BC29" s="7">
        <f>BC13/BC$16</f>
        <v>0.35854016066008626</v>
      </c>
      <c r="BD29" s="7">
        <f t="shared" si="102"/>
        <v>0.3818630643218654</v>
      </c>
      <c r="BE29" s="7">
        <f t="shared" si="102"/>
        <v>0.29011291209107315</v>
      </c>
      <c r="BF29" s="7">
        <f>BF13/BF$16</f>
        <v>0.34394141758393587</v>
      </c>
      <c r="BG29" s="7">
        <f t="shared" si="103"/>
        <v>0.35112864381186915</v>
      </c>
      <c r="BH29" s="7">
        <f t="shared" si="103"/>
        <v>0.37780525668040355</v>
      </c>
      <c r="BI29" s="7">
        <f>BI13/BI$16</f>
        <v>0.2880215684773354</v>
      </c>
      <c r="BJ29" s="7">
        <f t="shared" si="104"/>
        <v>0.35585271200047836</v>
      </c>
      <c r="BK29" s="7">
        <f t="shared" si="104"/>
        <v>0.35444328507545814</v>
      </c>
      <c r="BL29" s="7">
        <f t="shared" si="104"/>
        <v>0.36904085292818473</v>
      </c>
      <c r="BM29" s="7">
        <f t="shared" si="105"/>
        <v>0.29234183781795114</v>
      </c>
      <c r="BN29" s="7">
        <f t="shared" si="105"/>
        <v>0.35934226902966121</v>
      </c>
      <c r="BO29" s="7">
        <f t="shared" si="105"/>
        <v>0.35447239347203729</v>
      </c>
      <c r="BP29" s="7">
        <f t="shared" si="105"/>
        <v>0.36892543209649614</v>
      </c>
      <c r="BQ29" s="7">
        <f t="shared" si="106"/>
        <v>0.28964944083296484</v>
      </c>
      <c r="BR29" s="7">
        <f t="shared" si="106"/>
        <v>0.33219339100005973</v>
      </c>
      <c r="BS29" s="7">
        <f t="shared" si="107"/>
        <v>0.33705934318068254</v>
      </c>
      <c r="BT29" s="7">
        <f t="shared" si="107"/>
        <v>0.37728757980379191</v>
      </c>
      <c r="BU29" s="7">
        <f t="shared" si="108"/>
        <v>0.27585731042572276</v>
      </c>
      <c r="BV29" s="7">
        <f t="shared" si="108"/>
        <v>0.31591014491000863</v>
      </c>
      <c r="BW29" s="7">
        <f t="shared" si="108"/>
        <v>0.32497323385698201</v>
      </c>
      <c r="BX29" s="7">
        <f t="shared" si="108"/>
        <v>0.35153605708336078</v>
      </c>
      <c r="BY29" s="7">
        <f t="shared" ref="BY29:BZ29" si="116">BY13/BY$16</f>
        <v>0.27296698998422941</v>
      </c>
      <c r="BZ29" s="7">
        <f t="shared" si="116"/>
        <v>0.31015947900744567</v>
      </c>
      <c r="CA29" s="7">
        <f t="shared" ref="CA29:CB29" si="117">CA13/CA$16</f>
        <v>0.31435530493789166</v>
      </c>
      <c r="CB29" s="7">
        <f t="shared" si="117"/>
        <v>0.34169880903132938</v>
      </c>
      <c r="CC29" s="7">
        <f t="shared" ref="CC29" si="118">CC13/CC$16</f>
        <v>0.27650291671673027</v>
      </c>
      <c r="CD29" s="7">
        <f t="shared" si="112"/>
        <v>0.31755270665051555</v>
      </c>
      <c r="CE29" s="7">
        <f t="shared" si="112"/>
        <v>0.31192884082376948</v>
      </c>
    </row>
    <row r="30" spans="1:84">
      <c r="A30" s="89" t="s">
        <v>844</v>
      </c>
      <c r="B30" s="90">
        <f t="shared" si="60"/>
        <v>4.7684421154437995E-2</v>
      </c>
      <c r="C30" s="90">
        <f t="shared" si="60"/>
        <v>5.0002247209398769E-2</v>
      </c>
      <c r="D30" s="90">
        <f t="shared" si="60"/>
        <v>5.0023833073225006E-2</v>
      </c>
      <c r="E30" s="90">
        <f t="shared" si="60"/>
        <v>4.9702118863939264E-2</v>
      </c>
      <c r="F30" s="90">
        <f t="shared" si="60"/>
        <v>5.2310927128790354E-2</v>
      </c>
      <c r="G30" s="90">
        <f t="shared" si="60"/>
        <v>5.628414765601461E-2</v>
      </c>
      <c r="H30" s="90">
        <f t="shared" si="93"/>
        <v>5.6521535356151426E-2</v>
      </c>
      <c r="I30" s="90">
        <f t="shared" si="93"/>
        <v>5.5688394416427561E-2</v>
      </c>
      <c r="J30" s="90">
        <f t="shared" si="94"/>
        <v>4.9993297431092966E-2</v>
      </c>
      <c r="K30" s="90">
        <f t="shared" si="94"/>
        <v>5.0511574542966238E-2</v>
      </c>
      <c r="L30" s="90">
        <f t="shared" ref="L30:M30" si="119">L14/L$16</f>
        <v>5.1613240047933329E-2</v>
      </c>
      <c r="M30" s="90">
        <f t="shared" si="119"/>
        <v>5.1265457336388078E-2</v>
      </c>
      <c r="N30" s="90"/>
      <c r="O30" s="90">
        <v>2.876841375847404E-2</v>
      </c>
      <c r="P30" s="90">
        <v>3.1585152732713985E-2</v>
      </c>
      <c r="Q30" s="90">
        <v>3.5901173508622236E-2</v>
      </c>
      <c r="R30" s="90">
        <v>4.0766992992584301E-2</v>
      </c>
      <c r="S30" s="90">
        <v>4.3218508128686529E-2</v>
      </c>
      <c r="T30" s="90">
        <v>4.7270119295797858E-2</v>
      </c>
      <c r="U30" s="90">
        <v>4.9402259981186671E-2</v>
      </c>
      <c r="V30" s="90">
        <v>4.9028364032533356E-2</v>
      </c>
      <c r="W30" s="90">
        <f t="shared" si="96"/>
        <v>5.0626347931442071E-2</v>
      </c>
      <c r="X30" s="90">
        <f t="shared" si="96"/>
        <v>5.0637809183706257E-2</v>
      </c>
      <c r="Y30" s="90">
        <f t="shared" si="97"/>
        <v>5.6387366222349404E-2</v>
      </c>
      <c r="Z30" s="90">
        <f t="shared" si="97"/>
        <v>5.850042963340802E-2</v>
      </c>
      <c r="AA30" s="90">
        <f t="shared" si="98"/>
        <v>5.5730808339049018E-2</v>
      </c>
      <c r="AB30" s="483">
        <f t="shared" si="98"/>
        <v>5.2651223733623034E-2</v>
      </c>
      <c r="AC30" s="483">
        <f>AC14/AC$16</f>
        <v>4.8928838897673479E-2</v>
      </c>
      <c r="AD30" s="483">
        <f t="shared" ref="AD30:AE30" si="120">AD14/AD$16</f>
        <v>5.3600861351846586E-2</v>
      </c>
      <c r="AE30" s="483">
        <f t="shared" si="120"/>
        <v>5.1024105988118809E-2</v>
      </c>
      <c r="AF30" s="90"/>
      <c r="AG30" s="90">
        <v>4.3933943543505459E-2</v>
      </c>
      <c r="AH30" s="90">
        <v>4.3933943543505459E-2</v>
      </c>
      <c r="AI30" s="90">
        <v>4.3933943543505459E-2</v>
      </c>
      <c r="AJ30" s="90">
        <v>4.3933943543505459E-2</v>
      </c>
      <c r="AK30" s="90">
        <v>4.3933943543505459E-2</v>
      </c>
      <c r="AL30" s="90">
        <v>4.3933943543505459E-2</v>
      </c>
      <c r="AM30" s="90">
        <v>4.3933943543505459E-2</v>
      </c>
      <c r="AN30" s="90">
        <v>4.3933943543505459E-2</v>
      </c>
      <c r="AO30" s="90">
        <v>4.3933943543505459E-2</v>
      </c>
      <c r="AP30" s="90">
        <v>5.3314411028615366E-2</v>
      </c>
      <c r="AQ30" s="90">
        <v>5.1894834349233213E-2</v>
      </c>
      <c r="AR30" s="90">
        <v>5.0026791245960385E-2</v>
      </c>
      <c r="AS30" s="220">
        <f t="shared" si="46"/>
        <v>4.8215622052612997E-2</v>
      </c>
      <c r="AT30" s="220">
        <f t="shared" si="46"/>
        <v>5.0611630977182617E-2</v>
      </c>
      <c r="AU30" s="220">
        <f t="shared" si="115"/>
        <v>4.7557710117622963E-2</v>
      </c>
      <c r="AV30" s="220">
        <f t="shared" si="115"/>
        <v>5.561277753861045E-2</v>
      </c>
      <c r="AW30" s="220">
        <f t="shared" si="115"/>
        <v>4.467371480628355E-2</v>
      </c>
      <c r="AX30" s="220">
        <f t="shared" si="115"/>
        <v>5.061113871736949E-2</v>
      </c>
      <c r="AY30" s="220">
        <f>AY14/AY$16</f>
        <v>5.4948598793175867E-2</v>
      </c>
      <c r="AZ30" s="220">
        <f>AZ14/AZ$16</f>
        <v>5.2022913894623997E-2</v>
      </c>
      <c r="BA30" s="220">
        <f t="shared" si="101"/>
        <v>5.1340620339262663E-2</v>
      </c>
      <c r="BB30" s="220">
        <f t="shared" si="101"/>
        <v>5.302922880742357E-2</v>
      </c>
      <c r="BC30" s="220">
        <f>BC14/BC$16</f>
        <v>5.7628778749901868E-2</v>
      </c>
      <c r="BD30" s="220">
        <f t="shared" si="102"/>
        <v>5.5428095886903277E-2</v>
      </c>
      <c r="BE30" s="220">
        <f t="shared" si="102"/>
        <v>5.8685167597938424E-2</v>
      </c>
      <c r="BF30" s="220">
        <f>BF14/BF$16</f>
        <v>5.8615382004959436E-2</v>
      </c>
      <c r="BG30" s="220">
        <f t="shared" si="103"/>
        <v>5.6910967144953632E-2</v>
      </c>
      <c r="BH30" s="220">
        <f t="shared" si="103"/>
        <v>5.9759620464815609E-2</v>
      </c>
      <c r="BI30" s="220">
        <f>BI14/BI$16</f>
        <v>5.0765356944510828E-2</v>
      </c>
      <c r="BJ30" s="220">
        <f t="shared" si="104"/>
        <v>5.7420421094524242E-2</v>
      </c>
      <c r="BK30" s="220">
        <f t="shared" si="104"/>
        <v>5.8425600736132885E-2</v>
      </c>
      <c r="BL30" s="220">
        <f t="shared" si="104"/>
        <v>5.5403091141582345E-2</v>
      </c>
      <c r="BM30" s="220">
        <f t="shared" si="105"/>
        <v>5.1643232844542517E-2</v>
      </c>
      <c r="BN30" s="220">
        <f t="shared" si="105"/>
        <v>4.9667021968305254E-2</v>
      </c>
      <c r="BO30" s="220">
        <f t="shared" si="105"/>
        <v>5.3072674150069561E-2</v>
      </c>
      <c r="BP30" s="220">
        <f t="shared" si="105"/>
        <v>5.3572536377902824E-2</v>
      </c>
      <c r="BQ30" s="220">
        <f t="shared" si="106"/>
        <v>4.2869981933629772E-2</v>
      </c>
      <c r="BR30" s="220">
        <f t="shared" si="106"/>
        <v>5.2830763123869133E-2</v>
      </c>
      <c r="BS30" s="220">
        <f t="shared" si="107"/>
        <v>5.2138321038889969E-2</v>
      </c>
      <c r="BT30" s="220">
        <f t="shared" si="107"/>
        <v>4.8007563717358266E-2</v>
      </c>
      <c r="BU30" s="220">
        <f t="shared" si="108"/>
        <v>4.9469634625967457E-2</v>
      </c>
      <c r="BV30" s="220">
        <f t="shared" si="108"/>
        <v>5.7897951313995562E-2</v>
      </c>
      <c r="BW30" s="220">
        <f t="shared" si="108"/>
        <v>5.5915125597341971E-2</v>
      </c>
      <c r="BX30" s="220">
        <f t="shared" si="108"/>
        <v>5.1575375918942935E-2</v>
      </c>
      <c r="BY30" s="220">
        <f t="shared" ref="BY30:BZ30" si="121">BY14/BY$16</f>
        <v>4.137216472967406E-2</v>
      </c>
      <c r="BZ30" s="220">
        <f t="shared" si="121"/>
        <v>5.6259442369057687E-2</v>
      </c>
      <c r="CA30" s="220">
        <f t="shared" ref="CA30:CB30" si="122">CA14/CA$16</f>
        <v>5.4897837366954583E-2</v>
      </c>
      <c r="CB30" s="220">
        <f t="shared" si="122"/>
        <v>5.1382778749279476E-2</v>
      </c>
      <c r="CC30" s="220">
        <f t="shared" ref="CC30" si="123">CC14/CC$16</f>
        <v>4.2396019079746876E-2</v>
      </c>
      <c r="CD30" s="220">
        <f t="shared" si="112"/>
        <v>5.1613240047933329E-2</v>
      </c>
      <c r="CE30" s="220">
        <f t="shared" si="112"/>
        <v>5.1265457336388078E-2</v>
      </c>
    </row>
    <row r="31" spans="1:84">
      <c r="O31" s="80"/>
      <c r="P31" s="82"/>
      <c r="Q31" s="82"/>
      <c r="R31" s="82"/>
      <c r="S31" s="82"/>
      <c r="T31" s="82"/>
      <c r="U31" s="82"/>
      <c r="V31" s="82"/>
      <c r="W31" s="82"/>
      <c r="X31" s="82"/>
      <c r="Y31" s="82"/>
      <c r="Z31" s="82"/>
      <c r="AA31" s="82"/>
      <c r="AB31" s="484"/>
      <c r="AC31" s="484"/>
      <c r="AD31" s="484"/>
      <c r="AE31" s="484"/>
      <c r="AF31" s="82"/>
      <c r="AG31" s="82"/>
      <c r="AH31" s="82"/>
      <c r="AI31" s="82"/>
      <c r="AJ31" s="82"/>
      <c r="AK31" s="82"/>
      <c r="AL31" s="82"/>
      <c r="AM31" s="82"/>
      <c r="AN31" s="82"/>
      <c r="AO31" s="80"/>
      <c r="AP31" s="80"/>
      <c r="AQ31" s="80"/>
      <c r="AR31" s="80"/>
    </row>
    <row r="32" spans="1:84">
      <c r="O32" s="21"/>
      <c r="P32" s="21"/>
      <c r="Q32" s="21"/>
      <c r="R32" s="21"/>
      <c r="S32" s="21"/>
      <c r="T32" s="21"/>
      <c r="U32" s="21"/>
      <c r="V32" s="21"/>
      <c r="W32" s="21"/>
      <c r="X32" s="21"/>
      <c r="Y32" s="21"/>
      <c r="Z32" s="21"/>
      <c r="AA32" s="21"/>
      <c r="AB32" s="21"/>
      <c r="AC32" s="21"/>
      <c r="AD32" s="667"/>
      <c r="AE32" s="667"/>
      <c r="AF32" s="21"/>
      <c r="AG32" s="21"/>
      <c r="AH32" s="21"/>
      <c r="AI32" s="21"/>
      <c r="AJ32" s="21"/>
      <c r="AK32" s="21" t="s">
        <v>880</v>
      </c>
      <c r="AL32" s="21" t="s">
        <v>881</v>
      </c>
      <c r="AM32" s="21" t="s">
        <v>882</v>
      </c>
      <c r="AN32" s="21" t="s">
        <v>883</v>
      </c>
      <c r="AO32" s="21" t="s">
        <v>880</v>
      </c>
      <c r="AP32" s="21" t="s">
        <v>881</v>
      </c>
      <c r="AQ32" s="21" t="s">
        <v>882</v>
      </c>
      <c r="AR32" s="21" t="s">
        <v>883</v>
      </c>
      <c r="AS32" s="21" t="s">
        <v>880</v>
      </c>
      <c r="AT32" s="21" t="s">
        <v>881</v>
      </c>
      <c r="AU32" s="21" t="s">
        <v>882</v>
      </c>
      <c r="AV32" s="21" t="s">
        <v>883</v>
      </c>
      <c r="AW32" s="21" t="s">
        <v>880</v>
      </c>
      <c r="AX32" s="21" t="s">
        <v>881</v>
      </c>
      <c r="AY32" s="21" t="s">
        <v>882</v>
      </c>
      <c r="AZ32" s="21" t="s">
        <v>887</v>
      </c>
      <c r="BA32" s="21" t="s">
        <v>880</v>
      </c>
      <c r="BB32" s="21" t="s">
        <v>881</v>
      </c>
      <c r="BC32" s="21" t="s">
        <v>485</v>
      </c>
      <c r="BD32" s="21" t="s">
        <v>1097</v>
      </c>
      <c r="BE32" s="21" t="s">
        <v>880</v>
      </c>
      <c r="BF32" s="21" t="s">
        <v>413</v>
      </c>
      <c r="BG32" s="21" t="s">
        <v>485</v>
      </c>
      <c r="BH32" s="21" t="s">
        <v>485</v>
      </c>
      <c r="BI32" s="21" t="s">
        <v>1777</v>
      </c>
      <c r="BJ32" s="21" t="s">
        <v>1777</v>
      </c>
      <c r="BK32" s="21" t="s">
        <v>1777</v>
      </c>
      <c r="BL32" s="21" t="s">
        <v>1777</v>
      </c>
      <c r="BM32" s="21" t="s">
        <v>1777</v>
      </c>
      <c r="BN32" s="21" t="s">
        <v>413</v>
      </c>
      <c r="BO32" s="21" t="s">
        <v>485</v>
      </c>
      <c r="BP32" s="21" t="s">
        <v>466</v>
      </c>
      <c r="BQ32" s="21" t="s">
        <v>1777</v>
      </c>
      <c r="BR32" s="21" t="s">
        <v>413</v>
      </c>
      <c r="BS32" s="21" t="s">
        <v>485</v>
      </c>
      <c r="BT32" s="21" t="s">
        <v>466</v>
      </c>
      <c r="BU32" s="21" t="s">
        <v>1777</v>
      </c>
      <c r="BV32" s="566" t="s">
        <v>413</v>
      </c>
      <c r="BW32" s="566" t="s">
        <v>485</v>
      </c>
      <c r="BX32" s="566" t="s">
        <v>466</v>
      </c>
      <c r="BY32" s="567" t="s">
        <v>1777</v>
      </c>
      <c r="BZ32" s="656" t="s">
        <v>413</v>
      </c>
      <c r="CA32" s="656" t="s">
        <v>485</v>
      </c>
      <c r="CB32" s="656" t="s">
        <v>466</v>
      </c>
      <c r="CC32" s="658" t="s">
        <v>1777</v>
      </c>
      <c r="CD32" s="567"/>
      <c r="CE32" s="566" t="s">
        <v>1759</v>
      </c>
    </row>
    <row r="33" spans="1:83">
      <c r="A33" s="353" t="s">
        <v>848</v>
      </c>
      <c r="B33" s="11"/>
      <c r="C33" s="11" t="s">
        <v>896</v>
      </c>
      <c r="D33" s="11" t="s">
        <v>898</v>
      </c>
      <c r="E33" s="11" t="s">
        <v>885</v>
      </c>
      <c r="F33" s="11" t="s">
        <v>886</v>
      </c>
      <c r="G33" s="11" t="s">
        <v>808</v>
      </c>
      <c r="H33" s="11" t="s">
        <v>1782</v>
      </c>
      <c r="I33" s="11" t="s">
        <v>1790</v>
      </c>
      <c r="J33" s="11" t="s">
        <v>1861</v>
      </c>
      <c r="K33" s="11" t="s">
        <v>1946</v>
      </c>
      <c r="L33" s="11" t="s">
        <v>2016</v>
      </c>
      <c r="M33" s="11" t="s">
        <v>2139</v>
      </c>
      <c r="N33" s="87"/>
      <c r="O33" s="11"/>
      <c r="P33" s="11" t="s">
        <v>850</v>
      </c>
      <c r="Q33" s="11" t="s">
        <v>851</v>
      </c>
      <c r="R33" s="11" t="s">
        <v>852</v>
      </c>
      <c r="S33" s="11" t="s">
        <v>853</v>
      </c>
      <c r="T33" s="11" t="s">
        <v>860</v>
      </c>
      <c r="U33" s="11" t="s">
        <v>861</v>
      </c>
      <c r="V33" s="11" t="s">
        <v>862</v>
      </c>
      <c r="W33" s="11" t="s">
        <v>233</v>
      </c>
      <c r="X33" s="11" t="s">
        <v>884</v>
      </c>
      <c r="Y33" s="11" t="s">
        <v>1353</v>
      </c>
      <c r="Z33" s="11" t="s">
        <v>1781</v>
      </c>
      <c r="AA33" s="11" t="s">
        <v>1789</v>
      </c>
      <c r="AB33" s="11" t="s">
        <v>1857</v>
      </c>
      <c r="AC33" s="11" t="s">
        <v>1938</v>
      </c>
      <c r="AD33" s="11" t="s">
        <v>2140</v>
      </c>
      <c r="AE33" s="11" t="s">
        <v>2141</v>
      </c>
      <c r="AF33" s="11"/>
      <c r="AG33" s="11"/>
      <c r="AH33" s="11"/>
      <c r="AI33" s="11"/>
      <c r="AJ33" s="11"/>
      <c r="AK33" s="11" t="s">
        <v>901</v>
      </c>
      <c r="AL33" s="11" t="s">
        <v>892</v>
      </c>
      <c r="AM33" s="11" t="s">
        <v>891</v>
      </c>
      <c r="AN33" s="11" t="s">
        <v>890</v>
      </c>
      <c r="AO33" s="11" t="s">
        <v>901</v>
      </c>
      <c r="AP33" s="11" t="s">
        <v>902</v>
      </c>
      <c r="AQ33" s="11" t="s">
        <v>903</v>
      </c>
      <c r="AR33" s="11" t="s">
        <v>904</v>
      </c>
      <c r="AS33" s="11" t="s">
        <v>419</v>
      </c>
      <c r="AT33" s="11" t="s">
        <v>420</v>
      </c>
      <c r="AU33" s="11" t="s">
        <v>231</v>
      </c>
      <c r="AV33" s="11" t="s">
        <v>232</v>
      </c>
      <c r="AW33" s="11" t="s">
        <v>558</v>
      </c>
      <c r="AX33" s="11" t="s">
        <v>559</v>
      </c>
      <c r="AY33" s="11" t="s">
        <v>878</v>
      </c>
      <c r="AZ33" s="11" t="s">
        <v>879</v>
      </c>
      <c r="BA33" s="11" t="s">
        <v>888</v>
      </c>
      <c r="BB33" s="11" t="s">
        <v>168</v>
      </c>
      <c r="BC33" s="11" t="s">
        <v>997</v>
      </c>
      <c r="BD33" s="11" t="s">
        <v>997</v>
      </c>
      <c r="BE33" s="11" t="s">
        <v>879</v>
      </c>
      <c r="BF33" s="11" t="s">
        <v>414</v>
      </c>
      <c r="BG33" s="11" t="s">
        <v>323</v>
      </c>
      <c r="BH33" s="11" t="s">
        <v>323</v>
      </c>
      <c r="BI33" s="11" t="s">
        <v>1778</v>
      </c>
      <c r="BJ33" s="11" t="s">
        <v>1786</v>
      </c>
      <c r="BK33" s="11" t="s">
        <v>1787</v>
      </c>
      <c r="BL33" s="11" t="s">
        <v>1788</v>
      </c>
      <c r="BM33" s="11" t="s">
        <v>1788</v>
      </c>
      <c r="BN33" s="11" t="s">
        <v>1854</v>
      </c>
      <c r="BO33" s="11" t="s">
        <v>1855</v>
      </c>
      <c r="BP33" s="11" t="s">
        <v>1856</v>
      </c>
      <c r="BQ33" s="11" t="s">
        <v>1787</v>
      </c>
      <c r="BR33" s="11" t="s">
        <v>1863</v>
      </c>
      <c r="BS33" s="11" t="s">
        <v>1929</v>
      </c>
      <c r="BT33" s="11" t="s">
        <v>1937</v>
      </c>
      <c r="BU33" s="11" t="s">
        <v>1788</v>
      </c>
      <c r="BV33" s="11" t="s">
        <v>2012</v>
      </c>
      <c r="BW33" s="11" t="s">
        <v>2013</v>
      </c>
      <c r="BX33" s="11" t="s">
        <v>2014</v>
      </c>
      <c r="BY33" s="11" t="s">
        <v>2015</v>
      </c>
      <c r="BZ33" s="11" t="s">
        <v>2120</v>
      </c>
      <c r="CA33" s="11" t="s">
        <v>2121</v>
      </c>
      <c r="CB33" s="11" t="s">
        <v>2122</v>
      </c>
      <c r="CC33" s="11" t="s">
        <v>2130</v>
      </c>
      <c r="CD33" s="11"/>
      <c r="CE33" s="11">
        <v>2012</v>
      </c>
    </row>
    <row r="34" spans="1:83">
      <c r="A34" s="9" t="s">
        <v>832</v>
      </c>
      <c r="B34" s="9"/>
      <c r="C34" s="88">
        <f t="shared" ref="C34:M34" si="124">C4/B4-1</f>
        <v>5.2529484510423607E-2</v>
      </c>
      <c r="D34" s="88">
        <f t="shared" si="124"/>
        <v>3.6776902457853033E-2</v>
      </c>
      <c r="E34" s="88">
        <f t="shared" si="124"/>
        <v>4.0571619182205199E-2</v>
      </c>
      <c r="F34" s="88">
        <f t="shared" si="124"/>
        <v>1.4854811631508591E-2</v>
      </c>
      <c r="G34" s="88">
        <f t="shared" si="124"/>
        <v>4.2392168561667054E-2</v>
      </c>
      <c r="H34" s="88">
        <f t="shared" si="124"/>
        <v>3.8344965479106596E-2</v>
      </c>
      <c r="I34" s="88">
        <f t="shared" si="124"/>
        <v>-2.0991722206702423E-3</v>
      </c>
      <c r="J34" s="88">
        <f t="shared" si="124"/>
        <v>6.0968433681996004E-4</v>
      </c>
      <c r="K34" s="88">
        <f t="shared" si="124"/>
        <v>3.9758964413798115E-2</v>
      </c>
      <c r="L34" s="88">
        <f t="shared" si="124"/>
        <v>4.1763926831392517E-2</v>
      </c>
      <c r="M34" s="88">
        <f t="shared" si="124"/>
        <v>4.0917552215239184E-2</v>
      </c>
      <c r="N34" s="88"/>
      <c r="O34" s="33"/>
      <c r="P34" s="88">
        <f t="shared" ref="P34:AC34" si="125">P4/O4-1</f>
        <v>-2.5829405071072786E-3</v>
      </c>
      <c r="Q34" s="88">
        <f t="shared" si="125"/>
        <v>-2.0773746176485974E-2</v>
      </c>
      <c r="R34" s="88">
        <f t="shared" si="125"/>
        <v>5.4719171909563213E-2</v>
      </c>
      <c r="S34" s="88">
        <f t="shared" si="125"/>
        <v>3.3989660898912533E-2</v>
      </c>
      <c r="T34" s="88">
        <f t="shared" si="125"/>
        <v>9.4448691383073324E-3</v>
      </c>
      <c r="U34" s="88">
        <f t="shared" si="125"/>
        <v>3.6728233246260844E-2</v>
      </c>
      <c r="V34" s="88">
        <f t="shared" si="125"/>
        <v>1.8495855567915775E-2</v>
      </c>
      <c r="W34" s="88">
        <f t="shared" si="125"/>
        <v>4.4005989405042856E-2</v>
      </c>
      <c r="X34" s="88">
        <f t="shared" si="125"/>
        <v>3.6222555478009788E-2</v>
      </c>
      <c r="Y34" s="88">
        <f t="shared" si="125"/>
        <v>4.0890614041039219E-2</v>
      </c>
      <c r="Z34" s="88">
        <f t="shared" si="125"/>
        <v>2.0547642156821588E-2</v>
      </c>
      <c r="AA34" s="88">
        <f t="shared" si="125"/>
        <v>2.3528894250250287E-2</v>
      </c>
      <c r="AB34" s="482">
        <f t="shared" si="125"/>
        <v>-3.0026406377201553E-3</v>
      </c>
      <c r="AC34" s="482">
        <f t="shared" si="125"/>
        <v>2.0501914114376074E-2</v>
      </c>
      <c r="AD34" s="482">
        <f t="shared" ref="AD34:AD36" si="126">AD4/AC4-1</f>
        <v>5.2561729636114718E-2</v>
      </c>
      <c r="AE34" s="482">
        <f t="shared" ref="AE34:AE36" si="127">AE4/AD4-1</f>
        <v>4.5486406885647312E-2</v>
      </c>
      <c r="AF34" s="88"/>
      <c r="AG34" s="88"/>
      <c r="AH34" s="88"/>
      <c r="AI34" s="7"/>
      <c r="AJ34" s="7"/>
      <c r="AK34" s="7">
        <f t="shared" ref="AK34:AR36" si="128">AK4/AG4-1</f>
        <v>-3.7072153573549094E-2</v>
      </c>
      <c r="AL34" s="7">
        <f t="shared" si="128"/>
        <v>9.9699610995628962E-2</v>
      </c>
      <c r="AM34" s="7">
        <f t="shared" si="128"/>
        <v>5.4135765231893895E-2</v>
      </c>
      <c r="AN34" s="7">
        <f t="shared" si="128"/>
        <v>4.6679247055875672E-2</v>
      </c>
      <c r="AO34" s="7">
        <f t="shared" si="128"/>
        <v>1.9268640367913203E-2</v>
      </c>
      <c r="AP34" s="7">
        <f t="shared" si="128"/>
        <v>2.6782780880667545E-3</v>
      </c>
      <c r="AQ34" s="7">
        <f t="shared" si="128"/>
        <v>1.1342356821139266E-2</v>
      </c>
      <c r="AR34" s="7">
        <f t="shared" si="128"/>
        <v>3.8032033275106958E-2</v>
      </c>
      <c r="AS34" s="7">
        <f t="shared" ref="AS34:BI36" si="129">AS4/AO4-1</f>
        <v>8.996037730636175E-2</v>
      </c>
      <c r="AT34" s="7">
        <f t="shared" si="129"/>
        <v>6.8909023484415854E-3</v>
      </c>
      <c r="AU34" s="7">
        <f t="shared" si="129"/>
        <v>5.1331210699898433E-2</v>
      </c>
      <c r="AV34" s="7">
        <f t="shared" si="129"/>
        <v>2.3817652935564704E-2</v>
      </c>
      <c r="AW34" s="7">
        <f t="shared" ref="AW34:BB34" si="130">AW4/AS4-1</f>
        <v>7.3532573828008152E-2</v>
      </c>
      <c r="AX34" s="7">
        <f t="shared" si="130"/>
        <v>1.8953594476631697E-3</v>
      </c>
      <c r="AY34" s="7">
        <f t="shared" si="130"/>
        <v>3.2824061510628777E-2</v>
      </c>
      <c r="AZ34" s="7">
        <f t="shared" si="130"/>
        <v>2.9443078650380317E-2</v>
      </c>
      <c r="BA34" s="7">
        <f t="shared" si="130"/>
        <v>-5.22062684975233E-3</v>
      </c>
      <c r="BB34" s="7">
        <f t="shared" si="130"/>
        <v>8.7673403459180843E-2</v>
      </c>
      <c r="BC34" s="7">
        <f t="shared" ref="BC34:BI34" si="131">BC4/AY4-1</f>
        <v>5.7120110843791316E-2</v>
      </c>
      <c r="BD34" s="7">
        <f t="shared" si="131"/>
        <v>3.4256726725700126E-2</v>
      </c>
      <c r="BE34" s="7">
        <f t="shared" si="131"/>
        <v>2.6444741457840593E-3</v>
      </c>
      <c r="BF34" s="7">
        <f t="shared" si="131"/>
        <v>4.5713732279270225E-2</v>
      </c>
      <c r="BG34" s="7">
        <f t="shared" si="131"/>
        <v>2.8404167004969283E-2</v>
      </c>
      <c r="BH34" s="7">
        <f t="shared" si="131"/>
        <v>1.2897931388988315E-2</v>
      </c>
      <c r="BI34" s="7">
        <f t="shared" si="131"/>
        <v>6.7312966929627516E-2</v>
      </c>
      <c r="BJ34" s="7">
        <f t="shared" ref="BJ34:BM36" si="132">BJ4/BF4-1</f>
        <v>-2.8888863161875666E-2</v>
      </c>
      <c r="BK34" s="7">
        <f t="shared" si="132"/>
        <v>-1.911801432380833E-2</v>
      </c>
      <c r="BL34" s="7">
        <f t="shared" si="132"/>
        <v>6.7287781300636507E-2</v>
      </c>
      <c r="BM34" s="7">
        <f t="shared" si="132"/>
        <v>-2.9747973971383179E-2</v>
      </c>
      <c r="BN34" s="7">
        <f t="shared" ref="BN34:BY36" si="133">BN4/BJ4-1</f>
        <v>-9.2739772298277012E-3</v>
      </c>
      <c r="BO34" s="7">
        <f t="shared" si="133"/>
        <v>2.7676687536291933E-2</v>
      </c>
      <c r="BP34" s="7">
        <f t="shared" ref="BP34:BY34" si="134">BP4/BL4-1</f>
        <v>-1.8466238111728539E-2</v>
      </c>
      <c r="BQ34" s="7">
        <f t="shared" si="134"/>
        <v>2.1441144452616356E-3</v>
      </c>
      <c r="BR34" s="7">
        <f t="shared" si="134"/>
        <v>7.4631610085786448E-2</v>
      </c>
      <c r="BS34" s="7">
        <f t="shared" si="134"/>
        <v>5.9629636437598332E-2</v>
      </c>
      <c r="BT34" s="7">
        <f t="shared" si="134"/>
        <v>-2.2334011702847656E-2</v>
      </c>
      <c r="BU34" s="7">
        <f t="shared" si="134"/>
        <v>5.5557696830589531E-2</v>
      </c>
      <c r="BV34" s="7">
        <f t="shared" si="134"/>
        <v>4.8570876696299559E-2</v>
      </c>
      <c r="BW34" s="7">
        <f t="shared" si="134"/>
        <v>3.0540724611556547E-2</v>
      </c>
      <c r="BX34" s="7">
        <f t="shared" si="134"/>
        <v>7.6193852392086203E-2</v>
      </c>
      <c r="BY34" s="7">
        <f t="shared" si="134"/>
        <v>1.5210069004575555E-2</v>
      </c>
      <c r="BZ34" s="7">
        <f t="shared" ref="BZ34:BZ36" si="135">BZ4/BV4-1</f>
        <v>5.5009998015525197E-2</v>
      </c>
      <c r="CA34" s="7">
        <f t="shared" ref="CA34:CA36" si="136">CA4/BW4-1</f>
        <v>5.5660213032856509E-2</v>
      </c>
      <c r="CB34" s="7">
        <f t="shared" ref="CB34:CC36" si="137">CB4/BX4-1</f>
        <v>5.7349381537163291E-2</v>
      </c>
      <c r="CC34" s="7">
        <f t="shared" si="137"/>
        <v>-1.7866173988935197E-3</v>
      </c>
      <c r="CD34" s="7"/>
      <c r="CE34" s="7">
        <f>CE4/CD4-1</f>
        <v>4.0917552215239184E-2</v>
      </c>
    </row>
    <row r="35" spans="1:83">
      <c r="A35" s="81" t="s">
        <v>843</v>
      </c>
      <c r="B35" s="81"/>
      <c r="C35" s="88">
        <f t="shared" ref="C35:D42" si="138">C5/B5-1</f>
        <v>4.5984300140684331E-2</v>
      </c>
      <c r="D35" s="88">
        <f t="shared" si="138"/>
        <v>1.2624850790701858E-2</v>
      </c>
      <c r="E35" s="88">
        <f t="shared" ref="E35:M36" si="139">E5/D5-1</f>
        <v>2.9876895324690178E-2</v>
      </c>
      <c r="F35" s="88">
        <f>F5/E5-1</f>
        <v>1.0015438443863545E-2</v>
      </c>
      <c r="G35" s="88">
        <f t="shared" si="139"/>
        <v>2.4267239045823619E-2</v>
      </c>
      <c r="H35" s="88">
        <f t="shared" si="139"/>
        <v>3.302121759096166E-2</v>
      </c>
      <c r="I35" s="88">
        <f t="shared" si="139"/>
        <v>1.1782182264814312E-2</v>
      </c>
      <c r="J35" s="88">
        <f t="shared" si="139"/>
        <v>1.8981146264834825E-2</v>
      </c>
      <c r="K35" s="88">
        <f t="shared" si="139"/>
        <v>2.9084720970381506E-2</v>
      </c>
      <c r="L35" s="88">
        <f t="shared" si="139"/>
        <v>2.2186169199613026E-2</v>
      </c>
      <c r="M35" s="88">
        <f t="shared" si="139"/>
        <v>4.8657044179382769E-2</v>
      </c>
      <c r="N35" s="88"/>
      <c r="O35" s="33"/>
      <c r="P35" s="88">
        <f>P5/O5-1</f>
        <v>-9.4069917150393367E-3</v>
      </c>
      <c r="Q35" s="88">
        <f t="shared" ref="Q35:V36" si="140">Q5/P5-1</f>
        <v>-2.3953102146023642E-2</v>
      </c>
      <c r="R35" s="88">
        <f t="shared" si="140"/>
        <v>4.103127635672621E-2</v>
      </c>
      <c r="S35" s="88">
        <f t="shared" si="140"/>
        <v>2.3095303888762242E-2</v>
      </c>
      <c r="T35" s="88">
        <f t="shared" si="140"/>
        <v>-1.276477594775538E-2</v>
      </c>
      <c r="U35" s="88">
        <f t="shared" si="140"/>
        <v>4.4658610157272571E-2</v>
      </c>
      <c r="V35" s="88">
        <f t="shared" si="140"/>
        <v>-1.9504859488228554E-3</v>
      </c>
      <c r="W35" s="88">
        <f t="shared" ref="W35:AA36" si="141">W5/V5-1</f>
        <v>2.8236123352517684E-2</v>
      </c>
      <c r="X35" s="88">
        <f t="shared" si="141"/>
        <v>2.9438053296533484E-2</v>
      </c>
      <c r="Y35" s="88">
        <f t="shared" si="141"/>
        <v>2.1356476276412462E-2</v>
      </c>
      <c r="Z35" s="88">
        <f t="shared" si="141"/>
        <v>1.6946435009482785E-2</v>
      </c>
      <c r="AA35" s="88">
        <f t="shared" si="141"/>
        <v>3.3235454752134297E-2</v>
      </c>
      <c r="AB35" s="482">
        <f>AB5/AA5-1</f>
        <v>7.5994905758784981E-3</v>
      </c>
      <c r="AC35" s="482">
        <f>AC5/AB5-1</f>
        <v>2.2814497328319527E-2</v>
      </c>
      <c r="AD35" s="482">
        <f t="shared" si="126"/>
        <v>3.0670992377652251E-2</v>
      </c>
      <c r="AE35" s="482">
        <f t="shared" si="127"/>
        <v>5.9367605538412027E-2</v>
      </c>
      <c r="AF35" s="88"/>
      <c r="AG35" s="88"/>
      <c r="AH35" s="88"/>
      <c r="AI35" s="7"/>
      <c r="AJ35" s="7"/>
      <c r="AK35" s="7">
        <f t="shared" si="128"/>
        <v>-4.3722202614289163E-3</v>
      </c>
      <c r="AL35" s="7">
        <f t="shared" si="128"/>
        <v>9.1681045437969733E-2</v>
      </c>
      <c r="AM35" s="7">
        <f t="shared" si="128"/>
        <v>5.3384279760523956E-2</v>
      </c>
      <c r="AN35" s="7">
        <f t="shared" si="128"/>
        <v>4.7822775875626E-2</v>
      </c>
      <c r="AO35" s="7">
        <f t="shared" si="128"/>
        <v>4.301851183703409E-4</v>
      </c>
      <c r="AP35" s="7">
        <f t="shared" si="128"/>
        <v>-3.9303981154912293E-2</v>
      </c>
      <c r="AQ35" s="7">
        <f t="shared" si="128"/>
        <v>3.8995133031303197E-3</v>
      </c>
      <c r="AR35" s="7">
        <f t="shared" si="128"/>
        <v>2.0756690321856341E-2</v>
      </c>
      <c r="AS35" s="7">
        <f t="shared" si="129"/>
        <v>5.8124417576791654E-2</v>
      </c>
      <c r="AT35" s="7">
        <f t="shared" si="129"/>
        <v>1.05636611861466E-2</v>
      </c>
      <c r="AU35" s="7">
        <f t="shared" si="129"/>
        <v>6.3267599801838159E-2</v>
      </c>
      <c r="AV35" s="7">
        <f t="shared" si="129"/>
        <v>-1.8522742139209458E-2</v>
      </c>
      <c r="AW35" s="7">
        <f t="shared" si="129"/>
        <v>6.2698050450652243E-2</v>
      </c>
      <c r="AX35" s="7">
        <f t="shared" si="129"/>
        <v>-2.2865152054527216E-2</v>
      </c>
      <c r="AY35" s="7">
        <f t="shared" si="129"/>
        <v>5.2086411983351955E-3</v>
      </c>
      <c r="AZ35" s="7">
        <f t="shared" si="129"/>
        <v>6.2597463874963122E-2</v>
      </c>
      <c r="BA35" s="7">
        <f t="shared" si="129"/>
        <v>-1.0567123607198581E-2</v>
      </c>
      <c r="BB35" s="7">
        <f t="shared" si="129"/>
        <v>9.199109783238324E-2</v>
      </c>
      <c r="BC35" s="7">
        <f t="shared" si="129"/>
        <v>1.8922138013653944E-2</v>
      </c>
      <c r="BD35" s="7">
        <f t="shared" si="129"/>
        <v>1.2778400052396943E-2</v>
      </c>
      <c r="BE35" s="7">
        <f t="shared" si="129"/>
        <v>-9.1034279529187412E-3</v>
      </c>
      <c r="BF35" s="7">
        <f t="shared" si="129"/>
        <v>3.7336955307886388E-2</v>
      </c>
      <c r="BG35" s="7">
        <f t="shared" si="129"/>
        <v>3.9655902102744944E-2</v>
      </c>
      <c r="BH35" s="7">
        <f t="shared" si="129"/>
        <v>-4.821730781034872E-3</v>
      </c>
      <c r="BI35" s="7">
        <f t="shared" si="129"/>
        <v>6.2268879400370292E-2</v>
      </c>
      <c r="BJ35" s="7">
        <f t="shared" si="132"/>
        <v>-2.1370851079577147E-2</v>
      </c>
      <c r="BK35" s="7">
        <f t="shared" si="132"/>
        <v>7.9020752199188138E-4</v>
      </c>
      <c r="BL35" s="7">
        <f t="shared" si="132"/>
        <v>8.2803831577138665E-2</v>
      </c>
      <c r="BM35" s="7">
        <f t="shared" si="132"/>
        <v>-2.0248451351494001E-2</v>
      </c>
      <c r="BN35" s="7">
        <f t="shared" si="133"/>
        <v>-1.4380515762464352E-2</v>
      </c>
      <c r="BO35" s="7">
        <f t="shared" si="133"/>
        <v>6.1237318809055585E-2</v>
      </c>
      <c r="BP35" s="7">
        <f t="shared" si="133"/>
        <v>-2.0435170464312757E-2</v>
      </c>
      <c r="BQ35" s="7">
        <f t="shared" si="133"/>
        <v>4.553207577029772E-2</v>
      </c>
      <c r="BR35" s="7">
        <f t="shared" si="133"/>
        <v>4.4861993147091939E-2</v>
      </c>
      <c r="BS35" s="7">
        <f t="shared" si="133"/>
        <v>3.0624793754317148E-2</v>
      </c>
      <c r="BT35" s="7">
        <f t="shared" si="133"/>
        <v>-1.6365201517312133E-3</v>
      </c>
      <c r="BU35" s="7">
        <f t="shared" si="133"/>
        <v>4.6716309030018666E-2</v>
      </c>
      <c r="BV35" s="7">
        <f t="shared" si="133"/>
        <v>-6.3250068096970535E-3</v>
      </c>
      <c r="BW35" s="7">
        <f t="shared" si="133"/>
        <v>1.1469073574494892E-2</v>
      </c>
      <c r="BX35" s="7">
        <f t="shared" si="133"/>
        <v>6.3698003937830983E-2</v>
      </c>
      <c r="BY35" s="7">
        <f t="shared" si="133"/>
        <v>1.4372638160398798E-2</v>
      </c>
      <c r="BZ35" s="7">
        <f t="shared" si="135"/>
        <v>0.11768420911185906</v>
      </c>
      <c r="CA35" s="7">
        <f t="shared" si="136"/>
        <v>5.6619428919725268E-2</v>
      </c>
      <c r="CB35" s="7">
        <f t="shared" si="137"/>
        <v>6.3476045898785971E-2</v>
      </c>
      <c r="CC35" s="7">
        <f t="shared" si="137"/>
        <v>-2.5221440006019225E-2</v>
      </c>
      <c r="CD35" s="7"/>
      <c r="CE35" s="7">
        <f>CE5/CD5-1</f>
        <v>4.8657044179382769E-2</v>
      </c>
    </row>
    <row r="36" spans="1:83">
      <c r="A36" s="81" t="s">
        <v>844</v>
      </c>
      <c r="B36" s="81"/>
      <c r="C36" s="88">
        <f t="shared" si="138"/>
        <v>7.547449723385169E-2</v>
      </c>
      <c r="D36" s="88">
        <f t="shared" si="138"/>
        <v>0.11912346919379813</v>
      </c>
      <c r="E36" s="88">
        <f t="shared" si="139"/>
        <v>7.3565364745343587E-2</v>
      </c>
      <c r="F36" s="88">
        <f>F6/E6-1</f>
        <v>2.917695387683561E-2</v>
      </c>
      <c r="G36" s="88">
        <f t="shared" si="139"/>
        <v>9.5034262368666855E-2</v>
      </c>
      <c r="H36" s="88">
        <f t="shared" si="139"/>
        <v>5.2808015337595604E-2</v>
      </c>
      <c r="I36" s="88">
        <f t="shared" si="139"/>
        <v>-3.910194820186208E-2</v>
      </c>
      <c r="J36" s="88">
        <f t="shared" si="139"/>
        <v>-5.0955419063342E-2</v>
      </c>
      <c r="K36" s="88">
        <f t="shared" si="139"/>
        <v>7.1927316538846098E-2</v>
      </c>
      <c r="L36" s="88">
        <f t="shared" si="139"/>
        <v>9.8406170787904035E-2</v>
      </c>
      <c r="M36" s="88">
        <f t="shared" si="139"/>
        <v>2.0079506215592069E-2</v>
      </c>
      <c r="N36" s="88"/>
      <c r="O36" s="33"/>
      <c r="P36" s="88">
        <f>P6/O6-1</f>
        <v>2.7571399308322642E-2</v>
      </c>
      <c r="Q36" s="88">
        <f t="shared" si="140"/>
        <v>-7.2302760717003478E-3</v>
      </c>
      <c r="R36" s="88">
        <f t="shared" si="140"/>
        <v>0.11204490824881286</v>
      </c>
      <c r="S36" s="88">
        <f t="shared" si="140"/>
        <v>7.6702261422437079E-2</v>
      </c>
      <c r="T36" s="88">
        <f t="shared" si="140"/>
        <v>9.2185055611184508E-2</v>
      </c>
      <c r="U36" s="88">
        <f t="shared" si="140"/>
        <v>1.0023200295887769E-2</v>
      </c>
      <c r="V36" s="88">
        <f t="shared" si="140"/>
        <v>8.9708635300880024E-2</v>
      </c>
      <c r="W36" s="88">
        <f t="shared" si="141"/>
        <v>9.4311090654327412E-2</v>
      </c>
      <c r="X36" s="88">
        <f t="shared" si="141"/>
        <v>5.6558018519845321E-2</v>
      </c>
      <c r="Y36" s="88">
        <f t="shared" si="141"/>
        <v>9.7938189728820513E-2</v>
      </c>
      <c r="Z36" s="88">
        <f t="shared" si="141"/>
        <v>3.0331057828831831E-2</v>
      </c>
      <c r="AA36" s="88">
        <f t="shared" si="141"/>
        <v>-2.4984020037044363E-3</v>
      </c>
      <c r="AB36" s="482">
        <f>AB6/AA6-1</f>
        <v>-3.2449742899691825E-2</v>
      </c>
      <c r="AC36" s="482">
        <f>AC6/AB6-1</f>
        <v>1.3812914587092884E-2</v>
      </c>
      <c r="AD36" s="482">
        <f t="shared" si="126"/>
        <v>0.11644148445208313</v>
      </c>
      <c r="AE36" s="482">
        <f t="shared" si="127"/>
        <v>8.0913748780377936E-3</v>
      </c>
      <c r="AF36" s="88"/>
      <c r="AG36" s="88"/>
      <c r="AH36" s="88"/>
      <c r="AI36" s="7"/>
      <c r="AJ36" s="7"/>
      <c r="AK36" s="7">
        <f t="shared" si="128"/>
        <v>-0.13233464572691478</v>
      </c>
      <c r="AL36" s="7">
        <f t="shared" si="128"/>
        <v>0.12703563778832594</v>
      </c>
      <c r="AM36" s="7">
        <f t="shared" si="128"/>
        <v>5.676893781993031E-2</v>
      </c>
      <c r="AN36" s="7">
        <f t="shared" si="128"/>
        <v>4.2366588677024808E-2</v>
      </c>
      <c r="AO36" s="7">
        <f t="shared" si="128"/>
        <v>8.2243195600651076E-2</v>
      </c>
      <c r="AP36" s="7">
        <f t="shared" si="128"/>
        <v>0.14131000530037863</v>
      </c>
      <c r="AQ36" s="7">
        <f t="shared" si="128"/>
        <v>3.7338230528248806E-2</v>
      </c>
      <c r="AR36" s="7">
        <f t="shared" si="128"/>
        <v>0.10352459420348303</v>
      </c>
      <c r="AS36" s="7">
        <f t="shared" si="129"/>
        <v>0.18833876272269579</v>
      </c>
      <c r="AT36" s="7">
        <f t="shared" si="129"/>
        <v>-3.3178250464411807E-3</v>
      </c>
      <c r="AU36" s="7">
        <f t="shared" si="129"/>
        <v>1.098447926820123E-2</v>
      </c>
      <c r="AV36" s="7">
        <f t="shared" si="129"/>
        <v>0.17229507531159927</v>
      </c>
      <c r="AW36" s="7">
        <f t="shared" si="129"/>
        <v>0.10334436206596909</v>
      </c>
      <c r="AX36" s="7">
        <f t="shared" si="129"/>
        <v>7.1677741909755399E-2</v>
      </c>
      <c r="AY36" s="7">
        <f t="shared" si="129"/>
        <v>0.13099549655340059</v>
      </c>
      <c r="AZ36" s="7">
        <f t="shared" si="129"/>
        <v>-6.7896574175405511E-2</v>
      </c>
      <c r="BA36" s="7">
        <f t="shared" si="129"/>
        <v>8.9486056996466168E-3</v>
      </c>
      <c r="BB36" s="7">
        <f t="shared" si="129"/>
        <v>7.6578376303399143E-2</v>
      </c>
      <c r="BC36" s="7">
        <f t="shared" si="129"/>
        <v>0.1778095127069248</v>
      </c>
      <c r="BD36" s="7">
        <f t="shared" si="129"/>
        <v>0.10614431733316487</v>
      </c>
      <c r="BE36" s="7">
        <f t="shared" si="129"/>
        <v>3.3176430389292078E-2</v>
      </c>
      <c r="BF36" s="7">
        <f t="shared" si="129"/>
        <v>6.7547408711851054E-2</v>
      </c>
      <c r="BG36" s="7">
        <f t="shared" si="129"/>
        <v>-2.3507287259050269E-3</v>
      </c>
      <c r="BH36" s="7">
        <f t="shared" si="129"/>
        <v>6.7199398073971128E-2</v>
      </c>
      <c r="BI36" s="7">
        <f t="shared" si="129"/>
        <v>7.9885730903119345E-2</v>
      </c>
      <c r="BJ36" s="7">
        <f t="shared" si="132"/>
        <v>-4.792968177526935E-2</v>
      </c>
      <c r="BK36" s="7">
        <f t="shared" si="132"/>
        <v>-7.5825313755642609E-2</v>
      </c>
      <c r="BL36" s="7">
        <f t="shared" si="132"/>
        <v>2.2948095317530948E-2</v>
      </c>
      <c r="BM36" s="7">
        <f t="shared" si="132"/>
        <v>-5.3039963460771777E-2</v>
      </c>
      <c r="BN36" s="7">
        <f t="shared" si="133"/>
        <v>4.0201041002914106E-3</v>
      </c>
      <c r="BO36" s="7">
        <f t="shared" si="133"/>
        <v>-7.5843629544394719E-2</v>
      </c>
      <c r="BP36" s="7">
        <f t="shared" si="133"/>
        <v>-1.2510461280953122E-2</v>
      </c>
      <c r="BQ36" s="7">
        <f t="shared" si="133"/>
        <v>-0.10792319637783987</v>
      </c>
      <c r="BR36" s="7">
        <f t="shared" si="133"/>
        <v>0.15071184337662991</v>
      </c>
      <c r="BS36" s="7">
        <f t="shared" si="133"/>
        <v>0.16236809339368885</v>
      </c>
      <c r="BT36" s="7">
        <f t="shared" si="133"/>
        <v>-8.4438932891301222E-2</v>
      </c>
      <c r="BU36" s="7">
        <f t="shared" si="133"/>
        <v>8.1844917195620814E-2</v>
      </c>
      <c r="BV36" s="7">
        <f t="shared" si="133"/>
        <v>0.17595952147090999</v>
      </c>
      <c r="BW36" s="7">
        <f t="shared" si="133"/>
        <v>9.0438090241343083E-2</v>
      </c>
      <c r="BX36" s="7">
        <f t="shared" si="133"/>
        <v>0.11707992730787287</v>
      </c>
      <c r="BY36" s="7">
        <f t="shared" si="133"/>
        <v>1.7619071004942866E-2</v>
      </c>
      <c r="BZ36" s="7">
        <f t="shared" si="135"/>
        <v>-6.7884319470500221E-2</v>
      </c>
      <c r="CA36" s="7">
        <f t="shared" si="136"/>
        <v>5.2865820653154483E-2</v>
      </c>
      <c r="CB36" s="7">
        <f t="shared" si="137"/>
        <v>3.8261055004645828E-2</v>
      </c>
      <c r="CC36" s="7">
        <f t="shared" si="137"/>
        <v>6.5412283042542763E-2</v>
      </c>
      <c r="CD36" s="7"/>
      <c r="CE36" s="7">
        <f>CE6/CD6-1</f>
        <v>2.0079506215592069E-2</v>
      </c>
    </row>
    <row r="37" spans="1:83">
      <c r="A37" s="81"/>
      <c r="B37" s="81"/>
      <c r="C37" s="88"/>
      <c r="D37" s="88"/>
      <c r="E37" s="88"/>
      <c r="F37" s="88"/>
      <c r="G37" s="88"/>
      <c r="H37" s="88"/>
      <c r="I37" s="88"/>
      <c r="J37" s="88"/>
      <c r="K37" s="88"/>
      <c r="L37" s="88"/>
      <c r="M37" s="88"/>
      <c r="N37" s="88"/>
      <c r="O37" s="33"/>
      <c r="P37" s="88"/>
      <c r="Q37" s="88"/>
      <c r="R37" s="88"/>
      <c r="S37" s="88"/>
      <c r="T37" s="88"/>
      <c r="U37" s="88"/>
      <c r="V37" s="88"/>
      <c r="W37" s="88"/>
      <c r="X37" s="88"/>
      <c r="Y37" s="88"/>
      <c r="Z37" s="88"/>
      <c r="AA37" s="88"/>
      <c r="AB37" s="482"/>
      <c r="AC37" s="482"/>
      <c r="AD37" s="482"/>
      <c r="AE37" s="482"/>
      <c r="AF37" s="88"/>
      <c r="AG37" s="88"/>
      <c r="AH37" s="88"/>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row>
    <row r="38" spans="1:83">
      <c r="A38" s="9" t="s">
        <v>834</v>
      </c>
      <c r="B38" s="9"/>
      <c r="C38" s="88">
        <f t="shared" si="138"/>
        <v>7.6503550538645548E-2</v>
      </c>
      <c r="D38" s="88">
        <f t="shared" si="138"/>
        <v>5.3924609876000451E-2</v>
      </c>
      <c r="E38" s="88">
        <f t="shared" ref="E38:M40" si="142">E8/D8-1</f>
        <v>3.1834422462412748E-2</v>
      </c>
      <c r="F38" s="88">
        <f>F8/E8-1</f>
        <v>4.3215419605555638E-2</v>
      </c>
      <c r="G38" s="88">
        <f t="shared" si="142"/>
        <v>3.2376014969186073E-2</v>
      </c>
      <c r="H38" s="88">
        <f t="shared" si="142"/>
        <v>4.9161110094946725E-2</v>
      </c>
      <c r="I38" s="88">
        <f t="shared" si="142"/>
        <v>-3.8377199188988076E-4</v>
      </c>
      <c r="J38" s="88">
        <f t="shared" si="142"/>
        <v>1.8380562583380611E-2</v>
      </c>
      <c r="K38" s="88">
        <f t="shared" si="142"/>
        <v>2.8925923125169506E-2</v>
      </c>
      <c r="L38" s="88">
        <f t="shared" si="142"/>
        <v>8.8811647585110398E-2</v>
      </c>
      <c r="M38" s="88">
        <f t="shared" si="142"/>
        <v>2.1319997498538301E-2</v>
      </c>
      <c r="N38" s="88"/>
      <c r="O38" s="33"/>
      <c r="P38" s="88">
        <f t="shared" ref="P38:V38" si="143">P8/O8-1</f>
        <v>1.8912582302247571E-2</v>
      </c>
      <c r="Q38" s="88">
        <f t="shared" si="143"/>
        <v>-8.0356151226615991E-3</v>
      </c>
      <c r="R38" s="88">
        <f t="shared" si="143"/>
        <v>3.907011363385493E-2</v>
      </c>
      <c r="S38" s="88">
        <f t="shared" si="143"/>
        <v>5.0417502633104627E-2</v>
      </c>
      <c r="T38" s="88">
        <f t="shared" si="143"/>
        <v>-3.6014442185745899E-2</v>
      </c>
      <c r="U38" s="88">
        <f t="shared" si="143"/>
        <v>6.0076857130866967E-2</v>
      </c>
      <c r="V38" s="88">
        <f t="shared" si="143"/>
        <v>6.1428312898701432E-2</v>
      </c>
      <c r="W38" s="88">
        <f t="shared" ref="W38:AC38" si="144">W8/V8-1</f>
        <v>2.4013511929499298E-2</v>
      </c>
      <c r="X38" s="88">
        <f t="shared" si="144"/>
        <v>4.9092578814004639E-2</v>
      </c>
      <c r="Y38" s="88">
        <f t="shared" si="144"/>
        <v>4.393357577621182E-2</v>
      </c>
      <c r="Z38" s="88">
        <f t="shared" si="144"/>
        <v>3.8120021949151095E-2</v>
      </c>
      <c r="AA38" s="88">
        <f t="shared" si="144"/>
        <v>7.9515720658414057E-3</v>
      </c>
      <c r="AB38" s="482">
        <f t="shared" si="144"/>
        <v>2.5109223590252361E-2</v>
      </c>
      <c r="AC38" s="482">
        <f t="shared" si="144"/>
        <v>2.0325275270398402E-2</v>
      </c>
      <c r="AD38" s="482">
        <f t="shared" ref="AD38:AD40" si="145">AD8/AC8-1</f>
        <v>6.7463004683830485E-2</v>
      </c>
      <c r="AE38" s="482">
        <f t="shared" ref="AE38:AE40" si="146">AE8/AD8-1</f>
        <v>5.3246485223655604E-2</v>
      </c>
      <c r="AF38" s="88"/>
      <c r="AG38" s="88"/>
      <c r="AH38" s="88"/>
      <c r="AI38" s="7"/>
      <c r="AJ38" s="7"/>
      <c r="AK38" s="7">
        <f t="shared" ref="AK38:AR40" si="147">AK8/AG8-1</f>
        <v>2.922626507613435E-3</v>
      </c>
      <c r="AL38" s="7">
        <f t="shared" si="147"/>
        <v>0.10247149486592622</v>
      </c>
      <c r="AM38" s="7">
        <f t="shared" si="147"/>
        <v>8.1636370488549437E-2</v>
      </c>
      <c r="AN38" s="7">
        <f t="shared" si="147"/>
        <v>7.0656701497155749E-2</v>
      </c>
      <c r="AO38" s="7">
        <f t="shared" si="147"/>
        <v>5.857056850434339E-2</v>
      </c>
      <c r="AP38" s="7">
        <f t="shared" si="147"/>
        <v>7.5481401062796438E-2</v>
      </c>
      <c r="AQ38" s="7">
        <f t="shared" si="147"/>
        <v>4.510955093697544E-2</v>
      </c>
      <c r="AR38" s="7">
        <f t="shared" si="147"/>
        <v>6.7877905361092949E-2</v>
      </c>
      <c r="AS38" s="7">
        <f t="shared" ref="AS38:BI40" si="148">AS8/AO8-1</f>
        <v>3.2953220287139873E-2</v>
      </c>
      <c r="AT38" s="7">
        <f t="shared" si="148"/>
        <v>2.780434243615737E-3</v>
      </c>
      <c r="AU38" s="7">
        <f t="shared" si="148"/>
        <v>1.3902239805301919E-2</v>
      </c>
      <c r="AV38" s="7">
        <f t="shared" si="148"/>
        <v>4.2469254029634751E-2</v>
      </c>
      <c r="AW38" s="7">
        <f t="shared" si="148"/>
        <v>6.0083930579139411E-2</v>
      </c>
      <c r="AX38" s="7">
        <f t="shared" si="148"/>
        <v>3.3808405300555178E-2</v>
      </c>
      <c r="AY38" s="7">
        <f t="shared" si="148"/>
        <v>5.3580529722205394E-2</v>
      </c>
      <c r="AZ38" s="7">
        <f t="shared" si="148"/>
        <v>4.6106071423222206E-2</v>
      </c>
      <c r="BA38" s="7">
        <f t="shared" si="148"/>
        <v>3.9407813475211384E-2</v>
      </c>
      <c r="BB38" s="7">
        <f t="shared" si="148"/>
        <v>4.1950436188870954E-2</v>
      </c>
      <c r="BC38" s="7">
        <f t="shared" si="148"/>
        <v>3.2686605981794514E-2</v>
      </c>
      <c r="BD38" s="7">
        <f t="shared" si="148"/>
        <v>2.1213740968052841E-2</v>
      </c>
      <c r="BE38" s="7">
        <f t="shared" si="148"/>
        <v>3.4886162270203913E-2</v>
      </c>
      <c r="BF38" s="7">
        <f t="shared" si="148"/>
        <v>7.0303149541750765E-2</v>
      </c>
      <c r="BG38" s="7">
        <f t="shared" si="148"/>
        <v>5.5879597449303375E-2</v>
      </c>
      <c r="BH38" s="7">
        <f t="shared" si="148"/>
        <v>3.8027096116908687E-2</v>
      </c>
      <c r="BI38" s="7">
        <f t="shared" si="148"/>
        <v>3.7719006386587317E-2</v>
      </c>
      <c r="BJ38" s="7">
        <f t="shared" ref="BJ38:BM40" si="149">BJ8/BF8-1</f>
        <v>-2.7179934947891948E-2</v>
      </c>
      <c r="BK38" s="7">
        <f t="shared" si="149"/>
        <v>-1.4373079932070154E-2</v>
      </c>
      <c r="BL38" s="7">
        <f t="shared" si="149"/>
        <v>2.6967890651731441E-2</v>
      </c>
      <c r="BM38" s="7">
        <f t="shared" si="149"/>
        <v>7.8475073313784005E-3</v>
      </c>
      <c r="BN38" s="7">
        <f t="shared" ref="BN38:BY40" si="150">BN8/BJ8-1</f>
        <v>4.8771782490027338E-2</v>
      </c>
      <c r="BO38" s="7">
        <f t="shared" si="150"/>
        <v>5.237761053166512E-2</v>
      </c>
      <c r="BP38" s="7">
        <f t="shared" si="150"/>
        <v>-1.7597082058341318E-2</v>
      </c>
      <c r="BQ38" s="7">
        <f t="shared" si="150"/>
        <v>5.0435099725709698E-4</v>
      </c>
      <c r="BR38" s="7">
        <f t="shared" si="150"/>
        <v>2.5554020779532838E-2</v>
      </c>
      <c r="BS38" s="7">
        <f t="shared" si="150"/>
        <v>4.7402236049982394E-2</v>
      </c>
      <c r="BT38" s="7">
        <f t="shared" si="150"/>
        <v>3.046516609249772E-2</v>
      </c>
      <c r="BU38" s="7">
        <f t="shared" si="150"/>
        <v>1.4622683578466633E-2</v>
      </c>
      <c r="BV38" s="7">
        <f t="shared" si="150"/>
        <v>8.5678173708507721E-2</v>
      </c>
      <c r="BW38" s="7">
        <f t="shared" si="150"/>
        <v>7.9400555009133011E-2</v>
      </c>
      <c r="BX38" s="7">
        <f t="shared" si="150"/>
        <v>9.8536716337763508E-2</v>
      </c>
      <c r="BY38" s="7">
        <f t="shared" si="150"/>
        <v>9.087434743061551E-2</v>
      </c>
      <c r="BZ38" s="7">
        <f t="shared" ref="BZ38:BZ40" si="151">BZ8/BV8-1</f>
        <v>9.1574334194853391E-2</v>
      </c>
      <c r="CA38" s="7">
        <f t="shared" ref="CA38:CA40" si="152">CA8/BW8-1</f>
        <v>1.8687939079108373E-2</v>
      </c>
      <c r="CB38" s="7">
        <f t="shared" ref="CB38:CC40" si="153">CB8/BX8-1</f>
        <v>1.4309760991512599E-2</v>
      </c>
      <c r="CC38" s="7">
        <f t="shared" si="153"/>
        <v>-2.4940792331731076E-2</v>
      </c>
      <c r="CD38" s="7"/>
      <c r="CE38" s="7">
        <f>CE8/CD8-1</f>
        <v>2.1319997498538301E-2</v>
      </c>
    </row>
    <row r="39" spans="1:83">
      <c r="A39" s="81" t="s">
        <v>843</v>
      </c>
      <c r="B39" s="81"/>
      <c r="C39" s="88">
        <f t="shared" si="138"/>
        <v>4.3000589956295077E-2</v>
      </c>
      <c r="D39" s="88">
        <f t="shared" si="138"/>
        <v>3.2827918448701476E-2</v>
      </c>
      <c r="E39" s="88">
        <f t="shared" si="142"/>
        <v>3.6925753584907017E-2</v>
      </c>
      <c r="F39" s="88">
        <f>F9/E9-1</f>
        <v>6.5828688043085837E-2</v>
      </c>
      <c r="G39" s="88">
        <f t="shared" si="142"/>
        <v>-2.432997753248356E-2</v>
      </c>
      <c r="H39" s="88">
        <f t="shared" si="142"/>
        <v>3.1924486841514277E-2</v>
      </c>
      <c r="I39" s="88">
        <f t="shared" si="142"/>
        <v>1.7268049003425157E-2</v>
      </c>
      <c r="J39" s="88">
        <f t="shared" si="142"/>
        <v>3.0674998066355652E-3</v>
      </c>
      <c r="K39" s="88">
        <f t="shared" si="142"/>
        <v>4.1696402936713062E-2</v>
      </c>
      <c r="L39" s="88">
        <f t="shared" si="142"/>
        <v>9.4920779916212616E-2</v>
      </c>
      <c r="M39" s="88">
        <f t="shared" si="142"/>
        <v>-4.8359558060957486E-3</v>
      </c>
      <c r="N39" s="88"/>
      <c r="O39" s="33"/>
      <c r="P39" s="88">
        <f t="shared" ref="P39:AA39" si="154">P9/O9-1</f>
        <v>-2.6838421746627428E-2</v>
      </c>
      <c r="Q39" s="88">
        <f t="shared" si="154"/>
        <v>1.1360793796382218E-3</v>
      </c>
      <c r="R39" s="88">
        <f t="shared" si="154"/>
        <v>4.9508084078581538E-2</v>
      </c>
      <c r="S39" s="88">
        <f t="shared" si="154"/>
        <v>2.7319151975430556E-2</v>
      </c>
      <c r="T39" s="88">
        <f t="shared" si="154"/>
        <v>-3.7223934555398519E-2</v>
      </c>
      <c r="U39" s="88">
        <f t="shared" si="154"/>
        <v>3.0132166719822218E-2</v>
      </c>
      <c r="V39" s="88">
        <f t="shared" si="154"/>
        <v>4.163494359946962E-2</v>
      </c>
      <c r="W39" s="88">
        <f t="shared" si="154"/>
        <v>2.5135482230750572E-2</v>
      </c>
      <c r="X39" s="88">
        <f t="shared" si="154"/>
        <v>8.2328720410950629E-2</v>
      </c>
      <c r="Y39" s="88">
        <f t="shared" si="154"/>
        <v>-2.4714633509397066E-2</v>
      </c>
      <c r="Z39" s="88">
        <f t="shared" si="154"/>
        <v>1.786078297913507E-2</v>
      </c>
      <c r="AA39" s="88">
        <f t="shared" si="154"/>
        <v>3.5646337013433449E-2</v>
      </c>
      <c r="AB39" s="482">
        <f>AB9/AA9-1</f>
        <v>2.9055666264616864E-3</v>
      </c>
      <c r="AC39" s="482">
        <f>AC9/AB9-1</f>
        <v>1.5229230972857E-2</v>
      </c>
      <c r="AD39" s="482">
        <f t="shared" si="145"/>
        <v>0.10211153692010799</v>
      </c>
      <c r="AE39" s="482">
        <f t="shared" si="146"/>
        <v>2.1907489379227041E-2</v>
      </c>
      <c r="AF39" s="88"/>
      <c r="AG39" s="88"/>
      <c r="AH39" s="88"/>
      <c r="AI39" s="7"/>
      <c r="AJ39" s="7"/>
      <c r="AK39" s="7">
        <f t="shared" si="147"/>
        <v>-1.3340630772388229E-3</v>
      </c>
      <c r="AL39" s="7">
        <f t="shared" si="147"/>
        <v>6.368618508165369E-2</v>
      </c>
      <c r="AM39" s="7">
        <f t="shared" si="147"/>
        <v>2.2490161600937864E-2</v>
      </c>
      <c r="AN39" s="7">
        <f t="shared" si="147"/>
        <v>4.5134275476104158E-2</v>
      </c>
      <c r="AO39" s="7">
        <f t="shared" si="147"/>
        <v>4.255523206028422E-2</v>
      </c>
      <c r="AP39" s="7">
        <f t="shared" si="147"/>
        <v>4.0526288490464912E-2</v>
      </c>
      <c r="AQ39" s="7">
        <f t="shared" si="147"/>
        <v>1.8490615480363015E-2</v>
      </c>
      <c r="AR39" s="7">
        <f t="shared" si="147"/>
        <v>6.336389552353805E-2</v>
      </c>
      <c r="AS39" s="7">
        <f t="shared" si="148"/>
        <v>1.2438644562281942E-2</v>
      </c>
      <c r="AT39" s="7">
        <f t="shared" si="148"/>
        <v>2.1692172208098714E-2</v>
      </c>
      <c r="AU39" s="7">
        <f t="shared" si="148"/>
        <v>3.9718912312862731E-2</v>
      </c>
      <c r="AV39" s="7">
        <f t="shared" si="148"/>
        <v>2.8997058269450982E-2</v>
      </c>
      <c r="AW39" s="7">
        <f t="shared" si="148"/>
        <v>5.3673416407061358E-2</v>
      </c>
      <c r="AX39" s="7">
        <f t="shared" si="148"/>
        <v>1.3880644348130078E-2</v>
      </c>
      <c r="AY39" s="7">
        <f t="shared" si="148"/>
        <v>2.3377205870980688E-2</v>
      </c>
      <c r="AZ39" s="7">
        <f t="shared" si="148"/>
        <v>0.2263688598467779</v>
      </c>
      <c r="BA39" s="7">
        <f t="shared" si="148"/>
        <v>-1.4413304588851705E-3</v>
      </c>
      <c r="BB39" s="7">
        <f t="shared" si="148"/>
        <v>2.6498989445317811E-2</v>
      </c>
      <c r="BC39" s="7">
        <f t="shared" si="148"/>
        <v>3.1706930034684166E-2</v>
      </c>
      <c r="BD39" s="7">
        <f t="shared" si="148"/>
        <v>-0.1498243035300062</v>
      </c>
      <c r="BE39" s="7">
        <f t="shared" si="148"/>
        <v>2.5654469639023958E-2</v>
      </c>
      <c r="BF39" s="7">
        <f t="shared" si="148"/>
        <v>-1.015720223770944E-3</v>
      </c>
      <c r="BG39" s="7">
        <f t="shared" si="148"/>
        <v>4.6523551082888304E-2</v>
      </c>
      <c r="BH39" s="7">
        <f t="shared" si="148"/>
        <v>2.7804416829877665E-2</v>
      </c>
      <c r="BI39" s="7">
        <f t="shared" si="148"/>
        <v>4.8961058487445586E-2</v>
      </c>
      <c r="BJ39" s="7">
        <f t="shared" si="149"/>
        <v>-3.6994165402243206E-3</v>
      </c>
      <c r="BK39" s="7">
        <f t="shared" si="149"/>
        <v>3.8583476222136648E-2</v>
      </c>
      <c r="BL39" s="7">
        <f t="shared" si="149"/>
        <v>5.13972941184202E-2</v>
      </c>
      <c r="BM39" s="7">
        <f t="shared" si="149"/>
        <v>-1.4603018071736584E-2</v>
      </c>
      <c r="BN39" s="7">
        <f t="shared" si="150"/>
        <v>3.9824155120304683E-2</v>
      </c>
      <c r="BO39" s="7">
        <f t="shared" si="150"/>
        <v>-5.0741923745603046E-3</v>
      </c>
      <c r="BP39" s="7">
        <f t="shared" si="150"/>
        <v>-1.7961489666206254E-2</v>
      </c>
      <c r="BQ39" s="7">
        <f t="shared" si="150"/>
        <v>2.4320849018728552E-3</v>
      </c>
      <c r="BR39" s="7">
        <f t="shared" si="150"/>
        <v>-2.1063280436062204E-3</v>
      </c>
      <c r="BS39" s="7">
        <f t="shared" si="150"/>
        <v>4.7113007551898178E-2</v>
      </c>
      <c r="BT39" s="7">
        <f t="shared" si="150"/>
        <v>3.2449804308397168E-2</v>
      </c>
      <c r="BU39" s="7">
        <f t="shared" si="150"/>
        <v>7.9164417512638696E-2</v>
      </c>
      <c r="BV39" s="7">
        <f t="shared" si="150"/>
        <v>0.11408771438730803</v>
      </c>
      <c r="BW39" s="7">
        <f t="shared" si="150"/>
        <v>0.11065905136448029</v>
      </c>
      <c r="BX39" s="7">
        <f t="shared" si="150"/>
        <v>0.10857773339743826</v>
      </c>
      <c r="BY39" s="7">
        <f t="shared" si="150"/>
        <v>5.629121263298309E-2</v>
      </c>
      <c r="BZ39" s="7">
        <f t="shared" si="151"/>
        <v>6.5109772577567337E-2</v>
      </c>
      <c r="CA39" s="7">
        <f t="shared" si="152"/>
        <v>-2.1128770186769508E-2</v>
      </c>
      <c r="CB39" s="7">
        <f t="shared" si="153"/>
        <v>-7.9233134462799448E-3</v>
      </c>
      <c r="CC39" s="7">
        <f t="shared" si="153"/>
        <v>-4.0210395535459686E-2</v>
      </c>
      <c r="CD39" s="7"/>
      <c r="CE39" s="7">
        <f>CE9/CD9-1</f>
        <v>-4.8359558060957486E-3</v>
      </c>
    </row>
    <row r="40" spans="1:83">
      <c r="A40" s="81" t="s">
        <v>844</v>
      </c>
      <c r="B40" s="81"/>
      <c r="C40" s="88">
        <f t="shared" si="138"/>
        <v>0.17503718042539118</v>
      </c>
      <c r="D40" s="88">
        <f t="shared" si="138"/>
        <v>0.10899383736056212</v>
      </c>
      <c r="E40" s="88">
        <f t="shared" si="142"/>
        <v>1.9460698175757685E-2</v>
      </c>
      <c r="F40" s="88">
        <f>F10/E10-1</f>
        <v>0.10723186480735314</v>
      </c>
      <c r="G40" s="88">
        <f t="shared" si="142"/>
        <v>5.5533042581618508E-2</v>
      </c>
      <c r="H40" s="88">
        <f t="shared" si="142"/>
        <v>8.6984947544473057E-2</v>
      </c>
      <c r="I40" s="88">
        <f t="shared" si="142"/>
        <v>-3.7162020394175488E-2</v>
      </c>
      <c r="J40" s="88">
        <f t="shared" si="142"/>
        <v>5.2176060609362418E-2</v>
      </c>
      <c r="K40" s="88">
        <f t="shared" si="142"/>
        <v>2.0572793516118182E-3</v>
      </c>
      <c r="L40" s="88">
        <f t="shared" si="142"/>
        <v>7.5449794866671915E-2</v>
      </c>
      <c r="M40" s="88">
        <f t="shared" si="142"/>
        <v>7.9563872108442624E-2</v>
      </c>
      <c r="N40" s="88"/>
      <c r="O40" s="33"/>
      <c r="P40" s="88">
        <f t="shared" ref="P40:AA40" si="155">P10/O10-1</f>
        <v>0.18663870358388546</v>
      </c>
      <c r="Q40" s="88">
        <f t="shared" si="155"/>
        <v>-3.5610651859186881E-2</v>
      </c>
      <c r="R40" s="88">
        <f t="shared" si="155"/>
        <v>6.4921983142380846E-3</v>
      </c>
      <c r="S40" s="88">
        <f t="shared" si="155"/>
        <v>0.12559079521681871</v>
      </c>
      <c r="T40" s="88">
        <f t="shared" si="155"/>
        <v>-3.2421827944036252E-2</v>
      </c>
      <c r="U40" s="88">
        <f t="shared" si="155"/>
        <v>0.14858159181858599</v>
      </c>
      <c r="V40" s="88">
        <f t="shared" si="155"/>
        <v>0.11389667435750517</v>
      </c>
      <c r="W40" s="88">
        <f t="shared" si="155"/>
        <v>2.1232327632145997E-2</v>
      </c>
      <c r="X40" s="88">
        <f t="shared" si="155"/>
        <v>8.889443473920644E-2</v>
      </c>
      <c r="Y40" s="88">
        <f t="shared" si="155"/>
        <v>9.6276294296096188E-2</v>
      </c>
      <c r="Z40" s="88">
        <f t="shared" si="155"/>
        <v>8.2594648015812622E-2</v>
      </c>
      <c r="AA40" s="88">
        <f t="shared" si="155"/>
        <v>-4.9247039243844104E-2</v>
      </c>
      <c r="AB40" s="482">
        <f>AB10/AA10-1</f>
        <v>7.5145042340176493E-2</v>
      </c>
      <c r="AC40" s="482">
        <f>AC10/AB10-1</f>
        <v>3.1037574150468261E-2</v>
      </c>
      <c r="AD40" s="482">
        <f t="shared" si="145"/>
        <v>-4.2542984405348205E-3</v>
      </c>
      <c r="AE40" s="482">
        <f t="shared" si="146"/>
        <v>0.12504265783398583</v>
      </c>
      <c r="AF40" s="88"/>
      <c r="AG40" s="88"/>
      <c r="AH40" s="88"/>
      <c r="AI40" s="7"/>
      <c r="AJ40" s="7"/>
      <c r="AK40" s="7">
        <f t="shared" si="147"/>
        <v>1.5143480054210068E-2</v>
      </c>
      <c r="AL40" s="7">
        <f t="shared" si="147"/>
        <v>0.2261042881847759</v>
      </c>
      <c r="AM40" s="7">
        <f t="shared" si="147"/>
        <v>0.2592266693483507</v>
      </c>
      <c r="AN40" s="7">
        <f t="shared" si="147"/>
        <v>0.14290924840996655</v>
      </c>
      <c r="AO40" s="7">
        <f t="shared" si="147"/>
        <v>0.10380388514820837</v>
      </c>
      <c r="AP40" s="7">
        <f t="shared" si="147"/>
        <v>0.17212115416796148</v>
      </c>
      <c r="AQ40" s="7">
        <f t="shared" si="147"/>
        <v>0.11000858506199207</v>
      </c>
      <c r="AR40" s="7">
        <f t="shared" si="147"/>
        <v>7.956358704324229E-2</v>
      </c>
      <c r="AS40" s="7">
        <f t="shared" si="148"/>
        <v>8.7679012778488774E-2</v>
      </c>
      <c r="AT40" s="7">
        <f t="shared" si="148"/>
        <v>-4.3625461442760693E-2</v>
      </c>
      <c r="AU40" s="7">
        <f t="shared" si="148"/>
        <v>-4.385128693994278E-2</v>
      </c>
      <c r="AV40" s="7">
        <f t="shared" si="148"/>
        <v>7.6822170900692877E-2</v>
      </c>
      <c r="AW40" s="7">
        <f t="shared" si="148"/>
        <v>7.6001998356190814E-2</v>
      </c>
      <c r="AX40" s="7">
        <f t="shared" si="148"/>
        <v>8.6070118570331866E-2</v>
      </c>
      <c r="AY40" s="7">
        <f t="shared" si="148"/>
        <v>0.1270528038525931</v>
      </c>
      <c r="AZ40" s="7">
        <f t="shared" si="148"/>
        <v>7.0089048264502463E-2</v>
      </c>
      <c r="BA40" s="7">
        <f t="shared" si="148"/>
        <v>0.13873620201596593</v>
      </c>
      <c r="BB40" s="7">
        <f t="shared" si="148"/>
        <v>7.9779296261388577E-2</v>
      </c>
      <c r="BC40" s="7">
        <f t="shared" si="148"/>
        <v>3.4850533273246276E-2</v>
      </c>
      <c r="BD40" s="7">
        <f t="shared" si="148"/>
        <v>5.6775910723448009E-2</v>
      </c>
      <c r="BE40" s="7">
        <f t="shared" si="148"/>
        <v>5.4570564250953524E-2</v>
      </c>
      <c r="BF40" s="7">
        <f t="shared" si="148"/>
        <v>0.23580222218181146</v>
      </c>
      <c r="BG40" s="7">
        <f t="shared" si="148"/>
        <v>7.6482637376816598E-2</v>
      </c>
      <c r="BH40" s="7">
        <f t="shared" si="148"/>
        <v>6.0993187576810382E-2</v>
      </c>
      <c r="BI40" s="7">
        <f t="shared" si="148"/>
        <v>1.4405268212374756E-2</v>
      </c>
      <c r="BJ40" s="7">
        <f t="shared" si="149"/>
        <v>-7.0970305188498783E-2</v>
      </c>
      <c r="BK40" s="7">
        <f t="shared" si="149"/>
        <v>-0.12774373342522816</v>
      </c>
      <c r="BL40" s="7">
        <f t="shared" si="149"/>
        <v>-2.6198000829412704E-2</v>
      </c>
      <c r="BM40" s="7">
        <f t="shared" si="149"/>
        <v>5.5991344333243154E-2</v>
      </c>
      <c r="BN40" s="7">
        <f t="shared" si="150"/>
        <v>6.6825057416646905E-2</v>
      </c>
      <c r="BO40" s="7">
        <f t="shared" si="150"/>
        <v>0.1988250854561382</v>
      </c>
      <c r="BP40" s="7">
        <f t="shared" si="150"/>
        <v>-1.6740825587030272E-2</v>
      </c>
      <c r="BQ40" s="7">
        <f t="shared" si="150"/>
        <v>-3.3532041728763229E-3</v>
      </c>
      <c r="BR40" s="7">
        <f t="shared" si="150"/>
        <v>7.995070819847383E-2</v>
      </c>
      <c r="BS40" s="7">
        <f t="shared" si="150"/>
        <v>4.8014099037138935E-2</v>
      </c>
      <c r="BT40" s="7">
        <f t="shared" si="150"/>
        <v>2.580760786773606E-2</v>
      </c>
      <c r="BU40" s="7">
        <f t="shared" si="150"/>
        <v>-0.1152803738317757</v>
      </c>
      <c r="BV40" s="7">
        <f t="shared" si="150"/>
        <v>3.4053258912000395E-2</v>
      </c>
      <c r="BW40" s="7">
        <f t="shared" si="150"/>
        <v>1.3330052089741917E-2</v>
      </c>
      <c r="BX40" s="7">
        <f t="shared" si="150"/>
        <v>7.4819829657130299E-2</v>
      </c>
      <c r="BY40" s="7">
        <f t="shared" si="150"/>
        <v>0.17577774256589018</v>
      </c>
      <c r="BZ40" s="7">
        <f t="shared" si="151"/>
        <v>0.14338704530950852</v>
      </c>
      <c r="CA40" s="7">
        <f t="shared" si="152"/>
        <v>0.11093121778785187</v>
      </c>
      <c r="CB40" s="7">
        <f t="shared" si="153"/>
        <v>6.8473667100130031E-2</v>
      </c>
      <c r="CC40" s="7">
        <f t="shared" si="153"/>
        <v>8.7372534926553058E-3</v>
      </c>
      <c r="CD40" s="7"/>
      <c r="CE40" s="7">
        <f>CE10/CD10-1</f>
        <v>7.9563872108442624E-2</v>
      </c>
    </row>
    <row r="41" spans="1:83">
      <c r="A41" s="81"/>
      <c r="B41" s="81"/>
      <c r="C41" s="88"/>
      <c r="D41" s="88"/>
      <c r="E41" s="88"/>
      <c r="F41" s="88"/>
      <c r="G41" s="88"/>
      <c r="H41" s="88"/>
      <c r="I41" s="88"/>
      <c r="J41" s="88"/>
      <c r="K41" s="88"/>
      <c r="L41" s="88"/>
      <c r="M41" s="88"/>
      <c r="N41" s="88"/>
      <c r="O41" s="33"/>
      <c r="P41" s="88"/>
      <c r="Q41" s="88"/>
      <c r="R41" s="88"/>
      <c r="S41" s="88"/>
      <c r="T41" s="88"/>
      <c r="U41" s="88"/>
      <c r="V41" s="88"/>
      <c r="W41" s="88"/>
      <c r="X41" s="88"/>
      <c r="Y41" s="88"/>
      <c r="Z41" s="88"/>
      <c r="AA41" s="88"/>
      <c r="AB41" s="482"/>
      <c r="AC41" s="482"/>
      <c r="AD41" s="482"/>
      <c r="AE41" s="482"/>
      <c r="AF41" s="88"/>
      <c r="AG41" s="88"/>
      <c r="AH41" s="88"/>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row>
    <row r="42" spans="1:83">
      <c r="A42" s="9" t="s">
        <v>837</v>
      </c>
      <c r="B42" s="9"/>
      <c r="C42" s="88">
        <f t="shared" si="138"/>
        <v>2.5652505001132475E-2</v>
      </c>
      <c r="D42" s="88">
        <f t="shared" si="138"/>
        <v>-9.2890559469743783E-3</v>
      </c>
      <c r="E42" s="88">
        <f t="shared" ref="E42:M44" si="156">E12/D12-1</f>
        <v>1.1822740654924502E-2</v>
      </c>
      <c r="F42" s="88">
        <f>F12/E12-1</f>
        <v>-3.9615696890641372E-3</v>
      </c>
      <c r="G42" s="88">
        <f t="shared" si="156"/>
        <v>1.9151246110999498E-2</v>
      </c>
      <c r="H42" s="88">
        <f t="shared" si="156"/>
        <v>1.0616940039582579E-2</v>
      </c>
      <c r="I42" s="88">
        <f t="shared" si="156"/>
        <v>5.3576845903697823E-3</v>
      </c>
      <c r="J42" s="88">
        <f>J12/I12-1</f>
        <v>-1.9606592316975036E-2</v>
      </c>
      <c r="K42" s="88">
        <f>K12/J12-1</f>
        <v>-1.1222403985484242E-2</v>
      </c>
      <c r="L42" s="88">
        <f>L12/K12-1</f>
        <v>-7.566335133216362E-3</v>
      </c>
      <c r="M42" s="88">
        <f>M12/L12-1</f>
        <v>1.137825296837458E-2</v>
      </c>
      <c r="N42" s="88"/>
      <c r="O42" s="33"/>
      <c r="P42" s="88">
        <f t="shared" ref="P42:V42" si="157">P12/O12-1</f>
        <v>1.1563409624846255E-3</v>
      </c>
      <c r="Q42" s="88">
        <f t="shared" si="157"/>
        <v>9.6240609493358775E-3</v>
      </c>
      <c r="R42" s="88">
        <f t="shared" si="157"/>
        <v>2.0174724628325702E-2</v>
      </c>
      <c r="S42" s="88">
        <f t="shared" si="157"/>
        <v>2.2310232914693362E-2</v>
      </c>
      <c r="T42" s="88">
        <f t="shared" si="157"/>
        <v>-3.405632117726265E-3</v>
      </c>
      <c r="U42" s="88">
        <f t="shared" si="157"/>
        <v>2.6988529685019857E-2</v>
      </c>
      <c r="V42" s="88">
        <f t="shared" si="157"/>
        <v>-1.2672802855886123E-2</v>
      </c>
      <c r="W42" s="88">
        <f t="shared" ref="W42:AC42" si="158">W12/V12-1</f>
        <v>1.5437232444236226E-2</v>
      </c>
      <c r="X42" s="88">
        <f t="shared" si="158"/>
        <v>-4.7386904265941387E-3</v>
      </c>
      <c r="Y42" s="88">
        <f t="shared" si="158"/>
        <v>2.0626055574296975E-2</v>
      </c>
      <c r="Z42" s="88">
        <f t="shared" si="158"/>
        <v>7.1742405070269744E-3</v>
      </c>
      <c r="AA42" s="88">
        <f t="shared" si="158"/>
        <v>8.9567925481024435E-3</v>
      </c>
      <c r="AB42" s="482">
        <f t="shared" si="158"/>
        <v>-1.7284536122854632E-3</v>
      </c>
      <c r="AC42" s="482">
        <f t="shared" si="158"/>
        <v>-3.2123353422635392E-2</v>
      </c>
      <c r="AD42" s="482">
        <f t="shared" ref="AD42:AD44" si="159">AD12/AC12-1</f>
        <v>4.3113578257170104E-4</v>
      </c>
      <c r="AE42" s="482">
        <f t="shared" ref="AE42:AE44" si="160">AE12/AD12-1</f>
        <v>3.2603255506795659E-3</v>
      </c>
      <c r="AF42" s="88"/>
      <c r="AG42" s="88"/>
      <c r="AH42" s="88"/>
      <c r="AI42" s="7"/>
      <c r="AJ42" s="7"/>
      <c r="AK42" s="7">
        <f t="shared" ref="AK42:AR44" si="161">AK12/AG12-1</f>
        <v>1.002942373514637E-2</v>
      </c>
      <c r="AL42" s="7">
        <f t="shared" si="161"/>
        <v>6.8943984132569858E-2</v>
      </c>
      <c r="AM42" s="7">
        <f t="shared" si="161"/>
        <v>1.3172615057068571E-2</v>
      </c>
      <c r="AN42" s="7">
        <f t="shared" si="161"/>
        <v>2.0578372430989145E-2</v>
      </c>
      <c r="AO42" s="7">
        <f t="shared" si="161"/>
        <v>3.9106315009294068E-3</v>
      </c>
      <c r="AP42" s="7">
        <f t="shared" si="161"/>
        <v>-3.7816348298264302E-2</v>
      </c>
      <c r="AQ42" s="7">
        <f t="shared" si="161"/>
        <v>-1.7664099120654031E-2</v>
      </c>
      <c r="AR42" s="7">
        <f t="shared" si="161"/>
        <v>-4.3601602772835868E-4</v>
      </c>
      <c r="AS42" s="7">
        <f t="shared" ref="AS42:BI44" si="162">AS12/AO12-1</f>
        <v>2.0116572418213075E-2</v>
      </c>
      <c r="AT42" s="7">
        <f t="shared" si="162"/>
        <v>1.1112728503302582E-2</v>
      </c>
      <c r="AU42" s="7">
        <f t="shared" si="162"/>
        <v>2.3906849085461701E-2</v>
      </c>
      <c r="AV42" s="7">
        <f t="shared" si="162"/>
        <v>7.9234927418598833E-3</v>
      </c>
      <c r="AW42" s="7">
        <f t="shared" si="162"/>
        <v>3.1438792399474114E-3</v>
      </c>
      <c r="AX42" s="7">
        <f t="shared" si="162"/>
        <v>-2.4627935449338278E-2</v>
      </c>
      <c r="AY42" s="7">
        <f t="shared" ref="AY42:BI42" si="163">AY12/AU12-1</f>
        <v>-4.4925266088330362E-3</v>
      </c>
      <c r="AZ42" s="7">
        <f t="shared" si="163"/>
        <v>4.2209464123323936E-3</v>
      </c>
      <c r="BA42" s="7">
        <f t="shared" si="163"/>
        <v>6.7798877048947936E-3</v>
      </c>
      <c r="BB42" s="7">
        <f t="shared" si="163"/>
        <v>3.6501488620880984E-2</v>
      </c>
      <c r="BC42" s="7">
        <f t="shared" si="163"/>
        <v>2.9694453294416334E-2</v>
      </c>
      <c r="BD42" s="7">
        <f t="shared" si="163"/>
        <v>6.1416070007955792E-3</v>
      </c>
      <c r="BE42" s="7">
        <f t="shared" si="163"/>
        <v>6.7572228197418926E-3</v>
      </c>
      <c r="BF42" s="7">
        <f t="shared" si="163"/>
        <v>1.0654638309473885E-2</v>
      </c>
      <c r="BG42" s="7">
        <f t="shared" si="163"/>
        <v>-1.7786152950934886E-3</v>
      </c>
      <c r="BH42" s="7">
        <f t="shared" si="163"/>
        <v>1.7805409215365664E-2</v>
      </c>
      <c r="BI42" s="7">
        <f t="shared" si="163"/>
        <v>1.6241708494257434E-2</v>
      </c>
      <c r="BJ42" s="7">
        <f t="shared" ref="BJ42:BM44" si="164">BJ12/BF12-1</f>
        <v>1.5455797911287483E-2</v>
      </c>
      <c r="BK42" s="7">
        <f t="shared" si="164"/>
        <v>1.353836185821411E-3</v>
      </c>
      <c r="BL42" s="7">
        <f t="shared" si="164"/>
        <v>5.8188778816941067E-3</v>
      </c>
      <c r="BM42" s="7">
        <f t="shared" si="164"/>
        <v>-7.6034044274531087E-4</v>
      </c>
      <c r="BN42" s="7">
        <f t="shared" ref="BN42:BY44" si="165">BN12/BJ12-1</f>
        <v>-1.7492842758911831E-2</v>
      </c>
      <c r="BO42" s="7">
        <f t="shared" si="165"/>
        <v>8.8149978781297822E-3</v>
      </c>
      <c r="BP42" s="7">
        <f t="shared" si="165"/>
        <v>-2.6130561891378523E-2</v>
      </c>
      <c r="BQ42" s="7">
        <f t="shared" si="165"/>
        <v>-4.8162799182355664E-2</v>
      </c>
      <c r="BR42" s="7">
        <f t="shared" si="165"/>
        <v>-3.5252495014798657E-2</v>
      </c>
      <c r="BS42" s="7">
        <f t="shared" si="165"/>
        <v>-2.0147421120198628E-2</v>
      </c>
      <c r="BT42" s="7">
        <f t="shared" si="165"/>
        <v>-3.1351826590590992E-3</v>
      </c>
      <c r="BU42" s="7">
        <f t="shared" si="165"/>
        <v>1.5034109957849928E-2</v>
      </c>
      <c r="BV42" s="7">
        <f t="shared" si="165"/>
        <v>5.4701487775368207E-3</v>
      </c>
      <c r="BW42" s="7">
        <f t="shared" si="165"/>
        <v>1.9182825764585409E-3</v>
      </c>
      <c r="BX42" s="7">
        <f t="shared" si="165"/>
        <v>-1.4684140945931401E-2</v>
      </c>
      <c r="BY42" s="7">
        <f t="shared" si="165"/>
        <v>-2.3059693192663766E-2</v>
      </c>
      <c r="BZ42" s="7">
        <f t="shared" ref="BZ42:BZ44" si="166">BZ12/BV12-1</f>
        <v>2.7948567667016366E-2</v>
      </c>
      <c r="CA42" s="7">
        <f t="shared" ref="CA42:CA44" si="167">CA12/BW12-1</f>
        <v>-8.3077329467140526E-4</v>
      </c>
      <c r="CB42" s="7">
        <f t="shared" ref="CB42:CC44" si="168">CB12/BX12-1</f>
        <v>7.477327171589998E-3</v>
      </c>
      <c r="CC42" s="7">
        <f t="shared" si="168"/>
        <v>1.5376815373638442E-2</v>
      </c>
      <c r="CD42" s="7"/>
      <c r="CE42" s="7">
        <f>CE12/CD12-1</f>
        <v>1.137825296837458E-2</v>
      </c>
    </row>
    <row r="43" spans="1:83">
      <c r="A43" s="81" t="s">
        <v>843</v>
      </c>
      <c r="B43" s="81"/>
      <c r="C43" s="88">
        <f>C13/B13-1</f>
        <v>1.7520705587368957E-2</v>
      </c>
      <c r="D43" s="88">
        <f>D13/C13-1</f>
        <v>-1.3025624051684281E-2</v>
      </c>
      <c r="E43" s="88">
        <f t="shared" si="156"/>
        <v>1.0577644246515527E-2</v>
      </c>
      <c r="F43" s="88">
        <f>F13/E13-1</f>
        <v>-1.3008219341224536E-2</v>
      </c>
      <c r="G43" s="88">
        <f t="shared" si="156"/>
        <v>5.7965631631191616E-3</v>
      </c>
      <c r="H43" s="88">
        <f t="shared" si="156"/>
        <v>7.0871799678211556E-3</v>
      </c>
      <c r="I43" s="88">
        <f t="shared" si="156"/>
        <v>8.5210801185655605E-3</v>
      </c>
      <c r="J43" s="88">
        <f t="shared" si="156"/>
        <v>-5.3648058768325235E-3</v>
      </c>
      <c r="K43" s="88">
        <f t="shared" si="156"/>
        <v>-1.7102811079546365E-2</v>
      </c>
      <c r="L43" s="88">
        <f t="shared" si="156"/>
        <v>-1.6312075258813064E-2</v>
      </c>
      <c r="M43" s="88">
        <f t="shared" si="156"/>
        <v>9.8013219614159208E-3</v>
      </c>
      <c r="N43" s="88"/>
      <c r="O43" s="33"/>
      <c r="P43" s="88">
        <f t="shared" ref="P43:AA43" si="169">P13/O13-1</f>
        <v>-5.624330023057289E-3</v>
      </c>
      <c r="Q43" s="88">
        <f t="shared" si="169"/>
        <v>4.2332871760963897E-4</v>
      </c>
      <c r="R43" s="88">
        <f t="shared" si="169"/>
        <v>6.4600201472573282E-3</v>
      </c>
      <c r="S43" s="88">
        <f t="shared" si="169"/>
        <v>1.5227775887439954E-2</v>
      </c>
      <c r="T43" s="88">
        <f t="shared" si="169"/>
        <v>-1.3996384780260662E-2</v>
      </c>
      <c r="U43" s="88">
        <f t="shared" si="169"/>
        <v>2.0447539623079436E-2</v>
      </c>
      <c r="V43" s="88">
        <f t="shared" si="169"/>
        <v>-1.4416461618469101E-2</v>
      </c>
      <c r="W43" s="88">
        <f t="shared" si="169"/>
        <v>9.1601516941437477E-3</v>
      </c>
      <c r="X43" s="88">
        <f t="shared" si="169"/>
        <v>-8.1884731326308247E-3</v>
      </c>
      <c r="Y43" s="88">
        <f t="shared" si="169"/>
        <v>2.6356049111087021E-3</v>
      </c>
      <c r="Z43" s="88">
        <f t="shared" si="169"/>
        <v>-8.4477560647955308E-4</v>
      </c>
      <c r="AA43" s="88">
        <f t="shared" si="169"/>
        <v>1.6761273562870382E-2</v>
      </c>
      <c r="AB43" s="482">
        <f>AB13/AA13-1</f>
        <v>6.1619109212236456E-3</v>
      </c>
      <c r="AC43" s="482">
        <f>AC13/AB13-1</f>
        <v>-2.6167649004153026E-2</v>
      </c>
      <c r="AD43" s="482">
        <f t="shared" si="159"/>
        <v>-1.8857419229903694E-2</v>
      </c>
      <c r="AE43" s="482">
        <f t="shared" si="160"/>
        <v>7.0055564619060373E-3</v>
      </c>
      <c r="AF43" s="88"/>
      <c r="AG43" s="88"/>
      <c r="AH43" s="88"/>
      <c r="AI43" s="7"/>
      <c r="AJ43" s="7"/>
      <c r="AK43" s="7">
        <f t="shared" si="161"/>
        <v>8.4553103145219577E-3</v>
      </c>
      <c r="AL43" s="7">
        <f t="shared" si="161"/>
        <v>5.8099958801481888E-2</v>
      </c>
      <c r="AM43" s="7">
        <f t="shared" si="161"/>
        <v>7.6604963973436746E-3</v>
      </c>
      <c r="AN43" s="7">
        <f t="shared" si="161"/>
        <v>1.2770223881846565E-2</v>
      </c>
      <c r="AO43" s="7">
        <f t="shared" si="161"/>
        <v>-5.2245132680405204E-3</v>
      </c>
      <c r="AP43" s="7">
        <f t="shared" si="161"/>
        <v>-3.6593356948369404E-2</v>
      </c>
      <c r="AQ43" s="7">
        <f t="shared" si="161"/>
        <v>-1.8191495694620974E-2</v>
      </c>
      <c r="AR43" s="7">
        <f t="shared" si="161"/>
        <v>-5.8902187234555203E-4</v>
      </c>
      <c r="AS43" s="7">
        <f t="shared" si="162"/>
        <v>1.5197138170295332E-3</v>
      </c>
      <c r="AT43" s="7">
        <f t="shared" si="162"/>
        <v>9.5785548520830321E-3</v>
      </c>
      <c r="AU43" s="7">
        <f t="shared" si="162"/>
        <v>3.3919684616244172E-2</v>
      </c>
      <c r="AV43" s="7">
        <f t="shared" si="162"/>
        <v>-7.3795205638089723E-3</v>
      </c>
      <c r="AW43" s="7">
        <f t="shared" si="162"/>
        <v>8.2609465351777267E-3</v>
      </c>
      <c r="AX43" s="7">
        <f t="shared" si="162"/>
        <v>-2.7030532966956344E-2</v>
      </c>
      <c r="AY43" s="7">
        <f t="shared" si="162"/>
        <v>-2.6933359397009138E-2</v>
      </c>
      <c r="AZ43" s="7">
        <f t="shared" si="162"/>
        <v>1.1345845151921941E-2</v>
      </c>
      <c r="BA43" s="7">
        <f t="shared" si="162"/>
        <v>-1.4803349897897777E-2</v>
      </c>
      <c r="BB43" s="7">
        <f t="shared" si="162"/>
        <v>2.6125688300927097E-2</v>
      </c>
      <c r="BC43" s="7">
        <f t="shared" si="162"/>
        <v>1.9997825681070003E-2</v>
      </c>
      <c r="BD43" s="7">
        <f t="shared" si="162"/>
        <v>-4.6658172750596583E-3</v>
      </c>
      <c r="BE43" s="7">
        <f t="shared" si="162"/>
        <v>-1.8226229896109003E-2</v>
      </c>
      <c r="BF43" s="7">
        <f t="shared" si="162"/>
        <v>-8.8226048688484493E-3</v>
      </c>
      <c r="BG43" s="7">
        <f t="shared" si="162"/>
        <v>-2.936866068480537E-3</v>
      </c>
      <c r="BH43" s="7">
        <f t="shared" si="162"/>
        <v>6.3599420920339433E-3</v>
      </c>
      <c r="BI43" s="7">
        <f t="shared" si="162"/>
        <v>3.8729370344550818E-2</v>
      </c>
      <c r="BJ43" s="7">
        <f t="shared" si="164"/>
        <v>2.337975361542588E-2</v>
      </c>
      <c r="BK43" s="7">
        <f t="shared" si="164"/>
        <v>-1.0166970707504719E-3</v>
      </c>
      <c r="BL43" s="7">
        <f t="shared" si="164"/>
        <v>1.2857491000064725E-2</v>
      </c>
      <c r="BM43" s="7">
        <f t="shared" si="164"/>
        <v>-1.0984847372300655E-3</v>
      </c>
      <c r="BN43" s="7">
        <f t="shared" si="165"/>
        <v>2.4846876304152055E-3</v>
      </c>
      <c r="BO43" s="7">
        <f t="shared" si="165"/>
        <v>2.2077219673046322E-2</v>
      </c>
      <c r="BP43" s="7">
        <f t="shared" si="165"/>
        <v>-2.1951023897195054E-2</v>
      </c>
      <c r="BQ43" s="7">
        <f t="shared" si="165"/>
        <v>-2.4410826386744855E-2</v>
      </c>
      <c r="BR43" s="7">
        <f t="shared" si="165"/>
        <v>-5.2582190585710564E-2</v>
      </c>
      <c r="BS43" s="7">
        <f t="shared" si="165"/>
        <v>-2.4358851805320381E-2</v>
      </c>
      <c r="BT43" s="7">
        <f t="shared" si="165"/>
        <v>1.2754972290528466E-2</v>
      </c>
      <c r="BU43" s="7">
        <f t="shared" si="165"/>
        <v>-1.1926110556883307E-2</v>
      </c>
      <c r="BV43" s="7">
        <f t="shared" si="165"/>
        <v>-1.5125170575089997E-2</v>
      </c>
      <c r="BW43" s="7">
        <f t="shared" si="165"/>
        <v>-1.2934327581762495E-2</v>
      </c>
      <c r="BX43" s="7">
        <f t="shared" si="165"/>
        <v>-3.1414084784206264E-2</v>
      </c>
      <c r="BY43" s="7">
        <f t="shared" si="165"/>
        <v>4.9567466660160875E-4</v>
      </c>
      <c r="BZ43" s="7">
        <f t="shared" si="166"/>
        <v>2.9588499725391681E-2</v>
      </c>
      <c r="CA43" s="7">
        <f t="shared" si="167"/>
        <v>-3.0215942957215747E-3</v>
      </c>
      <c r="CB43" s="7">
        <f t="shared" si="168"/>
        <v>4.2718356195114993E-3</v>
      </c>
      <c r="CC43" s="7">
        <f t="shared" si="168"/>
        <v>1.3823233947716229E-2</v>
      </c>
      <c r="CD43" s="7"/>
      <c r="CE43" s="7">
        <f>CE13/CD13-1</f>
        <v>9.8013219614159208E-3</v>
      </c>
    </row>
    <row r="44" spans="1:83">
      <c r="A44" s="89" t="s">
        <v>844</v>
      </c>
      <c r="B44" s="89"/>
      <c r="C44" s="90">
        <f>C14/B14-1</f>
        <v>9.3351000383765648E-2</v>
      </c>
      <c r="D44" s="90">
        <f>D14/C14-1</f>
        <v>1.8716812165453511E-2</v>
      </c>
      <c r="E44" s="90">
        <f t="shared" si="156"/>
        <v>2.107113340860689E-2</v>
      </c>
      <c r="F44" s="90">
        <f>F14/E14-1</f>
        <v>6.2547310052987193E-2</v>
      </c>
      <c r="G44" s="90">
        <f t="shared" si="156"/>
        <v>0.11033862699531571</v>
      </c>
      <c r="H44" s="90">
        <f t="shared" si="156"/>
        <v>3.2457242245627516E-2</v>
      </c>
      <c r="I44" s="90">
        <f t="shared" si="156"/>
        <v>-1.3729655869498036E-2</v>
      </c>
      <c r="J44" s="90">
        <f t="shared" si="156"/>
        <v>-0.10747755783720181</v>
      </c>
      <c r="K44" s="90">
        <f t="shared" si="156"/>
        <v>2.9210319831419307E-2</v>
      </c>
      <c r="L44" s="90">
        <f t="shared" si="156"/>
        <v>4.986198803345343E-2</v>
      </c>
      <c r="M44" s="90">
        <f t="shared" si="156"/>
        <v>2.1080389648725717E-2</v>
      </c>
      <c r="N44" s="90"/>
      <c r="O44" s="92"/>
      <c r="P44" s="90">
        <f t="shared" ref="P44:AA44" si="170">P14/O14-1</f>
        <v>9.8833662627127117E-2</v>
      </c>
      <c r="Q44" s="90">
        <f t="shared" si="170"/>
        <v>0.12956349535157341</v>
      </c>
      <c r="R44" s="90">
        <f t="shared" si="170"/>
        <v>0.17851785288562039</v>
      </c>
      <c r="S44" s="90">
        <f t="shared" si="170"/>
        <v>9.2142650404429371E-2</v>
      </c>
      <c r="T44" s="90">
        <f t="shared" si="170"/>
        <v>9.3664155201696131E-2</v>
      </c>
      <c r="U44" s="90">
        <f t="shared" si="170"/>
        <v>8.1038476470389087E-2</v>
      </c>
      <c r="V44" s="90">
        <f t="shared" si="170"/>
        <v>9.2794562479658893E-4</v>
      </c>
      <c r="W44" s="90">
        <f t="shared" si="170"/>
        <v>6.3648622616066186E-2</v>
      </c>
      <c r="X44" s="90">
        <f t="shared" si="170"/>
        <v>2.0402434165248007E-2</v>
      </c>
      <c r="Y44" s="90">
        <f t="shared" si="170"/>
        <v>0.14804181716527198</v>
      </c>
      <c r="Z44" s="90">
        <f t="shared" si="170"/>
        <v>5.6784230360421351E-2</v>
      </c>
      <c r="AA44" s="90">
        <f t="shared" si="170"/>
        <v>-3.6687617609032386E-2</v>
      </c>
      <c r="AB44" s="483">
        <f>AB14/AA14-1</f>
        <v>-5.0435578268355652E-2</v>
      </c>
      <c r="AC44" s="483">
        <f>AC14/AB14-1</f>
        <v>-7.1079141868401474E-2</v>
      </c>
      <c r="AD44" s="483">
        <f t="shared" si="159"/>
        <v>0.1326958628986612</v>
      </c>
      <c r="AE44" s="483">
        <f t="shared" si="160"/>
        <v>-1.8985153123848075E-2</v>
      </c>
      <c r="AF44" s="90"/>
      <c r="AG44" s="90"/>
      <c r="AH44" s="90"/>
      <c r="AI44" s="220"/>
      <c r="AJ44" s="220"/>
      <c r="AK44" s="220">
        <f t="shared" si="161"/>
        <v>2.3136854682132668E-2</v>
      </c>
      <c r="AL44" s="220">
        <f t="shared" si="161"/>
        <v>0.16119413539505945</v>
      </c>
      <c r="AM44" s="220">
        <f t="shared" si="161"/>
        <v>5.6204949267710358E-2</v>
      </c>
      <c r="AN44" s="220">
        <f t="shared" si="161"/>
        <v>8.8593516391350269E-2</v>
      </c>
      <c r="AO44" s="220">
        <f t="shared" si="161"/>
        <v>7.8886226233775725E-2</v>
      </c>
      <c r="AP44" s="220">
        <f t="shared" si="161"/>
        <v>-4.9632073077898964E-2</v>
      </c>
      <c r="AQ44" s="220">
        <f t="shared" si="161"/>
        <v>-1.3736024898718502E-2</v>
      </c>
      <c r="AR44" s="220">
        <f t="shared" si="161"/>
        <v>8.0395276777478486E-4</v>
      </c>
      <c r="AS44" s="220">
        <f t="shared" si="162"/>
        <v>0.16084878004780578</v>
      </c>
      <c r="AT44" s="220">
        <f t="shared" si="162"/>
        <v>2.2747904095690608E-2</v>
      </c>
      <c r="AU44" s="220">
        <f t="shared" si="162"/>
        <v>-5.0332316696930723E-2</v>
      </c>
      <c r="AV44" s="220">
        <f t="shared" si="162"/>
        <v>0.13176744263886331</v>
      </c>
      <c r="AW44" s="220">
        <f t="shared" si="162"/>
        <v>-3.0264768157889588E-2</v>
      </c>
      <c r="AX44" s="220">
        <f t="shared" si="162"/>
        <v>-6.6412572442959839E-3</v>
      </c>
      <c r="AY44" s="220">
        <f t="shared" si="162"/>
        <v>0.17666332516521877</v>
      </c>
      <c r="AZ44" s="220">
        <f t="shared" si="162"/>
        <v>-4.6350173378779003E-2</v>
      </c>
      <c r="BA44" s="220">
        <f t="shared" si="162"/>
        <v>0.15329220167865221</v>
      </c>
      <c r="BB44" s="220">
        <f t="shared" si="162"/>
        <v>0.11255242880719862</v>
      </c>
      <c r="BC44" s="220">
        <f t="shared" si="162"/>
        <v>9.4415827213277792E-2</v>
      </c>
      <c r="BD44" s="220">
        <f t="shared" si="162"/>
        <v>8.7491471810457133E-2</v>
      </c>
      <c r="BE44" s="220">
        <f t="shared" si="162"/>
        <v>0.15163226137024854</v>
      </c>
      <c r="BF44" s="220">
        <f t="shared" si="162"/>
        <v>0.14240901016667307</v>
      </c>
      <c r="BG44" s="220">
        <f t="shared" si="162"/>
        <v>5.4274964321239239E-3</v>
      </c>
      <c r="BH44" s="220">
        <f t="shared" si="162"/>
        <v>9.6657137357506029E-2</v>
      </c>
      <c r="BI44" s="220">
        <f t="shared" si="162"/>
        <v>-9.4927115461476363E-2</v>
      </c>
      <c r="BJ44" s="220">
        <f t="shared" si="164"/>
        <v>-3.1040129685380613E-2</v>
      </c>
      <c r="BK44" s="220">
        <f t="shared" si="164"/>
        <v>1.5979525560788854E-2</v>
      </c>
      <c r="BL44" s="220">
        <f t="shared" si="164"/>
        <v>-3.867981563704681E-2</v>
      </c>
      <c r="BM44" s="220">
        <f t="shared" si="164"/>
        <v>1.1581499595896272E-3</v>
      </c>
      <c r="BN44" s="220">
        <f t="shared" si="165"/>
        <v>-0.14129998719644909</v>
      </c>
      <c r="BO44" s="220">
        <f t="shared" si="165"/>
        <v>-7.1641264465142518E-2</v>
      </c>
      <c r="BP44" s="220">
        <f t="shared" si="165"/>
        <v>-5.3970529561730318E-2</v>
      </c>
      <c r="BQ44" s="220">
        <f t="shared" si="165"/>
        <v>-0.18261788644950816</v>
      </c>
      <c r="BR44" s="220">
        <f t="shared" si="165"/>
        <v>9.0128328744247144E-2</v>
      </c>
      <c r="BS44" s="220">
        <f t="shared" si="165"/>
        <v>7.9807246497982653E-3</v>
      </c>
      <c r="BT44" s="220">
        <f t="shared" ref="BT44:BY44" si="171">BT14/BP14-1</f>
        <v>-0.11256218905472637</v>
      </c>
      <c r="BU44" s="220">
        <f t="shared" si="171"/>
        <v>0.19718983861935557</v>
      </c>
      <c r="BV44" s="220">
        <f t="shared" si="171"/>
        <v>0.13497100339205592</v>
      </c>
      <c r="BW44" s="220">
        <f t="shared" si="171"/>
        <v>9.7936162030508811E-2</v>
      </c>
      <c r="BX44" s="220">
        <f t="shared" si="171"/>
        <v>0.1167951413221211</v>
      </c>
      <c r="BY44" s="220">
        <f t="shared" si="171"/>
        <v>-0.15441138949839261</v>
      </c>
      <c r="BZ44" s="220">
        <f t="shared" si="166"/>
        <v>1.9000562384510422E-2</v>
      </c>
      <c r="CA44" s="220">
        <f t="shared" si="167"/>
        <v>1.1902063802754048E-2</v>
      </c>
      <c r="CB44" s="220">
        <f t="shared" si="168"/>
        <v>2.9325851610902287E-2</v>
      </c>
      <c r="CC44" s="220">
        <f t="shared" si="168"/>
        <v>2.562709955142517E-2</v>
      </c>
      <c r="CD44" s="220"/>
      <c r="CE44" s="220">
        <f>CE14/CD14-1</f>
        <v>2.1080389648725717E-2</v>
      </c>
    </row>
    <row r="46" spans="1:83" ht="15">
      <c r="A46" s="144" t="s">
        <v>1102</v>
      </c>
      <c r="B46" s="138" t="s">
        <v>487</v>
      </c>
      <c r="C46" s="144"/>
      <c r="D46" s="144"/>
      <c r="E46" s="144"/>
      <c r="F46" s="144"/>
      <c r="G46" s="144"/>
      <c r="H46" s="144"/>
      <c r="I46" s="144"/>
      <c r="J46" s="144"/>
      <c r="K46" s="144"/>
      <c r="L46" s="144"/>
      <c r="M46" s="144"/>
      <c r="N46" s="144"/>
    </row>
    <row r="47" spans="1:83" ht="15">
      <c r="A47" s="143"/>
      <c r="B47" s="143"/>
      <c r="C47" s="143"/>
      <c r="D47" s="143"/>
      <c r="E47" s="143"/>
      <c r="F47" s="143"/>
      <c r="G47" s="143"/>
      <c r="H47" s="143"/>
      <c r="I47" s="143"/>
      <c r="J47" s="143"/>
      <c r="K47" s="143"/>
      <c r="L47" s="143"/>
      <c r="M47" s="143"/>
      <c r="N47" s="143"/>
      <c r="O47" s="138"/>
    </row>
    <row r="48" spans="1:83" ht="15">
      <c r="A48" s="138" t="s">
        <v>1093</v>
      </c>
      <c r="B48" s="138"/>
      <c r="C48" s="138"/>
      <c r="D48" s="138"/>
      <c r="E48" s="138"/>
      <c r="F48" s="138"/>
      <c r="G48" s="138"/>
      <c r="H48" s="138"/>
      <c r="I48" s="138"/>
      <c r="J48" s="138"/>
      <c r="K48" s="138"/>
      <c r="L48" s="138"/>
      <c r="M48" s="138"/>
      <c r="N48" s="138"/>
      <c r="O48" s="138"/>
      <c r="P48" s="138"/>
      <c r="Q48" s="138"/>
      <c r="R48" s="138"/>
      <c r="S48" s="138"/>
      <c r="T48" s="138"/>
      <c r="U48" s="138"/>
      <c r="V48" s="138"/>
      <c r="W48" s="138"/>
    </row>
    <row r="1048576" spans="12:13">
      <c r="L1048576" s="352"/>
      <c r="M1048576" s="352"/>
    </row>
  </sheetData>
  <mergeCells count="1">
    <mergeCell ref="A1:C1"/>
  </mergeCells>
  <phoneticPr fontId="15" type="noConversion"/>
  <hyperlinks>
    <hyperlink ref="B46" r:id="rId1"/>
    <hyperlink ref="A48:O48" location="'Table of Contents'!A1" display="Table of contents"/>
  </hyperlinks>
  <pageMargins left="0.75" right="0.75" top="1" bottom="1" header="0.5" footer="0.5"/>
  <pageSetup orientation="portrait" verticalDpi="1200" r:id="rId2"/>
  <headerFooter alignWithMargins="0"/>
  <ignoredErrors>
    <ignoredError sqref="AB4:AC14" formulaRange="1"/>
  </ignoredErrors>
</worksheet>
</file>

<file path=xl/worksheets/sheet32.xml><?xml version="1.0" encoding="utf-8"?>
<worksheet xmlns="http://schemas.openxmlformats.org/spreadsheetml/2006/main" xmlns:r="http://schemas.openxmlformats.org/officeDocument/2006/relationships">
  <dimension ref="A1:E138"/>
  <sheetViews>
    <sheetView showGridLines="0" topLeftCell="A32" workbookViewId="0">
      <selection activeCell="A47" sqref="A47"/>
    </sheetView>
  </sheetViews>
  <sheetFormatPr defaultRowHeight="12.75"/>
  <cols>
    <col min="1" max="1" width="14.7109375" style="5" customWidth="1"/>
    <col min="2" max="2" width="18.7109375" style="5" customWidth="1"/>
    <col min="4" max="4" width="14.42578125" customWidth="1"/>
    <col min="5" max="5" width="16.7109375" customWidth="1"/>
  </cols>
  <sheetData>
    <row r="1" spans="1:5">
      <c r="A1" s="741" t="s">
        <v>1948</v>
      </c>
      <c r="B1" s="741"/>
      <c r="C1" s="741"/>
      <c r="D1" s="741"/>
      <c r="E1" s="741"/>
    </row>
    <row r="2" spans="1:5">
      <c r="A2" s="741" t="s">
        <v>1949</v>
      </c>
      <c r="B2" s="741"/>
      <c r="C2" s="741"/>
      <c r="D2" s="741"/>
      <c r="E2" s="741"/>
    </row>
    <row r="3" spans="1:5">
      <c r="A3" s="181"/>
      <c r="B3" s="181"/>
      <c r="C3" s="181"/>
      <c r="D3" s="181"/>
    </row>
    <row r="4" spans="1:5" ht="13.5" thickBot="1">
      <c r="A4" s="43" t="s">
        <v>402</v>
      </c>
      <c r="B4" s="43" t="s">
        <v>403</v>
      </c>
      <c r="C4" s="30"/>
      <c r="D4" s="43" t="s">
        <v>402</v>
      </c>
      <c r="E4" s="43" t="s">
        <v>403</v>
      </c>
    </row>
    <row r="5" spans="1:5">
      <c r="A5" s="5">
        <v>1936</v>
      </c>
      <c r="B5" s="247">
        <v>149126436.96000001</v>
      </c>
      <c r="D5" s="5">
        <v>1975</v>
      </c>
      <c r="E5" s="247">
        <v>1308583000</v>
      </c>
    </row>
    <row r="6" spans="1:5">
      <c r="A6" s="5">
        <v>1937</v>
      </c>
      <c r="B6" s="247">
        <v>281584099.63</v>
      </c>
      <c r="D6" s="5">
        <v>1976</v>
      </c>
      <c r="E6" s="247">
        <v>1342430000</v>
      </c>
    </row>
    <row r="7" spans="1:5">
      <c r="A7" s="5">
        <v>1938</v>
      </c>
      <c r="B7" s="247">
        <v>273912458.29000002</v>
      </c>
      <c r="D7" s="5">
        <v>1977</v>
      </c>
      <c r="E7" s="247">
        <v>1398497000</v>
      </c>
    </row>
    <row r="8" spans="1:5">
      <c r="A8" s="5">
        <v>1939</v>
      </c>
      <c r="B8" s="247">
        <v>263340994.31999999</v>
      </c>
      <c r="D8" s="5">
        <v>1978</v>
      </c>
      <c r="E8" s="247">
        <v>1423614000</v>
      </c>
    </row>
    <row r="9" spans="1:5">
      <c r="A9" s="5">
        <v>1940</v>
      </c>
      <c r="B9" s="247">
        <v>267776187.31999999</v>
      </c>
      <c r="D9" s="5">
        <v>1979</v>
      </c>
      <c r="E9" s="247">
        <v>1504601000</v>
      </c>
    </row>
    <row r="10" spans="1:5">
      <c r="A10" s="5">
        <v>1941</v>
      </c>
      <c r="B10" s="247">
        <v>322706236.14999998</v>
      </c>
      <c r="D10" s="5">
        <v>1980</v>
      </c>
      <c r="E10" s="247">
        <v>1547853000</v>
      </c>
    </row>
    <row r="11" spans="1:5">
      <c r="A11" s="5">
        <v>1942</v>
      </c>
      <c r="B11" s="247">
        <v>369672080.08999997</v>
      </c>
      <c r="D11" s="5">
        <v>1981</v>
      </c>
      <c r="E11" s="247">
        <v>1606328000</v>
      </c>
    </row>
    <row r="12" spans="1:5">
      <c r="A12" s="5">
        <v>1943</v>
      </c>
      <c r="B12" s="247">
        <v>462610196.26999998</v>
      </c>
      <c r="D12" s="5">
        <v>1982</v>
      </c>
      <c r="E12" s="247">
        <v>1606303000</v>
      </c>
    </row>
    <row r="13" spans="1:5">
      <c r="A13" s="5">
        <v>1944</v>
      </c>
      <c r="B13" s="247">
        <v>567167764.95000005</v>
      </c>
      <c r="D13" s="5">
        <v>1983</v>
      </c>
      <c r="E13" s="247">
        <v>1597375000</v>
      </c>
    </row>
    <row r="14" spans="1:5">
      <c r="A14" s="5">
        <v>1945</v>
      </c>
      <c r="B14" s="247">
        <v>642801763.74000001</v>
      </c>
      <c r="D14" s="5">
        <v>1984</v>
      </c>
      <c r="E14" s="247">
        <v>1516064000</v>
      </c>
    </row>
    <row r="15" spans="1:5">
      <c r="A15" s="5">
        <v>1946</v>
      </c>
      <c r="B15" s="247">
        <v>653949191.42999995</v>
      </c>
      <c r="D15" s="5">
        <v>1985</v>
      </c>
      <c r="E15" s="247">
        <v>1571436000</v>
      </c>
    </row>
    <row r="16" spans="1:5">
      <c r="A16" s="5">
        <v>1947</v>
      </c>
      <c r="B16" s="247">
        <v>665081495.63</v>
      </c>
      <c r="D16" s="5">
        <v>1986</v>
      </c>
      <c r="E16" s="247">
        <v>1500921000</v>
      </c>
    </row>
    <row r="17" spans="1:5">
      <c r="A17" s="5">
        <v>1948</v>
      </c>
      <c r="B17" s="247">
        <v>701119310.13</v>
      </c>
      <c r="D17" s="5">
        <v>1987</v>
      </c>
      <c r="E17" s="247">
        <v>1675669000</v>
      </c>
    </row>
    <row r="18" spans="1:5">
      <c r="A18" s="5">
        <v>1949</v>
      </c>
      <c r="B18" s="247">
        <v>690803188.60000002</v>
      </c>
      <c r="D18" s="5">
        <v>1988</v>
      </c>
      <c r="E18" s="247">
        <v>1685702000</v>
      </c>
    </row>
    <row r="19" spans="1:5">
      <c r="A19" s="5">
        <v>1950</v>
      </c>
      <c r="B19" s="247">
        <v>672149871.80999994</v>
      </c>
      <c r="D19" s="5">
        <v>1989</v>
      </c>
      <c r="E19" s="247">
        <v>1678070000</v>
      </c>
    </row>
    <row r="20" spans="1:5">
      <c r="A20" s="5">
        <v>1951</v>
      </c>
      <c r="B20" s="247">
        <v>669471182.09000003</v>
      </c>
      <c r="D20" s="5">
        <v>1990</v>
      </c>
      <c r="E20" s="247">
        <v>1708890000</v>
      </c>
    </row>
    <row r="21" spans="1:5">
      <c r="A21" s="5">
        <v>1952</v>
      </c>
      <c r="B21" s="247">
        <v>732751899</v>
      </c>
      <c r="D21" s="5">
        <v>1991</v>
      </c>
      <c r="E21" s="247">
        <v>2959621000</v>
      </c>
    </row>
    <row r="22" spans="1:5">
      <c r="A22" s="5">
        <v>1953</v>
      </c>
      <c r="B22" s="247">
        <v>768681070</v>
      </c>
      <c r="D22" s="5">
        <v>1992</v>
      </c>
      <c r="E22" s="247">
        <v>3391821000</v>
      </c>
    </row>
    <row r="23" spans="1:5">
      <c r="A23" s="5">
        <v>1954</v>
      </c>
      <c r="B23" s="247">
        <v>774900000</v>
      </c>
      <c r="D23" s="5">
        <v>1993</v>
      </c>
      <c r="E23" s="247">
        <v>3339330000</v>
      </c>
    </row>
    <row r="24" spans="1:5">
      <c r="A24" s="5">
        <v>1955</v>
      </c>
      <c r="B24" s="247">
        <v>742784000</v>
      </c>
      <c r="D24" s="5">
        <v>1994</v>
      </c>
      <c r="E24" s="247">
        <v>3381408000</v>
      </c>
    </row>
    <row r="25" spans="1:5">
      <c r="A25" s="5">
        <v>1956</v>
      </c>
      <c r="B25" s="247">
        <v>770581000</v>
      </c>
      <c r="D25" s="5">
        <v>1995</v>
      </c>
      <c r="E25" s="247">
        <v>3331312000</v>
      </c>
    </row>
    <row r="26" spans="1:5">
      <c r="A26" s="5">
        <v>1957</v>
      </c>
      <c r="B26" s="247">
        <v>765565000</v>
      </c>
      <c r="D26" s="5">
        <v>1996</v>
      </c>
      <c r="E26" s="247">
        <v>3383950000</v>
      </c>
    </row>
    <row r="27" spans="1:5">
      <c r="A27" s="5">
        <v>1958</v>
      </c>
      <c r="B27" s="247">
        <v>762660000</v>
      </c>
      <c r="D27" s="5">
        <v>1997</v>
      </c>
      <c r="E27" s="247">
        <v>3387863000</v>
      </c>
    </row>
    <row r="28" spans="1:5">
      <c r="A28" s="5">
        <v>1959</v>
      </c>
      <c r="B28" s="247">
        <v>772505000</v>
      </c>
      <c r="D28" s="5">
        <v>1998</v>
      </c>
      <c r="E28" s="247">
        <v>3420468000</v>
      </c>
    </row>
    <row r="29" spans="1:5">
      <c r="A29" s="5">
        <v>1960</v>
      </c>
      <c r="B29" s="247">
        <v>800921000</v>
      </c>
      <c r="D29" s="5">
        <v>1999</v>
      </c>
      <c r="E29" s="247">
        <v>3489475000</v>
      </c>
    </row>
    <row r="30" spans="1:5">
      <c r="A30" s="5">
        <v>1961</v>
      </c>
      <c r="B30" s="247">
        <v>800252000</v>
      </c>
      <c r="D30" s="5">
        <v>2000</v>
      </c>
      <c r="E30" s="247">
        <v>3567326000</v>
      </c>
    </row>
    <row r="31" spans="1:5">
      <c r="A31" s="5">
        <v>1962</v>
      </c>
      <c r="B31" s="247">
        <v>818030000</v>
      </c>
      <c r="D31" s="5">
        <v>2001</v>
      </c>
      <c r="E31" s="247">
        <v>3555177000</v>
      </c>
    </row>
    <row r="32" spans="1:5">
      <c r="A32" s="5">
        <v>1963</v>
      </c>
      <c r="B32" s="247">
        <v>830855000</v>
      </c>
      <c r="D32" s="5">
        <v>2002</v>
      </c>
      <c r="E32" s="247">
        <v>3651126000</v>
      </c>
    </row>
    <row r="33" spans="1:5">
      <c r="A33" s="5">
        <v>1964</v>
      </c>
      <c r="B33" s="247">
        <v>891936000</v>
      </c>
      <c r="D33" s="5">
        <v>2003</v>
      </c>
      <c r="E33" s="247">
        <v>3604856000</v>
      </c>
    </row>
    <row r="34" spans="1:5">
      <c r="A34" s="5">
        <v>1965</v>
      </c>
      <c r="B34" s="247">
        <v>910319000</v>
      </c>
      <c r="D34" s="5">
        <v>2004</v>
      </c>
      <c r="E34" s="247">
        <v>3660505000</v>
      </c>
    </row>
    <row r="35" spans="1:5">
      <c r="A35" s="5">
        <v>1966</v>
      </c>
      <c r="B35" s="247">
        <v>892028000</v>
      </c>
      <c r="D35" s="5">
        <v>2005</v>
      </c>
      <c r="E35" s="247">
        <v>3643159000</v>
      </c>
    </row>
    <row r="36" spans="1:5">
      <c r="A36" s="5">
        <v>1967</v>
      </c>
      <c r="B36" s="247">
        <v>945015000</v>
      </c>
      <c r="D36" s="5">
        <v>2006</v>
      </c>
      <c r="E36" s="247">
        <v>3718303000</v>
      </c>
    </row>
    <row r="37" spans="1:5">
      <c r="A37" s="5">
        <v>1968</v>
      </c>
      <c r="B37" s="247">
        <v>963062000</v>
      </c>
      <c r="D37" s="5">
        <v>2007</v>
      </c>
      <c r="E37" s="247">
        <v>3744979000</v>
      </c>
    </row>
    <row r="38" spans="1:5">
      <c r="A38" s="5">
        <v>1969</v>
      </c>
      <c r="B38" s="247">
        <v>1007347737</v>
      </c>
      <c r="D38" s="5">
        <v>2008</v>
      </c>
      <c r="E38" s="247">
        <v>3778522000</v>
      </c>
    </row>
    <row r="39" spans="1:5">
      <c r="A39" s="5">
        <v>1970</v>
      </c>
      <c r="B39" s="247">
        <v>1081507252</v>
      </c>
      <c r="D39" s="5">
        <v>2009</v>
      </c>
      <c r="E39" s="352">
        <v>3771991000</v>
      </c>
    </row>
    <row r="40" spans="1:5">
      <c r="A40" s="5">
        <v>1971</v>
      </c>
      <c r="B40" s="247">
        <v>1107722039</v>
      </c>
      <c r="D40" s="5">
        <v>2010</v>
      </c>
      <c r="E40" s="352">
        <v>3650822000</v>
      </c>
    </row>
    <row r="41" spans="1:5">
      <c r="A41" s="5">
        <v>1972</v>
      </c>
      <c r="B41" s="247">
        <v>1167863000</v>
      </c>
      <c r="D41" s="5">
        <v>2011</v>
      </c>
      <c r="E41" s="247">
        <v>3652396000</v>
      </c>
    </row>
    <row r="42" spans="1:5">
      <c r="A42" s="5">
        <v>1973</v>
      </c>
      <c r="B42" s="247">
        <v>1202973000</v>
      </c>
      <c r="D42" s="665">
        <v>2012</v>
      </c>
      <c r="E42" s="247">
        <v>3664304000</v>
      </c>
    </row>
    <row r="43" spans="1:5">
      <c r="A43" s="5">
        <v>1974</v>
      </c>
      <c r="B43" s="247">
        <v>1265990000</v>
      </c>
      <c r="D43" s="3"/>
      <c r="E43" s="3"/>
    </row>
    <row r="44" spans="1:5">
      <c r="A44"/>
      <c r="B44"/>
    </row>
    <row r="45" spans="1:5">
      <c r="A45" s="3" t="s">
        <v>1354</v>
      </c>
      <c r="B45" s="3"/>
      <c r="C45" s="3"/>
    </row>
    <row r="47" spans="1:5" ht="15">
      <c r="A47" s="138" t="s">
        <v>1093</v>
      </c>
    </row>
    <row r="65" spans="1:2">
      <c r="A65" s="28" t="s">
        <v>84</v>
      </c>
      <c r="B65" s="28" t="s">
        <v>1797</v>
      </c>
    </row>
    <row r="66" spans="1:2">
      <c r="A66" s="5">
        <v>1936</v>
      </c>
      <c r="B66" s="247">
        <v>149126436.96000001</v>
      </c>
    </row>
    <row r="67" spans="1:2">
      <c r="A67" s="5">
        <v>1937</v>
      </c>
      <c r="B67" s="247">
        <v>281584099.63</v>
      </c>
    </row>
    <row r="68" spans="1:2">
      <c r="A68" s="5">
        <v>1938</v>
      </c>
      <c r="B68" s="247">
        <v>273912458.29000002</v>
      </c>
    </row>
    <row r="69" spans="1:2">
      <c r="A69" s="5">
        <v>1939</v>
      </c>
      <c r="B69" s="247">
        <v>263340994.31999999</v>
      </c>
    </row>
    <row r="70" spans="1:2">
      <c r="A70" s="5">
        <v>1940</v>
      </c>
      <c r="B70" s="247">
        <v>267776187.31999999</v>
      </c>
    </row>
    <row r="71" spans="1:2">
      <c r="A71" s="5">
        <v>1941</v>
      </c>
      <c r="B71" s="247">
        <v>322706236.14999998</v>
      </c>
    </row>
    <row r="72" spans="1:2">
      <c r="A72" s="5">
        <v>1942</v>
      </c>
      <c r="B72" s="247">
        <v>369672080.08999997</v>
      </c>
    </row>
    <row r="73" spans="1:2">
      <c r="A73" s="5">
        <v>1943</v>
      </c>
      <c r="B73" s="247">
        <v>462610196.26999998</v>
      </c>
    </row>
    <row r="74" spans="1:2">
      <c r="A74" s="5">
        <v>1944</v>
      </c>
      <c r="B74" s="247">
        <v>567167764.95000005</v>
      </c>
    </row>
    <row r="75" spans="1:2">
      <c r="A75" s="5">
        <v>1945</v>
      </c>
      <c r="B75" s="247">
        <v>642801763.74000001</v>
      </c>
    </row>
    <row r="76" spans="1:2">
      <c r="A76" s="5">
        <v>1946</v>
      </c>
      <c r="B76" s="247">
        <v>653949191.42999995</v>
      </c>
    </row>
    <row r="77" spans="1:2">
      <c r="A77" s="5">
        <v>1947</v>
      </c>
      <c r="B77" s="247">
        <v>665081495.63</v>
      </c>
    </row>
    <row r="78" spans="1:2">
      <c r="A78" s="5">
        <v>1948</v>
      </c>
      <c r="B78" s="247">
        <v>701119310.13</v>
      </c>
    </row>
    <row r="79" spans="1:2">
      <c r="A79" s="5">
        <v>1949</v>
      </c>
      <c r="B79" s="247">
        <v>690803188.60000002</v>
      </c>
    </row>
    <row r="80" spans="1:2">
      <c r="A80" s="5">
        <v>1950</v>
      </c>
      <c r="B80" s="247">
        <v>672149871.80999994</v>
      </c>
    </row>
    <row r="81" spans="1:2">
      <c r="A81" s="5">
        <v>1951</v>
      </c>
      <c r="B81" s="247">
        <v>669471182.09000003</v>
      </c>
    </row>
    <row r="82" spans="1:2">
      <c r="A82" s="5">
        <v>1952</v>
      </c>
      <c r="B82" s="247">
        <v>732751899</v>
      </c>
    </row>
    <row r="83" spans="1:2">
      <c r="A83" s="5">
        <v>1953</v>
      </c>
      <c r="B83" s="247">
        <v>768681070</v>
      </c>
    </row>
    <row r="84" spans="1:2">
      <c r="A84" s="5">
        <v>1954</v>
      </c>
      <c r="B84" s="247">
        <v>774900000</v>
      </c>
    </row>
    <row r="85" spans="1:2">
      <c r="A85" s="5">
        <v>1955</v>
      </c>
      <c r="B85" s="247">
        <v>742784000</v>
      </c>
    </row>
    <row r="86" spans="1:2">
      <c r="A86" s="5">
        <v>1956</v>
      </c>
      <c r="B86" s="247">
        <v>770581000</v>
      </c>
    </row>
    <row r="87" spans="1:2">
      <c r="A87" s="5">
        <v>1957</v>
      </c>
      <c r="B87" s="247">
        <v>765565000</v>
      </c>
    </row>
    <row r="88" spans="1:2">
      <c r="A88" s="5">
        <v>1958</v>
      </c>
      <c r="B88" s="247">
        <v>762660000</v>
      </c>
    </row>
    <row r="89" spans="1:2">
      <c r="A89" s="5">
        <v>1959</v>
      </c>
      <c r="B89" s="247">
        <v>772505000</v>
      </c>
    </row>
    <row r="90" spans="1:2">
      <c r="A90" s="5">
        <v>1960</v>
      </c>
      <c r="B90" s="247">
        <v>800921000</v>
      </c>
    </row>
    <row r="91" spans="1:2">
      <c r="A91" s="5">
        <v>1961</v>
      </c>
      <c r="B91" s="247">
        <v>800252000</v>
      </c>
    </row>
    <row r="92" spans="1:2">
      <c r="A92" s="5">
        <v>1962</v>
      </c>
      <c r="B92" s="247">
        <v>818030000</v>
      </c>
    </row>
    <row r="93" spans="1:2">
      <c r="A93" s="5">
        <v>1963</v>
      </c>
      <c r="B93" s="247">
        <v>830855000</v>
      </c>
    </row>
    <row r="94" spans="1:2">
      <c r="A94" s="5">
        <v>1964</v>
      </c>
      <c r="B94" s="247">
        <v>891936000</v>
      </c>
    </row>
    <row r="95" spans="1:2">
      <c r="A95" s="5">
        <v>1965</v>
      </c>
      <c r="B95" s="247">
        <v>910319000</v>
      </c>
    </row>
    <row r="96" spans="1:2">
      <c r="A96" s="5">
        <v>1966</v>
      </c>
      <c r="B96" s="247">
        <v>892028000</v>
      </c>
    </row>
    <row r="97" spans="1:2">
      <c r="A97" s="5">
        <v>1967</v>
      </c>
      <c r="B97" s="247">
        <v>945015000</v>
      </c>
    </row>
    <row r="98" spans="1:2">
      <c r="A98" s="5">
        <v>1968</v>
      </c>
      <c r="B98" s="247">
        <v>963062000</v>
      </c>
    </row>
    <row r="99" spans="1:2">
      <c r="A99" s="5">
        <v>1969</v>
      </c>
      <c r="B99" s="247">
        <v>1007347737</v>
      </c>
    </row>
    <row r="100" spans="1:2">
      <c r="A100" s="5">
        <v>1970</v>
      </c>
      <c r="B100" s="247">
        <v>1081507252</v>
      </c>
    </row>
    <row r="101" spans="1:2">
      <c r="A101" s="5">
        <v>1971</v>
      </c>
      <c r="B101" s="247">
        <v>1107722039</v>
      </c>
    </row>
    <row r="102" spans="1:2">
      <c r="A102" s="5">
        <v>1972</v>
      </c>
      <c r="B102" s="247">
        <v>1167863000</v>
      </c>
    </row>
    <row r="103" spans="1:2">
      <c r="A103" s="5">
        <v>1973</v>
      </c>
      <c r="B103" s="247">
        <v>1202973000</v>
      </c>
    </row>
    <row r="104" spans="1:2">
      <c r="A104" s="5">
        <v>1974</v>
      </c>
      <c r="B104" s="247">
        <v>1265990000</v>
      </c>
    </row>
    <row r="105" spans="1:2">
      <c r="A105" s="5">
        <v>1975</v>
      </c>
      <c r="B105" s="247">
        <v>1308583000</v>
      </c>
    </row>
    <row r="106" spans="1:2">
      <c r="A106" s="5">
        <v>1976</v>
      </c>
      <c r="B106" s="247">
        <v>1342430000</v>
      </c>
    </row>
    <row r="107" spans="1:2">
      <c r="A107" s="5">
        <v>1977</v>
      </c>
      <c r="B107" s="247">
        <v>1398497000</v>
      </c>
    </row>
    <row r="108" spans="1:2">
      <c r="A108" s="5">
        <v>1978</v>
      </c>
      <c r="B108" s="247">
        <v>1423614000</v>
      </c>
    </row>
    <row r="109" spans="1:2">
      <c r="A109" s="5">
        <v>1979</v>
      </c>
      <c r="B109" s="247">
        <v>1504601000</v>
      </c>
    </row>
    <row r="110" spans="1:2">
      <c r="A110" s="5">
        <v>1980</v>
      </c>
      <c r="B110" s="247">
        <v>1547853000</v>
      </c>
    </row>
    <row r="111" spans="1:2">
      <c r="A111" s="5">
        <v>1981</v>
      </c>
      <c r="B111" s="247">
        <v>1606328000</v>
      </c>
    </row>
    <row r="112" spans="1:2">
      <c r="A112" s="5">
        <v>1982</v>
      </c>
      <c r="B112" s="247">
        <v>1606303000</v>
      </c>
    </row>
    <row r="113" spans="1:2">
      <c r="A113" s="5">
        <v>1983</v>
      </c>
      <c r="B113" s="247">
        <v>1597375000</v>
      </c>
    </row>
    <row r="114" spans="1:2">
      <c r="A114" s="5">
        <v>1984</v>
      </c>
      <c r="B114" s="247">
        <v>1516064000</v>
      </c>
    </row>
    <row r="115" spans="1:2">
      <c r="A115" s="5">
        <v>1985</v>
      </c>
      <c r="B115" s="247">
        <v>1571436000</v>
      </c>
    </row>
    <row r="116" spans="1:2">
      <c r="A116" s="5">
        <v>1986</v>
      </c>
      <c r="B116" s="247">
        <v>1500921000</v>
      </c>
    </row>
    <row r="117" spans="1:2">
      <c r="A117" s="5">
        <v>1987</v>
      </c>
      <c r="B117" s="247">
        <v>1675669000</v>
      </c>
    </row>
    <row r="118" spans="1:2">
      <c r="A118" s="5">
        <v>1988</v>
      </c>
      <c r="B118" s="247">
        <v>1685702000</v>
      </c>
    </row>
    <row r="119" spans="1:2">
      <c r="A119" s="5">
        <v>1989</v>
      </c>
      <c r="B119" s="247">
        <v>1678070000</v>
      </c>
    </row>
    <row r="120" spans="1:2">
      <c r="A120" s="5">
        <v>1990</v>
      </c>
      <c r="B120" s="247">
        <v>1708890000</v>
      </c>
    </row>
    <row r="121" spans="1:2">
      <c r="A121" s="5">
        <v>1991</v>
      </c>
      <c r="B121" s="247">
        <v>2959621000</v>
      </c>
    </row>
    <row r="122" spans="1:2">
      <c r="A122" s="5">
        <v>1992</v>
      </c>
      <c r="B122" s="247">
        <v>3391821000</v>
      </c>
    </row>
    <row r="123" spans="1:2">
      <c r="A123" s="5">
        <v>1993</v>
      </c>
      <c r="B123" s="247">
        <v>3339330000</v>
      </c>
    </row>
    <row r="124" spans="1:2">
      <c r="A124" s="5">
        <v>1994</v>
      </c>
      <c r="B124" s="247">
        <v>3381408000</v>
      </c>
    </row>
    <row r="125" spans="1:2">
      <c r="A125" s="5">
        <v>1995</v>
      </c>
      <c r="B125" s="247">
        <v>3331312000</v>
      </c>
    </row>
    <row r="126" spans="1:2">
      <c r="A126" s="5">
        <v>1996</v>
      </c>
      <c r="B126" s="247">
        <v>3383950000</v>
      </c>
    </row>
    <row r="127" spans="1:2">
      <c r="A127" s="5">
        <v>1997</v>
      </c>
      <c r="B127" s="247">
        <v>3387863000</v>
      </c>
    </row>
    <row r="128" spans="1:2">
      <c r="A128" s="5">
        <v>1998</v>
      </c>
      <c r="B128" s="247">
        <v>3420468000</v>
      </c>
    </row>
    <row r="129" spans="1:2">
      <c r="A129" s="5">
        <v>1999</v>
      </c>
      <c r="B129" s="247">
        <v>3489475000</v>
      </c>
    </row>
    <row r="130" spans="1:2">
      <c r="A130" s="5">
        <v>2000</v>
      </c>
      <c r="B130" s="247">
        <v>3567326000</v>
      </c>
    </row>
    <row r="131" spans="1:2">
      <c r="A131" s="5">
        <v>2001</v>
      </c>
      <c r="B131" s="247">
        <v>3555177000</v>
      </c>
    </row>
    <row r="132" spans="1:2">
      <c r="A132" s="5">
        <v>2002</v>
      </c>
      <c r="B132" s="247">
        <v>3651126000</v>
      </c>
    </row>
    <row r="133" spans="1:2">
      <c r="A133" s="5">
        <v>2003</v>
      </c>
      <c r="B133" s="247">
        <v>3604856000</v>
      </c>
    </row>
    <row r="134" spans="1:2">
      <c r="A134" s="5">
        <v>2004</v>
      </c>
      <c r="B134" s="247">
        <v>3660505000</v>
      </c>
    </row>
    <row r="135" spans="1:2">
      <c r="A135" s="5">
        <v>2005</v>
      </c>
      <c r="B135" s="247">
        <v>3643159000</v>
      </c>
    </row>
    <row r="136" spans="1:2">
      <c r="A136" s="5">
        <v>2006</v>
      </c>
      <c r="B136" s="247">
        <v>3718303000</v>
      </c>
    </row>
    <row r="137" spans="1:2">
      <c r="A137" s="5">
        <v>2007</v>
      </c>
      <c r="B137" s="247">
        <v>3757780000</v>
      </c>
    </row>
    <row r="138" spans="1:2">
      <c r="A138" s="5">
        <v>2008</v>
      </c>
      <c r="B138" s="247">
        <v>3777913000</v>
      </c>
    </row>
  </sheetData>
  <mergeCells count="2">
    <mergeCell ref="A1:E1"/>
    <mergeCell ref="A2:E2"/>
  </mergeCells>
  <phoneticPr fontId="15" type="noConversion"/>
  <hyperlinks>
    <hyperlink ref="A47" location="'Table of Contents'!A1" display="Table of contents"/>
  </hyperlinks>
  <printOptions horizontalCentered="1"/>
  <pageMargins left="0.75" right="0.75" top="1" bottom="1" header="0.5" footer="0.5"/>
  <pageSetup orientation="portrait" verticalDpi="300" r:id="rId1"/>
  <headerFooter alignWithMargins="0"/>
</worksheet>
</file>

<file path=xl/worksheets/sheet33.xml><?xml version="1.0" encoding="utf-8"?>
<worksheet xmlns="http://schemas.openxmlformats.org/spreadsheetml/2006/main" xmlns:r="http://schemas.openxmlformats.org/officeDocument/2006/relationships">
  <sheetPr codeName="Sheet28"/>
  <dimension ref="A1:N355"/>
  <sheetViews>
    <sheetView workbookViewId="0"/>
  </sheetViews>
  <sheetFormatPr defaultRowHeight="12.75"/>
  <cols>
    <col min="1" max="1" width="13.28515625" bestFit="1" customWidth="1"/>
    <col min="2" max="2" width="10.42578125" customWidth="1"/>
    <col min="3" max="3" width="54.28515625" style="24" bestFit="1" customWidth="1"/>
    <col min="4" max="4" width="8.5703125" bestFit="1" customWidth="1"/>
    <col min="5" max="5" width="9" style="5" bestFit="1" customWidth="1"/>
    <col min="6" max="6" width="71" bestFit="1" customWidth="1"/>
    <col min="7" max="7" width="12.28515625" customWidth="1"/>
    <col min="8" max="8" width="11" customWidth="1"/>
    <col min="9" max="9" width="10" customWidth="1"/>
  </cols>
  <sheetData>
    <row r="1" spans="1:11" ht="38.25">
      <c r="A1" s="72" t="s">
        <v>226</v>
      </c>
      <c r="B1" s="73" t="s">
        <v>800</v>
      </c>
      <c r="C1" s="74" t="s">
        <v>526</v>
      </c>
      <c r="D1" s="73" t="s">
        <v>801</v>
      </c>
      <c r="E1" s="73" t="s">
        <v>533</v>
      </c>
    </row>
    <row r="3" spans="1:11">
      <c r="A3" s="75" t="s">
        <v>124</v>
      </c>
      <c r="B3" s="76">
        <v>13596</v>
      </c>
      <c r="C3" s="77" t="s">
        <v>408</v>
      </c>
      <c r="D3" s="75">
        <v>4</v>
      </c>
      <c r="E3" s="5" t="s">
        <v>535</v>
      </c>
    </row>
    <row r="4" spans="1:11">
      <c r="A4" s="75"/>
      <c r="B4" s="75"/>
      <c r="C4" s="77" t="s">
        <v>409</v>
      </c>
      <c r="D4" s="75"/>
    </row>
    <row r="5" spans="1:11">
      <c r="A5" s="75"/>
      <c r="B5" s="75"/>
      <c r="C5" s="77" t="s">
        <v>410</v>
      </c>
      <c r="D5" s="75"/>
    </row>
    <row r="6" spans="1:11">
      <c r="A6" s="75"/>
      <c r="B6" s="75"/>
      <c r="C6" s="77" t="s">
        <v>411</v>
      </c>
      <c r="D6" s="75"/>
    </row>
    <row r="7" spans="1:11">
      <c r="A7" s="75"/>
      <c r="B7" s="75"/>
      <c r="C7" s="77" t="s">
        <v>412</v>
      </c>
      <c r="D7" s="75"/>
    </row>
    <row r="9" spans="1:11" ht="14.25" customHeight="1">
      <c r="A9" s="75" t="s">
        <v>125</v>
      </c>
      <c r="B9" s="76">
        <v>25206</v>
      </c>
      <c r="C9" s="77" t="s">
        <v>415</v>
      </c>
      <c r="D9" s="72">
        <v>2</v>
      </c>
      <c r="E9" s="5" t="s">
        <v>534</v>
      </c>
      <c r="F9" s="714" t="s">
        <v>536</v>
      </c>
      <c r="G9" s="714"/>
      <c r="H9" s="714"/>
      <c r="I9" s="714"/>
      <c r="J9" s="714"/>
      <c r="K9" s="714"/>
    </row>
    <row r="10" spans="1:11">
      <c r="A10" s="75"/>
      <c r="B10" s="75"/>
      <c r="C10" s="77" t="s">
        <v>416</v>
      </c>
      <c r="D10" s="75"/>
      <c r="F10" s="146"/>
      <c r="G10" s="146"/>
      <c r="H10" s="146"/>
      <c r="I10" s="146"/>
      <c r="J10" s="146"/>
    </row>
    <row r="11" spans="1:11">
      <c r="A11" s="75"/>
      <c r="B11" s="75"/>
      <c r="C11" s="77" t="s">
        <v>829</v>
      </c>
      <c r="D11" s="75"/>
    </row>
    <row r="13" spans="1:11">
      <c r="A13" s="75" t="s">
        <v>126</v>
      </c>
      <c r="B13" s="76">
        <v>12221</v>
      </c>
      <c r="C13" s="77" t="s">
        <v>417</v>
      </c>
      <c r="D13" s="75">
        <v>3</v>
      </c>
      <c r="E13" s="5" t="s">
        <v>535</v>
      </c>
    </row>
    <row r="14" spans="1:11">
      <c r="A14" s="75"/>
      <c r="B14" s="75"/>
      <c r="C14" s="77" t="s">
        <v>418</v>
      </c>
      <c r="D14" s="75"/>
    </row>
    <row r="15" spans="1:11">
      <c r="A15" s="75"/>
      <c r="B15" s="75"/>
      <c r="C15" s="77" t="s">
        <v>422</v>
      </c>
      <c r="D15" s="75"/>
    </row>
    <row r="16" spans="1:11">
      <c r="A16" s="75"/>
      <c r="B16" s="75"/>
      <c r="C16" s="77" t="s">
        <v>423</v>
      </c>
      <c r="D16" s="75"/>
    </row>
    <row r="18" spans="1:5">
      <c r="A18" s="75" t="s">
        <v>127</v>
      </c>
      <c r="B18" s="76">
        <v>12290</v>
      </c>
      <c r="C18" s="77" t="s">
        <v>426</v>
      </c>
      <c r="D18" s="75">
        <v>8</v>
      </c>
      <c r="E18" s="5" t="s">
        <v>535</v>
      </c>
    </row>
    <row r="19" spans="1:5">
      <c r="A19" s="75"/>
      <c r="B19" s="75"/>
      <c r="C19" s="77" t="s">
        <v>424</v>
      </c>
      <c r="D19" s="75"/>
    </row>
    <row r="20" spans="1:5">
      <c r="A20" s="75"/>
      <c r="B20" s="75"/>
      <c r="C20" s="77" t="s">
        <v>425</v>
      </c>
      <c r="D20" s="75"/>
    </row>
    <row r="21" spans="1:5">
      <c r="A21" s="75"/>
      <c r="B21" s="75"/>
      <c r="C21" s="77" t="s">
        <v>431</v>
      </c>
      <c r="D21" s="75"/>
    </row>
    <row r="22" spans="1:5">
      <c r="A22" s="75"/>
      <c r="B22" s="75"/>
      <c r="C22" s="77" t="s">
        <v>427</v>
      </c>
      <c r="D22" s="75"/>
    </row>
    <row r="23" spans="1:5">
      <c r="A23" s="75"/>
      <c r="B23" s="75"/>
      <c r="C23" s="77" t="s">
        <v>430</v>
      </c>
      <c r="D23" s="75"/>
    </row>
    <row r="24" spans="1:5">
      <c r="A24" s="75"/>
      <c r="B24" s="75"/>
      <c r="C24" s="77" t="s">
        <v>429</v>
      </c>
      <c r="D24" s="75"/>
    </row>
    <row r="25" spans="1:5">
      <c r="A25" s="75"/>
      <c r="B25" s="75"/>
      <c r="C25" s="77" t="s">
        <v>428</v>
      </c>
      <c r="D25" s="75"/>
    </row>
    <row r="26" spans="1:5">
      <c r="A26" s="75"/>
      <c r="B26" s="75"/>
      <c r="C26" s="77" t="s">
        <v>725</v>
      </c>
      <c r="D26" s="75"/>
    </row>
    <row r="28" spans="1:5">
      <c r="A28" s="75" t="s">
        <v>128</v>
      </c>
      <c r="B28" s="76">
        <v>12151</v>
      </c>
      <c r="C28" s="77" t="s">
        <v>432</v>
      </c>
      <c r="D28" s="75">
        <v>2</v>
      </c>
      <c r="E28" s="5" t="s">
        <v>535</v>
      </c>
    </row>
    <row r="29" spans="1:5">
      <c r="A29" s="75"/>
      <c r="B29" s="75"/>
      <c r="C29" s="77" t="s">
        <v>433</v>
      </c>
      <c r="D29" s="75"/>
    </row>
    <row r="30" spans="1:5">
      <c r="A30" s="75"/>
      <c r="B30" s="75"/>
      <c r="C30" s="77" t="s">
        <v>434</v>
      </c>
      <c r="D30" s="75"/>
    </row>
    <row r="32" spans="1:5">
      <c r="A32" s="75" t="s">
        <v>129</v>
      </c>
      <c r="B32" s="76">
        <v>12151</v>
      </c>
      <c r="C32" s="77" t="s">
        <v>435</v>
      </c>
      <c r="D32" s="75">
        <v>2</v>
      </c>
      <c r="E32" s="5" t="s">
        <v>535</v>
      </c>
    </row>
    <row r="33" spans="1:5">
      <c r="A33" s="75"/>
      <c r="B33" s="75"/>
      <c r="C33" s="78" t="s">
        <v>436</v>
      </c>
      <c r="D33" s="75"/>
    </row>
    <row r="34" spans="1:5">
      <c r="A34" s="75"/>
      <c r="B34" s="75"/>
      <c r="C34" s="77" t="s">
        <v>437</v>
      </c>
      <c r="D34" s="75"/>
    </row>
    <row r="36" spans="1:5">
      <c r="A36" s="75" t="s">
        <v>130</v>
      </c>
      <c r="B36" s="76">
        <v>12164</v>
      </c>
      <c r="C36" s="77" t="s">
        <v>438</v>
      </c>
      <c r="D36" s="75">
        <v>6</v>
      </c>
      <c r="E36" s="5" t="s">
        <v>535</v>
      </c>
    </row>
    <row r="37" spans="1:5">
      <c r="A37" s="75"/>
      <c r="B37" s="75"/>
      <c r="C37" s="77" t="s">
        <v>439</v>
      </c>
      <c r="D37" s="75"/>
    </row>
    <row r="38" spans="1:5">
      <c r="A38" s="75"/>
      <c r="B38" s="75"/>
      <c r="C38" s="77" t="s">
        <v>440</v>
      </c>
      <c r="D38" s="75"/>
    </row>
    <row r="39" spans="1:5">
      <c r="A39" s="75"/>
      <c r="B39" s="75"/>
      <c r="C39" s="77" t="s">
        <v>429</v>
      </c>
      <c r="D39" s="75"/>
    </row>
    <row r="40" spans="1:5">
      <c r="A40" s="75"/>
      <c r="B40" s="75"/>
      <c r="C40" s="77" t="s">
        <v>441</v>
      </c>
      <c r="D40" s="75"/>
    </row>
    <row r="41" spans="1:5">
      <c r="A41" s="75"/>
      <c r="B41" s="75"/>
      <c r="C41" s="77" t="s">
        <v>442</v>
      </c>
      <c r="D41" s="75"/>
    </row>
    <row r="42" spans="1:5">
      <c r="A42" s="75"/>
      <c r="B42" s="75"/>
      <c r="C42" s="561" t="s">
        <v>2006</v>
      </c>
      <c r="D42" s="75"/>
      <c r="E42" s="559"/>
    </row>
    <row r="44" spans="1:5">
      <c r="A44" s="75" t="s">
        <v>131</v>
      </c>
      <c r="B44" s="76">
        <v>12151</v>
      </c>
      <c r="C44" s="77" t="s">
        <v>447</v>
      </c>
      <c r="D44" s="75">
        <v>3</v>
      </c>
      <c r="E44" s="5" t="s">
        <v>535</v>
      </c>
    </row>
    <row r="45" spans="1:5">
      <c r="A45" s="75"/>
      <c r="B45" s="75"/>
      <c r="C45" s="77" t="s">
        <v>443</v>
      </c>
      <c r="D45" s="75"/>
    </row>
    <row r="46" spans="1:5">
      <c r="A46" s="75"/>
      <c r="B46" s="75"/>
      <c r="C46" s="77" t="s">
        <v>445</v>
      </c>
      <c r="D46" s="75"/>
    </row>
    <row r="47" spans="1:5">
      <c r="A47" s="75"/>
      <c r="B47" s="75"/>
      <c r="C47" s="77" t="s">
        <v>444</v>
      </c>
      <c r="D47" s="75"/>
    </row>
    <row r="49" spans="1:5">
      <c r="A49" s="75" t="s">
        <v>446</v>
      </c>
      <c r="B49" s="76">
        <v>12151</v>
      </c>
      <c r="C49" s="78" t="s">
        <v>455</v>
      </c>
      <c r="D49" s="75">
        <v>6</v>
      </c>
      <c r="E49" s="5" t="s">
        <v>535</v>
      </c>
    </row>
    <row r="50" spans="1:5">
      <c r="A50" s="75"/>
      <c r="B50" s="75"/>
      <c r="C50" s="77" t="s">
        <v>456</v>
      </c>
      <c r="D50" s="75"/>
    </row>
    <row r="51" spans="1:5">
      <c r="A51" s="75"/>
      <c r="B51" s="75"/>
      <c r="C51" s="77" t="s">
        <v>457</v>
      </c>
      <c r="D51" s="75"/>
    </row>
    <row r="52" spans="1:5">
      <c r="A52" s="75"/>
      <c r="B52" s="75"/>
      <c r="C52" s="77" t="s">
        <v>458</v>
      </c>
      <c r="D52" s="75"/>
    </row>
    <row r="53" spans="1:5">
      <c r="A53" s="75"/>
      <c r="B53" s="75"/>
      <c r="C53" s="77" t="s">
        <v>459</v>
      </c>
      <c r="D53" s="75"/>
    </row>
    <row r="54" spans="1:5">
      <c r="A54" s="75"/>
      <c r="B54" s="75"/>
      <c r="C54" s="77" t="s">
        <v>460</v>
      </c>
      <c r="D54" s="75"/>
    </row>
    <row r="55" spans="1:5">
      <c r="A55" s="75"/>
      <c r="B55" s="75"/>
      <c r="C55" s="77" t="s">
        <v>461</v>
      </c>
      <c r="D55" s="75"/>
    </row>
    <row r="57" spans="1:5">
      <c r="A57" s="75" t="s">
        <v>133</v>
      </c>
      <c r="B57" s="76">
        <v>12182</v>
      </c>
      <c r="C57" s="77" t="s">
        <v>462</v>
      </c>
      <c r="D57" s="75">
        <v>6</v>
      </c>
      <c r="E57" s="5" t="s">
        <v>535</v>
      </c>
    </row>
    <row r="58" spans="1:5">
      <c r="A58" s="75"/>
      <c r="B58" s="75"/>
      <c r="C58" s="77" t="s">
        <v>463</v>
      </c>
      <c r="D58" s="75"/>
    </row>
    <row r="59" spans="1:5">
      <c r="A59" s="75"/>
      <c r="B59" s="75"/>
      <c r="C59" s="77" t="s">
        <v>464</v>
      </c>
      <c r="D59" s="75"/>
    </row>
    <row r="60" spans="1:5">
      <c r="A60" s="75"/>
      <c r="B60" s="75"/>
      <c r="C60" s="77" t="s">
        <v>465</v>
      </c>
      <c r="D60" s="75"/>
    </row>
    <row r="61" spans="1:5">
      <c r="A61" s="75"/>
      <c r="B61" s="75"/>
      <c r="C61" s="77" t="s">
        <v>468</v>
      </c>
      <c r="D61" s="75"/>
    </row>
    <row r="62" spans="1:5">
      <c r="A62" s="75"/>
      <c r="B62" s="75"/>
      <c r="C62" s="77" t="s">
        <v>469</v>
      </c>
      <c r="D62" s="75"/>
    </row>
    <row r="63" spans="1:5">
      <c r="A63" s="75"/>
      <c r="B63" s="75"/>
      <c r="C63" s="77" t="s">
        <v>545</v>
      </c>
      <c r="D63" s="75"/>
    </row>
    <row r="64" spans="1:5">
      <c r="A64" s="75"/>
      <c r="B64" s="75"/>
      <c r="C64" s="77"/>
      <c r="D64" s="75"/>
    </row>
    <row r="66" spans="1:5">
      <c r="A66" s="75" t="s">
        <v>134</v>
      </c>
      <c r="B66" s="76">
        <v>12927</v>
      </c>
      <c r="C66" s="77" t="s">
        <v>470</v>
      </c>
      <c r="D66" s="75">
        <v>5</v>
      </c>
      <c r="E66" s="5" t="s">
        <v>535</v>
      </c>
    </row>
    <row r="67" spans="1:5">
      <c r="A67" s="75"/>
      <c r="B67" s="75"/>
      <c r="C67" s="77" t="s">
        <v>471</v>
      </c>
      <c r="D67" s="75"/>
    </row>
    <row r="68" spans="1:5">
      <c r="A68" s="75"/>
      <c r="B68" s="75"/>
      <c r="C68" s="77" t="s">
        <v>472</v>
      </c>
      <c r="D68" s="75"/>
    </row>
    <row r="69" spans="1:5">
      <c r="A69" s="75"/>
      <c r="B69" s="75"/>
      <c r="C69" s="77" t="s">
        <v>473</v>
      </c>
      <c r="D69" s="75"/>
    </row>
    <row r="70" spans="1:5">
      <c r="A70" s="75"/>
      <c r="B70" s="75"/>
      <c r="C70" s="77" t="s">
        <v>1936</v>
      </c>
      <c r="D70" s="75"/>
    </row>
    <row r="71" spans="1:5">
      <c r="A71" s="75"/>
      <c r="B71" s="75"/>
      <c r="C71" s="77" t="s">
        <v>480</v>
      </c>
      <c r="D71" s="75"/>
    </row>
    <row r="73" spans="1:5">
      <c r="A73" s="75" t="s">
        <v>135</v>
      </c>
      <c r="B73" s="76">
        <v>21783</v>
      </c>
      <c r="C73" s="77" t="s">
        <v>481</v>
      </c>
      <c r="D73" s="75">
        <v>6</v>
      </c>
      <c r="E73" s="437" t="s">
        <v>535</v>
      </c>
    </row>
    <row r="74" spans="1:5">
      <c r="A74" s="75"/>
      <c r="B74" s="75"/>
      <c r="C74" s="77" t="s">
        <v>482</v>
      </c>
      <c r="D74" s="75"/>
      <c r="E74" s="437"/>
    </row>
    <row r="75" spans="1:5">
      <c r="A75" s="75"/>
      <c r="B75" s="75"/>
      <c r="C75" s="77" t="s">
        <v>483</v>
      </c>
      <c r="D75" s="24"/>
      <c r="E75" s="28"/>
    </row>
    <row r="76" spans="1:5">
      <c r="A76" s="75"/>
      <c r="B76" s="75"/>
      <c r="C76" s="77" t="s">
        <v>1057</v>
      </c>
      <c r="D76" s="24"/>
      <c r="E76" s="24"/>
    </row>
    <row r="77" spans="1:5">
      <c r="A77" s="75"/>
      <c r="B77" s="75"/>
      <c r="C77" s="77" t="s">
        <v>484</v>
      </c>
      <c r="D77" s="24"/>
      <c r="E77" s="24"/>
    </row>
    <row r="78" spans="1:5">
      <c r="A78" s="75"/>
      <c r="B78" s="75"/>
      <c r="C78" s="77" t="s">
        <v>1058</v>
      </c>
      <c r="D78" s="24"/>
      <c r="E78" s="24"/>
    </row>
    <row r="79" spans="1:5">
      <c r="A79" s="75"/>
      <c r="B79" s="75"/>
      <c r="C79" s="77" t="s">
        <v>824</v>
      </c>
      <c r="D79" s="24"/>
      <c r="E79" s="24"/>
    </row>
    <row r="81" spans="1:6">
      <c r="A81" s="75" t="s">
        <v>136</v>
      </c>
      <c r="B81" s="76">
        <v>12226</v>
      </c>
      <c r="C81" s="77" t="s">
        <v>486</v>
      </c>
      <c r="D81" s="75">
        <v>3</v>
      </c>
      <c r="E81" s="5" t="s">
        <v>535</v>
      </c>
    </row>
    <row r="82" spans="1:6">
      <c r="A82" s="75"/>
      <c r="B82" s="75"/>
      <c r="C82" s="77" t="s">
        <v>488</v>
      </c>
      <c r="D82" s="75"/>
    </row>
    <row r="83" spans="1:6">
      <c r="A83" s="75"/>
      <c r="B83" s="75"/>
      <c r="C83" s="77" t="s">
        <v>489</v>
      </c>
      <c r="D83" s="75"/>
    </row>
    <row r="84" spans="1:6">
      <c r="A84" s="75"/>
      <c r="B84" s="75"/>
      <c r="C84" s="77" t="s">
        <v>490</v>
      </c>
      <c r="D84" s="75"/>
    </row>
    <row r="86" spans="1:6">
      <c r="A86" s="75" t="s">
        <v>137</v>
      </c>
      <c r="B86" s="76">
        <v>12151</v>
      </c>
      <c r="C86" s="77" t="s">
        <v>491</v>
      </c>
      <c r="D86" s="75">
        <v>5</v>
      </c>
      <c r="E86" s="28" t="s">
        <v>534</v>
      </c>
      <c r="F86" s="24" t="s">
        <v>1945</v>
      </c>
    </row>
    <row r="87" spans="1:6">
      <c r="A87" s="75"/>
      <c r="B87" s="75"/>
      <c r="C87" s="77" t="s">
        <v>492</v>
      </c>
      <c r="D87" s="75"/>
    </row>
    <row r="88" spans="1:6">
      <c r="A88" s="75"/>
      <c r="B88" s="75"/>
      <c r="C88" s="77" t="s">
        <v>493</v>
      </c>
      <c r="D88" s="75"/>
    </row>
    <row r="89" spans="1:6">
      <c r="A89" s="75"/>
      <c r="B89" s="75"/>
      <c r="C89" s="77" t="s">
        <v>495</v>
      </c>
      <c r="D89" s="75"/>
    </row>
    <row r="90" spans="1:6">
      <c r="A90" s="75"/>
      <c r="B90" s="75"/>
      <c r="C90" s="77" t="s">
        <v>1839</v>
      </c>
      <c r="D90" s="75"/>
    </row>
    <row r="91" spans="1:6">
      <c r="A91" s="75"/>
      <c r="B91" s="75"/>
      <c r="C91" s="77" t="s">
        <v>1943</v>
      </c>
      <c r="D91" s="75"/>
    </row>
    <row r="93" spans="1:6">
      <c r="A93" s="75" t="s">
        <v>138</v>
      </c>
      <c r="B93" s="76">
        <v>12151</v>
      </c>
      <c r="C93" s="77" t="s">
        <v>496</v>
      </c>
      <c r="D93" s="75">
        <v>5</v>
      </c>
      <c r="E93" s="5" t="s">
        <v>535</v>
      </c>
    </row>
    <row r="94" spans="1:6">
      <c r="A94" s="75"/>
      <c r="B94" s="75"/>
      <c r="C94" s="77" t="s">
        <v>497</v>
      </c>
      <c r="D94" s="75"/>
    </row>
    <row r="95" spans="1:6">
      <c r="A95" s="75"/>
      <c r="B95" s="75"/>
      <c r="C95" s="77" t="s">
        <v>500</v>
      </c>
      <c r="D95" s="75"/>
    </row>
    <row r="96" spans="1:6">
      <c r="A96" s="75"/>
      <c r="B96" s="75"/>
      <c r="C96" s="77" t="s">
        <v>498</v>
      </c>
      <c r="D96" s="75"/>
    </row>
    <row r="97" spans="1:11">
      <c r="A97" s="75"/>
      <c r="B97" s="75"/>
      <c r="C97" s="77" t="s">
        <v>499</v>
      </c>
      <c r="D97" s="75"/>
    </row>
    <row r="98" spans="1:11">
      <c r="A98" s="75"/>
      <c r="B98" s="75"/>
      <c r="C98" s="77" t="s">
        <v>501</v>
      </c>
      <c r="D98" s="75"/>
    </row>
    <row r="100" spans="1:11">
      <c r="A100" s="75" t="s">
        <v>139</v>
      </c>
      <c r="B100" s="76">
        <v>12159</v>
      </c>
      <c r="C100" s="77" t="s">
        <v>502</v>
      </c>
      <c r="D100" s="75">
        <v>4</v>
      </c>
      <c r="E100" s="5" t="s">
        <v>534</v>
      </c>
      <c r="F100" s="714" t="s">
        <v>537</v>
      </c>
      <c r="G100" s="714"/>
      <c r="H100" s="714"/>
      <c r="I100" s="714"/>
      <c r="J100" s="714"/>
      <c r="K100" s="714"/>
    </row>
    <row r="101" spans="1:11">
      <c r="A101" s="75"/>
      <c r="B101" s="75"/>
      <c r="C101" s="77" t="s">
        <v>503</v>
      </c>
      <c r="D101" s="75"/>
    </row>
    <row r="102" spans="1:11">
      <c r="A102" s="75"/>
      <c r="B102" s="75"/>
      <c r="C102" s="77" t="s">
        <v>504</v>
      </c>
      <c r="D102" s="75"/>
    </row>
    <row r="103" spans="1:11">
      <c r="A103" s="75"/>
      <c r="B103" s="75"/>
      <c r="C103" s="77" t="s">
        <v>505</v>
      </c>
      <c r="D103" s="75"/>
    </row>
    <row r="104" spans="1:11">
      <c r="A104" s="75"/>
      <c r="B104" s="75"/>
      <c r="C104" s="77" t="s">
        <v>506</v>
      </c>
      <c r="D104" s="75"/>
    </row>
    <row r="106" spans="1:11">
      <c r="A106" s="75" t="s">
        <v>140</v>
      </c>
      <c r="B106" s="76">
        <v>13636</v>
      </c>
      <c r="C106" s="77" t="s">
        <v>507</v>
      </c>
      <c r="D106" s="75">
        <v>7</v>
      </c>
      <c r="E106" s="5" t="s">
        <v>535</v>
      </c>
    </row>
    <row r="107" spans="1:11">
      <c r="A107" s="75"/>
      <c r="B107" s="75"/>
      <c r="C107" s="77" t="s">
        <v>512</v>
      </c>
      <c r="D107" s="75"/>
    </row>
    <row r="108" spans="1:11">
      <c r="A108" s="75"/>
      <c r="B108" s="75"/>
      <c r="C108" s="77" t="s">
        <v>513</v>
      </c>
      <c r="D108" s="75"/>
    </row>
    <row r="109" spans="1:11">
      <c r="A109" s="75"/>
      <c r="B109" s="75"/>
      <c r="C109" s="77" t="s">
        <v>514</v>
      </c>
      <c r="D109" s="75"/>
    </row>
    <row r="110" spans="1:11">
      <c r="A110" s="75"/>
      <c r="B110" s="75"/>
      <c r="C110" s="77" t="s">
        <v>508</v>
      </c>
      <c r="D110" s="75"/>
    </row>
    <row r="111" spans="1:11">
      <c r="A111" s="75"/>
      <c r="B111" s="75"/>
      <c r="C111" s="77" t="s">
        <v>509</v>
      </c>
      <c r="D111" s="75"/>
    </row>
    <row r="112" spans="1:11">
      <c r="A112" s="75"/>
      <c r="B112" s="75"/>
      <c r="C112" s="77" t="s">
        <v>510</v>
      </c>
      <c r="D112" s="75"/>
    </row>
    <row r="113" spans="1:11">
      <c r="A113" s="75"/>
      <c r="B113" s="75"/>
      <c r="C113" s="77" t="s">
        <v>511</v>
      </c>
      <c r="D113" s="75"/>
    </row>
    <row r="115" spans="1:11">
      <c r="A115" s="75" t="s">
        <v>141</v>
      </c>
      <c r="B115" s="76">
        <v>12151</v>
      </c>
      <c r="C115" s="77" t="s">
        <v>515</v>
      </c>
      <c r="D115" s="75">
        <v>2</v>
      </c>
      <c r="E115" s="5" t="s">
        <v>534</v>
      </c>
      <c r="F115" s="742" t="s">
        <v>540</v>
      </c>
      <c r="G115" s="742"/>
      <c r="H115" s="742"/>
      <c r="I115" s="742"/>
      <c r="J115" s="742"/>
      <c r="K115" s="742"/>
    </row>
    <row r="116" spans="1:11">
      <c r="A116" s="75"/>
      <c r="B116" s="75"/>
      <c r="C116" s="77" t="s">
        <v>516</v>
      </c>
      <c r="D116" s="75"/>
    </row>
    <row r="117" spans="1:11">
      <c r="A117" s="75"/>
      <c r="B117" s="75"/>
      <c r="C117" s="77" t="s">
        <v>517</v>
      </c>
      <c r="D117" s="75"/>
    </row>
    <row r="118" spans="1:11">
      <c r="A118" s="75"/>
      <c r="B118" s="75"/>
      <c r="C118" s="77" t="s">
        <v>11</v>
      </c>
      <c r="D118" s="75"/>
    </row>
    <row r="119" spans="1:11">
      <c r="A119" s="75"/>
      <c r="B119" s="75"/>
      <c r="C119" s="77">
        <v>2009</v>
      </c>
      <c r="D119" s="75"/>
    </row>
    <row r="121" spans="1:11">
      <c r="A121" s="75" t="s">
        <v>254</v>
      </c>
      <c r="B121" s="76">
        <v>12157</v>
      </c>
      <c r="C121" s="77" t="s">
        <v>518</v>
      </c>
      <c r="D121" s="75">
        <v>2</v>
      </c>
      <c r="E121" s="5" t="s">
        <v>535</v>
      </c>
    </row>
    <row r="122" spans="1:11">
      <c r="A122" s="75"/>
      <c r="B122" s="75"/>
      <c r="C122" s="77" t="s">
        <v>519</v>
      </c>
      <c r="D122" s="75"/>
    </row>
    <row r="123" spans="1:11">
      <c r="A123" s="75"/>
      <c r="B123" s="75"/>
      <c r="C123" s="77" t="s">
        <v>520</v>
      </c>
      <c r="D123" s="75"/>
    </row>
    <row r="125" spans="1:11">
      <c r="A125" s="75" t="s">
        <v>142</v>
      </c>
      <c r="B125" s="76">
        <v>12235</v>
      </c>
      <c r="C125" s="78" t="s">
        <v>522</v>
      </c>
      <c r="D125" s="75">
        <v>4</v>
      </c>
      <c r="E125" s="5" t="s">
        <v>535</v>
      </c>
    </row>
    <row r="126" spans="1:11">
      <c r="A126" s="75"/>
      <c r="B126" s="75"/>
      <c r="C126" s="77" t="s">
        <v>523</v>
      </c>
      <c r="D126" s="75"/>
    </row>
    <row r="127" spans="1:11">
      <c r="A127" s="75"/>
      <c r="B127" s="75"/>
      <c r="C127" s="77" t="s">
        <v>524</v>
      </c>
      <c r="D127" s="75"/>
    </row>
    <row r="128" spans="1:11">
      <c r="A128" s="75"/>
      <c r="B128" s="75"/>
      <c r="C128" s="77" t="s">
        <v>525</v>
      </c>
      <c r="D128" s="75"/>
    </row>
    <row r="129" spans="1:11">
      <c r="A129" s="75"/>
      <c r="B129" s="75"/>
      <c r="C129" s="77" t="s">
        <v>527</v>
      </c>
      <c r="D129" s="75"/>
    </row>
    <row r="131" spans="1:11">
      <c r="A131" s="75" t="s">
        <v>143</v>
      </c>
      <c r="B131" s="76">
        <v>12151</v>
      </c>
      <c r="C131" s="77" t="s">
        <v>529</v>
      </c>
      <c r="D131" s="75">
        <v>2</v>
      </c>
      <c r="E131" s="5" t="s">
        <v>535</v>
      </c>
    </row>
    <row r="132" spans="1:11">
      <c r="A132" s="75"/>
      <c r="B132" s="75"/>
      <c r="C132" s="77" t="s">
        <v>530</v>
      </c>
      <c r="D132" s="75"/>
    </row>
    <row r="133" spans="1:11">
      <c r="A133" s="75"/>
      <c r="B133" s="75"/>
      <c r="C133" s="77" t="s">
        <v>531</v>
      </c>
      <c r="D133" s="75"/>
    </row>
    <row r="134" spans="1:11">
      <c r="A134" s="75"/>
      <c r="B134" s="75"/>
      <c r="C134" s="77" t="s">
        <v>1947</v>
      </c>
      <c r="D134" s="75"/>
    </row>
    <row r="136" spans="1:11">
      <c r="A136" s="75" t="s">
        <v>144</v>
      </c>
      <c r="B136" s="76">
        <v>12151</v>
      </c>
      <c r="C136" s="77" t="s">
        <v>528</v>
      </c>
      <c r="D136" s="75">
        <v>4</v>
      </c>
      <c r="E136" s="5" t="s">
        <v>535</v>
      </c>
    </row>
    <row r="137" spans="1:11">
      <c r="A137" s="75"/>
      <c r="B137" s="75"/>
      <c r="C137" s="77" t="s">
        <v>532</v>
      </c>
      <c r="D137" s="75"/>
    </row>
    <row r="138" spans="1:11">
      <c r="A138" s="75"/>
      <c r="B138" s="75"/>
      <c r="C138" s="77" t="s">
        <v>548</v>
      </c>
      <c r="D138" s="75"/>
    </row>
    <row r="139" spans="1:11">
      <c r="A139" s="75"/>
      <c r="B139" s="75"/>
      <c r="C139" s="77" t="s">
        <v>549</v>
      </c>
      <c r="D139" s="75"/>
    </row>
    <row r="140" spans="1:11">
      <c r="A140" s="75"/>
      <c r="B140" s="75"/>
      <c r="C140" s="77" t="s">
        <v>550</v>
      </c>
      <c r="D140" s="75"/>
    </row>
    <row r="142" spans="1:11">
      <c r="A142" s="75" t="s">
        <v>145</v>
      </c>
      <c r="B142" s="76">
        <v>12171</v>
      </c>
      <c r="C142" s="77" t="s">
        <v>551</v>
      </c>
      <c r="D142" s="75">
        <v>3</v>
      </c>
      <c r="E142" s="5" t="s">
        <v>534</v>
      </c>
      <c r="F142" s="742" t="s">
        <v>541</v>
      </c>
      <c r="G142" s="742"/>
      <c r="H142" s="742"/>
      <c r="I142" s="742"/>
      <c r="J142" s="742"/>
      <c r="K142" s="742"/>
    </row>
    <row r="143" spans="1:11">
      <c r="A143" s="75"/>
      <c r="B143" s="75"/>
      <c r="C143" s="77" t="s">
        <v>552</v>
      </c>
      <c r="D143" s="75"/>
    </row>
    <row r="144" spans="1:11">
      <c r="A144" s="75"/>
      <c r="B144" s="75"/>
      <c r="C144" s="77" t="s">
        <v>553</v>
      </c>
      <c r="D144" s="75"/>
    </row>
    <row r="145" spans="1:11">
      <c r="A145" s="75"/>
      <c r="B145" s="75"/>
      <c r="C145" s="77" t="s">
        <v>726</v>
      </c>
      <c r="D145" s="75"/>
    </row>
    <row r="147" spans="1:11">
      <c r="A147" s="75" t="s">
        <v>146</v>
      </c>
      <c r="B147" s="76">
        <v>12151</v>
      </c>
      <c r="C147" s="77" t="s">
        <v>554</v>
      </c>
      <c r="D147" s="75">
        <v>8</v>
      </c>
      <c r="E147" s="5" t="s">
        <v>534</v>
      </c>
      <c r="F147" s="742" t="s">
        <v>542</v>
      </c>
      <c r="G147" s="742"/>
      <c r="H147" s="742"/>
      <c r="I147" s="742"/>
      <c r="J147" s="742"/>
      <c r="K147" s="742"/>
    </row>
    <row r="148" spans="1:11">
      <c r="A148" s="75"/>
      <c r="B148" s="76"/>
      <c r="C148" s="77" t="s">
        <v>556</v>
      </c>
      <c r="D148" s="75"/>
    </row>
    <row r="149" spans="1:11">
      <c r="A149" s="75"/>
      <c r="B149" s="75"/>
      <c r="C149" s="77" t="s">
        <v>560</v>
      </c>
      <c r="D149" s="75"/>
    </row>
    <row r="150" spans="1:11">
      <c r="A150" s="75"/>
      <c r="B150" s="75"/>
      <c r="C150" s="77" t="s">
        <v>562</v>
      </c>
      <c r="D150" s="75"/>
    </row>
    <row r="151" spans="1:11">
      <c r="A151" s="75"/>
      <c r="B151" s="75"/>
      <c r="C151" s="77" t="s">
        <v>575</v>
      </c>
      <c r="D151" s="75"/>
    </row>
    <row r="152" spans="1:11">
      <c r="A152" s="75"/>
      <c r="B152" s="75"/>
      <c r="C152" s="77" t="s">
        <v>555</v>
      </c>
      <c r="D152" s="75"/>
    </row>
    <row r="153" spans="1:11">
      <c r="A153" s="75"/>
      <c r="B153" s="75"/>
      <c r="C153" s="77" t="s">
        <v>557</v>
      </c>
      <c r="D153" s="75"/>
    </row>
    <row r="154" spans="1:11">
      <c r="A154" s="75"/>
      <c r="B154" s="75"/>
      <c r="C154" s="77" t="s">
        <v>561</v>
      </c>
      <c r="D154" s="75"/>
    </row>
    <row r="155" spans="1:11">
      <c r="A155" s="75"/>
      <c r="B155" s="75"/>
      <c r="C155" s="77" t="s">
        <v>574</v>
      </c>
      <c r="D155" s="75"/>
    </row>
    <row r="156" spans="1:11">
      <c r="A156" s="75"/>
      <c r="B156" s="75"/>
      <c r="C156" s="77" t="s">
        <v>1001</v>
      </c>
      <c r="D156" s="75"/>
    </row>
    <row r="157" spans="1:11">
      <c r="C157" s="77" t="s">
        <v>1002</v>
      </c>
    </row>
    <row r="158" spans="1:11">
      <c r="C158" s="77"/>
    </row>
    <row r="159" spans="1:11">
      <c r="A159" s="75" t="s">
        <v>147</v>
      </c>
      <c r="B159" s="76">
        <v>12476</v>
      </c>
      <c r="C159" s="77" t="s">
        <v>576</v>
      </c>
      <c r="D159" s="75">
        <v>3</v>
      </c>
      <c r="E159" s="5" t="s">
        <v>535</v>
      </c>
    </row>
    <row r="160" spans="1:11">
      <c r="A160" s="75"/>
      <c r="B160" s="75"/>
      <c r="C160" s="77" t="s">
        <v>577</v>
      </c>
      <c r="D160" s="75"/>
    </row>
    <row r="161" spans="1:11">
      <c r="A161" s="75"/>
      <c r="B161" s="75"/>
      <c r="C161" s="77" t="s">
        <v>578</v>
      </c>
      <c r="D161" s="75"/>
    </row>
    <row r="162" spans="1:11">
      <c r="A162" s="75"/>
      <c r="B162" s="75"/>
      <c r="C162" s="77" t="s">
        <v>1004</v>
      </c>
      <c r="D162" s="75"/>
    </row>
    <row r="164" spans="1:11">
      <c r="A164" s="75" t="s">
        <v>148</v>
      </c>
      <c r="B164" s="76">
        <v>12151</v>
      </c>
      <c r="C164" s="77" t="s">
        <v>580</v>
      </c>
      <c r="D164" s="75">
        <v>3</v>
      </c>
      <c r="E164" s="5" t="s">
        <v>535</v>
      </c>
    </row>
    <row r="165" spans="1:11">
      <c r="A165" s="75"/>
      <c r="B165" s="75"/>
      <c r="C165" s="77" t="s">
        <v>581</v>
      </c>
      <c r="D165" s="75"/>
    </row>
    <row r="166" spans="1:11">
      <c r="A166" s="75"/>
      <c r="B166" s="75"/>
      <c r="C166" s="77" t="s">
        <v>584</v>
      </c>
      <c r="D166" s="75"/>
    </row>
    <row r="167" spans="1:11">
      <c r="A167" s="75"/>
      <c r="B167" s="75"/>
      <c r="C167" s="77" t="s">
        <v>583</v>
      </c>
      <c r="D167" s="75"/>
    </row>
    <row r="168" spans="1:11">
      <c r="A168" s="75"/>
      <c r="B168" s="75"/>
      <c r="C168" s="77" t="s">
        <v>585</v>
      </c>
      <c r="D168" s="75"/>
    </row>
    <row r="170" spans="1:11">
      <c r="A170" s="75" t="s">
        <v>149</v>
      </c>
      <c r="B170" s="76">
        <v>12151</v>
      </c>
      <c r="C170" s="77" t="s">
        <v>528</v>
      </c>
      <c r="D170" s="75">
        <v>6</v>
      </c>
      <c r="E170" s="5" t="s">
        <v>534</v>
      </c>
      <c r="F170" s="742" t="s">
        <v>543</v>
      </c>
      <c r="G170" s="742"/>
      <c r="H170" s="742"/>
      <c r="I170" s="742"/>
      <c r="J170" s="742"/>
      <c r="K170" s="742"/>
    </row>
    <row r="171" spans="1:11">
      <c r="A171" s="75"/>
      <c r="B171" s="75"/>
      <c r="C171" s="77" t="s">
        <v>586</v>
      </c>
      <c r="D171" s="75"/>
    </row>
    <row r="172" spans="1:11">
      <c r="A172" s="75"/>
      <c r="B172" s="75"/>
      <c r="C172" s="77" t="s">
        <v>587</v>
      </c>
      <c r="D172" s="75"/>
    </row>
    <row r="173" spans="1:11">
      <c r="A173" s="75"/>
      <c r="B173" s="75"/>
      <c r="C173" s="77" t="s">
        <v>588</v>
      </c>
      <c r="D173" s="75"/>
    </row>
    <row r="174" spans="1:11">
      <c r="A174" s="75"/>
      <c r="B174" s="75"/>
      <c r="C174" s="77" t="s">
        <v>589</v>
      </c>
      <c r="D174" s="75"/>
    </row>
    <row r="175" spans="1:11">
      <c r="A175" s="75"/>
      <c r="B175" s="75"/>
      <c r="C175" s="77" t="s">
        <v>590</v>
      </c>
      <c r="D175" s="75"/>
    </row>
    <row r="176" spans="1:11">
      <c r="A176" s="75"/>
      <c r="B176" s="75"/>
      <c r="C176" s="77" t="s">
        <v>1005</v>
      </c>
      <c r="D176" s="75"/>
    </row>
    <row r="178" spans="1:5">
      <c r="A178" s="75" t="s">
        <v>150</v>
      </c>
      <c r="B178" s="76">
        <v>12182</v>
      </c>
      <c r="C178" s="78" t="s">
        <v>591</v>
      </c>
      <c r="D178" s="75">
        <v>10</v>
      </c>
      <c r="E178" s="5" t="s">
        <v>535</v>
      </c>
    </row>
    <row r="179" spans="1:5">
      <c r="A179" s="75"/>
      <c r="B179" s="75"/>
      <c r="C179" s="77" t="s">
        <v>592</v>
      </c>
      <c r="D179" s="75"/>
    </row>
    <row r="180" spans="1:5">
      <c r="A180" s="75"/>
      <c r="B180" s="75"/>
      <c r="C180" s="77" t="s">
        <v>593</v>
      </c>
      <c r="D180" s="75"/>
    </row>
    <row r="181" spans="1:5">
      <c r="A181" s="75"/>
      <c r="B181" s="75"/>
      <c r="C181" s="77" t="s">
        <v>594</v>
      </c>
      <c r="D181" s="75"/>
    </row>
    <row r="182" spans="1:5">
      <c r="A182" s="75"/>
      <c r="B182" s="75"/>
      <c r="C182" s="77" t="s">
        <v>595</v>
      </c>
      <c r="D182" s="75"/>
    </row>
    <row r="183" spans="1:5">
      <c r="A183" s="75"/>
      <c r="B183" s="75"/>
      <c r="C183" s="77" t="s">
        <v>596</v>
      </c>
      <c r="D183" s="75"/>
    </row>
    <row r="184" spans="1:5">
      <c r="A184" s="75"/>
      <c r="B184" s="75"/>
      <c r="C184" s="77" t="s">
        <v>632</v>
      </c>
      <c r="D184" s="75"/>
    </row>
    <row r="185" spans="1:5">
      <c r="A185" s="75"/>
      <c r="B185" s="75"/>
      <c r="C185" s="77" t="s">
        <v>633</v>
      </c>
      <c r="D185" s="75"/>
    </row>
    <row r="186" spans="1:5">
      <c r="A186" s="75"/>
      <c r="B186" s="75"/>
      <c r="C186" s="77" t="s">
        <v>634</v>
      </c>
      <c r="D186" s="75"/>
    </row>
    <row r="187" spans="1:5">
      <c r="A187" s="75"/>
      <c r="B187" s="75"/>
      <c r="C187" s="77" t="s">
        <v>638</v>
      </c>
      <c r="D187" s="75"/>
    </row>
    <row r="188" spans="1:5">
      <c r="A188" s="75"/>
      <c r="B188" s="75"/>
      <c r="C188" s="77" t="s">
        <v>830</v>
      </c>
      <c r="D188" s="75"/>
    </row>
    <row r="190" spans="1:5">
      <c r="A190" s="75" t="s">
        <v>151</v>
      </c>
      <c r="B190" s="76">
        <v>12151</v>
      </c>
      <c r="C190" s="77" t="s">
        <v>639</v>
      </c>
      <c r="D190" s="75">
        <v>4</v>
      </c>
      <c r="E190" s="5" t="s">
        <v>535</v>
      </c>
    </row>
    <row r="191" spans="1:5">
      <c r="A191" s="75"/>
      <c r="B191" s="75"/>
      <c r="C191" s="77" t="s">
        <v>640</v>
      </c>
      <c r="D191" s="75"/>
    </row>
    <row r="192" spans="1:5">
      <c r="A192" s="75"/>
      <c r="B192" s="75"/>
      <c r="C192" s="77" t="s">
        <v>641</v>
      </c>
      <c r="D192" s="75"/>
    </row>
    <row r="193" spans="1:5">
      <c r="A193" s="75"/>
      <c r="B193" s="75"/>
      <c r="C193" s="77" t="s">
        <v>642</v>
      </c>
      <c r="D193" s="75"/>
    </row>
    <row r="194" spans="1:5">
      <c r="A194" s="75"/>
      <c r="B194" s="75"/>
      <c r="C194" s="77" t="s">
        <v>802</v>
      </c>
      <c r="D194" s="75"/>
    </row>
    <row r="196" spans="1:5">
      <c r="A196" s="75" t="s">
        <v>152</v>
      </c>
      <c r="B196" s="76">
        <v>12176</v>
      </c>
      <c r="C196" s="77" t="s">
        <v>643</v>
      </c>
      <c r="D196" s="75">
        <v>6</v>
      </c>
      <c r="E196" s="5" t="s">
        <v>535</v>
      </c>
    </row>
    <row r="197" spans="1:5">
      <c r="A197" s="75"/>
      <c r="B197" s="75"/>
      <c r="C197" s="77" t="s">
        <v>644</v>
      </c>
      <c r="D197" s="75"/>
    </row>
    <row r="198" spans="1:5">
      <c r="A198" s="75"/>
      <c r="B198" s="75"/>
      <c r="C198" s="77" t="s">
        <v>645</v>
      </c>
      <c r="D198" s="75"/>
    </row>
    <row r="199" spans="1:5">
      <c r="A199" s="75"/>
      <c r="B199" s="75"/>
      <c r="C199" s="77" t="s">
        <v>646</v>
      </c>
      <c r="D199" s="75"/>
    </row>
    <row r="200" spans="1:5">
      <c r="A200" s="75"/>
      <c r="B200" s="75"/>
      <c r="C200" s="77" t="s">
        <v>647</v>
      </c>
      <c r="D200" s="75"/>
    </row>
    <row r="201" spans="1:5">
      <c r="A201" s="75"/>
      <c r="B201" s="75"/>
      <c r="C201" s="77" t="s">
        <v>649</v>
      </c>
      <c r="D201" s="75"/>
    </row>
    <row r="202" spans="1:5">
      <c r="A202" s="75"/>
      <c r="B202" s="75"/>
      <c r="C202" s="77" t="s">
        <v>1006</v>
      </c>
      <c r="D202" s="75"/>
    </row>
    <row r="204" spans="1:5">
      <c r="A204" s="75" t="s">
        <v>153</v>
      </c>
      <c r="B204" s="76">
        <v>12151</v>
      </c>
      <c r="C204" s="77" t="s">
        <v>651</v>
      </c>
      <c r="D204" s="75">
        <v>3</v>
      </c>
      <c r="E204" s="5" t="s">
        <v>535</v>
      </c>
    </row>
    <row r="205" spans="1:5">
      <c r="A205" s="75"/>
      <c r="B205" s="75"/>
      <c r="C205" s="77" t="s">
        <v>652</v>
      </c>
      <c r="D205" s="75"/>
    </row>
    <row r="206" spans="1:5">
      <c r="A206" s="75"/>
      <c r="B206" s="75"/>
      <c r="C206" s="77" t="s">
        <v>653</v>
      </c>
      <c r="D206" s="75"/>
    </row>
    <row r="207" spans="1:5">
      <c r="A207" s="75"/>
      <c r="B207" s="75"/>
      <c r="C207" s="77" t="s">
        <v>654</v>
      </c>
      <c r="D207" s="75"/>
    </row>
    <row r="209" spans="1:11">
      <c r="A209" s="75" t="s">
        <v>174</v>
      </c>
      <c r="B209" s="76">
        <v>12214</v>
      </c>
      <c r="C209" s="77" t="s">
        <v>655</v>
      </c>
      <c r="D209" s="75">
        <v>9</v>
      </c>
      <c r="E209" s="5" t="s">
        <v>534</v>
      </c>
      <c r="F209" s="742" t="s">
        <v>544</v>
      </c>
      <c r="G209" s="742"/>
      <c r="H209" s="742"/>
      <c r="I209" s="742"/>
      <c r="J209" s="742"/>
      <c r="K209" s="742"/>
    </row>
    <row r="210" spans="1:11">
      <c r="A210" s="75"/>
      <c r="B210" s="75"/>
      <c r="C210" s="77" t="s">
        <v>650</v>
      </c>
      <c r="D210" s="75"/>
    </row>
    <row r="211" spans="1:11">
      <c r="A211" s="75"/>
      <c r="B211" s="75"/>
      <c r="C211" s="77" t="s">
        <v>656</v>
      </c>
      <c r="D211" s="75"/>
    </row>
    <row r="212" spans="1:11">
      <c r="A212" s="75"/>
      <c r="B212" s="75"/>
      <c r="C212" s="77" t="s">
        <v>657</v>
      </c>
      <c r="D212" s="75"/>
    </row>
    <row r="213" spans="1:11">
      <c r="A213" s="75"/>
      <c r="B213" s="75"/>
      <c r="C213" s="77" t="s">
        <v>658</v>
      </c>
      <c r="D213" s="75"/>
    </row>
    <row r="214" spans="1:11">
      <c r="A214" s="75"/>
      <c r="B214" s="75"/>
      <c r="C214" s="77" t="s">
        <v>659</v>
      </c>
      <c r="D214" s="75"/>
    </row>
    <row r="215" spans="1:11">
      <c r="A215" s="75"/>
      <c r="B215" s="75"/>
      <c r="C215" s="77" t="s">
        <v>661</v>
      </c>
      <c r="D215" s="75"/>
    </row>
    <row r="216" spans="1:11">
      <c r="A216" s="75"/>
      <c r="B216" s="75"/>
      <c r="C216" s="77" t="s">
        <v>662</v>
      </c>
      <c r="D216" s="75"/>
    </row>
    <row r="217" spans="1:11">
      <c r="A217" s="75"/>
      <c r="B217" s="75"/>
      <c r="C217" s="77" t="s">
        <v>663</v>
      </c>
      <c r="D217" s="75"/>
    </row>
    <row r="218" spans="1:11">
      <c r="A218" s="75"/>
      <c r="B218" s="75"/>
      <c r="C218" s="77" t="s">
        <v>664</v>
      </c>
      <c r="D218" s="75"/>
    </row>
    <row r="220" spans="1:11">
      <c r="A220" s="75" t="s">
        <v>154</v>
      </c>
      <c r="B220" s="76">
        <v>12151</v>
      </c>
      <c r="C220" s="77" t="s">
        <v>665</v>
      </c>
      <c r="D220" s="75">
        <v>10</v>
      </c>
      <c r="E220" s="5" t="s">
        <v>534</v>
      </c>
      <c r="F220" s="742" t="s">
        <v>2103</v>
      </c>
      <c r="G220" s="742"/>
      <c r="H220" s="742"/>
      <c r="I220" s="742"/>
      <c r="J220" s="742"/>
      <c r="K220" s="742"/>
    </row>
    <row r="221" spans="1:11">
      <c r="A221" s="75"/>
      <c r="B221" s="75"/>
      <c r="C221" s="77" t="s">
        <v>667</v>
      </c>
      <c r="D221" s="75"/>
      <c r="F221" s="91" t="s">
        <v>2114</v>
      </c>
    </row>
    <row r="222" spans="1:11">
      <c r="A222" s="75"/>
      <c r="B222" s="75"/>
      <c r="C222" s="77" t="s">
        <v>2021</v>
      </c>
      <c r="D222" s="75"/>
    </row>
    <row r="223" spans="1:11">
      <c r="A223" s="75"/>
      <c r="B223" s="75"/>
      <c r="C223" s="77" t="s">
        <v>666</v>
      </c>
      <c r="D223" s="75"/>
    </row>
    <row r="224" spans="1:11">
      <c r="A224" s="75"/>
      <c r="B224" s="75"/>
      <c r="C224" s="77" t="s">
        <v>678</v>
      </c>
      <c r="D224" s="75"/>
    </row>
    <row r="225" spans="1:7">
      <c r="A225" s="75"/>
      <c r="B225" s="75"/>
      <c r="C225" s="77" t="s">
        <v>679</v>
      </c>
      <c r="D225" s="75"/>
    </row>
    <row r="226" spans="1:7">
      <c r="A226" s="75"/>
      <c r="B226" s="75"/>
      <c r="C226" s="77" t="s">
        <v>826</v>
      </c>
      <c r="D226" s="75"/>
    </row>
    <row r="227" spans="1:7">
      <c r="A227" s="75"/>
      <c r="B227" s="75"/>
      <c r="C227" s="77" t="s">
        <v>825</v>
      </c>
      <c r="D227" s="75"/>
    </row>
    <row r="228" spans="1:7">
      <c r="A228" s="75"/>
      <c r="B228" s="75"/>
      <c r="C228" s="77" t="s">
        <v>985</v>
      </c>
      <c r="D228" s="75"/>
    </row>
    <row r="229" spans="1:7">
      <c r="A229" s="75"/>
      <c r="B229" s="75"/>
      <c r="C229" s="77" t="s">
        <v>1010</v>
      </c>
      <c r="D229" s="75"/>
    </row>
    <row r="230" spans="1:7">
      <c r="A230" s="75"/>
      <c r="B230" s="75"/>
      <c r="C230" s="77" t="s">
        <v>1840</v>
      </c>
      <c r="D230" s="75"/>
      <c r="F230" t="s">
        <v>827</v>
      </c>
    </row>
    <row r="232" spans="1:7">
      <c r="A232" s="75" t="s">
        <v>155</v>
      </c>
      <c r="B232" s="76">
        <v>12172</v>
      </c>
      <c r="C232" s="77" t="s">
        <v>680</v>
      </c>
      <c r="D232" s="75">
        <v>8</v>
      </c>
      <c r="E232" s="5" t="s">
        <v>535</v>
      </c>
    </row>
    <row r="233" spans="1:7">
      <c r="A233" s="75"/>
      <c r="B233" s="75"/>
      <c r="C233" s="77" t="s">
        <v>681</v>
      </c>
      <c r="D233" s="75"/>
    </row>
    <row r="234" spans="1:7">
      <c r="A234" s="75"/>
      <c r="B234" s="75"/>
      <c r="C234" s="77" t="s">
        <v>682</v>
      </c>
      <c r="D234" s="75"/>
    </row>
    <row r="235" spans="1:7">
      <c r="A235" s="75"/>
      <c r="B235" s="75"/>
      <c r="C235" s="77" t="s">
        <v>683</v>
      </c>
      <c r="D235" s="75"/>
    </row>
    <row r="236" spans="1:7">
      <c r="A236" s="75"/>
      <c r="B236" s="75"/>
      <c r="C236" s="77" t="s">
        <v>684</v>
      </c>
      <c r="D236" s="75"/>
    </row>
    <row r="237" spans="1:7">
      <c r="A237" s="75"/>
      <c r="B237" s="75"/>
      <c r="C237" s="77" t="s">
        <v>1007</v>
      </c>
      <c r="D237" s="75"/>
    </row>
    <row r="238" spans="1:7">
      <c r="A238" s="75"/>
      <c r="B238" s="75"/>
      <c r="C238" s="135" t="s">
        <v>1834</v>
      </c>
      <c r="D238" s="75"/>
    </row>
    <row r="239" spans="1:7">
      <c r="A239" s="75"/>
      <c r="B239" s="75"/>
      <c r="C239" s="135" t="s">
        <v>1940</v>
      </c>
      <c r="D239" s="75"/>
      <c r="F239">
        <v>0.61709999999999998</v>
      </c>
      <c r="G239">
        <f>F239*31</f>
        <v>19.130099999999999</v>
      </c>
    </row>
    <row r="241" spans="1:12">
      <c r="A241" s="75" t="s">
        <v>156</v>
      </c>
      <c r="B241" s="76">
        <v>12236</v>
      </c>
      <c r="C241" s="77" t="s">
        <v>685</v>
      </c>
      <c r="D241" s="75">
        <v>4</v>
      </c>
      <c r="E241" s="5" t="s">
        <v>535</v>
      </c>
    </row>
    <row r="242" spans="1:12">
      <c r="A242" s="75"/>
      <c r="B242" s="75"/>
      <c r="C242" s="77" t="s">
        <v>686</v>
      </c>
      <c r="D242" s="75"/>
    </row>
    <row r="243" spans="1:12">
      <c r="A243" s="75"/>
      <c r="B243" s="75"/>
      <c r="C243" s="77" t="s">
        <v>687</v>
      </c>
      <c r="D243" s="75"/>
    </row>
    <row r="244" spans="1:12">
      <c r="A244" s="75"/>
      <c r="B244" s="75"/>
      <c r="C244" s="77" t="s">
        <v>688</v>
      </c>
      <c r="D244" s="75"/>
    </row>
    <row r="245" spans="1:12">
      <c r="A245" s="75"/>
      <c r="B245" s="75"/>
      <c r="C245" s="77" t="s">
        <v>689</v>
      </c>
      <c r="D245" s="75"/>
    </row>
    <row r="247" spans="1:12">
      <c r="A247" s="75" t="s">
        <v>158</v>
      </c>
      <c r="B247" s="76">
        <v>12151</v>
      </c>
      <c r="C247" s="77" t="s">
        <v>554</v>
      </c>
      <c r="D247" s="75">
        <v>7</v>
      </c>
      <c r="E247" s="5" t="s">
        <v>534</v>
      </c>
      <c r="F247" s="77" t="s">
        <v>2017</v>
      </c>
      <c r="G247" s="77"/>
      <c r="H247" s="77"/>
      <c r="I247" s="77"/>
      <c r="J247" s="77"/>
      <c r="K247" s="77"/>
      <c r="L247" s="3"/>
    </row>
    <row r="248" spans="1:12">
      <c r="A248" s="75"/>
      <c r="B248" s="75"/>
      <c r="C248" s="77" t="s">
        <v>690</v>
      </c>
      <c r="D248" s="75"/>
    </row>
    <row r="249" spans="1:12">
      <c r="A249" s="75"/>
      <c r="B249" s="75"/>
      <c r="C249" s="77" t="s">
        <v>691</v>
      </c>
      <c r="D249" s="75"/>
    </row>
    <row r="250" spans="1:12">
      <c r="A250" s="75"/>
      <c r="B250" s="75"/>
      <c r="C250" s="77" t="s">
        <v>694</v>
      </c>
      <c r="D250" s="75"/>
    </row>
    <row r="251" spans="1:12">
      <c r="A251" s="75"/>
      <c r="B251" s="75"/>
      <c r="C251" s="77" t="s">
        <v>695</v>
      </c>
      <c r="D251" s="75"/>
    </row>
    <row r="252" spans="1:12">
      <c r="A252" s="75"/>
      <c r="B252" s="75"/>
      <c r="C252" s="77" t="s">
        <v>692</v>
      </c>
      <c r="D252" s="75"/>
    </row>
    <row r="253" spans="1:12">
      <c r="A253" s="75"/>
      <c r="B253" s="75"/>
      <c r="C253" s="77" t="s">
        <v>693</v>
      </c>
      <c r="D253" s="75"/>
    </row>
    <row r="254" spans="1:12">
      <c r="A254" s="75"/>
      <c r="B254" s="75"/>
      <c r="C254" s="77" t="s">
        <v>696</v>
      </c>
      <c r="D254" s="75"/>
    </row>
    <row r="255" spans="1:12">
      <c r="A255" s="75"/>
      <c r="B255" s="75"/>
      <c r="C255" s="77" t="s">
        <v>697</v>
      </c>
      <c r="D255" s="75"/>
    </row>
    <row r="256" spans="1:12">
      <c r="A256" s="75"/>
      <c r="B256" s="75"/>
      <c r="C256" s="77" t="s">
        <v>1009</v>
      </c>
      <c r="D256" s="75"/>
    </row>
    <row r="258" spans="1:14">
      <c r="A258" s="75" t="s">
        <v>159</v>
      </c>
      <c r="B258" s="76">
        <v>12250</v>
      </c>
      <c r="C258" s="77" t="s">
        <v>698</v>
      </c>
      <c r="D258" s="75">
        <v>4</v>
      </c>
      <c r="E258" s="5" t="s">
        <v>535</v>
      </c>
    </row>
    <row r="259" spans="1:14">
      <c r="A259" s="75"/>
      <c r="B259" s="75"/>
      <c r="C259" s="77" t="s">
        <v>699</v>
      </c>
      <c r="D259" s="75"/>
    </row>
    <row r="260" spans="1:14">
      <c r="A260" s="75"/>
      <c r="B260" s="75"/>
      <c r="C260" s="77" t="s">
        <v>700</v>
      </c>
      <c r="D260" s="75"/>
    </row>
    <row r="261" spans="1:14">
      <c r="A261" s="75"/>
      <c r="B261" s="75"/>
      <c r="C261" s="77" t="s">
        <v>701</v>
      </c>
      <c r="D261" s="75"/>
    </row>
    <row r="262" spans="1:14">
      <c r="A262" s="75"/>
      <c r="B262" s="75"/>
      <c r="C262" s="77" t="s">
        <v>702</v>
      </c>
      <c r="D262" s="75"/>
    </row>
    <row r="263" spans="1:14">
      <c r="A263" s="75"/>
      <c r="B263" s="75"/>
      <c r="C263" s="77" t="s">
        <v>703</v>
      </c>
      <c r="D263" s="75"/>
    </row>
    <row r="265" spans="1:14">
      <c r="A265" s="75" t="s">
        <v>160</v>
      </c>
      <c r="B265" s="76">
        <v>12151</v>
      </c>
      <c r="C265" s="77" t="s">
        <v>704</v>
      </c>
      <c r="D265" s="75">
        <v>4</v>
      </c>
      <c r="E265" s="5" t="s">
        <v>535</v>
      </c>
    </row>
    <row r="266" spans="1:14">
      <c r="A266" s="75"/>
      <c r="B266" s="75"/>
      <c r="C266" s="77" t="s">
        <v>705</v>
      </c>
      <c r="D266" s="75"/>
    </row>
    <row r="267" spans="1:14">
      <c r="A267" s="75"/>
      <c r="B267" s="75"/>
      <c r="C267" s="77" t="s">
        <v>706</v>
      </c>
      <c r="D267" s="75"/>
    </row>
    <row r="268" spans="1:14">
      <c r="A268" s="75"/>
      <c r="B268" s="75"/>
      <c r="C268" s="77" t="s">
        <v>707</v>
      </c>
      <c r="D268" s="75"/>
    </row>
    <row r="269" spans="1:14">
      <c r="A269" s="75"/>
      <c r="B269" s="75"/>
      <c r="C269" s="77" t="s">
        <v>708</v>
      </c>
      <c r="D269" s="75"/>
    </row>
    <row r="271" spans="1:14">
      <c r="A271" s="75" t="s">
        <v>161</v>
      </c>
      <c r="B271" s="76">
        <v>12179</v>
      </c>
      <c r="C271" s="77" t="s">
        <v>709</v>
      </c>
      <c r="D271" s="75">
        <v>2</v>
      </c>
      <c r="E271" s="5" t="s">
        <v>534</v>
      </c>
      <c r="F271" s="725" t="s">
        <v>2018</v>
      </c>
      <c r="G271" s="717"/>
      <c r="H271" s="717"/>
      <c r="I271" s="717"/>
      <c r="J271" s="717"/>
      <c r="K271" s="717"/>
      <c r="L271" s="717"/>
      <c r="M271" s="717"/>
      <c r="N271" s="717"/>
    </row>
    <row r="272" spans="1:14">
      <c r="A272" s="75"/>
      <c r="B272" s="75"/>
      <c r="C272" s="77" t="s">
        <v>713</v>
      </c>
      <c r="D272" s="75"/>
    </row>
    <row r="273" spans="1:12">
      <c r="A273" s="75"/>
      <c r="B273" s="75"/>
      <c r="C273" s="77" t="s">
        <v>714</v>
      </c>
      <c r="D273" s="75"/>
    </row>
    <row r="275" spans="1:12">
      <c r="A275" s="75" t="s">
        <v>162</v>
      </c>
      <c r="B275" s="76">
        <v>12151</v>
      </c>
      <c r="C275" s="77" t="s">
        <v>528</v>
      </c>
      <c r="D275" s="75">
        <v>4</v>
      </c>
      <c r="E275" s="5" t="s">
        <v>534</v>
      </c>
      <c r="F275" s="725" t="s">
        <v>2019</v>
      </c>
      <c r="G275" s="717"/>
      <c r="H275" s="717"/>
      <c r="I275" s="717"/>
      <c r="J275" s="717"/>
      <c r="K275" s="717"/>
      <c r="L275" s="717"/>
    </row>
    <row r="276" spans="1:12">
      <c r="A276" s="75"/>
      <c r="B276" s="75"/>
      <c r="C276" s="77" t="s">
        <v>715</v>
      </c>
      <c r="D276" s="75"/>
    </row>
    <row r="277" spans="1:12">
      <c r="A277" s="75"/>
      <c r="B277" s="75"/>
      <c r="C277" s="77" t="s">
        <v>716</v>
      </c>
      <c r="D277" s="75"/>
    </row>
    <row r="278" spans="1:12">
      <c r="A278" s="75"/>
      <c r="B278" s="75"/>
      <c r="C278" s="77" t="s">
        <v>717</v>
      </c>
      <c r="D278" s="75"/>
    </row>
    <row r="279" spans="1:12">
      <c r="A279" s="75"/>
      <c r="B279" s="75"/>
      <c r="C279" s="77" t="s">
        <v>718</v>
      </c>
      <c r="D279" s="75"/>
    </row>
    <row r="281" spans="1:12">
      <c r="A281" s="75" t="s">
        <v>163</v>
      </c>
      <c r="B281" s="76">
        <v>12158</v>
      </c>
      <c r="C281" s="77" t="s">
        <v>719</v>
      </c>
      <c r="D281" s="75">
        <v>4</v>
      </c>
      <c r="E281" s="5" t="s">
        <v>535</v>
      </c>
    </row>
    <row r="282" spans="1:12">
      <c r="A282" s="75"/>
      <c r="B282" s="75"/>
      <c r="C282" s="77" t="s">
        <v>720</v>
      </c>
      <c r="D282" s="75"/>
    </row>
    <row r="283" spans="1:12">
      <c r="A283" s="75"/>
      <c r="B283" s="75"/>
      <c r="C283" s="77" t="s">
        <v>721</v>
      </c>
      <c r="D283" s="75"/>
    </row>
    <row r="284" spans="1:12">
      <c r="A284" s="75"/>
      <c r="B284" s="75"/>
      <c r="C284" s="77" t="s">
        <v>722</v>
      </c>
      <c r="D284" s="75"/>
    </row>
    <row r="285" spans="1:12">
      <c r="A285" s="75"/>
      <c r="B285" s="75"/>
      <c r="C285" s="77" t="s">
        <v>723</v>
      </c>
      <c r="D285" s="75"/>
    </row>
    <row r="287" spans="1:12">
      <c r="A287" s="75" t="s">
        <v>157</v>
      </c>
      <c r="B287" s="76">
        <v>12271</v>
      </c>
      <c r="C287" s="77" t="s">
        <v>724</v>
      </c>
      <c r="D287" s="75">
        <v>6</v>
      </c>
      <c r="E287" s="5" t="s">
        <v>535</v>
      </c>
    </row>
    <row r="288" spans="1:12">
      <c r="A288" s="75"/>
      <c r="B288" s="75"/>
      <c r="C288" s="77" t="s">
        <v>727</v>
      </c>
      <c r="D288" s="75"/>
    </row>
    <row r="289" spans="1:11">
      <c r="A289" s="75"/>
      <c r="B289" s="75"/>
      <c r="C289" s="77" t="s">
        <v>728</v>
      </c>
      <c r="D289" s="75"/>
    </row>
    <row r="290" spans="1:11">
      <c r="A290" s="75"/>
      <c r="B290" s="75"/>
      <c r="C290" s="77" t="s">
        <v>729</v>
      </c>
      <c r="D290" s="75"/>
    </row>
    <row r="291" spans="1:11">
      <c r="A291" s="75"/>
      <c r="B291" s="75"/>
      <c r="C291" s="77" t="s">
        <v>731</v>
      </c>
      <c r="D291" s="75"/>
    </row>
    <row r="292" spans="1:11">
      <c r="A292" s="75"/>
      <c r="B292" s="75"/>
      <c r="C292" s="77" t="s">
        <v>732</v>
      </c>
      <c r="D292" s="75"/>
    </row>
    <row r="293" spans="1:11">
      <c r="A293" s="75"/>
      <c r="B293" s="75"/>
      <c r="C293" s="77" t="s">
        <v>733</v>
      </c>
      <c r="D293" s="75"/>
    </row>
    <row r="295" spans="1:11">
      <c r="A295" s="75" t="s">
        <v>164</v>
      </c>
      <c r="B295" s="76">
        <v>12175</v>
      </c>
      <c r="C295" s="77" t="s">
        <v>734</v>
      </c>
      <c r="D295" s="75">
        <v>5</v>
      </c>
      <c r="E295" s="5" t="s">
        <v>535</v>
      </c>
    </row>
    <row r="296" spans="1:11">
      <c r="A296" s="75"/>
      <c r="B296" s="75"/>
      <c r="C296" s="77" t="s">
        <v>735</v>
      </c>
      <c r="D296" s="75"/>
    </row>
    <row r="297" spans="1:11">
      <c r="A297" s="75"/>
      <c r="B297" s="75"/>
      <c r="C297" s="77" t="s">
        <v>736</v>
      </c>
      <c r="D297" s="75"/>
    </row>
    <row r="298" spans="1:11">
      <c r="A298" s="75"/>
      <c r="B298" s="75"/>
      <c r="C298" s="77" t="s">
        <v>737</v>
      </c>
      <c r="D298" s="75"/>
    </row>
    <row r="299" spans="1:11">
      <c r="A299" s="75"/>
      <c r="B299" s="75"/>
      <c r="C299" s="77" t="s">
        <v>738</v>
      </c>
      <c r="D299" s="75"/>
    </row>
    <row r="300" spans="1:11">
      <c r="A300" s="75"/>
      <c r="B300" s="75"/>
      <c r="C300" s="77" t="s">
        <v>803</v>
      </c>
      <c r="D300" s="75"/>
    </row>
    <row r="302" spans="1:11">
      <c r="A302" s="75" t="s">
        <v>165</v>
      </c>
      <c r="B302" s="76">
        <v>12312</v>
      </c>
      <c r="C302" s="77" t="s">
        <v>739</v>
      </c>
      <c r="D302" s="75">
        <v>7</v>
      </c>
      <c r="E302" s="5" t="s">
        <v>534</v>
      </c>
      <c r="F302" s="717" t="s">
        <v>2104</v>
      </c>
      <c r="G302" s="717"/>
      <c r="H302" s="717"/>
      <c r="I302" s="717"/>
      <c r="J302" s="717"/>
      <c r="K302" s="717"/>
    </row>
    <row r="303" spans="1:11">
      <c r="A303" s="75"/>
      <c r="B303" s="75"/>
      <c r="C303" s="77" t="s">
        <v>740</v>
      </c>
      <c r="D303" s="75"/>
    </row>
    <row r="304" spans="1:11">
      <c r="A304" s="75"/>
      <c r="B304" s="75"/>
      <c r="C304" s="77" t="s">
        <v>741</v>
      </c>
      <c r="D304" s="75"/>
    </row>
    <row r="305" spans="1:5">
      <c r="A305" s="75"/>
      <c r="B305" s="75"/>
      <c r="C305" s="77" t="s">
        <v>743</v>
      </c>
      <c r="D305" s="75"/>
    </row>
    <row r="306" spans="1:5">
      <c r="A306" s="75"/>
      <c r="B306" s="75"/>
      <c r="C306" s="77" t="s">
        <v>744</v>
      </c>
      <c r="D306" s="75"/>
    </row>
    <row r="307" spans="1:5">
      <c r="A307" s="75"/>
      <c r="B307" s="75"/>
      <c r="C307" s="77" t="s">
        <v>745</v>
      </c>
      <c r="D307" s="75"/>
    </row>
    <row r="308" spans="1:5">
      <c r="A308" s="75"/>
      <c r="B308" s="75"/>
      <c r="C308" s="77" t="s">
        <v>746</v>
      </c>
      <c r="D308" s="75"/>
    </row>
    <row r="309" spans="1:5">
      <c r="A309" s="75"/>
      <c r="B309" s="75"/>
      <c r="C309" s="77" t="s">
        <v>742</v>
      </c>
      <c r="D309" s="75"/>
    </row>
    <row r="310" spans="1:5">
      <c r="A310" s="75"/>
      <c r="B310" s="75"/>
      <c r="C310" s="77" t="s">
        <v>799</v>
      </c>
      <c r="D310" s="75"/>
    </row>
    <row r="312" spans="1:5">
      <c r="A312" s="75" t="s">
        <v>166</v>
      </c>
      <c r="B312" s="76">
        <v>12420</v>
      </c>
      <c r="C312" s="77" t="s">
        <v>747</v>
      </c>
      <c r="D312" s="75">
        <v>4</v>
      </c>
      <c r="E312" s="5" t="s">
        <v>535</v>
      </c>
    </row>
    <row r="313" spans="1:5">
      <c r="A313" s="75"/>
      <c r="B313" s="75"/>
      <c r="C313" s="77" t="s">
        <v>749</v>
      </c>
      <c r="D313" s="75"/>
    </row>
    <row r="314" spans="1:5">
      <c r="A314" s="75"/>
      <c r="B314" s="75"/>
      <c r="C314" s="77" t="s">
        <v>750</v>
      </c>
      <c r="D314" s="75"/>
    </row>
    <row r="315" spans="1:5">
      <c r="A315" s="75"/>
      <c r="B315" s="75"/>
      <c r="C315" s="77" t="s">
        <v>751</v>
      </c>
      <c r="D315" s="75"/>
    </row>
    <row r="316" spans="1:5">
      <c r="A316" s="75"/>
      <c r="B316" s="75"/>
      <c r="C316" s="77" t="s">
        <v>752</v>
      </c>
      <c r="D316" s="75"/>
    </row>
    <row r="317" spans="1:5">
      <c r="A317" s="75"/>
      <c r="B317" s="75"/>
      <c r="C317" s="77" t="s">
        <v>478</v>
      </c>
      <c r="D317" s="75"/>
    </row>
    <row r="319" spans="1:5">
      <c r="A319" s="75" t="s">
        <v>167</v>
      </c>
      <c r="B319" s="76">
        <v>12151</v>
      </c>
      <c r="C319" s="77" t="s">
        <v>753</v>
      </c>
      <c r="D319" s="75">
        <v>6</v>
      </c>
      <c r="E319" s="5" t="s">
        <v>535</v>
      </c>
    </row>
    <row r="320" spans="1:5">
      <c r="A320" s="75"/>
      <c r="B320" s="75"/>
      <c r="C320" s="77" t="s">
        <v>754</v>
      </c>
      <c r="D320" s="75"/>
    </row>
    <row r="321" spans="1:5">
      <c r="A321" s="75"/>
      <c r="B321" s="75"/>
      <c r="C321" s="77" t="s">
        <v>755</v>
      </c>
      <c r="D321" s="75"/>
    </row>
    <row r="322" spans="1:5">
      <c r="A322" s="75"/>
      <c r="B322" s="75"/>
      <c r="C322" s="77" t="s">
        <v>756</v>
      </c>
      <c r="D322" s="75"/>
    </row>
    <row r="323" spans="1:5">
      <c r="A323" s="75"/>
      <c r="B323" s="75"/>
      <c r="C323" s="77" t="s">
        <v>757</v>
      </c>
      <c r="D323" s="75"/>
    </row>
    <row r="324" spans="1:5">
      <c r="A324" s="75"/>
      <c r="B324" s="75"/>
      <c r="C324" s="77" t="s">
        <v>758</v>
      </c>
      <c r="D324" s="75"/>
    </row>
    <row r="325" spans="1:5">
      <c r="A325" s="75"/>
      <c r="B325" s="75"/>
      <c r="C325" s="77" t="s">
        <v>474</v>
      </c>
      <c r="D325" s="75"/>
    </row>
    <row r="326" spans="1:5">
      <c r="A326" s="75"/>
      <c r="B326" s="75"/>
      <c r="C326" s="77" t="s">
        <v>475</v>
      </c>
      <c r="D326" s="75"/>
    </row>
    <row r="328" spans="1:5">
      <c r="A328" s="75" t="s">
        <v>169</v>
      </c>
      <c r="B328" s="76">
        <v>12300</v>
      </c>
      <c r="C328" s="77" t="s">
        <v>760</v>
      </c>
      <c r="D328" s="75">
        <v>5</v>
      </c>
      <c r="E328" s="5" t="s">
        <v>535</v>
      </c>
    </row>
    <row r="329" spans="1:5">
      <c r="A329" s="75"/>
      <c r="B329" s="75"/>
      <c r="C329" s="77" t="s">
        <v>761</v>
      </c>
      <c r="D329" s="75"/>
    </row>
    <row r="330" spans="1:5">
      <c r="A330" s="75"/>
      <c r="B330" s="75"/>
      <c r="C330" s="77" t="s">
        <v>782</v>
      </c>
      <c r="D330" s="75"/>
    </row>
    <row r="331" spans="1:5">
      <c r="A331" s="75"/>
      <c r="B331" s="75"/>
      <c r="C331" s="77" t="s">
        <v>783</v>
      </c>
      <c r="D331" s="75"/>
    </row>
    <row r="332" spans="1:5">
      <c r="A332" s="75"/>
      <c r="B332" s="75"/>
      <c r="C332" s="77" t="s">
        <v>759</v>
      </c>
      <c r="D332" s="75"/>
    </row>
    <row r="333" spans="1:5">
      <c r="A333" s="75"/>
      <c r="B333" s="75"/>
      <c r="C333" s="77" t="s">
        <v>784</v>
      </c>
      <c r="D333" s="75"/>
    </row>
    <row r="335" spans="1:5">
      <c r="A335" s="75" t="s">
        <v>170</v>
      </c>
      <c r="B335" s="76">
        <v>12151</v>
      </c>
      <c r="C335" s="77" t="s">
        <v>528</v>
      </c>
      <c r="D335" s="75">
        <v>8</v>
      </c>
      <c r="E335" s="5" t="s">
        <v>534</v>
      </c>
    </row>
    <row r="336" spans="1:5">
      <c r="A336" s="75"/>
      <c r="B336" s="75"/>
      <c r="C336" s="77" t="s">
        <v>787</v>
      </c>
      <c r="D336" s="75"/>
    </row>
    <row r="337" spans="1:11">
      <c r="A337" s="75"/>
      <c r="B337" s="75"/>
      <c r="C337" s="77" t="s">
        <v>788</v>
      </c>
      <c r="D337" s="75"/>
    </row>
    <row r="338" spans="1:11">
      <c r="A338" s="75"/>
      <c r="B338" s="75"/>
      <c r="C338" s="77" t="s">
        <v>789</v>
      </c>
      <c r="D338" s="75"/>
    </row>
    <row r="339" spans="1:11">
      <c r="A339" s="75"/>
      <c r="B339" s="75"/>
      <c r="C339" s="77" t="s">
        <v>790</v>
      </c>
      <c r="D339" s="75"/>
    </row>
    <row r="340" spans="1:11">
      <c r="A340" s="75"/>
      <c r="B340" s="75"/>
      <c r="C340" s="77" t="s">
        <v>791</v>
      </c>
      <c r="D340" s="75"/>
    </row>
    <row r="341" spans="1:11">
      <c r="A341" s="75"/>
      <c r="B341" s="75"/>
      <c r="C341" s="77" t="s">
        <v>792</v>
      </c>
      <c r="D341" s="75"/>
    </row>
    <row r="342" spans="1:11">
      <c r="A342" s="75"/>
      <c r="B342" s="75"/>
      <c r="C342" s="77" t="s">
        <v>793</v>
      </c>
      <c r="D342" s="75"/>
      <c r="F342" s="77"/>
    </row>
    <row r="343" spans="1:11" ht="12.75" customHeight="1">
      <c r="A343" s="75"/>
      <c r="B343" s="75"/>
      <c r="C343" s="77" t="s">
        <v>1944</v>
      </c>
      <c r="D343" s="75"/>
      <c r="F343" s="77" t="s">
        <v>1925</v>
      </c>
      <c r="G343" s="77"/>
      <c r="H343" s="146"/>
      <c r="I343" s="146"/>
      <c r="J343" s="146"/>
      <c r="K343" s="146"/>
    </row>
    <row r="345" spans="1:11">
      <c r="A345" s="75" t="s">
        <v>171</v>
      </c>
      <c r="B345" s="76">
        <v>12156</v>
      </c>
      <c r="C345" s="77" t="s">
        <v>794</v>
      </c>
      <c r="D345" s="75">
        <v>2</v>
      </c>
      <c r="E345" s="5" t="s">
        <v>535</v>
      </c>
    </row>
    <row r="346" spans="1:11">
      <c r="A346" s="75"/>
      <c r="B346" s="75"/>
      <c r="C346" s="77" t="s">
        <v>795</v>
      </c>
      <c r="D346" s="75"/>
    </row>
    <row r="347" spans="1:11">
      <c r="A347" s="75"/>
      <c r="B347" s="75"/>
      <c r="C347" s="77" t="s">
        <v>796</v>
      </c>
      <c r="D347" s="75"/>
    </row>
    <row r="349" spans="1:11" ht="12.75" customHeight="1">
      <c r="A349" s="75" t="s">
        <v>172</v>
      </c>
      <c r="B349" s="76">
        <v>12151</v>
      </c>
      <c r="C349" s="77" t="s">
        <v>528</v>
      </c>
      <c r="D349" s="75">
        <v>1</v>
      </c>
      <c r="E349" s="5" t="s">
        <v>534</v>
      </c>
      <c r="F349" s="568" t="s">
        <v>2020</v>
      </c>
      <c r="G349" s="146"/>
      <c r="H349" s="146"/>
      <c r="I349" s="146"/>
      <c r="J349" s="146"/>
      <c r="K349" s="146"/>
    </row>
    <row r="350" spans="1:11">
      <c r="A350" s="75"/>
      <c r="B350" s="75"/>
      <c r="C350" s="77" t="s">
        <v>797</v>
      </c>
      <c r="D350" s="75"/>
    </row>
    <row r="352" spans="1:11">
      <c r="A352" s="75" t="s">
        <v>173</v>
      </c>
      <c r="B352" s="76">
        <v>12193</v>
      </c>
      <c r="C352" s="77" t="s">
        <v>798</v>
      </c>
      <c r="D352" s="75">
        <v>1</v>
      </c>
      <c r="E352" s="5" t="s">
        <v>534</v>
      </c>
    </row>
    <row r="353" spans="1:4">
      <c r="A353" s="75"/>
      <c r="B353" s="75"/>
      <c r="C353" s="77" t="s">
        <v>1942</v>
      </c>
      <c r="D353" s="75"/>
    </row>
    <row r="355" spans="1:4" ht="15">
      <c r="A355" s="722" t="s">
        <v>1093</v>
      </c>
      <c r="B355" s="722"/>
    </row>
  </sheetData>
  <mergeCells count="12">
    <mergeCell ref="A355:B355"/>
    <mergeCell ref="F302:K302"/>
    <mergeCell ref="F147:K147"/>
    <mergeCell ref="F170:K170"/>
    <mergeCell ref="F209:K209"/>
    <mergeCell ref="F275:L275"/>
    <mergeCell ref="F271:N271"/>
    <mergeCell ref="F9:K9"/>
    <mergeCell ref="F100:K100"/>
    <mergeCell ref="F115:K115"/>
    <mergeCell ref="F142:K142"/>
    <mergeCell ref="F220:K220"/>
  </mergeCells>
  <phoneticPr fontId="15" type="noConversion"/>
  <hyperlinks>
    <hyperlink ref="A355:B355" location="'Table of Contents'!A1" display="Table of contents"/>
  </hyperlinks>
  <pageMargins left="0.75" right="0.75" top="1" bottom="1" header="0.5" footer="0.5"/>
  <pageSetup orientation="portrait" verticalDpi="1200" r:id="rId1"/>
  <headerFooter alignWithMargins="0"/>
</worksheet>
</file>

<file path=xl/worksheets/sheet34.xml><?xml version="1.0" encoding="utf-8"?>
<worksheet xmlns="http://schemas.openxmlformats.org/spreadsheetml/2006/main" xmlns:r="http://schemas.openxmlformats.org/officeDocument/2006/relationships">
  <sheetPr codeName="Sheet29"/>
  <dimension ref="A1:X133"/>
  <sheetViews>
    <sheetView topLeftCell="XEH5" zoomScaleNormal="100" workbookViewId="0">
      <selection activeCell="XFD5" sqref="XFD5"/>
    </sheetView>
  </sheetViews>
  <sheetFormatPr defaultRowHeight="12.75"/>
  <cols>
    <col min="1" max="1" width="29.28515625" customWidth="1"/>
    <col min="2" max="2" width="9.7109375" style="559" bestFit="1" customWidth="1"/>
    <col min="3" max="6" width="5.42578125" customWidth="1"/>
    <col min="7" max="7" width="6.5703125" bestFit="1" customWidth="1"/>
    <col min="8" max="11" width="5.42578125" customWidth="1"/>
    <col min="12" max="13" width="5.42578125" style="559" customWidth="1"/>
    <col min="14" max="14" width="7.7109375" style="559" bestFit="1" customWidth="1"/>
    <col min="15" max="16" width="7.7109375" style="559" customWidth="1"/>
    <col min="17" max="17" width="7.7109375" style="647" customWidth="1"/>
    <col min="18" max="18" width="16.28515625" bestFit="1" customWidth="1"/>
    <col min="19" max="19" width="13.7109375" style="647" customWidth="1"/>
    <col min="20" max="20" width="19.42578125" customWidth="1"/>
  </cols>
  <sheetData>
    <row r="1" spans="1:24" ht="18">
      <c r="A1" s="562" t="s">
        <v>1000</v>
      </c>
      <c r="B1" s="562"/>
      <c r="C1" s="562"/>
      <c r="D1" s="562"/>
      <c r="E1" s="562"/>
      <c r="F1" s="562"/>
      <c r="G1" s="562"/>
      <c r="H1" s="562"/>
      <c r="I1" s="562"/>
      <c r="J1" s="562"/>
      <c r="K1" s="562"/>
      <c r="L1" s="562"/>
      <c r="M1" s="562"/>
      <c r="N1" s="562"/>
      <c r="O1" s="562"/>
      <c r="P1" s="562"/>
      <c r="Q1" s="649"/>
    </row>
    <row r="2" spans="1:24" ht="18">
      <c r="A2" s="562" t="s">
        <v>2116</v>
      </c>
      <c r="B2" s="562"/>
      <c r="C2" s="562"/>
      <c r="D2" s="562"/>
      <c r="E2" s="562"/>
      <c r="F2" s="562"/>
      <c r="G2" s="562"/>
      <c r="H2" s="562"/>
      <c r="I2" s="562"/>
      <c r="J2" s="562"/>
      <c r="K2" s="562"/>
      <c r="L2" s="562"/>
      <c r="M2" s="562"/>
      <c r="N2" s="562"/>
      <c r="O2" s="562"/>
      <c r="P2" s="562"/>
      <c r="Q2" s="649"/>
    </row>
    <row r="3" spans="1:24">
      <c r="A3" s="9"/>
    </row>
    <row r="4" spans="1:24">
      <c r="A4" s="560" t="s">
        <v>986</v>
      </c>
      <c r="B4" s="560"/>
      <c r="C4" s="560"/>
      <c r="D4" s="560"/>
      <c r="E4" s="560"/>
      <c r="F4" s="560"/>
      <c r="G4" s="560"/>
      <c r="H4" s="560"/>
      <c r="I4" s="560"/>
      <c r="J4" s="560"/>
      <c r="K4" s="560"/>
      <c r="L4" s="560"/>
      <c r="M4" s="560"/>
      <c r="N4" s="560"/>
      <c r="O4" s="560"/>
      <c r="P4" s="560"/>
      <c r="Q4" s="648"/>
    </row>
    <row r="5" spans="1:24">
      <c r="A5" s="9" t="s">
        <v>987</v>
      </c>
    </row>
    <row r="6" spans="1:24">
      <c r="A6" s="9" t="s">
        <v>988</v>
      </c>
    </row>
    <row r="8" spans="1:24" ht="25.5" customHeight="1" thickBot="1">
      <c r="A8" s="30"/>
      <c r="B8" s="43">
        <v>1997</v>
      </c>
      <c r="C8" s="43">
        <v>1998</v>
      </c>
      <c r="D8" s="43">
        <v>1999</v>
      </c>
      <c r="E8" s="43">
        <v>2000</v>
      </c>
      <c r="F8" s="43">
        <v>2001</v>
      </c>
      <c r="G8" s="43">
        <v>2002</v>
      </c>
      <c r="H8" s="43">
        <v>2003</v>
      </c>
      <c r="I8" s="43">
        <v>2004</v>
      </c>
      <c r="J8" s="43">
        <v>2005</v>
      </c>
      <c r="K8" s="43">
        <v>2006</v>
      </c>
      <c r="L8" s="43">
        <v>2007</v>
      </c>
      <c r="M8" s="43">
        <v>2008</v>
      </c>
      <c r="N8" s="43">
        <v>2009</v>
      </c>
      <c r="O8" s="43">
        <v>2010</v>
      </c>
      <c r="P8" s="43">
        <v>2011</v>
      </c>
      <c r="Q8" s="43">
        <v>2012</v>
      </c>
      <c r="R8" s="121" t="s">
        <v>2115</v>
      </c>
      <c r="S8" s="121" t="s">
        <v>2001</v>
      </c>
      <c r="T8" s="396" t="s">
        <v>989</v>
      </c>
    </row>
    <row r="9" spans="1:24">
      <c r="A9" s="9" t="s">
        <v>177</v>
      </c>
      <c r="B9" s="129">
        <v>1.0529999999999999</v>
      </c>
      <c r="C9" s="130">
        <v>0</v>
      </c>
      <c r="D9" s="130">
        <v>0</v>
      </c>
      <c r="E9" s="130">
        <v>0</v>
      </c>
      <c r="F9" s="130">
        <v>0</v>
      </c>
      <c r="G9" s="130">
        <v>0</v>
      </c>
      <c r="H9" s="130">
        <v>0</v>
      </c>
      <c r="I9" s="130">
        <v>0</v>
      </c>
      <c r="J9" s="130">
        <v>0</v>
      </c>
      <c r="K9" s="130">
        <v>0</v>
      </c>
      <c r="L9" s="130">
        <v>0</v>
      </c>
      <c r="M9" s="130">
        <v>0</v>
      </c>
      <c r="N9" s="130">
        <v>0</v>
      </c>
      <c r="O9" s="130">
        <v>0</v>
      </c>
      <c r="P9" s="130">
        <v>0</v>
      </c>
      <c r="Q9" s="130">
        <v>0</v>
      </c>
      <c r="R9" s="397">
        <f>SUM(B9:Q9)</f>
        <v>1.0529999999999999</v>
      </c>
      <c r="S9" s="653">
        <f t="shared" ref="S9:S40" si="0">R9*31</f>
        <v>32.643000000000001</v>
      </c>
      <c r="T9" s="24"/>
    </row>
    <row r="10" spans="1:24">
      <c r="A10" s="9" t="s">
        <v>990</v>
      </c>
      <c r="B10" s="124">
        <v>0.35</v>
      </c>
      <c r="C10" s="130">
        <v>0</v>
      </c>
      <c r="D10" s="130">
        <v>0</v>
      </c>
      <c r="E10" s="130">
        <v>0</v>
      </c>
      <c r="F10" s="130">
        <v>0</v>
      </c>
      <c r="G10" s="125">
        <v>0.72</v>
      </c>
      <c r="H10" s="130">
        <v>0</v>
      </c>
      <c r="I10" s="130">
        <v>0</v>
      </c>
      <c r="J10" s="130">
        <v>0</v>
      </c>
      <c r="K10" s="130">
        <v>0</v>
      </c>
      <c r="L10" s="130">
        <v>0</v>
      </c>
      <c r="M10" s="130">
        <v>0</v>
      </c>
      <c r="N10" s="130">
        <v>0</v>
      </c>
      <c r="O10" s="130">
        <v>0</v>
      </c>
      <c r="P10" s="130">
        <v>0</v>
      </c>
      <c r="Q10" s="130">
        <v>0</v>
      </c>
      <c r="R10" s="397">
        <f>SUM(B10:Q10)</f>
        <v>1.0699999999999998</v>
      </c>
      <c r="S10" s="653">
        <f t="shared" si="0"/>
        <v>33.169999999999995</v>
      </c>
      <c r="T10" s="394">
        <v>37530</v>
      </c>
    </row>
    <row r="11" spans="1:24">
      <c r="A11" s="9" t="s">
        <v>179</v>
      </c>
      <c r="B11" s="124">
        <v>0.16</v>
      </c>
      <c r="C11" s="130">
        <v>0</v>
      </c>
      <c r="D11" s="130">
        <v>0</v>
      </c>
      <c r="E11" s="130">
        <v>0</v>
      </c>
      <c r="F11" s="130">
        <v>0</v>
      </c>
      <c r="G11" s="130">
        <v>0</v>
      </c>
      <c r="H11" s="130">
        <v>0</v>
      </c>
      <c r="I11" s="130">
        <v>0</v>
      </c>
      <c r="J11" s="130">
        <v>0</v>
      </c>
      <c r="K11" s="130">
        <v>0</v>
      </c>
      <c r="L11" s="130">
        <v>0</v>
      </c>
      <c r="M11" s="130">
        <v>0</v>
      </c>
      <c r="N11" s="130">
        <v>0</v>
      </c>
      <c r="O11" s="130">
        <v>0</v>
      </c>
      <c r="P11" s="130">
        <v>0</v>
      </c>
      <c r="Q11" s="130">
        <v>0</v>
      </c>
      <c r="R11" s="397">
        <f t="shared" ref="R11:R71" si="1">SUM(B11:P11)</f>
        <v>0.16</v>
      </c>
      <c r="S11" s="653">
        <f t="shared" si="0"/>
        <v>4.96</v>
      </c>
      <c r="T11" s="24"/>
    </row>
    <row r="12" spans="1:24">
      <c r="A12" s="9" t="s">
        <v>26</v>
      </c>
      <c r="B12" s="129">
        <v>0.23499999999999999</v>
      </c>
      <c r="C12" s="130">
        <v>0</v>
      </c>
      <c r="D12" s="130">
        <v>0</v>
      </c>
      <c r="E12" s="130">
        <v>0</v>
      </c>
      <c r="F12" s="130">
        <v>0</v>
      </c>
      <c r="G12" s="130">
        <v>0</v>
      </c>
      <c r="H12" s="130">
        <v>0</v>
      </c>
      <c r="I12" s="130">
        <v>0</v>
      </c>
      <c r="J12" s="130">
        <v>0</v>
      </c>
      <c r="K12" s="130">
        <v>0</v>
      </c>
      <c r="L12" s="130">
        <v>0</v>
      </c>
      <c r="M12" s="130">
        <v>0</v>
      </c>
      <c r="N12" s="130">
        <v>0</v>
      </c>
      <c r="O12" s="130">
        <v>0</v>
      </c>
      <c r="P12" s="130">
        <v>0</v>
      </c>
      <c r="Q12" s="130">
        <v>0</v>
      </c>
      <c r="R12" s="397">
        <f t="shared" si="1"/>
        <v>0.23499999999999999</v>
      </c>
      <c r="S12" s="653">
        <f t="shared" si="0"/>
        <v>7.2849999999999993</v>
      </c>
      <c r="T12" s="24"/>
    </row>
    <row r="13" spans="1:24">
      <c r="A13" s="9" t="s">
        <v>910</v>
      </c>
      <c r="B13" s="124">
        <v>0.2</v>
      </c>
      <c r="C13" s="130">
        <v>0</v>
      </c>
      <c r="D13" s="130">
        <v>0</v>
      </c>
      <c r="E13" s="130">
        <v>0</v>
      </c>
      <c r="F13" s="130">
        <v>0</v>
      </c>
      <c r="G13" s="130">
        <v>0</v>
      </c>
      <c r="H13" s="130">
        <v>0</v>
      </c>
      <c r="I13" s="130">
        <v>0</v>
      </c>
      <c r="J13" s="130">
        <v>0</v>
      </c>
      <c r="K13" s="130">
        <v>0</v>
      </c>
      <c r="L13" s="130">
        <v>0</v>
      </c>
      <c r="M13" s="130">
        <v>0</v>
      </c>
      <c r="N13" s="130">
        <v>0</v>
      </c>
      <c r="O13" s="130">
        <v>0</v>
      </c>
      <c r="P13" s="130">
        <v>0</v>
      </c>
      <c r="Q13" s="130">
        <v>0</v>
      </c>
      <c r="R13" s="397">
        <f t="shared" si="1"/>
        <v>0.2</v>
      </c>
      <c r="S13" s="653">
        <f t="shared" si="0"/>
        <v>6.2</v>
      </c>
      <c r="T13" s="24"/>
    </row>
    <row r="14" spans="1:24">
      <c r="A14" s="9" t="s">
        <v>911</v>
      </c>
      <c r="B14" s="124">
        <v>0.2</v>
      </c>
      <c r="C14" s="130">
        <v>0</v>
      </c>
      <c r="D14" s="130">
        <v>0</v>
      </c>
      <c r="E14" s="130">
        <v>0</v>
      </c>
      <c r="F14" s="130">
        <v>0</v>
      </c>
      <c r="G14" s="130">
        <v>0</v>
      </c>
      <c r="H14" s="130">
        <v>0</v>
      </c>
      <c r="I14" s="130">
        <v>0</v>
      </c>
      <c r="J14" s="130">
        <v>0</v>
      </c>
      <c r="K14" s="130">
        <v>0</v>
      </c>
      <c r="L14" s="130">
        <v>0</v>
      </c>
      <c r="M14" s="130">
        <v>0</v>
      </c>
      <c r="N14" s="130">
        <v>0</v>
      </c>
      <c r="O14" s="130">
        <v>0</v>
      </c>
      <c r="P14" s="130">
        <v>0</v>
      </c>
      <c r="Q14" s="130">
        <v>0</v>
      </c>
      <c r="R14" s="397">
        <f t="shared" si="1"/>
        <v>0.2</v>
      </c>
      <c r="S14" s="653">
        <f t="shared" si="0"/>
        <v>6.2</v>
      </c>
      <c r="T14" s="24"/>
    </row>
    <row r="15" spans="1:24">
      <c r="A15" s="9" t="s">
        <v>182</v>
      </c>
      <c r="B15" s="124">
        <v>0.08</v>
      </c>
      <c r="C15" s="130">
        <v>0</v>
      </c>
      <c r="D15" s="130">
        <v>0</v>
      </c>
      <c r="E15" s="130">
        <v>0</v>
      </c>
      <c r="F15" s="130">
        <v>0</v>
      </c>
      <c r="G15" s="130">
        <v>0</v>
      </c>
      <c r="H15" s="130">
        <v>0</v>
      </c>
      <c r="I15" s="130">
        <v>0</v>
      </c>
      <c r="J15" s="130">
        <v>0</v>
      </c>
      <c r="K15" s="130">
        <v>0</v>
      </c>
      <c r="L15" s="130">
        <v>0</v>
      </c>
      <c r="M15" s="130">
        <v>0</v>
      </c>
      <c r="N15" s="130">
        <v>0</v>
      </c>
      <c r="O15" s="130">
        <v>0</v>
      </c>
      <c r="P15" s="130">
        <v>0</v>
      </c>
      <c r="Q15" s="130">
        <v>0</v>
      </c>
      <c r="R15" s="397">
        <f t="shared" si="1"/>
        <v>0.08</v>
      </c>
      <c r="S15" s="653">
        <f t="shared" si="0"/>
        <v>2.48</v>
      </c>
      <c r="T15" s="24"/>
    </row>
    <row r="16" spans="1:24">
      <c r="A16" s="9" t="s">
        <v>2004</v>
      </c>
      <c r="B16" s="124">
        <v>0.19354838709677419</v>
      </c>
      <c r="C16" s="130">
        <v>0</v>
      </c>
      <c r="D16" s="130">
        <v>0</v>
      </c>
      <c r="E16" s="130">
        <v>0</v>
      </c>
      <c r="F16" s="130">
        <v>0</v>
      </c>
      <c r="G16" s="130">
        <v>0</v>
      </c>
      <c r="H16" s="130">
        <v>0</v>
      </c>
      <c r="I16" s="130">
        <v>0</v>
      </c>
      <c r="J16" s="130">
        <v>0</v>
      </c>
      <c r="K16" s="130">
        <v>0</v>
      </c>
      <c r="L16" s="130">
        <v>0</v>
      </c>
      <c r="M16" s="130">
        <v>0</v>
      </c>
      <c r="N16" s="130">
        <v>0</v>
      </c>
      <c r="O16" s="130">
        <v>0</v>
      </c>
      <c r="P16" s="133">
        <v>3.8709677419354827E-2</v>
      </c>
      <c r="Q16" s="130">
        <v>0</v>
      </c>
      <c r="R16" s="397">
        <f t="shared" si="1"/>
        <v>0.23225806451612901</v>
      </c>
      <c r="S16" s="653">
        <f t="shared" si="0"/>
        <v>7.1999999999999993</v>
      </c>
      <c r="T16" s="394">
        <v>40725</v>
      </c>
      <c r="V16" s="465"/>
      <c r="W16" s="563"/>
      <c r="X16" s="563"/>
    </row>
    <row r="17" spans="1:24">
      <c r="A17" s="9" t="s">
        <v>2005</v>
      </c>
      <c r="B17" s="124">
        <v>0.2</v>
      </c>
      <c r="C17" s="130">
        <v>0</v>
      </c>
      <c r="D17" s="130">
        <v>0</v>
      </c>
      <c r="E17" s="130">
        <v>0</v>
      </c>
      <c r="F17" s="130">
        <v>0</v>
      </c>
      <c r="G17" s="130">
        <v>0</v>
      </c>
      <c r="H17" s="130">
        <v>0</v>
      </c>
      <c r="I17" s="130">
        <v>0</v>
      </c>
      <c r="J17" s="130">
        <v>0</v>
      </c>
      <c r="K17" s="130">
        <v>0</v>
      </c>
      <c r="L17" s="130">
        <v>0</v>
      </c>
      <c r="M17" s="130">
        <v>0</v>
      </c>
      <c r="N17" s="130">
        <v>0</v>
      </c>
      <c r="O17" s="130">
        <v>0</v>
      </c>
      <c r="P17" s="133">
        <v>3.999999999999998E-2</v>
      </c>
      <c r="Q17" s="130">
        <v>0</v>
      </c>
      <c r="R17" s="397">
        <f t="shared" ref="R17" si="2">SUM(B17:P17)</f>
        <v>0.24</v>
      </c>
      <c r="S17" s="653">
        <f t="shared" si="0"/>
        <v>7.4399999999999995</v>
      </c>
      <c r="T17" s="394">
        <v>40725</v>
      </c>
      <c r="V17" s="465"/>
      <c r="W17" s="563"/>
      <c r="X17" s="563"/>
    </row>
    <row r="18" spans="1:24">
      <c r="A18" s="9" t="s">
        <v>184</v>
      </c>
      <c r="B18" s="129">
        <v>0.156</v>
      </c>
      <c r="C18" s="130">
        <v>0</v>
      </c>
      <c r="D18" s="130">
        <v>0</v>
      </c>
      <c r="E18" s="130">
        <v>0</v>
      </c>
      <c r="F18" s="130">
        <v>0</v>
      </c>
      <c r="G18" s="130">
        <v>0</v>
      </c>
      <c r="H18" s="130">
        <v>0</v>
      </c>
      <c r="I18" s="130">
        <v>0</v>
      </c>
      <c r="J18" s="130">
        <v>0</v>
      </c>
      <c r="K18" s="130">
        <v>0</v>
      </c>
      <c r="L18" s="130">
        <v>0</v>
      </c>
      <c r="M18" s="130">
        <v>0</v>
      </c>
      <c r="N18" s="130">
        <v>0</v>
      </c>
      <c r="O18" s="130">
        <v>0</v>
      </c>
      <c r="P18" s="130">
        <v>0</v>
      </c>
      <c r="Q18" s="130">
        <v>0</v>
      </c>
      <c r="R18" s="397">
        <f t="shared" si="1"/>
        <v>0.156</v>
      </c>
      <c r="S18" s="653">
        <f t="shared" si="0"/>
        <v>4.8360000000000003</v>
      </c>
      <c r="T18" s="24"/>
    </row>
    <row r="19" spans="1:24">
      <c r="A19" s="9" t="s">
        <v>185</v>
      </c>
      <c r="B19" s="124">
        <v>0.09</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397">
        <f t="shared" si="1"/>
        <v>0.09</v>
      </c>
      <c r="S19" s="653">
        <f t="shared" si="0"/>
        <v>2.79</v>
      </c>
      <c r="T19" s="24"/>
    </row>
    <row r="20" spans="1:24">
      <c r="A20" s="9" t="s">
        <v>546</v>
      </c>
      <c r="B20" s="124">
        <v>0.48</v>
      </c>
      <c r="C20" s="130">
        <v>0</v>
      </c>
      <c r="D20" s="130">
        <v>0</v>
      </c>
      <c r="E20" s="130">
        <v>0</v>
      </c>
      <c r="F20" s="130">
        <v>0</v>
      </c>
      <c r="G20" s="130">
        <v>0</v>
      </c>
      <c r="H20" s="130">
        <v>0</v>
      </c>
      <c r="I20" s="130">
        <v>0</v>
      </c>
      <c r="J20" s="130">
        <v>0</v>
      </c>
      <c r="K20" s="130">
        <v>0</v>
      </c>
      <c r="L20" s="130">
        <v>0</v>
      </c>
      <c r="M20" s="130">
        <v>0</v>
      </c>
      <c r="N20" s="130">
        <v>0</v>
      </c>
      <c r="O20" s="130">
        <v>0</v>
      </c>
      <c r="P20" s="130">
        <v>0</v>
      </c>
      <c r="Q20" s="130">
        <v>0</v>
      </c>
      <c r="R20" s="397">
        <f t="shared" si="1"/>
        <v>0.48</v>
      </c>
      <c r="S20" s="653">
        <f t="shared" si="0"/>
        <v>14.879999999999999</v>
      </c>
      <c r="T20" s="24"/>
    </row>
    <row r="21" spans="1:24">
      <c r="A21" s="9" t="s">
        <v>547</v>
      </c>
      <c r="B21" s="124">
        <v>0.64</v>
      </c>
      <c r="C21" s="130">
        <v>0</v>
      </c>
      <c r="D21" s="130">
        <v>0</v>
      </c>
      <c r="E21" s="130">
        <v>0</v>
      </c>
      <c r="F21" s="130">
        <v>0</v>
      </c>
      <c r="G21" s="130">
        <v>0</v>
      </c>
      <c r="H21" s="130">
        <v>0</v>
      </c>
      <c r="I21" s="130">
        <v>0</v>
      </c>
      <c r="J21" s="130">
        <v>0</v>
      </c>
      <c r="K21" s="130">
        <v>0</v>
      </c>
      <c r="L21" s="130">
        <v>0</v>
      </c>
      <c r="M21" s="130">
        <v>0</v>
      </c>
      <c r="N21" s="130">
        <v>0</v>
      </c>
      <c r="O21" s="130">
        <v>0</v>
      </c>
      <c r="P21" s="130">
        <v>0</v>
      </c>
      <c r="Q21" s="130">
        <v>0</v>
      </c>
      <c r="R21" s="397">
        <f t="shared" si="1"/>
        <v>0.64</v>
      </c>
      <c r="S21" s="653">
        <f t="shared" si="0"/>
        <v>19.84</v>
      </c>
      <c r="T21" s="24"/>
    </row>
    <row r="22" spans="1:24">
      <c r="A22" s="9" t="s">
        <v>913</v>
      </c>
      <c r="B22" s="124">
        <v>0.52</v>
      </c>
      <c r="C22" s="130">
        <v>0</v>
      </c>
      <c r="D22" s="130">
        <v>0</v>
      </c>
      <c r="E22" s="130">
        <v>0</v>
      </c>
      <c r="F22" s="130">
        <v>0</v>
      </c>
      <c r="G22" s="130">
        <v>0</v>
      </c>
      <c r="H22" s="130">
        <v>0</v>
      </c>
      <c r="I22" s="130">
        <v>0</v>
      </c>
      <c r="J22" s="130">
        <v>0</v>
      </c>
      <c r="K22" s="130">
        <v>0</v>
      </c>
      <c r="L22" s="130">
        <v>0</v>
      </c>
      <c r="M22" s="130">
        <v>0</v>
      </c>
      <c r="N22" s="130">
        <v>0</v>
      </c>
      <c r="O22" s="130">
        <v>0</v>
      </c>
      <c r="P22" s="130">
        <v>0</v>
      </c>
      <c r="Q22" s="130">
        <v>0</v>
      </c>
      <c r="R22" s="397">
        <f t="shared" si="1"/>
        <v>0.52</v>
      </c>
      <c r="S22" s="653">
        <f t="shared" si="0"/>
        <v>16.12</v>
      </c>
      <c r="T22" s="24"/>
    </row>
    <row r="23" spans="1:24">
      <c r="A23" s="9" t="s">
        <v>188</v>
      </c>
      <c r="B23" s="124">
        <v>0.92</v>
      </c>
      <c r="C23" s="130">
        <v>0.01</v>
      </c>
      <c r="D23" s="130">
        <v>0</v>
      </c>
      <c r="E23" s="130">
        <v>0</v>
      </c>
      <c r="F23" s="130">
        <v>0</v>
      </c>
      <c r="G23" s="130">
        <v>0</v>
      </c>
      <c r="H23" s="130">
        <v>0</v>
      </c>
      <c r="I23" s="130">
        <v>0</v>
      </c>
      <c r="J23" s="130">
        <v>0</v>
      </c>
      <c r="K23" s="130">
        <v>0</v>
      </c>
      <c r="L23" s="130">
        <v>0</v>
      </c>
      <c r="M23" s="130">
        <v>0</v>
      </c>
      <c r="N23" s="130">
        <v>0</v>
      </c>
      <c r="O23" s="130">
        <v>0</v>
      </c>
      <c r="P23" s="130">
        <v>0</v>
      </c>
      <c r="Q23" s="130">
        <v>0</v>
      </c>
      <c r="R23" s="397">
        <f t="shared" si="1"/>
        <v>0.93</v>
      </c>
      <c r="S23" s="653">
        <f t="shared" si="0"/>
        <v>28.830000000000002</v>
      </c>
      <c r="T23" s="24"/>
    </row>
    <row r="24" spans="1:24">
      <c r="A24" s="9" t="s">
        <v>189</v>
      </c>
      <c r="B24" s="124">
        <v>0.15</v>
      </c>
      <c r="C24" s="130">
        <v>0</v>
      </c>
      <c r="D24" s="130">
        <v>0</v>
      </c>
      <c r="E24" s="130">
        <v>0</v>
      </c>
      <c r="F24" s="130">
        <v>0</v>
      </c>
      <c r="G24" s="130">
        <v>0</v>
      </c>
      <c r="H24" s="130">
        <v>0</v>
      </c>
      <c r="I24" s="130">
        <v>0</v>
      </c>
      <c r="J24" s="130">
        <v>0</v>
      </c>
      <c r="K24" s="130">
        <v>0</v>
      </c>
      <c r="L24" s="130">
        <v>0</v>
      </c>
      <c r="M24" s="130">
        <v>0</v>
      </c>
      <c r="N24" s="130">
        <v>0</v>
      </c>
      <c r="O24" s="130">
        <v>0</v>
      </c>
      <c r="P24" s="130">
        <v>0</v>
      </c>
      <c r="Q24" s="130">
        <v>0</v>
      </c>
      <c r="R24" s="397">
        <f t="shared" si="1"/>
        <v>0.15</v>
      </c>
      <c r="S24" s="653">
        <f t="shared" si="0"/>
        <v>4.6499999999999995</v>
      </c>
      <c r="T24" s="24"/>
    </row>
    <row r="25" spans="1:24">
      <c r="A25" s="9" t="s">
        <v>914</v>
      </c>
      <c r="B25" s="124">
        <v>7.0000000000000007E-2</v>
      </c>
      <c r="C25" s="126">
        <v>0</v>
      </c>
      <c r="D25" s="126">
        <v>0.115</v>
      </c>
      <c r="E25" s="130">
        <v>0</v>
      </c>
      <c r="F25" s="130">
        <v>0</v>
      </c>
      <c r="G25" s="130">
        <v>0</v>
      </c>
      <c r="H25" s="130">
        <v>0</v>
      </c>
      <c r="I25" s="130">
        <v>0</v>
      </c>
      <c r="J25" s="130">
        <v>0</v>
      </c>
      <c r="K25" s="130">
        <v>0</v>
      </c>
      <c r="L25" s="130">
        <v>0</v>
      </c>
      <c r="M25" s="130">
        <v>0</v>
      </c>
      <c r="N25" s="133">
        <v>4.5499999999999999E-2</v>
      </c>
      <c r="O25" s="130">
        <v>0</v>
      </c>
      <c r="P25" s="130">
        <v>0</v>
      </c>
      <c r="Q25" s="130">
        <v>0</v>
      </c>
      <c r="R25" s="397">
        <f t="shared" si="1"/>
        <v>0.23049999999999998</v>
      </c>
      <c r="S25" s="653">
        <f t="shared" si="0"/>
        <v>7.1454999999999993</v>
      </c>
      <c r="T25" s="394">
        <v>39995</v>
      </c>
    </row>
    <row r="26" spans="1:24">
      <c r="A26" s="9" t="s">
        <v>191</v>
      </c>
      <c r="B26" s="129">
        <v>0.115</v>
      </c>
      <c r="C26" s="130">
        <v>0</v>
      </c>
      <c r="D26" s="130">
        <v>0</v>
      </c>
      <c r="E26" s="130">
        <v>0</v>
      </c>
      <c r="F26" s="130">
        <v>0</v>
      </c>
      <c r="G26" s="130">
        <v>0</v>
      </c>
      <c r="H26" s="130">
        <v>0</v>
      </c>
      <c r="I26" s="130">
        <v>0</v>
      </c>
      <c r="J26" s="130">
        <v>0</v>
      </c>
      <c r="K26" s="130">
        <v>0</v>
      </c>
      <c r="L26" s="130">
        <v>0</v>
      </c>
      <c r="M26" s="130">
        <v>0</v>
      </c>
      <c r="N26" s="130">
        <v>0</v>
      </c>
      <c r="O26" s="130">
        <v>0</v>
      </c>
      <c r="P26" s="130">
        <v>0</v>
      </c>
      <c r="Q26" s="130">
        <v>0</v>
      </c>
      <c r="R26" s="397">
        <f t="shared" si="1"/>
        <v>0.115</v>
      </c>
      <c r="S26" s="653">
        <f t="shared" si="0"/>
        <v>3.5649999999999999</v>
      </c>
      <c r="T26" s="24"/>
    </row>
    <row r="27" spans="1:24">
      <c r="A27" s="9" t="s">
        <v>192</v>
      </c>
      <c r="B27" s="124">
        <v>0.19</v>
      </c>
      <c r="C27" s="130">
        <v>0</v>
      </c>
      <c r="D27" s="130">
        <v>0</v>
      </c>
      <c r="E27" s="130">
        <v>0</v>
      </c>
      <c r="F27" s="130">
        <v>0</v>
      </c>
      <c r="G27" s="130">
        <v>0</v>
      </c>
      <c r="H27" s="130">
        <v>0</v>
      </c>
      <c r="I27" s="130">
        <v>0</v>
      </c>
      <c r="J27" s="130">
        <v>0</v>
      </c>
      <c r="K27" s="130">
        <v>0</v>
      </c>
      <c r="L27" s="130">
        <v>0</v>
      </c>
      <c r="M27" s="130">
        <v>0</v>
      </c>
      <c r="N27" s="130">
        <v>0</v>
      </c>
      <c r="O27" s="130">
        <v>0</v>
      </c>
      <c r="P27" s="130">
        <v>0</v>
      </c>
      <c r="Q27" s="130">
        <v>0</v>
      </c>
      <c r="R27" s="397">
        <f t="shared" si="1"/>
        <v>0.19</v>
      </c>
      <c r="S27" s="653">
        <f t="shared" si="0"/>
        <v>5.89</v>
      </c>
      <c r="T27" s="24"/>
    </row>
    <row r="28" spans="1:24">
      <c r="A28" s="9" t="s">
        <v>25</v>
      </c>
      <c r="B28" s="124">
        <v>0.18</v>
      </c>
      <c r="C28" s="130">
        <v>0</v>
      </c>
      <c r="D28" s="130">
        <v>0</v>
      </c>
      <c r="E28" s="130">
        <v>0</v>
      </c>
      <c r="F28" s="130">
        <v>0</v>
      </c>
      <c r="G28" s="130">
        <v>0</v>
      </c>
      <c r="H28" s="130">
        <v>0</v>
      </c>
      <c r="I28" s="130">
        <v>0</v>
      </c>
      <c r="J28" s="130">
        <v>0</v>
      </c>
      <c r="K28" s="130">
        <v>0</v>
      </c>
      <c r="L28" s="130">
        <v>0</v>
      </c>
      <c r="M28" s="130">
        <v>0</v>
      </c>
      <c r="N28" s="130">
        <v>0</v>
      </c>
      <c r="O28" s="130">
        <v>0</v>
      </c>
      <c r="P28" s="130">
        <v>0</v>
      </c>
      <c r="Q28" s="130">
        <v>0</v>
      </c>
      <c r="R28" s="397">
        <f t="shared" si="1"/>
        <v>0.18</v>
      </c>
      <c r="S28" s="653">
        <f t="shared" si="0"/>
        <v>5.58</v>
      </c>
      <c r="T28" s="24"/>
    </row>
    <row r="29" spans="1:24">
      <c r="A29" s="9" t="s">
        <v>27</v>
      </c>
      <c r="B29" s="124">
        <v>0.18</v>
      </c>
      <c r="C29" s="130">
        <v>0</v>
      </c>
      <c r="D29" s="130">
        <v>0</v>
      </c>
      <c r="E29" s="130">
        <v>0</v>
      </c>
      <c r="F29" s="130">
        <v>0</v>
      </c>
      <c r="G29" s="130">
        <v>0</v>
      </c>
      <c r="H29" s="130">
        <v>0</v>
      </c>
      <c r="I29" s="130">
        <v>0</v>
      </c>
      <c r="J29" s="130">
        <v>0</v>
      </c>
      <c r="K29" s="130">
        <v>0</v>
      </c>
      <c r="L29" s="130">
        <v>0</v>
      </c>
      <c r="M29" s="130">
        <v>0</v>
      </c>
      <c r="N29" s="130">
        <v>0</v>
      </c>
      <c r="O29" s="130">
        <v>0</v>
      </c>
      <c r="P29" s="130">
        <v>0</v>
      </c>
      <c r="Q29" s="130">
        <v>0</v>
      </c>
      <c r="R29" s="397">
        <f t="shared" si="1"/>
        <v>0.18</v>
      </c>
      <c r="S29" s="653">
        <f t="shared" si="0"/>
        <v>5.58</v>
      </c>
      <c r="T29" s="24"/>
    </row>
    <row r="30" spans="1:24">
      <c r="A30" s="9" t="s">
        <v>916</v>
      </c>
      <c r="B30" s="129">
        <v>8.0600000000000005E-2</v>
      </c>
      <c r="C30" s="130">
        <v>0</v>
      </c>
      <c r="D30" s="130">
        <v>0</v>
      </c>
      <c r="E30" s="130">
        <v>0</v>
      </c>
      <c r="F30" s="130">
        <v>0</v>
      </c>
      <c r="G30" s="130">
        <v>0</v>
      </c>
      <c r="H30" s="130">
        <v>0</v>
      </c>
      <c r="I30" s="130">
        <v>0</v>
      </c>
      <c r="J30" s="130">
        <v>0</v>
      </c>
      <c r="K30" s="130">
        <v>0</v>
      </c>
      <c r="L30" s="130">
        <v>0</v>
      </c>
      <c r="M30" s="130">
        <v>0</v>
      </c>
      <c r="N30" s="130">
        <v>0</v>
      </c>
      <c r="O30" s="130">
        <v>0</v>
      </c>
      <c r="P30" s="130">
        <v>0</v>
      </c>
      <c r="Q30" s="130">
        <v>0</v>
      </c>
      <c r="R30" s="397">
        <f t="shared" si="1"/>
        <v>8.0600000000000005E-2</v>
      </c>
      <c r="S30" s="653">
        <f t="shared" si="0"/>
        <v>2.4986000000000002</v>
      </c>
      <c r="T30" s="147" t="s">
        <v>279</v>
      </c>
    </row>
    <row r="31" spans="1:24">
      <c r="A31" s="9" t="s">
        <v>917</v>
      </c>
      <c r="B31" s="129">
        <v>0.32300000000000001</v>
      </c>
      <c r="C31" s="130">
        <v>0</v>
      </c>
      <c r="D31" s="130">
        <v>0</v>
      </c>
      <c r="E31" s="130">
        <v>0</v>
      </c>
      <c r="F31" s="130">
        <v>0</v>
      </c>
      <c r="G31" s="130">
        <v>0</v>
      </c>
      <c r="H31" s="130">
        <v>0</v>
      </c>
      <c r="I31" s="130">
        <v>0</v>
      </c>
      <c r="J31" s="130">
        <v>0</v>
      </c>
      <c r="K31" s="130">
        <v>0</v>
      </c>
      <c r="L31" s="130">
        <v>0</v>
      </c>
      <c r="M31" s="130">
        <v>0</v>
      </c>
      <c r="N31" s="130">
        <v>0</v>
      </c>
      <c r="O31" s="130">
        <v>0</v>
      </c>
      <c r="P31" s="130">
        <v>0</v>
      </c>
      <c r="Q31" s="130">
        <v>0</v>
      </c>
      <c r="R31" s="397">
        <f t="shared" si="1"/>
        <v>0.32300000000000001</v>
      </c>
      <c r="S31" s="653">
        <f t="shared" si="0"/>
        <v>10.013</v>
      </c>
      <c r="T31" s="24"/>
    </row>
    <row r="32" spans="1:24">
      <c r="A32" s="9" t="s">
        <v>918</v>
      </c>
      <c r="B32" s="124">
        <v>0.35</v>
      </c>
      <c r="C32" s="130">
        <v>0</v>
      </c>
      <c r="D32" s="130">
        <v>0</v>
      </c>
      <c r="E32" s="130">
        <v>0</v>
      </c>
      <c r="F32" s="130">
        <v>0</v>
      </c>
      <c r="G32" s="130">
        <v>0</v>
      </c>
      <c r="H32" s="130">
        <v>0</v>
      </c>
      <c r="I32" s="130">
        <v>0</v>
      </c>
      <c r="J32" s="130">
        <v>0</v>
      </c>
      <c r="K32" s="130">
        <v>0</v>
      </c>
      <c r="L32" s="130">
        <v>0</v>
      </c>
      <c r="M32" s="130">
        <v>0</v>
      </c>
      <c r="N32" s="130">
        <v>0</v>
      </c>
      <c r="O32" s="130">
        <v>0</v>
      </c>
      <c r="P32" s="130">
        <v>0</v>
      </c>
      <c r="Q32" s="130">
        <v>0</v>
      </c>
      <c r="R32" s="397">
        <f t="shared" si="1"/>
        <v>0.35</v>
      </c>
      <c r="S32" s="653">
        <f t="shared" si="0"/>
        <v>10.85</v>
      </c>
      <c r="T32" s="24"/>
    </row>
    <row r="33" spans="1:20">
      <c r="A33" s="9" t="s">
        <v>919</v>
      </c>
      <c r="B33" s="124">
        <v>0.09</v>
      </c>
      <c r="C33" s="130">
        <v>0</v>
      </c>
      <c r="D33" s="130">
        <v>0</v>
      </c>
      <c r="E33" s="130">
        <v>0</v>
      </c>
      <c r="F33" s="130">
        <v>0</v>
      </c>
      <c r="G33" s="130">
        <v>0</v>
      </c>
      <c r="H33" s="130">
        <v>0</v>
      </c>
      <c r="I33" s="130">
        <v>0</v>
      </c>
      <c r="J33" s="130">
        <v>0</v>
      </c>
      <c r="K33" s="130">
        <v>0</v>
      </c>
      <c r="L33" s="130">
        <v>0</v>
      </c>
      <c r="M33" s="130">
        <v>0</v>
      </c>
      <c r="N33" s="130">
        <v>0</v>
      </c>
      <c r="O33" s="130">
        <v>0</v>
      </c>
      <c r="P33" s="130">
        <v>0</v>
      </c>
      <c r="Q33" s="130">
        <v>0</v>
      </c>
      <c r="R33" s="397">
        <f t="shared" si="1"/>
        <v>0.09</v>
      </c>
      <c r="S33" s="653">
        <f t="shared" si="0"/>
        <v>2.79</v>
      </c>
      <c r="T33" s="24"/>
    </row>
    <row r="34" spans="1:20">
      <c r="A34" s="9" t="s">
        <v>920</v>
      </c>
      <c r="B34" s="129">
        <v>0.106</v>
      </c>
      <c r="C34" s="130">
        <v>0</v>
      </c>
      <c r="D34" s="130">
        <v>0</v>
      </c>
      <c r="E34" s="130">
        <v>0</v>
      </c>
      <c r="F34" s="130">
        <v>0</v>
      </c>
      <c r="G34" s="130">
        <v>0</v>
      </c>
      <c r="H34" s="130">
        <v>0</v>
      </c>
      <c r="I34" s="130">
        <v>0</v>
      </c>
      <c r="J34" s="130">
        <v>0</v>
      </c>
      <c r="K34" s="130">
        <v>0</v>
      </c>
      <c r="L34" s="130">
        <v>0</v>
      </c>
      <c r="M34" s="130">
        <v>0</v>
      </c>
      <c r="N34" s="130">
        <v>0</v>
      </c>
      <c r="O34" s="130">
        <v>0</v>
      </c>
      <c r="P34" s="130">
        <v>0</v>
      </c>
      <c r="Q34" s="130">
        <v>0</v>
      </c>
      <c r="R34" s="397">
        <f t="shared" si="1"/>
        <v>0.106</v>
      </c>
      <c r="S34" s="653">
        <f t="shared" si="0"/>
        <v>3.286</v>
      </c>
      <c r="T34" s="24"/>
    </row>
    <row r="35" spans="1:20">
      <c r="A35" s="9" t="s">
        <v>197</v>
      </c>
      <c r="B35" s="129">
        <v>0.20300000000000001</v>
      </c>
      <c r="C35" s="130">
        <v>0</v>
      </c>
      <c r="D35" s="130">
        <v>0</v>
      </c>
      <c r="E35" s="130">
        <v>0</v>
      </c>
      <c r="F35" s="130">
        <v>0</v>
      </c>
      <c r="G35" s="130">
        <v>0</v>
      </c>
      <c r="H35" s="130">
        <v>0</v>
      </c>
      <c r="I35" s="130">
        <v>0</v>
      </c>
      <c r="J35" s="130">
        <v>0</v>
      </c>
      <c r="K35" s="130">
        <v>0</v>
      </c>
      <c r="L35" s="130">
        <v>0</v>
      </c>
      <c r="M35" s="130">
        <v>0</v>
      </c>
      <c r="N35" s="130">
        <v>0</v>
      </c>
      <c r="O35" s="130">
        <v>0</v>
      </c>
      <c r="P35" s="130">
        <v>0</v>
      </c>
      <c r="Q35" s="130">
        <v>0</v>
      </c>
      <c r="R35" s="397">
        <f t="shared" si="1"/>
        <v>0.20300000000000001</v>
      </c>
      <c r="S35" s="653">
        <f t="shared" si="0"/>
        <v>6.2930000000000001</v>
      </c>
      <c r="T35" s="24"/>
    </row>
    <row r="36" spans="1:20">
      <c r="A36" s="9" t="s">
        <v>921</v>
      </c>
      <c r="B36" s="129">
        <v>7.6999999999999999E-2</v>
      </c>
      <c r="C36" s="130">
        <v>0</v>
      </c>
      <c r="D36" s="130">
        <v>0</v>
      </c>
      <c r="E36" s="130">
        <v>0</v>
      </c>
      <c r="F36" s="130">
        <v>0</v>
      </c>
      <c r="G36" s="130">
        <v>0</v>
      </c>
      <c r="H36" s="130">
        <v>0</v>
      </c>
      <c r="I36" s="130">
        <v>0</v>
      </c>
      <c r="J36" s="130">
        <v>0</v>
      </c>
      <c r="K36" s="130">
        <v>0</v>
      </c>
      <c r="L36" s="130">
        <v>0</v>
      </c>
      <c r="M36" s="130">
        <v>0</v>
      </c>
      <c r="N36" s="130">
        <v>0</v>
      </c>
      <c r="O36" s="130">
        <v>0</v>
      </c>
      <c r="P36" s="130">
        <v>0</v>
      </c>
      <c r="Q36" s="130">
        <v>0</v>
      </c>
      <c r="R36" s="397">
        <f t="shared" si="1"/>
        <v>7.6999999999999999E-2</v>
      </c>
      <c r="S36" s="653">
        <f t="shared" si="0"/>
        <v>2.387</v>
      </c>
      <c r="T36" s="24"/>
    </row>
    <row r="37" spans="1:20">
      <c r="A37" s="9" t="s">
        <v>1103</v>
      </c>
      <c r="B37" s="129">
        <v>0.14799999999999999</v>
      </c>
      <c r="C37" s="130">
        <v>0</v>
      </c>
      <c r="D37" s="130">
        <v>0</v>
      </c>
      <c r="E37" s="130">
        <v>0</v>
      </c>
      <c r="F37" s="130">
        <v>0</v>
      </c>
      <c r="G37" s="130">
        <v>0</v>
      </c>
      <c r="H37" s="130">
        <v>0</v>
      </c>
      <c r="I37" s="130">
        <v>0</v>
      </c>
      <c r="J37" s="130">
        <v>0</v>
      </c>
      <c r="K37" s="130">
        <v>0</v>
      </c>
      <c r="L37" s="130">
        <v>0</v>
      </c>
      <c r="M37" s="130">
        <v>0</v>
      </c>
      <c r="N37" s="130">
        <v>0</v>
      </c>
      <c r="O37" s="130">
        <v>0</v>
      </c>
      <c r="P37" s="130">
        <v>0</v>
      </c>
      <c r="Q37" s="130">
        <v>0</v>
      </c>
      <c r="R37" s="397">
        <f t="shared" si="1"/>
        <v>0.14799999999999999</v>
      </c>
      <c r="S37" s="653">
        <f t="shared" si="0"/>
        <v>4.5880000000000001</v>
      </c>
      <c r="T37" s="24"/>
    </row>
    <row r="38" spans="1:20">
      <c r="A38" s="9" t="s">
        <v>199</v>
      </c>
      <c r="B38" s="131">
        <v>0.42680000000000001</v>
      </c>
      <c r="C38" s="130">
        <v>0</v>
      </c>
      <c r="D38" s="130">
        <v>0</v>
      </c>
      <c r="E38" s="130">
        <v>0</v>
      </c>
      <c r="F38" s="130">
        <v>0</v>
      </c>
      <c r="G38" s="130">
        <v>0</v>
      </c>
      <c r="H38" s="130">
        <v>0</v>
      </c>
      <c r="I38" s="130">
        <v>0</v>
      </c>
      <c r="J38" s="130">
        <v>0</v>
      </c>
      <c r="K38" s="130">
        <v>0</v>
      </c>
      <c r="L38" s="130">
        <v>0</v>
      </c>
      <c r="M38" s="130">
        <v>0</v>
      </c>
      <c r="N38" s="130">
        <v>0</v>
      </c>
      <c r="O38" s="130">
        <v>0</v>
      </c>
      <c r="P38" s="130">
        <v>0</v>
      </c>
      <c r="Q38" s="130">
        <v>0</v>
      </c>
      <c r="R38" s="397">
        <f t="shared" si="1"/>
        <v>0.42680000000000001</v>
      </c>
      <c r="S38" s="653">
        <f t="shared" si="0"/>
        <v>13.2308</v>
      </c>
      <c r="T38" s="24"/>
    </row>
    <row r="39" spans="1:20">
      <c r="A39" s="9" t="s">
        <v>200</v>
      </c>
      <c r="B39" s="124">
        <v>0.06</v>
      </c>
      <c r="C39" s="130">
        <v>0</v>
      </c>
      <c r="D39" s="130">
        <v>0</v>
      </c>
      <c r="E39" s="130">
        <v>0</v>
      </c>
      <c r="F39" s="130">
        <v>0</v>
      </c>
      <c r="G39" s="130">
        <v>0</v>
      </c>
      <c r="H39" s="130">
        <v>0</v>
      </c>
      <c r="I39" s="130">
        <v>0</v>
      </c>
      <c r="J39" s="130">
        <v>0</v>
      </c>
      <c r="K39" s="130">
        <v>0</v>
      </c>
      <c r="L39" s="130">
        <v>0</v>
      </c>
      <c r="M39" s="130">
        <v>0</v>
      </c>
      <c r="N39" s="130">
        <v>0</v>
      </c>
      <c r="O39" s="130">
        <v>0</v>
      </c>
      <c r="P39" s="130">
        <v>0</v>
      </c>
      <c r="Q39" s="130">
        <v>0</v>
      </c>
      <c r="R39" s="397">
        <f t="shared" si="1"/>
        <v>0.06</v>
      </c>
      <c r="S39" s="653">
        <f t="shared" si="0"/>
        <v>1.8599999999999999</v>
      </c>
      <c r="T39" s="24"/>
    </row>
    <row r="40" spans="1:20">
      <c r="A40" s="9" t="s">
        <v>201</v>
      </c>
      <c r="B40" s="131">
        <v>0.13869999999999999</v>
      </c>
      <c r="C40" s="130">
        <v>0</v>
      </c>
      <c r="D40" s="130">
        <v>0</v>
      </c>
      <c r="E40" s="130">
        <v>0</v>
      </c>
      <c r="F40" s="130">
        <v>0</v>
      </c>
      <c r="G40" s="130">
        <v>0</v>
      </c>
      <c r="H40" s="130">
        <v>0</v>
      </c>
      <c r="I40" s="130">
        <v>0</v>
      </c>
      <c r="J40" s="130">
        <v>0</v>
      </c>
      <c r="K40" s="130">
        <v>0</v>
      </c>
      <c r="L40" s="130">
        <v>0</v>
      </c>
      <c r="M40" s="130">
        <v>0</v>
      </c>
      <c r="N40" s="130">
        <v>0</v>
      </c>
      <c r="O40" s="130">
        <v>0</v>
      </c>
      <c r="P40" s="130">
        <v>0</v>
      </c>
      <c r="Q40" s="130">
        <v>0</v>
      </c>
      <c r="R40" s="397">
        <f t="shared" si="1"/>
        <v>0.13869999999999999</v>
      </c>
      <c r="S40" s="653">
        <f t="shared" si="0"/>
        <v>4.2996999999999996</v>
      </c>
      <c r="T40" s="24"/>
    </row>
    <row r="41" spans="1:20">
      <c r="A41" s="9" t="s">
        <v>202</v>
      </c>
      <c r="B41" s="124">
        <v>0.23</v>
      </c>
      <c r="C41" s="130">
        <v>0</v>
      </c>
      <c r="D41" s="130">
        <v>0</v>
      </c>
      <c r="E41" s="130">
        <v>0</v>
      </c>
      <c r="F41" s="130">
        <v>0</v>
      </c>
      <c r="G41" s="130">
        <v>0</v>
      </c>
      <c r="H41" s="130">
        <f>+(9.61-7.13)/31</f>
        <v>7.9999999999999988E-2</v>
      </c>
      <c r="I41" s="130">
        <v>0</v>
      </c>
      <c r="J41" s="130">
        <v>0</v>
      </c>
      <c r="K41" s="130">
        <v>0</v>
      </c>
      <c r="L41" s="130">
        <v>0</v>
      </c>
      <c r="M41" s="130">
        <v>0</v>
      </c>
      <c r="N41" s="130">
        <v>0</v>
      </c>
      <c r="O41" s="130">
        <v>0</v>
      </c>
      <c r="P41" s="130">
        <v>0</v>
      </c>
      <c r="Q41" s="130">
        <v>0</v>
      </c>
      <c r="R41" s="397">
        <f t="shared" si="1"/>
        <v>0.31</v>
      </c>
      <c r="S41" s="653">
        <f t="shared" ref="S41:S68" si="3">R41*31</f>
        <v>9.61</v>
      </c>
      <c r="T41" s="394" t="s">
        <v>991</v>
      </c>
    </row>
    <row r="42" spans="1:20">
      <c r="A42" s="9" t="s">
        <v>203</v>
      </c>
      <c r="B42" s="124">
        <v>0.09</v>
      </c>
      <c r="C42" s="130">
        <v>0</v>
      </c>
      <c r="D42" s="130">
        <v>0</v>
      </c>
      <c r="E42" s="130">
        <v>0</v>
      </c>
      <c r="F42" s="130">
        <v>0</v>
      </c>
      <c r="G42" s="130">
        <v>0</v>
      </c>
      <c r="H42" s="130">
        <f>+(4.96-2.79)/31</f>
        <v>6.9999999999999993E-2</v>
      </c>
      <c r="I42" s="130">
        <v>0</v>
      </c>
      <c r="J42" s="130">
        <v>0</v>
      </c>
      <c r="K42" s="130">
        <v>0</v>
      </c>
      <c r="L42" s="130">
        <v>0</v>
      </c>
      <c r="M42" s="130">
        <v>0</v>
      </c>
      <c r="N42" s="130">
        <v>0</v>
      </c>
      <c r="O42" s="130">
        <v>0</v>
      </c>
      <c r="P42" s="130">
        <v>0</v>
      </c>
      <c r="Q42" s="130">
        <v>0</v>
      </c>
      <c r="R42" s="397">
        <f t="shared" si="1"/>
        <v>0.15999999999999998</v>
      </c>
      <c r="S42" s="653">
        <f t="shared" si="3"/>
        <v>4.9599999999999991</v>
      </c>
      <c r="T42" s="394" t="s">
        <v>992</v>
      </c>
    </row>
    <row r="43" spans="1:20">
      <c r="A43" s="9" t="s">
        <v>204</v>
      </c>
      <c r="B43" s="124">
        <v>0.3</v>
      </c>
      <c r="C43" s="130">
        <v>0</v>
      </c>
      <c r="D43" s="130">
        <v>0</v>
      </c>
      <c r="E43" s="130">
        <v>0</v>
      </c>
      <c r="F43" s="130">
        <v>0</v>
      </c>
      <c r="G43" s="130">
        <v>0</v>
      </c>
      <c r="H43" s="130">
        <v>0</v>
      </c>
      <c r="I43" s="130">
        <v>0</v>
      </c>
      <c r="J43" s="130">
        <v>0</v>
      </c>
      <c r="K43" s="130">
        <v>0</v>
      </c>
      <c r="L43" s="130">
        <v>0</v>
      </c>
      <c r="M43" s="130">
        <v>0</v>
      </c>
      <c r="N43" s="130">
        <v>0</v>
      </c>
      <c r="O43" s="130">
        <v>0</v>
      </c>
      <c r="P43" s="130">
        <v>0</v>
      </c>
      <c r="Q43" s="130">
        <v>0</v>
      </c>
      <c r="R43" s="397">
        <f t="shared" si="1"/>
        <v>0.3</v>
      </c>
      <c r="S43" s="653">
        <f t="shared" si="3"/>
        <v>9.2999999999999989</v>
      </c>
      <c r="T43" s="24"/>
    </row>
    <row r="44" spans="1:20">
      <c r="A44" s="9" t="s">
        <v>205</v>
      </c>
      <c r="B44" s="124">
        <v>0.12</v>
      </c>
      <c r="C44" s="130">
        <v>0</v>
      </c>
      <c r="D44" s="130">
        <v>0</v>
      </c>
      <c r="E44" s="130">
        <v>0</v>
      </c>
      <c r="F44" s="130">
        <v>0</v>
      </c>
      <c r="G44" s="130">
        <v>0</v>
      </c>
      <c r="H44" s="130">
        <v>0</v>
      </c>
      <c r="I44" s="130">
        <v>0</v>
      </c>
      <c r="J44" s="130">
        <v>0</v>
      </c>
      <c r="K44" s="130">
        <v>0</v>
      </c>
      <c r="L44" s="130">
        <v>0</v>
      </c>
      <c r="M44" s="130">
        <v>0</v>
      </c>
      <c r="N44" s="130">
        <v>0</v>
      </c>
      <c r="O44" s="130">
        <v>0</v>
      </c>
      <c r="P44" s="130">
        <v>0</v>
      </c>
      <c r="Q44" s="130">
        <v>0</v>
      </c>
      <c r="R44" s="397">
        <f t="shared" si="1"/>
        <v>0.12</v>
      </c>
      <c r="S44" s="653">
        <f t="shared" si="3"/>
        <v>3.7199999999999998</v>
      </c>
      <c r="T44" s="24"/>
    </row>
    <row r="45" spans="1:20">
      <c r="A45" s="9" t="s">
        <v>206</v>
      </c>
      <c r="B45" s="124">
        <v>0.41</v>
      </c>
      <c r="C45" s="130">
        <v>0</v>
      </c>
      <c r="D45" s="130">
        <v>0</v>
      </c>
      <c r="E45" s="130">
        <v>0</v>
      </c>
      <c r="F45" s="130">
        <v>0</v>
      </c>
      <c r="G45" s="130">
        <v>0</v>
      </c>
      <c r="H45" s="130">
        <v>0</v>
      </c>
      <c r="I45" s="130">
        <v>0</v>
      </c>
      <c r="J45" s="130">
        <v>0</v>
      </c>
      <c r="K45" s="130">
        <v>0</v>
      </c>
      <c r="L45" s="130">
        <v>0</v>
      </c>
      <c r="M45" s="130">
        <v>0</v>
      </c>
      <c r="N45" s="130">
        <v>0</v>
      </c>
      <c r="O45" s="130">
        <v>0</v>
      </c>
      <c r="P45" s="130">
        <v>0</v>
      </c>
      <c r="Q45" s="130">
        <v>0</v>
      </c>
      <c r="R45" s="397">
        <f t="shared" si="1"/>
        <v>0.41</v>
      </c>
      <c r="S45" s="653">
        <f t="shared" si="3"/>
        <v>12.709999999999999</v>
      </c>
      <c r="T45" s="394"/>
    </row>
    <row r="46" spans="1:20">
      <c r="A46" s="9" t="s">
        <v>922</v>
      </c>
      <c r="B46" s="124">
        <v>0.16</v>
      </c>
      <c r="C46" s="130">
        <v>0</v>
      </c>
      <c r="D46" s="126">
        <v>-2.5000000000000001E-2</v>
      </c>
      <c r="E46" s="130">
        <v>0</v>
      </c>
      <c r="F46" s="126">
        <v>-0.01</v>
      </c>
      <c r="G46" s="130">
        <v>0</v>
      </c>
      <c r="H46" s="126">
        <v>-1.4999999999999999E-2</v>
      </c>
      <c r="I46" s="130">
        <v>0</v>
      </c>
      <c r="J46" s="130">
        <v>0</v>
      </c>
      <c r="K46" s="130">
        <v>0</v>
      </c>
      <c r="L46" s="130">
        <v>0</v>
      </c>
      <c r="M46" s="130">
        <v>0</v>
      </c>
      <c r="N46" s="130">
        <v>0.03</v>
      </c>
      <c r="O46" s="130">
        <v>0</v>
      </c>
      <c r="P46" s="130">
        <v>0</v>
      </c>
      <c r="Q46" s="130">
        <v>0</v>
      </c>
      <c r="R46" s="397">
        <f t="shared" si="1"/>
        <v>0.14000000000000001</v>
      </c>
      <c r="S46" s="653">
        <f t="shared" si="3"/>
        <v>4.3400000000000007</v>
      </c>
      <c r="T46" s="394">
        <v>39934</v>
      </c>
    </row>
    <row r="47" spans="1:20">
      <c r="A47" s="9" t="s">
        <v>208</v>
      </c>
      <c r="B47" s="132">
        <v>0.53376000000000001</v>
      </c>
      <c r="C47" s="130">
        <v>0</v>
      </c>
      <c r="D47" s="126">
        <v>-1.99E-3</v>
      </c>
      <c r="E47" s="130">
        <v>0</v>
      </c>
      <c r="F47" s="130">
        <v>0</v>
      </c>
      <c r="G47" s="130">
        <v>0</v>
      </c>
      <c r="H47" s="130">
        <v>0</v>
      </c>
      <c r="I47" s="130">
        <v>0</v>
      </c>
      <c r="J47" s="130">
        <v>0</v>
      </c>
      <c r="K47" s="130">
        <v>0</v>
      </c>
      <c r="L47" s="130">
        <v>0</v>
      </c>
      <c r="M47" s="130">
        <v>0</v>
      </c>
      <c r="N47" s="478">
        <v>8.5330000000000003E-2</v>
      </c>
      <c r="O47" s="130">
        <v>0</v>
      </c>
      <c r="P47" s="130">
        <v>0</v>
      </c>
      <c r="Q47" s="130">
        <v>0</v>
      </c>
      <c r="R47" s="397">
        <f t="shared" si="1"/>
        <v>0.61709999999999998</v>
      </c>
      <c r="S47" s="653">
        <f t="shared" si="3"/>
        <v>19.130099999999999</v>
      </c>
      <c r="T47" s="394">
        <v>40057</v>
      </c>
    </row>
    <row r="48" spans="1:20">
      <c r="A48" s="9" t="s">
        <v>1008</v>
      </c>
      <c r="B48" s="124">
        <v>0.16</v>
      </c>
      <c r="C48" s="130">
        <v>0</v>
      </c>
      <c r="D48" s="130">
        <v>0</v>
      </c>
      <c r="E48" s="130">
        <v>0</v>
      </c>
      <c r="F48" s="130">
        <v>0</v>
      </c>
      <c r="G48" s="130">
        <v>0</v>
      </c>
      <c r="H48" s="130">
        <v>0</v>
      </c>
      <c r="I48" s="130">
        <v>0</v>
      </c>
      <c r="J48" s="130">
        <v>0</v>
      </c>
      <c r="K48" s="130">
        <v>0</v>
      </c>
      <c r="L48" s="130">
        <v>0</v>
      </c>
      <c r="M48" s="130">
        <v>0</v>
      </c>
      <c r="N48" s="130">
        <v>0</v>
      </c>
      <c r="O48" s="130">
        <v>0</v>
      </c>
      <c r="P48" s="130">
        <v>0</v>
      </c>
      <c r="Q48" s="130">
        <v>0</v>
      </c>
      <c r="R48" s="397">
        <f t="shared" si="1"/>
        <v>0.16</v>
      </c>
      <c r="S48" s="653">
        <f t="shared" si="3"/>
        <v>4.96</v>
      </c>
      <c r="T48" s="394"/>
    </row>
    <row r="49" spans="1:20">
      <c r="A49" s="9" t="s">
        <v>28</v>
      </c>
      <c r="B49" s="124">
        <v>0.08</v>
      </c>
      <c r="C49" s="130">
        <v>0</v>
      </c>
      <c r="D49" s="130">
        <v>0</v>
      </c>
      <c r="E49" s="130">
        <v>0</v>
      </c>
      <c r="F49" s="130">
        <v>0</v>
      </c>
      <c r="G49" s="130">
        <v>0</v>
      </c>
      <c r="H49" s="130">
        <v>0</v>
      </c>
      <c r="I49" s="130">
        <v>0</v>
      </c>
      <c r="J49" s="130">
        <v>0</v>
      </c>
      <c r="K49" s="130">
        <v>0</v>
      </c>
      <c r="L49" s="130">
        <v>0</v>
      </c>
      <c r="M49" s="130">
        <v>0</v>
      </c>
      <c r="N49" s="130">
        <v>0</v>
      </c>
      <c r="O49" s="130">
        <v>0</v>
      </c>
      <c r="P49" s="130">
        <v>0</v>
      </c>
      <c r="Q49" s="130">
        <v>0</v>
      </c>
      <c r="R49" s="397">
        <f t="shared" si="1"/>
        <v>0.08</v>
      </c>
      <c r="S49" s="653">
        <f t="shared" si="3"/>
        <v>2.48</v>
      </c>
      <c r="T49" s="394"/>
    </row>
    <row r="50" spans="1:20">
      <c r="A50" s="9" t="s">
        <v>924</v>
      </c>
      <c r="B50" s="124">
        <v>0.18</v>
      </c>
      <c r="C50" s="130">
        <v>0</v>
      </c>
      <c r="D50" s="130">
        <v>0</v>
      </c>
      <c r="E50" s="130">
        <v>0</v>
      </c>
      <c r="F50" s="130">
        <v>0</v>
      </c>
      <c r="G50" s="130">
        <v>0</v>
      </c>
      <c r="H50" s="130">
        <v>0</v>
      </c>
      <c r="I50" s="130">
        <v>0</v>
      </c>
      <c r="J50" s="130">
        <v>0</v>
      </c>
      <c r="K50" s="130">
        <v>0</v>
      </c>
      <c r="L50" s="130">
        <v>0</v>
      </c>
      <c r="M50" s="130">
        <v>0</v>
      </c>
      <c r="N50" s="130">
        <v>0</v>
      </c>
      <c r="O50" s="130">
        <v>0</v>
      </c>
      <c r="P50" s="130">
        <v>0</v>
      </c>
      <c r="Q50" s="130">
        <v>0</v>
      </c>
      <c r="R50" s="397">
        <f t="shared" si="1"/>
        <v>0.18</v>
      </c>
      <c r="S50" s="653">
        <f t="shared" si="3"/>
        <v>5.58</v>
      </c>
      <c r="T50" s="394"/>
    </row>
    <row r="51" spans="1:20">
      <c r="A51" s="9" t="s">
        <v>925</v>
      </c>
      <c r="B51" s="129">
        <v>0.36299999999999999</v>
      </c>
      <c r="C51" s="130">
        <v>0</v>
      </c>
      <c r="D51" s="130">
        <v>0</v>
      </c>
      <c r="E51" s="130">
        <v>0</v>
      </c>
      <c r="F51" s="130">
        <v>0</v>
      </c>
      <c r="G51" s="130">
        <v>0</v>
      </c>
      <c r="H51" s="130">
        <v>0</v>
      </c>
      <c r="I51" s="130">
        <v>0</v>
      </c>
      <c r="J51" s="130">
        <v>0</v>
      </c>
      <c r="K51" s="130">
        <v>0</v>
      </c>
      <c r="L51" s="130">
        <v>0</v>
      </c>
      <c r="M51" s="130">
        <v>0</v>
      </c>
      <c r="N51" s="130">
        <v>0</v>
      </c>
      <c r="O51" s="130">
        <v>0</v>
      </c>
      <c r="P51" s="130">
        <v>0</v>
      </c>
      <c r="Q51" s="130">
        <v>0</v>
      </c>
      <c r="R51" s="397">
        <f t="shared" si="1"/>
        <v>0.36299999999999999</v>
      </c>
      <c r="S51" s="653">
        <f t="shared" si="3"/>
        <v>11.253</v>
      </c>
      <c r="T51" s="24"/>
    </row>
    <row r="52" spans="1:20">
      <c r="A52" s="9" t="s">
        <v>1104</v>
      </c>
      <c r="B52" s="129">
        <v>0.40300000000000002</v>
      </c>
      <c r="C52" s="130">
        <v>0</v>
      </c>
      <c r="D52" s="130">
        <v>0</v>
      </c>
      <c r="E52" s="130">
        <v>0</v>
      </c>
      <c r="F52" s="130">
        <v>0</v>
      </c>
      <c r="G52" s="130">
        <v>0</v>
      </c>
      <c r="H52" s="130">
        <v>0</v>
      </c>
      <c r="I52" s="130">
        <v>0</v>
      </c>
      <c r="J52" s="130">
        <v>0</v>
      </c>
      <c r="K52" s="130">
        <v>0</v>
      </c>
      <c r="L52" s="130">
        <v>0</v>
      </c>
      <c r="M52" s="130">
        <v>0</v>
      </c>
      <c r="N52" s="130">
        <v>0</v>
      </c>
      <c r="O52" s="130">
        <v>0</v>
      </c>
      <c r="P52" s="130">
        <v>0</v>
      </c>
      <c r="Q52" s="130">
        <v>0</v>
      </c>
      <c r="R52" s="397">
        <f t="shared" si="1"/>
        <v>0.40300000000000002</v>
      </c>
      <c r="S52" s="653">
        <f t="shared" si="3"/>
        <v>12.493</v>
      </c>
      <c r="T52" s="24"/>
    </row>
    <row r="53" spans="1:20">
      <c r="A53" s="9" t="s">
        <v>212</v>
      </c>
      <c r="B53" s="129">
        <v>8.4000000000000005E-2</v>
      </c>
      <c r="C53" s="130">
        <v>0</v>
      </c>
      <c r="D53" s="130">
        <v>0</v>
      </c>
      <c r="E53" s="130">
        <v>0</v>
      </c>
      <c r="F53" s="130">
        <v>0</v>
      </c>
      <c r="G53" s="130">
        <v>0</v>
      </c>
      <c r="H53" s="130">
        <v>0</v>
      </c>
      <c r="I53" s="130">
        <v>0</v>
      </c>
      <c r="J53" s="130">
        <v>0</v>
      </c>
      <c r="K53" s="130">
        <v>0</v>
      </c>
      <c r="L53" s="130">
        <v>0</v>
      </c>
      <c r="M53" s="130">
        <v>0</v>
      </c>
      <c r="N53" s="130">
        <v>0</v>
      </c>
      <c r="O53" s="130">
        <v>0</v>
      </c>
      <c r="P53" s="130">
        <v>0</v>
      </c>
      <c r="Q53" s="130">
        <v>0</v>
      </c>
      <c r="R53" s="397">
        <f t="shared" si="1"/>
        <v>8.4000000000000005E-2</v>
      </c>
      <c r="S53" s="653">
        <f t="shared" si="3"/>
        <v>2.6040000000000001</v>
      </c>
      <c r="T53" s="24"/>
    </row>
    <row r="54" spans="1:20">
      <c r="A54" s="9" t="s">
        <v>213</v>
      </c>
      <c r="B54" s="129">
        <v>0.08</v>
      </c>
      <c r="C54" s="130">
        <v>0</v>
      </c>
      <c r="D54" s="130">
        <v>0</v>
      </c>
      <c r="E54" s="130">
        <v>0</v>
      </c>
      <c r="F54" s="130">
        <v>0</v>
      </c>
      <c r="G54" s="130">
        <v>0</v>
      </c>
      <c r="H54" s="130">
        <v>0</v>
      </c>
      <c r="I54" s="130">
        <v>0</v>
      </c>
      <c r="J54" s="130">
        <v>0</v>
      </c>
      <c r="K54" s="130">
        <v>0</v>
      </c>
      <c r="L54" s="130">
        <v>0</v>
      </c>
      <c r="M54" s="130">
        <v>0</v>
      </c>
      <c r="N54" s="130">
        <v>0</v>
      </c>
      <c r="O54" s="130">
        <v>0</v>
      </c>
      <c r="P54" s="130">
        <v>0</v>
      </c>
      <c r="Q54" s="130">
        <v>0</v>
      </c>
      <c r="R54" s="397">
        <f t="shared" si="1"/>
        <v>0.08</v>
      </c>
      <c r="S54" s="653">
        <f t="shared" si="3"/>
        <v>2.48</v>
      </c>
      <c r="T54" s="395"/>
    </row>
    <row r="55" spans="1:20">
      <c r="A55" s="9" t="s">
        <v>926</v>
      </c>
      <c r="B55" s="129">
        <v>9.7000000000000003E-2</v>
      </c>
      <c r="C55" s="130">
        <v>0</v>
      </c>
      <c r="D55" s="130">
        <v>0</v>
      </c>
      <c r="E55" s="130">
        <v>0</v>
      </c>
      <c r="F55" s="130">
        <v>0</v>
      </c>
      <c r="G55" s="130">
        <v>0</v>
      </c>
      <c r="H55" s="130">
        <v>0</v>
      </c>
      <c r="I55" s="130">
        <v>0</v>
      </c>
      <c r="J55" s="130">
        <v>0</v>
      </c>
      <c r="K55" s="130">
        <v>0</v>
      </c>
      <c r="L55" s="130">
        <v>0</v>
      </c>
      <c r="M55" s="130">
        <v>0</v>
      </c>
      <c r="N55" s="130">
        <v>0</v>
      </c>
      <c r="O55" s="130">
        <v>0</v>
      </c>
      <c r="P55" s="130">
        <v>0</v>
      </c>
      <c r="Q55" s="130">
        <v>0</v>
      </c>
      <c r="R55" s="397">
        <f t="shared" si="1"/>
        <v>9.7000000000000003E-2</v>
      </c>
      <c r="S55" s="653">
        <f t="shared" si="3"/>
        <v>3.0070000000000001</v>
      </c>
      <c r="T55" s="557"/>
    </row>
    <row r="56" spans="1:20">
      <c r="A56" s="9" t="s">
        <v>215</v>
      </c>
      <c r="B56" s="129">
        <v>0.76800000000000002</v>
      </c>
      <c r="C56" s="130">
        <v>0</v>
      </c>
      <c r="D56" s="130">
        <v>0</v>
      </c>
      <c r="E56" s="130">
        <v>0</v>
      </c>
      <c r="F56" s="130">
        <v>0</v>
      </c>
      <c r="G56" s="130">
        <v>0</v>
      </c>
      <c r="H56" s="130">
        <v>0</v>
      </c>
      <c r="I56" s="130">
        <v>0</v>
      </c>
      <c r="J56" s="130">
        <v>0</v>
      </c>
      <c r="K56" s="130">
        <v>0</v>
      </c>
      <c r="L56" s="130">
        <v>0</v>
      </c>
      <c r="M56" s="130">
        <v>0</v>
      </c>
      <c r="N56" s="130">
        <v>0</v>
      </c>
      <c r="O56" s="130">
        <v>0</v>
      </c>
      <c r="P56" s="130">
        <v>0</v>
      </c>
      <c r="Q56" s="130">
        <v>0</v>
      </c>
      <c r="R56" s="397">
        <f t="shared" si="1"/>
        <v>0.76800000000000002</v>
      </c>
      <c r="S56" s="653">
        <f t="shared" si="3"/>
        <v>23.808</v>
      </c>
      <c r="T56" s="557"/>
    </row>
    <row r="57" spans="1:20">
      <c r="A57" s="9" t="s">
        <v>216</v>
      </c>
      <c r="B57" s="129">
        <v>0.27400000000000002</v>
      </c>
      <c r="C57" s="130">
        <v>0</v>
      </c>
      <c r="D57" s="130">
        <v>0</v>
      </c>
      <c r="E57" s="130">
        <v>0</v>
      </c>
      <c r="F57" s="130">
        <v>0</v>
      </c>
      <c r="G57" s="130">
        <v>0</v>
      </c>
      <c r="H57" s="130">
        <v>0</v>
      </c>
      <c r="I57" s="130">
        <v>0</v>
      </c>
      <c r="J57" s="130">
        <v>0</v>
      </c>
      <c r="K57" s="130">
        <v>0</v>
      </c>
      <c r="L57" s="130">
        <v>0</v>
      </c>
      <c r="M57" s="130">
        <v>0</v>
      </c>
      <c r="N57" s="130">
        <v>0</v>
      </c>
      <c r="O57" s="130">
        <v>0</v>
      </c>
      <c r="P57" s="130">
        <v>0</v>
      </c>
      <c r="Q57" s="130">
        <v>0</v>
      </c>
      <c r="R57" s="397">
        <f t="shared" si="1"/>
        <v>0.27400000000000002</v>
      </c>
      <c r="S57" s="653">
        <f t="shared" si="3"/>
        <v>8.4939999999999998</v>
      </c>
      <c r="T57" s="557"/>
    </row>
    <row r="58" spans="1:20">
      <c r="A58" s="9" t="s">
        <v>927</v>
      </c>
      <c r="B58" s="129">
        <v>0.1258</v>
      </c>
      <c r="C58" s="130">
        <v>0</v>
      </c>
      <c r="D58" s="130">
        <v>0</v>
      </c>
      <c r="E58" s="130">
        <v>0</v>
      </c>
      <c r="F58" s="130">
        <v>0</v>
      </c>
      <c r="G58" s="393">
        <v>1.2579999999999999E-2</v>
      </c>
      <c r="H58" s="130">
        <v>0</v>
      </c>
      <c r="I58" s="130">
        <v>0</v>
      </c>
      <c r="J58" s="130">
        <v>0</v>
      </c>
      <c r="K58" s="130">
        <v>0</v>
      </c>
      <c r="L58" s="130">
        <v>0</v>
      </c>
      <c r="M58" s="130">
        <v>0</v>
      </c>
      <c r="N58" s="130">
        <v>0</v>
      </c>
      <c r="O58" s="130">
        <v>0</v>
      </c>
      <c r="P58" s="130">
        <v>0</v>
      </c>
      <c r="Q58" s="130">
        <v>0</v>
      </c>
      <c r="R58" s="397">
        <f t="shared" si="1"/>
        <v>0.13838</v>
      </c>
      <c r="S58" s="653">
        <f t="shared" si="3"/>
        <v>4.2897800000000004</v>
      </c>
      <c r="T58" s="394" t="s">
        <v>993</v>
      </c>
    </row>
    <row r="59" spans="1:20">
      <c r="A59" s="9" t="s">
        <v>928</v>
      </c>
      <c r="B59" s="129">
        <v>0.19400000000000001</v>
      </c>
      <c r="C59" s="130">
        <v>0</v>
      </c>
      <c r="D59" s="130">
        <v>0</v>
      </c>
      <c r="E59" s="130">
        <v>0</v>
      </c>
      <c r="F59" s="130">
        <v>0</v>
      </c>
      <c r="G59" s="130">
        <v>0</v>
      </c>
      <c r="H59" s="130">
        <v>0</v>
      </c>
      <c r="I59" s="130">
        <v>0</v>
      </c>
      <c r="J59" s="130">
        <v>0</v>
      </c>
      <c r="K59" s="130">
        <v>0</v>
      </c>
      <c r="L59" s="130">
        <v>0</v>
      </c>
      <c r="M59" s="130">
        <v>0</v>
      </c>
      <c r="N59" s="130">
        <v>0</v>
      </c>
      <c r="O59" s="130">
        <v>0</v>
      </c>
      <c r="P59" s="130">
        <v>0</v>
      </c>
      <c r="Q59" s="130">
        <v>0</v>
      </c>
      <c r="R59" s="397">
        <f t="shared" si="1"/>
        <v>0.19400000000000001</v>
      </c>
      <c r="S59" s="653">
        <f t="shared" si="3"/>
        <v>6.0140000000000002</v>
      </c>
      <c r="T59" s="557"/>
    </row>
    <row r="60" spans="1:20">
      <c r="A60" s="9" t="s">
        <v>1105</v>
      </c>
      <c r="B60" s="129">
        <v>0.19800000000000001</v>
      </c>
      <c r="C60" s="130">
        <v>0</v>
      </c>
      <c r="D60" s="130">
        <v>0</v>
      </c>
      <c r="E60" s="130">
        <v>0</v>
      </c>
      <c r="F60" s="130">
        <v>0</v>
      </c>
      <c r="G60" s="130">
        <v>0</v>
      </c>
      <c r="H60" s="130">
        <v>0</v>
      </c>
      <c r="I60" s="130">
        <v>0</v>
      </c>
      <c r="J60" s="130">
        <v>0</v>
      </c>
      <c r="K60" s="130">
        <v>0</v>
      </c>
      <c r="L60" s="130">
        <v>0</v>
      </c>
      <c r="M60" s="130">
        <v>0</v>
      </c>
      <c r="N60" s="130">
        <v>0</v>
      </c>
      <c r="O60" s="130">
        <v>0</v>
      </c>
      <c r="P60" s="130">
        <v>0</v>
      </c>
      <c r="Q60" s="130">
        <v>0</v>
      </c>
      <c r="R60" s="397">
        <f t="shared" si="1"/>
        <v>0.19800000000000001</v>
      </c>
      <c r="S60" s="653">
        <f t="shared" si="3"/>
        <v>6.1379999999999999</v>
      </c>
      <c r="T60" s="557"/>
    </row>
    <row r="61" spans="1:20">
      <c r="A61" s="9" t="s">
        <v>929</v>
      </c>
      <c r="B61" s="129">
        <v>0.35483870967741937</v>
      </c>
      <c r="C61" s="130">
        <v>0</v>
      </c>
      <c r="D61" s="130">
        <v>0</v>
      </c>
      <c r="E61" s="130">
        <v>0</v>
      </c>
      <c r="F61" s="130">
        <v>0</v>
      </c>
      <c r="G61" s="130">
        <v>0</v>
      </c>
      <c r="H61" s="133">
        <f>+(12.8-11)/31</f>
        <v>5.8064516129032281E-2</v>
      </c>
      <c r="I61" s="130">
        <v>0</v>
      </c>
      <c r="J61" s="130">
        <v>0</v>
      </c>
      <c r="K61" s="130">
        <v>0</v>
      </c>
      <c r="L61" s="130">
        <v>0</v>
      </c>
      <c r="M61" s="130">
        <v>0</v>
      </c>
      <c r="N61" s="130">
        <v>0</v>
      </c>
      <c r="O61" s="130">
        <v>0</v>
      </c>
      <c r="P61" s="130">
        <v>0</v>
      </c>
      <c r="Q61" s="130">
        <v>0</v>
      </c>
      <c r="R61" s="397">
        <f t="shared" si="1"/>
        <v>0.41290322580645167</v>
      </c>
      <c r="S61" s="653">
        <f t="shared" si="3"/>
        <v>12.800000000000002</v>
      </c>
      <c r="T61" s="394" t="s">
        <v>991</v>
      </c>
    </row>
    <row r="62" spans="1:20">
      <c r="A62" s="9" t="s">
        <v>1106</v>
      </c>
      <c r="B62" s="129">
        <v>0.35483870967741937</v>
      </c>
      <c r="C62" s="130">
        <v>0</v>
      </c>
      <c r="D62" s="130">
        <v>0</v>
      </c>
      <c r="E62" s="130">
        <v>0</v>
      </c>
      <c r="F62" s="130">
        <v>0</v>
      </c>
      <c r="G62" s="130">
        <v>0</v>
      </c>
      <c r="H62" s="133">
        <f>+(12.8-11)/31</f>
        <v>5.8064516129032281E-2</v>
      </c>
      <c r="I62" s="130">
        <v>0</v>
      </c>
      <c r="J62" s="130">
        <v>0</v>
      </c>
      <c r="K62" s="130">
        <v>0</v>
      </c>
      <c r="L62" s="130">
        <v>0</v>
      </c>
      <c r="M62" s="130">
        <v>0</v>
      </c>
      <c r="N62" s="130">
        <v>0</v>
      </c>
      <c r="O62" s="130">
        <v>0</v>
      </c>
      <c r="P62" s="130">
        <v>0</v>
      </c>
      <c r="Q62" s="130">
        <v>0</v>
      </c>
      <c r="R62" s="397">
        <f t="shared" si="1"/>
        <v>0.41290322580645167</v>
      </c>
      <c r="S62" s="653">
        <f t="shared" si="3"/>
        <v>12.800000000000002</v>
      </c>
      <c r="T62" s="394" t="s">
        <v>991</v>
      </c>
    </row>
    <row r="63" spans="1:20">
      <c r="A63" s="9" t="s">
        <v>930</v>
      </c>
      <c r="B63" s="129">
        <v>0.26500000000000001</v>
      </c>
      <c r="C63" s="130">
        <v>0</v>
      </c>
      <c r="D63" s="130">
        <v>0</v>
      </c>
      <c r="E63" s="130">
        <v>0</v>
      </c>
      <c r="F63" s="130">
        <v>0</v>
      </c>
      <c r="G63" s="130">
        <v>0</v>
      </c>
      <c r="H63" s="130">
        <v>0</v>
      </c>
      <c r="I63" s="130">
        <v>0</v>
      </c>
      <c r="J63" s="130">
        <v>0</v>
      </c>
      <c r="K63" s="130">
        <v>0</v>
      </c>
      <c r="L63" s="130">
        <v>0</v>
      </c>
      <c r="M63" s="130">
        <v>0</v>
      </c>
      <c r="N63" s="130">
        <v>0</v>
      </c>
      <c r="O63" s="130">
        <v>0</v>
      </c>
      <c r="P63" s="130">
        <v>0</v>
      </c>
      <c r="Q63" s="130">
        <v>0</v>
      </c>
      <c r="R63" s="397">
        <f t="shared" si="1"/>
        <v>0.26500000000000001</v>
      </c>
      <c r="S63" s="653">
        <f t="shared" si="3"/>
        <v>8.2149999999999999</v>
      </c>
      <c r="T63" s="557"/>
    </row>
    <row r="64" spans="1:20">
      <c r="A64" s="9" t="s">
        <v>221</v>
      </c>
      <c r="B64" s="131">
        <v>0.25650000000000001</v>
      </c>
      <c r="C64" s="130">
        <v>0</v>
      </c>
      <c r="D64" s="130">
        <v>0</v>
      </c>
      <c r="E64" s="130">
        <v>0</v>
      </c>
      <c r="F64" s="130">
        <v>0</v>
      </c>
      <c r="G64" s="130">
        <v>0</v>
      </c>
      <c r="H64" s="130">
        <v>0</v>
      </c>
      <c r="I64" s="130">
        <v>0</v>
      </c>
      <c r="J64" s="130">
        <v>0</v>
      </c>
      <c r="K64" s="130">
        <v>0</v>
      </c>
      <c r="L64" s="130">
        <v>0</v>
      </c>
      <c r="M64" s="130">
        <v>0</v>
      </c>
      <c r="N64" s="130">
        <v>0</v>
      </c>
      <c r="O64" s="130">
        <v>0</v>
      </c>
      <c r="P64" s="130">
        <v>0</v>
      </c>
      <c r="Q64" s="130">
        <v>0</v>
      </c>
      <c r="R64" s="397">
        <f t="shared" si="1"/>
        <v>0.25650000000000001</v>
      </c>
      <c r="S64" s="653">
        <f t="shared" si="3"/>
        <v>7.9515000000000002</v>
      </c>
      <c r="T64" s="557"/>
    </row>
    <row r="65" spans="1:20">
      <c r="A65" s="9" t="s">
        <v>932</v>
      </c>
      <c r="B65" s="129">
        <v>0.26</v>
      </c>
      <c r="C65" s="130">
        <v>0</v>
      </c>
      <c r="D65" s="130">
        <v>0</v>
      </c>
      <c r="E65" s="130">
        <v>0</v>
      </c>
      <c r="F65" s="130">
        <v>0</v>
      </c>
      <c r="G65" s="130">
        <v>0</v>
      </c>
      <c r="H65" s="130">
        <v>0</v>
      </c>
      <c r="I65" s="130">
        <v>0</v>
      </c>
      <c r="J65" s="130">
        <v>0</v>
      </c>
      <c r="K65" s="130">
        <v>0</v>
      </c>
      <c r="L65" s="130">
        <v>0</v>
      </c>
      <c r="M65" s="130">
        <v>0</v>
      </c>
      <c r="N65" s="130">
        <v>0</v>
      </c>
      <c r="O65" s="130">
        <v>0.5</v>
      </c>
      <c r="P65" s="130">
        <v>0</v>
      </c>
      <c r="Q65" s="130">
        <v>0</v>
      </c>
      <c r="R65" s="397">
        <f t="shared" si="1"/>
        <v>0.76</v>
      </c>
      <c r="S65" s="653">
        <f t="shared" si="3"/>
        <v>23.56</v>
      </c>
      <c r="T65" s="394">
        <v>40330</v>
      </c>
    </row>
    <row r="66" spans="1:20">
      <c r="A66" s="9" t="s">
        <v>223</v>
      </c>
      <c r="B66" s="129">
        <v>0.17699999999999999</v>
      </c>
      <c r="C66" s="130">
        <v>0</v>
      </c>
      <c r="D66" s="130">
        <v>0</v>
      </c>
      <c r="E66" s="130">
        <v>0</v>
      </c>
      <c r="F66" s="130">
        <v>0</v>
      </c>
      <c r="G66" s="130">
        <v>0</v>
      </c>
      <c r="H66" s="130">
        <v>0</v>
      </c>
      <c r="I66" s="130">
        <v>0</v>
      </c>
      <c r="J66" s="130">
        <v>0</v>
      </c>
      <c r="K66" s="130">
        <v>0</v>
      </c>
      <c r="L66" s="130">
        <v>0</v>
      </c>
      <c r="M66" s="130">
        <v>0</v>
      </c>
      <c r="N66" s="130">
        <v>0</v>
      </c>
      <c r="O66" s="130">
        <v>0</v>
      </c>
      <c r="P66" s="130">
        <v>0</v>
      </c>
      <c r="Q66" s="130">
        <v>0</v>
      </c>
      <c r="R66" s="397">
        <f t="shared" si="1"/>
        <v>0.17699999999999999</v>
      </c>
      <c r="S66" s="653">
        <f t="shared" si="3"/>
        <v>5.4870000000000001</v>
      </c>
      <c r="T66" s="557"/>
    </row>
    <row r="67" spans="1:20">
      <c r="A67" s="9" t="s">
        <v>224</v>
      </c>
      <c r="B67" s="129">
        <v>6.5000000000000002E-2</v>
      </c>
      <c r="C67" s="130">
        <v>0</v>
      </c>
      <c r="D67" s="130">
        <v>0</v>
      </c>
      <c r="E67" s="130">
        <v>0</v>
      </c>
      <c r="F67" s="130">
        <v>0</v>
      </c>
      <c r="G67" s="130">
        <v>0</v>
      </c>
      <c r="H67" s="130">
        <v>0</v>
      </c>
      <c r="I67" s="130">
        <v>0</v>
      </c>
      <c r="J67" s="130">
        <v>0</v>
      </c>
      <c r="K67" s="130">
        <v>0</v>
      </c>
      <c r="L67" s="130">
        <v>0</v>
      </c>
      <c r="M67" s="130">
        <v>0</v>
      </c>
      <c r="N67" s="130">
        <v>0</v>
      </c>
      <c r="O67" s="130">
        <v>0</v>
      </c>
      <c r="P67" s="130">
        <v>0</v>
      </c>
      <c r="Q67" s="130">
        <v>0</v>
      </c>
      <c r="R67" s="397">
        <f t="shared" si="1"/>
        <v>6.5000000000000002E-2</v>
      </c>
      <c r="S67" s="653">
        <f t="shared" si="3"/>
        <v>2.0150000000000001</v>
      </c>
      <c r="T67" s="557"/>
    </row>
    <row r="68" spans="1:20">
      <c r="A68" s="9" t="s">
        <v>225</v>
      </c>
      <c r="B68" s="129">
        <v>1.9E-2</v>
      </c>
      <c r="C68" s="130">
        <v>0</v>
      </c>
      <c r="D68" s="130">
        <v>0</v>
      </c>
      <c r="E68" s="130">
        <v>0</v>
      </c>
      <c r="F68" s="130">
        <v>0</v>
      </c>
      <c r="G68" s="130">
        <v>0</v>
      </c>
      <c r="H68" s="130">
        <v>0</v>
      </c>
      <c r="I68" s="130">
        <v>0</v>
      </c>
      <c r="J68" s="130">
        <v>0</v>
      </c>
      <c r="K68" s="130">
        <v>0</v>
      </c>
      <c r="L68" s="130">
        <v>0</v>
      </c>
      <c r="M68" s="130">
        <v>0</v>
      </c>
      <c r="N68" s="130">
        <v>0</v>
      </c>
      <c r="O68" s="130">
        <v>0</v>
      </c>
      <c r="P68" s="130">
        <v>0</v>
      </c>
      <c r="Q68" s="130">
        <v>0</v>
      </c>
      <c r="R68" s="397">
        <f t="shared" si="1"/>
        <v>1.9E-2</v>
      </c>
      <c r="S68" s="653">
        <f t="shared" si="3"/>
        <v>0.58899999999999997</v>
      </c>
      <c r="T68" s="557"/>
    </row>
    <row r="69" spans="1:20">
      <c r="A69" s="9"/>
      <c r="B69" s="124"/>
      <c r="C69" s="126"/>
      <c r="D69" s="126"/>
      <c r="E69" s="126"/>
      <c r="F69" s="126"/>
      <c r="G69" s="126"/>
      <c r="H69" s="126"/>
      <c r="I69" s="130"/>
      <c r="J69" s="130"/>
      <c r="K69" s="130"/>
      <c r="L69" s="130"/>
      <c r="M69" s="130"/>
      <c r="N69" s="130"/>
      <c r="O69" s="130"/>
      <c r="P69" s="130"/>
      <c r="Q69" s="130"/>
      <c r="R69" s="397"/>
      <c r="S69" s="653"/>
      <c r="T69" s="557"/>
    </row>
    <row r="70" spans="1:20">
      <c r="A70" s="9" t="s">
        <v>1836</v>
      </c>
      <c r="B70" s="124">
        <v>2.7</v>
      </c>
      <c r="C70" s="134">
        <v>0</v>
      </c>
      <c r="D70" s="134">
        <v>0</v>
      </c>
      <c r="E70" s="134">
        <v>0</v>
      </c>
      <c r="F70" s="134">
        <v>0</v>
      </c>
      <c r="G70" s="125">
        <v>1.35</v>
      </c>
      <c r="H70" s="130">
        <v>0</v>
      </c>
      <c r="I70" s="130">
        <v>0</v>
      </c>
      <c r="J70" s="130">
        <v>0</v>
      </c>
      <c r="K70" s="130">
        <v>0</v>
      </c>
      <c r="L70" s="130">
        <v>0</v>
      </c>
      <c r="M70" s="130">
        <v>0</v>
      </c>
      <c r="N70" s="130">
        <v>0.3</v>
      </c>
      <c r="O70" s="130">
        <v>0</v>
      </c>
      <c r="P70" s="130">
        <v>0</v>
      </c>
      <c r="Q70" s="130">
        <v>0</v>
      </c>
      <c r="R70" s="397">
        <f t="shared" si="1"/>
        <v>4.3500000000000005</v>
      </c>
      <c r="S70" s="653">
        <f>R70*31</f>
        <v>134.85000000000002</v>
      </c>
      <c r="T70" s="394">
        <v>39995</v>
      </c>
    </row>
    <row r="71" spans="1:20">
      <c r="A71" s="9" t="s">
        <v>1837</v>
      </c>
      <c r="B71" s="124">
        <v>1.7</v>
      </c>
      <c r="C71" s="134">
        <v>0</v>
      </c>
      <c r="D71" s="134">
        <v>0</v>
      </c>
      <c r="E71" s="134">
        <v>0</v>
      </c>
      <c r="F71" s="134">
        <v>0</v>
      </c>
      <c r="G71" s="125">
        <v>1.29</v>
      </c>
      <c r="H71" s="130">
        <v>0</v>
      </c>
      <c r="I71" s="130">
        <v>0</v>
      </c>
      <c r="J71" s="130">
        <v>0</v>
      </c>
      <c r="K71" s="130">
        <v>0</v>
      </c>
      <c r="L71" s="130">
        <v>0</v>
      </c>
      <c r="M71" s="130">
        <v>0</v>
      </c>
      <c r="N71" s="130">
        <v>0.4</v>
      </c>
      <c r="O71" s="130">
        <v>0</v>
      </c>
      <c r="P71" s="130">
        <v>0</v>
      </c>
      <c r="Q71" s="130">
        <v>0</v>
      </c>
      <c r="R71" s="397">
        <f t="shared" si="1"/>
        <v>3.39</v>
      </c>
      <c r="S71" s="653">
        <f>R71*31</f>
        <v>105.09</v>
      </c>
      <c r="T71" s="394">
        <v>39995</v>
      </c>
    </row>
    <row r="72" spans="1:20">
      <c r="A72" s="9"/>
      <c r="B72" s="398"/>
    </row>
    <row r="73" spans="1:20">
      <c r="A73" s="557" t="s">
        <v>83</v>
      </c>
      <c r="B73" s="557"/>
      <c r="C73" s="557"/>
      <c r="D73" s="557"/>
      <c r="E73" s="557"/>
      <c r="F73" s="557"/>
      <c r="G73" s="557"/>
      <c r="H73" s="557"/>
      <c r="I73" s="557"/>
      <c r="J73" s="557"/>
      <c r="K73" s="557"/>
      <c r="L73" s="557"/>
      <c r="M73" s="557"/>
      <c r="N73" s="557"/>
      <c r="O73" s="557"/>
      <c r="P73" s="557"/>
      <c r="Q73" s="646"/>
      <c r="R73" s="557"/>
      <c r="T73" s="557"/>
    </row>
    <row r="74" spans="1:20">
      <c r="A74" s="557"/>
      <c r="B74" s="28"/>
      <c r="C74" s="557"/>
      <c r="D74" s="557"/>
      <c r="E74" s="557"/>
      <c r="F74" s="557"/>
      <c r="G74" s="557"/>
      <c r="H74" s="557"/>
      <c r="I74" s="557"/>
      <c r="J74" s="557"/>
      <c r="K74" s="557"/>
      <c r="L74" s="28"/>
      <c r="M74" s="28"/>
      <c r="N74" s="28"/>
      <c r="O74" s="28"/>
      <c r="P74" s="28"/>
      <c r="Q74" s="28"/>
      <c r="R74" s="557"/>
      <c r="T74" s="557"/>
    </row>
    <row r="75" spans="1:20">
      <c r="A75" s="560" t="s">
        <v>1941</v>
      </c>
      <c r="B75" s="560"/>
      <c r="C75" s="560"/>
      <c r="D75" s="560"/>
      <c r="E75" s="560"/>
      <c r="F75" s="560"/>
      <c r="G75" s="560"/>
      <c r="H75" s="560"/>
      <c r="I75" s="560"/>
      <c r="J75" s="560"/>
      <c r="K75" s="560"/>
      <c r="L75" s="560"/>
      <c r="M75" s="560"/>
      <c r="N75" s="560"/>
      <c r="O75" s="560"/>
      <c r="P75" s="560"/>
      <c r="Q75" s="648"/>
      <c r="R75" s="560"/>
      <c r="T75" s="560"/>
    </row>
    <row r="76" spans="1:20">
      <c r="A76" s="560" t="s">
        <v>29</v>
      </c>
      <c r="B76" s="560"/>
      <c r="C76" s="560"/>
      <c r="D76" s="560"/>
      <c r="E76" s="560"/>
      <c r="F76" s="560"/>
      <c r="G76" s="560"/>
      <c r="H76" s="560"/>
      <c r="I76" s="560"/>
      <c r="J76" s="560"/>
      <c r="K76" s="560"/>
      <c r="L76" s="560"/>
      <c r="M76" s="560"/>
      <c r="N76" s="560"/>
      <c r="O76" s="560"/>
      <c r="P76" s="560"/>
      <c r="Q76" s="648"/>
      <c r="R76" s="560"/>
      <c r="T76" s="560"/>
    </row>
    <row r="77" spans="1:20">
      <c r="A77" s="560" t="s">
        <v>1847</v>
      </c>
      <c r="B77" s="560"/>
      <c r="C77" s="560"/>
      <c r="D77" s="560"/>
      <c r="E77" s="560"/>
      <c r="F77" s="560"/>
      <c r="G77" s="560"/>
      <c r="H77" s="560"/>
      <c r="I77" s="560"/>
      <c r="J77" s="560"/>
      <c r="K77" s="560"/>
      <c r="L77" s="560"/>
      <c r="M77" s="560"/>
      <c r="N77" s="560"/>
      <c r="O77" s="560"/>
      <c r="P77" s="560"/>
      <c r="Q77" s="648"/>
      <c r="R77" s="560"/>
      <c r="T77" s="560"/>
    </row>
    <row r="78" spans="1:20">
      <c r="A78" s="560" t="s">
        <v>30</v>
      </c>
      <c r="B78" s="560"/>
      <c r="C78" s="560"/>
      <c r="D78" s="560"/>
      <c r="E78" s="560"/>
      <c r="F78" s="560"/>
      <c r="G78" s="560"/>
      <c r="H78" s="560"/>
      <c r="I78" s="560"/>
      <c r="J78" s="560"/>
      <c r="K78" s="560"/>
      <c r="L78" s="560"/>
      <c r="M78" s="560"/>
      <c r="N78" s="560"/>
      <c r="O78" s="560"/>
      <c r="P78" s="560"/>
      <c r="Q78" s="648"/>
      <c r="R78" s="560"/>
      <c r="T78" s="560"/>
    </row>
    <row r="79" spans="1:20">
      <c r="A79" s="560" t="s">
        <v>648</v>
      </c>
      <c r="B79" s="560"/>
      <c r="C79" s="560"/>
      <c r="D79" s="560"/>
      <c r="E79" s="560"/>
      <c r="F79" s="560"/>
      <c r="G79" s="560"/>
      <c r="H79" s="560"/>
      <c r="I79" s="560"/>
      <c r="J79" s="560"/>
      <c r="K79" s="560"/>
      <c r="L79" s="560"/>
      <c r="M79" s="560"/>
      <c r="N79" s="560"/>
      <c r="O79" s="560"/>
      <c r="P79" s="560"/>
      <c r="Q79" s="648"/>
      <c r="R79" s="560"/>
      <c r="T79" s="560"/>
    </row>
    <row r="80" spans="1:20">
      <c r="A80" s="560" t="s">
        <v>1846</v>
      </c>
      <c r="B80" s="560"/>
      <c r="C80" s="560"/>
      <c r="D80" s="560"/>
      <c r="E80" s="560"/>
      <c r="F80" s="560"/>
      <c r="G80" s="560"/>
      <c r="H80" s="560"/>
      <c r="I80" s="560"/>
      <c r="J80" s="560"/>
      <c r="K80" s="560"/>
      <c r="L80" s="560"/>
      <c r="M80" s="560"/>
      <c r="N80" s="560"/>
      <c r="O80" s="560"/>
      <c r="P80" s="560"/>
      <c r="Q80" s="648"/>
      <c r="R80" s="560"/>
      <c r="T80" s="560"/>
    </row>
    <row r="81" spans="1:20">
      <c r="A81" s="560" t="s">
        <v>10</v>
      </c>
      <c r="B81" s="560"/>
      <c r="C81" s="560"/>
      <c r="D81" s="560"/>
      <c r="E81" s="560"/>
      <c r="F81" s="560"/>
      <c r="G81" s="560"/>
      <c r="H81" s="560"/>
      <c r="I81" s="560"/>
      <c r="J81" s="560"/>
      <c r="K81" s="560"/>
      <c r="L81" s="560"/>
      <c r="M81" s="560"/>
      <c r="N81" s="560"/>
      <c r="O81" s="560"/>
      <c r="P81" s="560"/>
      <c r="Q81" s="648"/>
      <c r="R81" s="560"/>
      <c r="T81" s="560"/>
    </row>
    <row r="82" spans="1:20">
      <c r="A82" s="560" t="s">
        <v>33</v>
      </c>
      <c r="B82" s="560"/>
      <c r="C82" s="560"/>
      <c r="D82" s="560"/>
      <c r="E82" s="560"/>
      <c r="F82" s="560"/>
      <c r="G82" s="560"/>
      <c r="H82" s="560"/>
      <c r="I82" s="560"/>
      <c r="J82" s="560"/>
      <c r="K82" s="560"/>
      <c r="L82" s="560"/>
      <c r="M82" s="560"/>
      <c r="N82" s="560"/>
      <c r="O82" s="560"/>
      <c r="P82" s="560"/>
      <c r="Q82" s="648"/>
      <c r="R82" s="560"/>
      <c r="T82" s="560"/>
    </row>
    <row r="83" spans="1:20">
      <c r="A83" s="560" t="s">
        <v>1838</v>
      </c>
      <c r="B83" s="560"/>
      <c r="C83" s="560"/>
      <c r="D83" s="560"/>
      <c r="E83" s="560"/>
      <c r="F83" s="560"/>
      <c r="G83" s="560"/>
      <c r="H83" s="560"/>
      <c r="I83" s="560"/>
      <c r="J83" s="560"/>
      <c r="K83" s="560"/>
      <c r="L83" s="560"/>
      <c r="M83" s="560"/>
      <c r="N83" s="560"/>
      <c r="O83" s="560"/>
      <c r="P83" s="560"/>
      <c r="Q83" s="648"/>
      <c r="R83" s="560"/>
      <c r="T83" s="560"/>
    </row>
    <row r="84" spans="1:20">
      <c r="A84" s="560" t="s">
        <v>2002</v>
      </c>
      <c r="B84" s="560"/>
      <c r="C84" s="560"/>
      <c r="D84" s="560"/>
      <c r="E84" s="560"/>
      <c r="F84" s="560"/>
      <c r="G84" s="560"/>
      <c r="H84" s="560"/>
      <c r="I84" s="560"/>
      <c r="J84" s="560"/>
      <c r="K84" s="560"/>
      <c r="L84" s="560"/>
      <c r="M84" s="560"/>
      <c r="N84" s="560"/>
      <c r="O84" s="560"/>
      <c r="P84" s="560"/>
      <c r="Q84" s="648"/>
      <c r="R84" s="560"/>
      <c r="T84" s="560"/>
    </row>
    <row r="85" spans="1:20">
      <c r="A85" s="560" t="s">
        <v>60</v>
      </c>
      <c r="B85" s="560"/>
      <c r="C85" s="560"/>
      <c r="D85" s="560"/>
      <c r="E85" s="560"/>
      <c r="F85" s="560"/>
      <c r="G85" s="560"/>
      <c r="H85" s="560"/>
      <c r="I85" s="560"/>
      <c r="J85" s="560"/>
      <c r="K85" s="560"/>
      <c r="L85" s="560"/>
      <c r="M85" s="560"/>
      <c r="N85" s="560"/>
      <c r="O85" s="560"/>
      <c r="P85" s="560"/>
      <c r="Q85" s="648"/>
      <c r="R85" s="560"/>
      <c r="T85" s="560"/>
    </row>
    <row r="86" spans="1:20">
      <c r="A86" s="560" t="s">
        <v>77</v>
      </c>
      <c r="B86" s="560"/>
      <c r="C86" s="560"/>
      <c r="D86" s="560"/>
      <c r="E86" s="560"/>
      <c r="F86" s="560"/>
      <c r="G86" s="560"/>
      <c r="H86" s="560"/>
      <c r="I86" s="560"/>
      <c r="J86" s="560"/>
      <c r="K86" s="560"/>
      <c r="L86" s="560"/>
      <c r="M86" s="560"/>
      <c r="N86" s="560"/>
      <c r="O86" s="560"/>
      <c r="P86" s="560"/>
      <c r="Q86" s="648"/>
      <c r="R86" s="560"/>
      <c r="T86" s="560"/>
    </row>
    <row r="87" spans="1:20">
      <c r="A87" s="560" t="s">
        <v>78</v>
      </c>
      <c r="B87" s="560"/>
      <c r="C87" s="560"/>
      <c r="D87" s="560"/>
      <c r="E87" s="560"/>
      <c r="F87" s="560"/>
      <c r="G87" s="560"/>
      <c r="H87" s="560"/>
      <c r="I87" s="560"/>
      <c r="J87" s="560"/>
      <c r="K87" s="560"/>
      <c r="L87" s="560"/>
      <c r="M87" s="560"/>
      <c r="N87" s="560"/>
      <c r="O87" s="560"/>
      <c r="P87" s="560"/>
      <c r="Q87" s="648"/>
      <c r="R87" s="560"/>
      <c r="T87" s="560"/>
    </row>
    <row r="88" spans="1:20">
      <c r="A88" s="560" t="s">
        <v>2003</v>
      </c>
      <c r="B88" s="560"/>
      <c r="C88" s="560"/>
      <c r="D88" s="560"/>
      <c r="E88" s="560"/>
      <c r="F88" s="560"/>
      <c r="G88" s="560"/>
      <c r="H88" s="560"/>
      <c r="I88" s="560"/>
      <c r="J88" s="560"/>
      <c r="K88" s="560"/>
      <c r="L88" s="560"/>
      <c r="M88" s="560"/>
      <c r="N88" s="560"/>
      <c r="O88" s="560"/>
      <c r="P88" s="560"/>
      <c r="Q88" s="648"/>
      <c r="R88" s="560"/>
      <c r="T88" s="560"/>
    </row>
    <row r="89" spans="1:20">
      <c r="A89" s="560" t="s">
        <v>1305</v>
      </c>
      <c r="B89" s="557"/>
      <c r="C89" s="557"/>
      <c r="D89" s="557"/>
      <c r="E89" s="557"/>
      <c r="F89" s="557"/>
      <c r="G89" s="557"/>
      <c r="H89" s="557"/>
      <c r="I89" s="557"/>
      <c r="J89" s="557"/>
      <c r="K89" s="557"/>
      <c r="L89" s="557"/>
      <c r="M89" s="557"/>
      <c r="N89" s="557"/>
      <c r="O89" s="557"/>
      <c r="P89" s="557"/>
      <c r="Q89" s="646"/>
      <c r="R89" s="557"/>
      <c r="T89" s="557"/>
    </row>
    <row r="90" spans="1:20" s="24" customFormat="1">
      <c r="A90" s="560" t="s">
        <v>81</v>
      </c>
      <c r="B90" s="557"/>
      <c r="C90" s="557"/>
      <c r="D90" s="557"/>
      <c r="E90" s="557"/>
      <c r="F90" s="557"/>
      <c r="G90" s="557"/>
      <c r="H90" s="557"/>
      <c r="I90" s="557"/>
      <c r="J90" s="557"/>
      <c r="K90" s="557"/>
      <c r="L90" s="557"/>
      <c r="M90" s="557"/>
      <c r="N90" s="557"/>
      <c r="O90" s="557"/>
      <c r="P90" s="557"/>
      <c r="Q90" s="646"/>
      <c r="R90" s="557"/>
      <c r="S90" s="28"/>
      <c r="T90" s="557"/>
    </row>
    <row r="91" spans="1:20" s="24" customFormat="1">
      <c r="A91" s="560" t="s">
        <v>82</v>
      </c>
      <c r="B91" s="28"/>
      <c r="C91" s="557"/>
      <c r="D91" s="557"/>
      <c r="E91" s="557"/>
      <c r="F91" s="557"/>
      <c r="G91" s="557"/>
      <c r="H91" s="557"/>
      <c r="I91" s="557"/>
      <c r="J91" s="557"/>
      <c r="K91" s="557"/>
      <c r="L91" s="28"/>
      <c r="M91" s="28"/>
      <c r="N91" s="28"/>
      <c r="O91" s="28"/>
      <c r="P91" s="28"/>
      <c r="Q91" s="28"/>
      <c r="R91" s="557"/>
      <c r="S91" s="28"/>
      <c r="T91" s="557"/>
    </row>
    <row r="92" spans="1:20" s="24" customFormat="1">
      <c r="A92" s="560" t="s">
        <v>1939</v>
      </c>
      <c r="B92" s="557"/>
      <c r="C92" s="557"/>
      <c r="D92" s="557"/>
      <c r="E92" s="557"/>
      <c r="F92" s="557"/>
      <c r="G92" s="557"/>
      <c r="H92" s="557"/>
      <c r="I92" s="557"/>
      <c r="J92" s="557"/>
      <c r="K92" s="557"/>
      <c r="L92" s="557"/>
      <c r="M92" s="557"/>
      <c r="N92" s="557"/>
      <c r="O92" s="557"/>
      <c r="P92" s="557"/>
      <c r="Q92" s="646"/>
      <c r="R92" s="557"/>
      <c r="S92" s="28"/>
      <c r="T92" s="557"/>
    </row>
    <row r="93" spans="1:20" s="24" customFormat="1">
      <c r="A93" s="557"/>
      <c r="B93" s="557"/>
      <c r="C93" s="557"/>
      <c r="D93" s="557"/>
      <c r="E93" s="557"/>
      <c r="F93" s="557"/>
      <c r="G93" s="557"/>
      <c r="H93" s="557"/>
      <c r="I93" s="557"/>
      <c r="J93" s="557"/>
      <c r="K93" s="557"/>
      <c r="L93" s="557"/>
      <c r="M93" s="557"/>
      <c r="N93" s="557"/>
      <c r="O93" s="557"/>
      <c r="P93" s="557"/>
      <c r="Q93" s="646"/>
      <c r="R93" s="557"/>
      <c r="S93" s="28"/>
      <c r="T93" s="557"/>
    </row>
    <row r="94" spans="1:20" s="24" customFormat="1">
      <c r="A94" s="557" t="s">
        <v>994</v>
      </c>
      <c r="B94" s="557"/>
      <c r="C94" s="557"/>
      <c r="D94" s="557"/>
      <c r="E94" s="557"/>
      <c r="F94" s="557"/>
      <c r="G94" s="557"/>
      <c r="H94" s="557"/>
      <c r="I94" s="557"/>
      <c r="J94" s="557"/>
      <c r="K94" s="557"/>
      <c r="L94" s="557"/>
      <c r="M94" s="557"/>
      <c r="N94" s="557"/>
      <c r="O94" s="557"/>
      <c r="P94" s="557"/>
      <c r="Q94" s="646"/>
      <c r="R94" s="557"/>
      <c r="S94" s="28"/>
      <c r="T94" s="557"/>
    </row>
    <row r="95" spans="1:20" s="24" customFormat="1">
      <c r="A95" s="557" t="s">
        <v>995</v>
      </c>
      <c r="B95" s="557"/>
      <c r="C95" s="557"/>
      <c r="D95" s="557"/>
      <c r="E95" s="557"/>
      <c r="F95" s="557"/>
      <c r="G95" s="557"/>
      <c r="H95" s="557"/>
      <c r="I95" s="557"/>
      <c r="J95" s="557"/>
      <c r="K95" s="557"/>
      <c r="L95" s="557"/>
      <c r="M95" s="557"/>
      <c r="N95" s="557"/>
      <c r="O95" s="557"/>
      <c r="P95" s="557"/>
      <c r="Q95" s="646"/>
      <c r="R95" s="557"/>
      <c r="S95" s="28"/>
      <c r="T95" s="557"/>
    </row>
    <row r="96" spans="1:20" s="24" customFormat="1">
      <c r="A96" s="557" t="s">
        <v>996</v>
      </c>
      <c r="B96" s="557"/>
      <c r="C96" s="557"/>
      <c r="D96" s="557"/>
      <c r="E96" s="557"/>
      <c r="F96" s="557"/>
      <c r="G96" s="557"/>
      <c r="H96" s="557"/>
      <c r="I96" s="557"/>
      <c r="J96" s="557"/>
      <c r="K96" s="557"/>
      <c r="L96" s="557"/>
      <c r="M96" s="557"/>
      <c r="N96" s="557"/>
      <c r="O96" s="557"/>
      <c r="P96" s="557"/>
      <c r="Q96" s="646"/>
      <c r="R96" s="557"/>
      <c r="S96" s="28"/>
      <c r="T96" s="557"/>
    </row>
    <row r="97" spans="1:20" s="24" customFormat="1">
      <c r="A97" s="557" t="s">
        <v>999</v>
      </c>
      <c r="B97" s="557"/>
      <c r="C97" s="557"/>
      <c r="D97" s="557"/>
      <c r="E97" s="557"/>
      <c r="F97" s="557"/>
      <c r="G97" s="557"/>
      <c r="H97" s="557"/>
      <c r="I97" s="557"/>
      <c r="J97" s="557"/>
      <c r="K97" s="557"/>
      <c r="L97" s="557"/>
      <c r="M97" s="557"/>
      <c r="N97" s="557"/>
      <c r="O97" s="557"/>
      <c r="P97" s="557"/>
      <c r="Q97" s="646"/>
      <c r="R97" s="557"/>
      <c r="S97" s="28"/>
      <c r="T97" s="557"/>
    </row>
    <row r="98" spans="1:20" s="24" customFormat="1">
      <c r="B98" s="28"/>
      <c r="L98" s="28"/>
      <c r="M98" s="28"/>
      <c r="N98" s="28"/>
      <c r="O98" s="28"/>
      <c r="P98" s="28"/>
      <c r="Q98" s="28"/>
      <c r="S98" s="28"/>
    </row>
    <row r="99" spans="1:20" ht="15">
      <c r="A99" s="558" t="s">
        <v>1093</v>
      </c>
      <c r="B99" s="558"/>
      <c r="C99" s="24"/>
      <c r="D99" s="24"/>
      <c r="E99" s="24"/>
      <c r="F99" s="24"/>
      <c r="G99" s="24"/>
      <c r="H99" s="24"/>
      <c r="I99" s="24"/>
      <c r="J99" s="24"/>
      <c r="K99" s="24"/>
      <c r="L99" s="28"/>
      <c r="M99" s="28"/>
      <c r="N99" s="28"/>
      <c r="O99" s="28"/>
      <c r="P99" s="28"/>
      <c r="Q99" s="28"/>
      <c r="R99" s="24"/>
      <c r="T99" s="24"/>
    </row>
    <row r="100" spans="1:20">
      <c r="A100" s="24"/>
      <c r="B100" s="28"/>
      <c r="C100" s="24"/>
      <c r="D100" s="24"/>
      <c r="E100" s="24"/>
      <c r="F100" s="24"/>
      <c r="G100" s="24"/>
      <c r="H100" s="24"/>
      <c r="I100" s="24"/>
      <c r="J100" s="24"/>
      <c r="K100" s="24"/>
      <c r="L100" s="28"/>
      <c r="M100" s="28"/>
      <c r="N100" s="28"/>
      <c r="O100" s="28"/>
      <c r="P100" s="28"/>
      <c r="Q100" s="28"/>
      <c r="R100" s="24"/>
      <c r="T100" s="24"/>
    </row>
    <row r="101" spans="1:20">
      <c r="A101" s="24"/>
      <c r="B101" s="28"/>
      <c r="C101" s="24"/>
      <c r="D101" s="24"/>
      <c r="E101" s="24"/>
      <c r="F101" s="24"/>
      <c r="G101" s="24"/>
      <c r="H101" s="24"/>
      <c r="I101" s="24"/>
      <c r="J101" s="24"/>
      <c r="K101" s="24"/>
      <c r="L101" s="28"/>
      <c r="M101" s="28"/>
      <c r="N101" s="28"/>
      <c r="O101" s="28"/>
      <c r="P101" s="28"/>
      <c r="Q101" s="28"/>
      <c r="R101" s="24"/>
      <c r="T101" s="24"/>
    </row>
    <row r="102" spans="1:20">
      <c r="A102" s="24"/>
      <c r="B102" s="28"/>
      <c r="C102" s="24"/>
      <c r="D102" s="24"/>
      <c r="E102" s="24"/>
      <c r="F102" s="24"/>
      <c r="G102" s="24"/>
      <c r="H102" s="24"/>
      <c r="I102" s="24"/>
      <c r="J102" s="24"/>
      <c r="K102" s="24"/>
      <c r="L102" s="28"/>
      <c r="M102" s="28"/>
      <c r="N102" s="28"/>
      <c r="O102" s="28"/>
      <c r="P102" s="28"/>
      <c r="Q102" s="28"/>
      <c r="R102" s="24"/>
      <c r="T102" s="24"/>
    </row>
    <row r="103" spans="1:20">
      <c r="A103" s="24"/>
      <c r="B103" s="28"/>
      <c r="C103" s="24"/>
      <c r="D103" s="24"/>
      <c r="E103" s="24"/>
      <c r="F103" s="24"/>
      <c r="G103" s="24"/>
      <c r="H103" s="24"/>
      <c r="I103" s="24"/>
      <c r="J103" s="24"/>
      <c r="K103" s="24"/>
      <c r="L103" s="28"/>
      <c r="M103" s="28"/>
      <c r="N103" s="28"/>
      <c r="O103" s="28"/>
      <c r="P103" s="28"/>
      <c r="Q103" s="28"/>
      <c r="R103" s="24"/>
      <c r="T103" s="24"/>
    </row>
    <row r="104" spans="1:20">
      <c r="A104" s="24"/>
      <c r="B104" s="28"/>
      <c r="C104" s="24"/>
      <c r="D104" s="24"/>
      <c r="E104" s="24"/>
      <c r="F104" s="24"/>
      <c r="G104" s="24"/>
      <c r="H104" s="24"/>
      <c r="I104" s="24"/>
      <c r="J104" s="24"/>
      <c r="K104" s="24"/>
      <c r="L104" s="28"/>
      <c r="M104" s="28"/>
      <c r="N104" s="28"/>
      <c r="O104" s="28"/>
      <c r="P104" s="28"/>
      <c r="Q104" s="28"/>
      <c r="R104" s="24"/>
      <c r="T104" s="24"/>
    </row>
    <row r="105" spans="1:20">
      <c r="A105" s="24"/>
      <c r="B105" s="28"/>
      <c r="C105" s="24"/>
      <c r="D105" s="24"/>
      <c r="E105" s="24"/>
      <c r="F105" s="24"/>
      <c r="G105" s="24"/>
      <c r="H105" s="24"/>
      <c r="I105" s="24"/>
      <c r="J105" s="24"/>
      <c r="K105" s="24"/>
      <c r="L105" s="28"/>
      <c r="M105" s="28"/>
      <c r="N105" s="28"/>
      <c r="O105" s="28"/>
      <c r="P105" s="28"/>
      <c r="Q105" s="28"/>
      <c r="R105" s="24"/>
      <c r="T105" s="24"/>
    </row>
    <row r="106" spans="1:20">
      <c r="A106" s="24"/>
      <c r="B106" s="28"/>
      <c r="C106" s="24"/>
      <c r="D106" s="24"/>
      <c r="E106" s="24"/>
      <c r="F106" s="24"/>
      <c r="G106" s="24"/>
      <c r="H106" s="24"/>
      <c r="I106" s="24"/>
      <c r="J106" s="24"/>
      <c r="K106" s="24"/>
      <c r="L106" s="28"/>
      <c r="M106" s="28"/>
      <c r="N106" s="28"/>
      <c r="O106" s="28"/>
      <c r="P106" s="28"/>
      <c r="Q106" s="28"/>
      <c r="R106" s="24"/>
      <c r="T106" s="24"/>
    </row>
    <row r="107" spans="1:20">
      <c r="A107" s="24"/>
      <c r="B107" s="28"/>
      <c r="C107" s="24"/>
      <c r="D107" s="24"/>
      <c r="E107" s="24"/>
      <c r="F107" s="24"/>
      <c r="G107" s="24"/>
      <c r="H107" s="24"/>
      <c r="I107" s="24"/>
      <c r="J107" s="24"/>
      <c r="K107" s="24"/>
      <c r="L107" s="28"/>
      <c r="M107" s="28"/>
      <c r="N107" s="28"/>
      <c r="O107" s="28"/>
      <c r="P107" s="28"/>
      <c r="Q107" s="28"/>
      <c r="R107" s="24"/>
      <c r="T107" s="24"/>
    </row>
    <row r="108" spans="1:20">
      <c r="A108" s="24"/>
      <c r="B108" s="28"/>
      <c r="C108" s="24"/>
      <c r="D108" s="24"/>
      <c r="E108" s="24"/>
      <c r="F108" s="24"/>
      <c r="G108" s="24"/>
      <c r="H108" s="24"/>
      <c r="I108" s="24"/>
      <c r="J108" s="24"/>
      <c r="K108" s="24"/>
      <c r="L108" s="28"/>
      <c r="M108" s="28"/>
      <c r="N108" s="28"/>
      <c r="O108" s="28"/>
      <c r="P108" s="28"/>
      <c r="Q108" s="28"/>
      <c r="R108" s="24"/>
      <c r="T108" s="24"/>
    </row>
    <row r="109" spans="1:20">
      <c r="A109" s="24"/>
      <c r="B109" s="28"/>
      <c r="C109" s="24"/>
      <c r="D109" s="24"/>
      <c r="E109" s="24"/>
      <c r="F109" s="24"/>
      <c r="G109" s="24"/>
      <c r="H109" s="24"/>
      <c r="I109" s="24"/>
      <c r="J109" s="24"/>
      <c r="K109" s="24"/>
      <c r="L109" s="28"/>
      <c r="M109" s="28"/>
      <c r="N109" s="28"/>
      <c r="O109" s="28"/>
      <c r="P109" s="28"/>
      <c r="Q109" s="28"/>
      <c r="R109" s="24"/>
      <c r="T109" s="24"/>
    </row>
    <row r="110" spans="1:20">
      <c r="A110" s="24"/>
      <c r="B110" s="28"/>
      <c r="C110" s="24"/>
      <c r="D110" s="24"/>
      <c r="E110" s="24"/>
      <c r="F110" s="24"/>
      <c r="G110" s="24"/>
      <c r="H110" s="24"/>
      <c r="I110" s="24"/>
      <c r="J110" s="24"/>
      <c r="K110" s="24"/>
      <c r="L110" s="28"/>
      <c r="M110" s="28"/>
      <c r="N110" s="28"/>
      <c r="O110" s="28"/>
      <c r="P110" s="28"/>
      <c r="Q110" s="28"/>
      <c r="R110" s="24"/>
      <c r="T110" s="24"/>
    </row>
    <row r="111" spans="1:20">
      <c r="A111" s="24"/>
      <c r="B111" s="28"/>
      <c r="C111" s="24"/>
      <c r="D111" s="24"/>
      <c r="E111" s="24"/>
      <c r="F111" s="24"/>
      <c r="G111" s="24"/>
      <c r="H111" s="24"/>
      <c r="I111" s="24"/>
      <c r="J111" s="24"/>
      <c r="K111" s="24"/>
      <c r="L111" s="28"/>
      <c r="M111" s="28"/>
      <c r="N111" s="28"/>
      <c r="O111" s="28"/>
      <c r="P111" s="28"/>
      <c r="Q111" s="28"/>
      <c r="R111" s="24"/>
      <c r="T111" s="24"/>
    </row>
    <row r="112" spans="1:20">
      <c r="A112" s="24"/>
      <c r="B112" s="28"/>
      <c r="C112" s="24"/>
      <c r="D112" s="24"/>
      <c r="E112" s="24"/>
      <c r="F112" s="24"/>
      <c r="G112" s="24"/>
      <c r="H112" s="24"/>
      <c r="I112" s="24"/>
      <c r="J112" s="24"/>
      <c r="K112" s="24"/>
      <c r="L112" s="28"/>
      <c r="M112" s="28"/>
      <c r="N112" s="28"/>
      <c r="O112" s="28"/>
      <c r="P112" s="28"/>
      <c r="Q112" s="28"/>
      <c r="R112" s="24"/>
      <c r="T112" s="24"/>
    </row>
    <row r="113" spans="1:20">
      <c r="A113" s="24"/>
      <c r="B113" s="28"/>
      <c r="C113" s="24"/>
      <c r="D113" s="24"/>
      <c r="E113" s="24"/>
      <c r="F113" s="24"/>
      <c r="G113" s="24"/>
      <c r="H113" s="24"/>
      <c r="I113" s="24"/>
      <c r="J113" s="24"/>
      <c r="K113" s="24"/>
      <c r="L113" s="28"/>
      <c r="M113" s="28"/>
      <c r="N113" s="28"/>
      <c r="O113" s="28"/>
      <c r="P113" s="28"/>
      <c r="Q113" s="28"/>
      <c r="R113" s="24"/>
      <c r="T113" s="24"/>
    </row>
    <row r="114" spans="1:20">
      <c r="A114" s="24"/>
      <c r="B114" s="28"/>
      <c r="C114" s="24"/>
      <c r="D114" s="24"/>
      <c r="E114" s="24"/>
      <c r="F114" s="24"/>
      <c r="G114" s="24"/>
      <c r="H114" s="24"/>
      <c r="I114" s="24"/>
      <c r="J114" s="24"/>
      <c r="K114" s="24"/>
      <c r="L114" s="28"/>
      <c r="M114" s="28"/>
      <c r="N114" s="28"/>
      <c r="O114" s="28"/>
      <c r="P114" s="28"/>
      <c r="Q114" s="28"/>
      <c r="R114" s="24"/>
      <c r="T114" s="24"/>
    </row>
    <row r="115" spans="1:20">
      <c r="A115" s="24"/>
      <c r="B115" s="28"/>
      <c r="C115" s="24"/>
      <c r="D115" s="24"/>
      <c r="E115" s="24"/>
      <c r="F115" s="24"/>
      <c r="G115" s="24"/>
      <c r="H115" s="24"/>
      <c r="I115" s="24"/>
      <c r="J115" s="24"/>
      <c r="K115" s="24"/>
      <c r="L115" s="28"/>
      <c r="M115" s="28"/>
      <c r="N115" s="28"/>
      <c r="O115" s="28"/>
      <c r="P115" s="28"/>
      <c r="Q115" s="28"/>
      <c r="R115" s="24"/>
      <c r="T115" s="24"/>
    </row>
    <row r="116" spans="1:20">
      <c r="A116" s="24"/>
      <c r="B116" s="28"/>
      <c r="C116" s="24"/>
      <c r="D116" s="24"/>
      <c r="E116" s="24"/>
      <c r="F116" s="24"/>
      <c r="G116" s="24"/>
      <c r="H116" s="24"/>
      <c r="I116" s="24"/>
      <c r="J116" s="24"/>
      <c r="K116" s="24"/>
      <c r="L116" s="28"/>
      <c r="M116" s="28"/>
      <c r="N116" s="28"/>
      <c r="O116" s="28"/>
      <c r="P116" s="28"/>
      <c r="Q116" s="28"/>
      <c r="R116" s="24"/>
      <c r="T116" s="24"/>
    </row>
    <row r="117" spans="1:20">
      <c r="A117" s="24"/>
      <c r="B117" s="28"/>
      <c r="C117" s="24"/>
      <c r="D117" s="24"/>
      <c r="E117" s="24"/>
      <c r="F117" s="24"/>
      <c r="G117" s="24"/>
      <c r="H117" s="24"/>
      <c r="I117" s="24"/>
      <c r="J117" s="24"/>
      <c r="K117" s="24"/>
      <c r="L117" s="28"/>
      <c r="M117" s="28"/>
      <c r="N117" s="28"/>
      <c r="O117" s="28"/>
      <c r="P117" s="28"/>
      <c r="Q117" s="28"/>
      <c r="R117" s="24"/>
      <c r="T117" s="24"/>
    </row>
    <row r="118" spans="1:20">
      <c r="A118" s="24"/>
      <c r="B118" s="28"/>
      <c r="C118" s="24"/>
      <c r="D118" s="24"/>
      <c r="E118" s="24"/>
      <c r="F118" s="24"/>
      <c r="G118" s="24"/>
      <c r="H118" s="24"/>
      <c r="I118" s="24"/>
      <c r="J118" s="24"/>
      <c r="K118" s="24"/>
      <c r="L118" s="28"/>
      <c r="M118" s="28"/>
      <c r="N118" s="28"/>
      <c r="O118" s="28"/>
      <c r="P118" s="28"/>
      <c r="Q118" s="28"/>
      <c r="R118" s="24"/>
      <c r="T118" s="24"/>
    </row>
    <row r="119" spans="1:20">
      <c r="A119" s="24"/>
      <c r="B119" s="28"/>
      <c r="C119" s="24"/>
      <c r="D119" s="24"/>
      <c r="E119" s="24"/>
      <c r="F119" s="24"/>
      <c r="G119" s="24"/>
      <c r="H119" s="24"/>
      <c r="I119" s="24"/>
      <c r="J119" s="24"/>
      <c r="K119" s="24"/>
      <c r="L119" s="28"/>
      <c r="M119" s="28"/>
      <c r="N119" s="28"/>
      <c r="O119" s="28"/>
      <c r="P119" s="28"/>
      <c r="Q119" s="28"/>
      <c r="R119" s="24"/>
      <c r="T119" s="24"/>
    </row>
    <row r="120" spans="1:20">
      <c r="A120" s="24"/>
      <c r="B120" s="28"/>
      <c r="C120" s="24"/>
      <c r="D120" s="24"/>
      <c r="E120" s="24"/>
      <c r="F120" s="24"/>
      <c r="G120" s="24"/>
      <c r="H120" s="24"/>
      <c r="I120" s="24"/>
      <c r="J120" s="24"/>
      <c r="K120" s="24"/>
      <c r="L120" s="28"/>
      <c r="M120" s="28"/>
      <c r="N120" s="28"/>
      <c r="O120" s="28"/>
      <c r="P120" s="28"/>
      <c r="Q120" s="28"/>
      <c r="R120" s="24"/>
      <c r="T120" s="24"/>
    </row>
    <row r="121" spans="1:20">
      <c r="A121" s="24"/>
      <c r="B121" s="28"/>
      <c r="C121" s="24"/>
      <c r="D121" s="24"/>
      <c r="E121" s="24"/>
      <c r="F121" s="24"/>
      <c r="G121" s="24"/>
      <c r="H121" s="24"/>
      <c r="I121" s="24"/>
      <c r="J121" s="24"/>
      <c r="K121" s="24"/>
      <c r="L121" s="28"/>
      <c r="M121" s="28"/>
      <c r="N121" s="28"/>
      <c r="O121" s="28"/>
      <c r="P121" s="28"/>
      <c r="Q121" s="28"/>
      <c r="R121" s="24"/>
      <c r="T121" s="24"/>
    </row>
    <row r="122" spans="1:20">
      <c r="A122" s="24"/>
      <c r="B122" s="28"/>
      <c r="C122" s="24"/>
      <c r="D122" s="24"/>
      <c r="E122" s="24"/>
      <c r="F122" s="24"/>
      <c r="G122" s="24"/>
      <c r="H122" s="24"/>
      <c r="I122" s="24"/>
      <c r="J122" s="24"/>
      <c r="K122" s="24"/>
      <c r="L122" s="28"/>
      <c r="M122" s="28"/>
      <c r="N122" s="28"/>
      <c r="O122" s="28"/>
      <c r="P122" s="28"/>
      <c r="Q122" s="28"/>
      <c r="R122" s="24"/>
      <c r="T122" s="24"/>
    </row>
    <row r="123" spans="1:20">
      <c r="A123" s="24"/>
      <c r="B123" s="28"/>
      <c r="C123" s="24"/>
      <c r="D123" s="24"/>
      <c r="E123" s="24"/>
      <c r="F123" s="24"/>
      <c r="G123" s="24"/>
      <c r="H123" s="24"/>
      <c r="I123" s="24"/>
      <c r="J123" s="24"/>
      <c r="K123" s="24"/>
      <c r="L123" s="28"/>
      <c r="M123" s="28"/>
      <c r="N123" s="28"/>
      <c r="O123" s="28"/>
      <c r="P123" s="28"/>
      <c r="Q123" s="28"/>
      <c r="R123" s="24"/>
      <c r="T123" s="24"/>
    </row>
    <row r="124" spans="1:20">
      <c r="A124" s="24"/>
      <c r="B124" s="28"/>
      <c r="C124" s="24"/>
      <c r="D124" s="24"/>
      <c r="E124" s="24"/>
      <c r="F124" s="24"/>
      <c r="G124" s="24"/>
      <c r="H124" s="24"/>
      <c r="I124" s="24"/>
      <c r="J124" s="24"/>
      <c r="K124" s="24"/>
      <c r="L124" s="28"/>
      <c r="M124" s="28"/>
      <c r="N124" s="28"/>
      <c r="O124" s="28"/>
      <c r="P124" s="28"/>
      <c r="Q124" s="28"/>
      <c r="R124" s="24"/>
      <c r="T124" s="24"/>
    </row>
    <row r="125" spans="1:20">
      <c r="A125" s="24"/>
      <c r="B125" s="28"/>
      <c r="C125" s="24"/>
      <c r="D125" s="24"/>
      <c r="E125" s="24"/>
      <c r="F125" s="24"/>
      <c r="G125" s="24"/>
      <c r="H125" s="24"/>
      <c r="I125" s="24"/>
      <c r="J125" s="24"/>
      <c r="K125" s="24"/>
      <c r="L125" s="28"/>
      <c r="M125" s="28"/>
      <c r="N125" s="28"/>
      <c r="O125" s="28"/>
      <c r="P125" s="28"/>
      <c r="Q125" s="28"/>
      <c r="R125" s="24"/>
      <c r="T125" s="24"/>
    </row>
    <row r="126" spans="1:20">
      <c r="A126" s="24"/>
      <c r="B126" s="28"/>
      <c r="C126" s="24"/>
      <c r="D126" s="24"/>
      <c r="E126" s="24"/>
      <c r="F126" s="24"/>
      <c r="G126" s="24"/>
      <c r="H126" s="24"/>
      <c r="I126" s="24"/>
      <c r="J126" s="24"/>
      <c r="K126" s="24"/>
      <c r="L126" s="28"/>
      <c r="M126" s="28"/>
      <c r="N126" s="28"/>
      <c r="O126" s="28"/>
      <c r="P126" s="28"/>
      <c r="Q126" s="28"/>
      <c r="R126" s="24"/>
      <c r="T126" s="24"/>
    </row>
    <row r="127" spans="1:20">
      <c r="A127" s="24"/>
      <c r="B127" s="28"/>
      <c r="C127" s="24"/>
      <c r="D127" s="24"/>
      <c r="E127" s="24"/>
      <c r="F127" s="24"/>
      <c r="G127" s="24"/>
      <c r="H127" s="24"/>
      <c r="I127" s="24"/>
      <c r="J127" s="24"/>
      <c r="K127" s="24"/>
      <c r="L127" s="28"/>
      <c r="M127" s="28"/>
      <c r="N127" s="28"/>
      <c r="O127" s="28"/>
      <c r="P127" s="28"/>
      <c r="Q127" s="28"/>
      <c r="R127" s="24"/>
      <c r="T127" s="24"/>
    </row>
    <row r="128" spans="1:20">
      <c r="A128" s="24"/>
      <c r="B128" s="28"/>
      <c r="C128" s="24"/>
      <c r="D128" s="24"/>
      <c r="E128" s="24"/>
      <c r="F128" s="24"/>
      <c r="G128" s="24"/>
      <c r="H128" s="24"/>
      <c r="I128" s="24"/>
      <c r="J128" s="24"/>
      <c r="K128" s="24"/>
      <c r="L128" s="28"/>
      <c r="M128" s="28"/>
      <c r="N128" s="28"/>
      <c r="O128" s="28"/>
      <c r="P128" s="28"/>
      <c r="Q128" s="28"/>
      <c r="R128" s="24"/>
      <c r="T128" s="24"/>
    </row>
    <row r="129" spans="1:20">
      <c r="A129" s="24"/>
      <c r="B129" s="28"/>
      <c r="C129" s="24"/>
      <c r="D129" s="24"/>
      <c r="E129" s="24"/>
      <c r="F129" s="24"/>
      <c r="G129" s="24"/>
      <c r="H129" s="24"/>
      <c r="I129" s="24"/>
      <c r="J129" s="24"/>
      <c r="K129" s="24"/>
      <c r="L129" s="28"/>
      <c r="M129" s="28"/>
      <c r="N129" s="28"/>
      <c r="O129" s="28"/>
      <c r="P129" s="28"/>
      <c r="Q129" s="28"/>
      <c r="R129" s="24"/>
      <c r="T129" s="24"/>
    </row>
    <row r="130" spans="1:20">
      <c r="A130" s="24"/>
      <c r="B130" s="28"/>
      <c r="C130" s="24"/>
      <c r="D130" s="24"/>
      <c r="E130" s="24"/>
      <c r="F130" s="24"/>
      <c r="G130" s="24"/>
      <c r="H130" s="24"/>
      <c r="I130" s="24"/>
      <c r="J130" s="24"/>
      <c r="K130" s="24"/>
      <c r="L130" s="28"/>
      <c r="M130" s="28"/>
      <c r="N130" s="28"/>
      <c r="O130" s="28"/>
      <c r="P130" s="28"/>
      <c r="Q130" s="28"/>
      <c r="R130" s="24"/>
      <c r="T130" s="24"/>
    </row>
    <row r="131" spans="1:20">
      <c r="A131" s="24"/>
      <c r="B131" s="28"/>
      <c r="C131" s="24"/>
      <c r="D131" s="24"/>
      <c r="E131" s="24"/>
      <c r="F131" s="24"/>
      <c r="G131" s="24"/>
      <c r="H131" s="24"/>
      <c r="I131" s="24"/>
      <c r="J131" s="24"/>
      <c r="K131" s="24"/>
      <c r="L131" s="28"/>
      <c r="M131" s="28"/>
      <c r="N131" s="28"/>
      <c r="O131" s="28"/>
      <c r="P131" s="28"/>
      <c r="Q131" s="28"/>
      <c r="R131" s="24"/>
      <c r="T131" s="24"/>
    </row>
    <row r="132" spans="1:20">
      <c r="A132" s="24"/>
      <c r="B132" s="28"/>
      <c r="C132" s="24"/>
      <c r="D132" s="24"/>
      <c r="E132" s="24"/>
      <c r="F132" s="24"/>
      <c r="G132" s="24"/>
      <c r="H132" s="24"/>
      <c r="I132" s="24"/>
      <c r="J132" s="24"/>
      <c r="K132" s="24"/>
      <c r="L132" s="28"/>
      <c r="M132" s="28"/>
      <c r="N132" s="28"/>
      <c r="O132" s="28"/>
      <c r="P132" s="28"/>
      <c r="Q132" s="28"/>
      <c r="R132" s="24"/>
      <c r="T132" s="24"/>
    </row>
    <row r="133" spans="1:20">
      <c r="A133" s="24"/>
      <c r="B133" s="28"/>
      <c r="C133" s="24"/>
      <c r="D133" s="24"/>
      <c r="E133" s="24"/>
      <c r="F133" s="24"/>
      <c r="G133" s="24"/>
      <c r="H133" s="24"/>
      <c r="I133" s="24"/>
      <c r="J133" s="24"/>
      <c r="K133" s="24"/>
      <c r="L133" s="28"/>
      <c r="M133" s="28"/>
      <c r="N133" s="28"/>
      <c r="O133" s="28"/>
      <c r="P133" s="28"/>
      <c r="Q133" s="28"/>
      <c r="R133" s="24"/>
      <c r="T133" s="24"/>
    </row>
  </sheetData>
  <phoneticPr fontId="15" type="noConversion"/>
  <hyperlinks>
    <hyperlink ref="A99:B99" location="'Table of Contents'!A1" display="Table of contents"/>
  </hyperlinks>
  <pageMargins left="0.52" right="0.51" top="1" bottom="1" header="0.5" footer="0.5"/>
  <pageSetup scale="68" orientation="landscape" verticalDpi="1200" r:id="rId1"/>
  <headerFooter alignWithMargins="0"/>
  <rowBreaks count="1" manualBreakCount="1">
    <brk id="53" max="12" man="1"/>
  </rowBreaks>
</worksheet>
</file>

<file path=xl/worksheets/sheet35.xml><?xml version="1.0" encoding="utf-8"?>
<worksheet xmlns="http://schemas.openxmlformats.org/spreadsheetml/2006/main" xmlns:r="http://schemas.openxmlformats.org/officeDocument/2006/relationships">
  <sheetPr codeName="Sheet32"/>
  <dimension ref="A1:I64"/>
  <sheetViews>
    <sheetView topLeftCell="A10" zoomScaleNormal="100" workbookViewId="0">
      <selection activeCell="N14" sqref="N14"/>
    </sheetView>
  </sheetViews>
  <sheetFormatPr defaultRowHeight="12.75"/>
  <cols>
    <col min="1" max="1" width="29" customWidth="1"/>
    <col min="2" max="2" width="18.28515625" customWidth="1"/>
    <col min="3" max="3" width="3.7109375" customWidth="1"/>
    <col min="4" max="4" width="16.5703125" customWidth="1"/>
    <col min="5" max="5" width="4.28515625" customWidth="1"/>
    <col min="6" max="6" width="16.7109375" bestFit="1" customWidth="1"/>
    <col min="7" max="7" width="3.28515625" customWidth="1"/>
    <col min="8" max="8" width="17.28515625" bestFit="1" customWidth="1"/>
  </cols>
  <sheetData>
    <row r="1" spans="1:9" ht="15.75">
      <c r="A1" s="743" t="s">
        <v>2117</v>
      </c>
      <c r="B1" s="743"/>
      <c r="C1" s="743"/>
      <c r="D1" s="743"/>
      <c r="E1" s="743"/>
      <c r="F1" s="743"/>
      <c r="G1" s="743"/>
      <c r="H1" s="743"/>
    </row>
    <row r="2" spans="1:9">
      <c r="A2" s="9"/>
      <c r="B2" s="9"/>
      <c r="C2" s="9"/>
      <c r="D2" s="9"/>
      <c r="E2" s="9"/>
      <c r="F2" s="9"/>
      <c r="G2" s="9"/>
      <c r="H2" s="9"/>
    </row>
    <row r="3" spans="1:9" s="146" customFormat="1" ht="42.75" customHeight="1" thickBot="1">
      <c r="A3" s="145" t="s">
        <v>108</v>
      </c>
      <c r="B3" s="121" t="s">
        <v>1931</v>
      </c>
      <c r="C3" s="121"/>
      <c r="D3" s="121" t="s">
        <v>24</v>
      </c>
      <c r="E3" s="121"/>
      <c r="F3" s="121" t="s">
        <v>673</v>
      </c>
      <c r="G3" s="121"/>
      <c r="H3" s="121" t="s">
        <v>23</v>
      </c>
      <c r="I3" s="121" t="s">
        <v>1998</v>
      </c>
    </row>
    <row r="4" spans="1:9">
      <c r="A4" s="9" t="s">
        <v>177</v>
      </c>
      <c r="B4" s="178">
        <f t="shared" ref="B4:B36" si="0">F4/31</f>
        <v>1.0532258064516129</v>
      </c>
      <c r="C4" s="178"/>
      <c r="D4" s="178">
        <f t="shared" ref="D4:D36" si="1">F4/13.78</f>
        <v>2.3693759071117562</v>
      </c>
      <c r="E4" s="178"/>
      <c r="F4" s="178">
        <v>32.65</v>
      </c>
      <c r="G4" s="178"/>
      <c r="H4" s="178">
        <v>32.65</v>
      </c>
      <c r="I4">
        <f>RANK(B4,B$4:B$61)</f>
        <v>2</v>
      </c>
    </row>
    <row r="5" spans="1:9">
      <c r="A5" s="9" t="s">
        <v>178</v>
      </c>
      <c r="B5" s="178">
        <f t="shared" si="0"/>
        <v>1.07</v>
      </c>
      <c r="C5" s="178"/>
      <c r="D5" s="178">
        <f t="shared" si="1"/>
        <v>2.4071117561683604</v>
      </c>
      <c r="E5" s="178"/>
      <c r="F5" s="178">
        <v>33.17</v>
      </c>
      <c r="G5" s="178"/>
      <c r="H5" s="178">
        <v>33.17</v>
      </c>
      <c r="I5">
        <f>RANK(B5,B$4:B$61)</f>
        <v>1</v>
      </c>
    </row>
    <row r="6" spans="1:9">
      <c r="A6" s="9" t="s">
        <v>179</v>
      </c>
      <c r="B6" s="178">
        <f t="shared" si="0"/>
        <v>0.16</v>
      </c>
      <c r="C6" s="178"/>
      <c r="D6" s="178">
        <f t="shared" si="1"/>
        <v>0.35994194484760522</v>
      </c>
      <c r="E6" s="178"/>
      <c r="F6" s="178">
        <v>4.96</v>
      </c>
      <c r="G6" s="178"/>
      <c r="H6" s="178">
        <v>4.96</v>
      </c>
      <c r="I6">
        <f t="shared" ref="I6:I61" si="2">RANK(B6,B$4:B$61)</f>
        <v>35</v>
      </c>
    </row>
    <row r="7" spans="1:9">
      <c r="A7" s="9" t="s">
        <v>907</v>
      </c>
      <c r="B7" s="178">
        <f t="shared" si="0"/>
        <v>0.23461290322580644</v>
      </c>
      <c r="C7" s="178"/>
      <c r="D7" s="178">
        <f t="shared" si="1"/>
        <v>0.52779390420899852</v>
      </c>
      <c r="E7" s="178"/>
      <c r="F7" s="178">
        <v>7.2729999999999997</v>
      </c>
      <c r="G7" s="178"/>
      <c r="H7" s="178">
        <v>7.2729999999999997</v>
      </c>
      <c r="I7">
        <f t="shared" si="2"/>
        <v>23</v>
      </c>
    </row>
    <row r="8" spans="1:9">
      <c r="A8" s="9" t="s">
        <v>910</v>
      </c>
      <c r="B8" s="178">
        <f t="shared" si="0"/>
        <v>0.2</v>
      </c>
      <c r="C8" s="178"/>
      <c r="D8" s="178">
        <f t="shared" si="1"/>
        <v>0.44992743105950656</v>
      </c>
      <c r="E8" s="178"/>
      <c r="F8" s="178">
        <v>6.2</v>
      </c>
      <c r="G8" s="178"/>
      <c r="H8" s="178">
        <v>6.2</v>
      </c>
      <c r="I8">
        <f t="shared" si="2"/>
        <v>26</v>
      </c>
    </row>
    <row r="9" spans="1:9">
      <c r="A9" s="9" t="s">
        <v>911</v>
      </c>
      <c r="B9" s="178">
        <f t="shared" si="0"/>
        <v>0.2</v>
      </c>
      <c r="C9" s="178"/>
      <c r="D9" s="178">
        <f t="shared" si="1"/>
        <v>0.44992743105950656</v>
      </c>
      <c r="E9" s="178"/>
      <c r="F9" s="178">
        <v>6.2</v>
      </c>
      <c r="G9" s="178"/>
      <c r="H9" s="178">
        <v>6.2</v>
      </c>
      <c r="I9">
        <f t="shared" si="2"/>
        <v>26</v>
      </c>
    </row>
    <row r="10" spans="1:9">
      <c r="A10" s="9" t="s">
        <v>182</v>
      </c>
      <c r="B10" s="178">
        <f t="shared" si="0"/>
        <v>0.08</v>
      </c>
      <c r="C10" s="178"/>
      <c r="D10" s="178">
        <f t="shared" si="1"/>
        <v>0.17997097242380261</v>
      </c>
      <c r="E10" s="178"/>
      <c r="F10" s="178">
        <v>2.48</v>
      </c>
      <c r="G10" s="178"/>
      <c r="H10" s="178">
        <v>2.48</v>
      </c>
      <c r="I10">
        <f t="shared" si="2"/>
        <v>54</v>
      </c>
    </row>
    <row r="11" spans="1:9">
      <c r="A11" s="9" t="s">
        <v>183</v>
      </c>
      <c r="B11" s="178">
        <f t="shared" si="0"/>
        <v>0.24000000000000002</v>
      </c>
      <c r="C11" s="178"/>
      <c r="D11" s="178">
        <f t="shared" si="1"/>
        <v>0.53991291727140789</v>
      </c>
      <c r="E11" s="178"/>
      <c r="F11" s="178">
        <v>7.44</v>
      </c>
      <c r="G11" s="178"/>
      <c r="H11" s="178">
        <v>7.2</v>
      </c>
      <c r="I11">
        <f t="shared" si="2"/>
        <v>22</v>
      </c>
    </row>
    <row r="12" spans="1:9">
      <c r="A12" s="9" t="s">
        <v>184</v>
      </c>
      <c r="B12" s="178">
        <f t="shared" si="0"/>
        <v>0.15645161290322579</v>
      </c>
      <c r="C12" s="178"/>
      <c r="D12" s="178">
        <f t="shared" si="1"/>
        <v>0.35195936139332362</v>
      </c>
      <c r="E12" s="178"/>
      <c r="F12" s="178">
        <v>4.8499999999999996</v>
      </c>
      <c r="G12" s="178"/>
      <c r="H12" s="178">
        <v>4.8499999999999996</v>
      </c>
      <c r="I12">
        <f t="shared" si="2"/>
        <v>39</v>
      </c>
    </row>
    <row r="13" spans="1:9">
      <c r="A13" s="9" t="s">
        <v>912</v>
      </c>
      <c r="B13" s="178">
        <f t="shared" si="0"/>
        <v>0.63870967741935492</v>
      </c>
      <c r="C13" s="178"/>
      <c r="D13" s="178">
        <f t="shared" si="1"/>
        <v>1.4368650217706822</v>
      </c>
      <c r="E13" s="178"/>
      <c r="F13" s="178">
        <v>19.8</v>
      </c>
      <c r="G13" s="178"/>
      <c r="H13" s="178">
        <v>14.88</v>
      </c>
      <c r="I13">
        <f t="shared" si="2"/>
        <v>6</v>
      </c>
    </row>
    <row r="14" spans="1:9">
      <c r="A14" s="9" t="s">
        <v>913</v>
      </c>
      <c r="B14" s="178">
        <f t="shared" si="0"/>
        <v>0.48000000000000004</v>
      </c>
      <c r="C14" s="178"/>
      <c r="D14" s="178">
        <f t="shared" si="1"/>
        <v>1.0798258345428158</v>
      </c>
      <c r="E14" s="178"/>
      <c r="F14" s="178">
        <v>14.88</v>
      </c>
      <c r="G14" s="178"/>
      <c r="H14" s="178">
        <v>10</v>
      </c>
      <c r="I14">
        <f t="shared" si="2"/>
        <v>9</v>
      </c>
    </row>
    <row r="15" spans="1:9">
      <c r="A15" s="9" t="s">
        <v>188</v>
      </c>
      <c r="B15" s="178">
        <f t="shared" si="0"/>
        <v>0.92999999999999994</v>
      </c>
      <c r="C15" s="178"/>
      <c r="D15" s="178">
        <f t="shared" si="1"/>
        <v>2.0921625544267055</v>
      </c>
      <c r="E15" s="178"/>
      <c r="F15" s="178">
        <v>28.83</v>
      </c>
      <c r="G15" s="178"/>
      <c r="H15" s="178">
        <v>16.739999999999998</v>
      </c>
      <c r="I15">
        <f t="shared" si="2"/>
        <v>3</v>
      </c>
    </row>
    <row r="16" spans="1:9">
      <c r="A16" s="9" t="s">
        <v>189</v>
      </c>
      <c r="B16" s="178">
        <f t="shared" si="0"/>
        <v>0.15000000000000002</v>
      </c>
      <c r="C16" s="178"/>
      <c r="D16" s="178">
        <f t="shared" si="1"/>
        <v>0.33744557329462993</v>
      </c>
      <c r="E16" s="178"/>
      <c r="F16" s="178">
        <v>4.6500000000000004</v>
      </c>
      <c r="G16" s="178"/>
      <c r="H16" s="178">
        <v>4.6500000000000004</v>
      </c>
      <c r="I16">
        <f t="shared" si="2"/>
        <v>40</v>
      </c>
    </row>
    <row r="17" spans="1:9">
      <c r="A17" s="9" t="s">
        <v>914</v>
      </c>
      <c r="B17" s="178">
        <f t="shared" si="0"/>
        <v>0.23100000000000001</v>
      </c>
      <c r="C17" s="178"/>
      <c r="D17" s="178">
        <f t="shared" si="1"/>
        <v>0.51966618287373012</v>
      </c>
      <c r="E17" s="178"/>
      <c r="F17" s="178">
        <v>7.1610000000000005</v>
      </c>
      <c r="G17" s="178"/>
      <c r="H17" s="178">
        <v>7.1610000000000005</v>
      </c>
      <c r="I17">
        <f t="shared" si="2"/>
        <v>24</v>
      </c>
    </row>
    <row r="18" spans="1:9">
      <c r="A18" s="9" t="s">
        <v>191</v>
      </c>
      <c r="B18" s="178">
        <f t="shared" si="0"/>
        <v>0.115</v>
      </c>
      <c r="C18" s="178"/>
      <c r="D18" s="178">
        <f t="shared" si="1"/>
        <v>0.25870827285921627</v>
      </c>
      <c r="E18" s="178"/>
      <c r="F18" s="178">
        <v>3.5649999999999999</v>
      </c>
      <c r="G18" s="178"/>
      <c r="H18" s="178">
        <v>3.5649999999999999</v>
      </c>
      <c r="I18">
        <f t="shared" si="2"/>
        <v>46</v>
      </c>
    </row>
    <row r="19" spans="1:9">
      <c r="A19" s="9" t="s">
        <v>192</v>
      </c>
      <c r="B19" s="178">
        <f t="shared" si="0"/>
        <v>0.19</v>
      </c>
      <c r="C19" s="178"/>
      <c r="D19" s="178">
        <f t="shared" si="1"/>
        <v>0.42743105950653121</v>
      </c>
      <c r="E19" s="178"/>
      <c r="F19" s="178">
        <v>5.89</v>
      </c>
      <c r="G19" s="178"/>
      <c r="H19" s="178">
        <v>5.89</v>
      </c>
      <c r="I19">
        <f t="shared" si="2"/>
        <v>30</v>
      </c>
    </row>
    <row r="20" spans="1:9">
      <c r="A20" s="9" t="s">
        <v>25</v>
      </c>
      <c r="B20" s="178">
        <f t="shared" si="0"/>
        <v>0.18</v>
      </c>
      <c r="C20" s="178"/>
      <c r="D20" s="178">
        <f t="shared" si="1"/>
        <v>0.40493468795355592</v>
      </c>
      <c r="E20" s="178"/>
      <c r="F20" s="178">
        <v>5.58</v>
      </c>
      <c r="G20" s="178"/>
      <c r="H20" s="178">
        <v>5.58</v>
      </c>
      <c r="I20">
        <f t="shared" si="2"/>
        <v>31</v>
      </c>
    </row>
    <row r="21" spans="1:9">
      <c r="A21" s="9" t="s">
        <v>915</v>
      </c>
      <c r="B21" s="178">
        <f t="shared" si="0"/>
        <v>0.18</v>
      </c>
      <c r="C21" s="178"/>
      <c r="D21" s="178">
        <f t="shared" si="1"/>
        <v>0.40493468795355592</v>
      </c>
      <c r="E21" s="178"/>
      <c r="F21" s="178">
        <v>5.58</v>
      </c>
      <c r="G21" s="178"/>
      <c r="H21" s="178">
        <v>5.58</v>
      </c>
      <c r="I21">
        <f t="shared" si="2"/>
        <v>31</v>
      </c>
    </row>
    <row r="22" spans="1:9">
      <c r="A22" s="9" t="s">
        <v>916</v>
      </c>
      <c r="B22" s="178">
        <f t="shared" si="0"/>
        <v>8.0645161290322578E-2</v>
      </c>
      <c r="C22" s="178"/>
      <c r="D22" s="178">
        <f t="shared" si="1"/>
        <v>0.18142235123367201</v>
      </c>
      <c r="E22" s="178"/>
      <c r="F22" s="178">
        <v>2.5</v>
      </c>
      <c r="G22" s="178"/>
      <c r="H22" s="178">
        <v>2.5</v>
      </c>
      <c r="I22">
        <f t="shared" si="2"/>
        <v>53</v>
      </c>
    </row>
    <row r="23" spans="1:9">
      <c r="A23" s="9" t="s">
        <v>917</v>
      </c>
      <c r="B23" s="178">
        <f t="shared" si="0"/>
        <v>0.32258064516129031</v>
      </c>
      <c r="C23" s="178"/>
      <c r="D23" s="178">
        <f t="shared" si="1"/>
        <v>0.72568940493468803</v>
      </c>
      <c r="E23" s="178"/>
      <c r="F23" s="178">
        <v>10</v>
      </c>
      <c r="G23" s="178"/>
      <c r="H23" s="178">
        <v>10</v>
      </c>
      <c r="I23">
        <f t="shared" si="2"/>
        <v>16</v>
      </c>
    </row>
    <row r="24" spans="1:9">
      <c r="A24" s="9" t="s">
        <v>918</v>
      </c>
      <c r="B24" s="178">
        <f t="shared" si="0"/>
        <v>0.35</v>
      </c>
      <c r="C24" s="178"/>
      <c r="D24" s="178">
        <f t="shared" si="1"/>
        <v>0.78737300435413649</v>
      </c>
      <c r="E24" s="178"/>
      <c r="F24" s="178">
        <v>10.85</v>
      </c>
      <c r="G24" s="178"/>
      <c r="H24" s="178">
        <v>10.85</v>
      </c>
      <c r="I24">
        <f t="shared" si="2"/>
        <v>15</v>
      </c>
    </row>
    <row r="25" spans="1:9">
      <c r="A25" s="9" t="s">
        <v>919</v>
      </c>
      <c r="B25" s="178">
        <f t="shared" si="0"/>
        <v>0.09</v>
      </c>
      <c r="C25" s="178"/>
      <c r="D25" s="178">
        <f t="shared" si="1"/>
        <v>0.20246734397677796</v>
      </c>
      <c r="E25" s="178"/>
      <c r="F25" s="178">
        <v>2.79</v>
      </c>
      <c r="G25" s="178"/>
      <c r="H25" s="178">
        <v>2.79</v>
      </c>
      <c r="I25">
        <f t="shared" si="2"/>
        <v>50</v>
      </c>
    </row>
    <row r="26" spans="1:9">
      <c r="A26" s="9" t="s">
        <v>920</v>
      </c>
      <c r="B26" s="178">
        <f t="shared" si="0"/>
        <v>0.1064516129032258</v>
      </c>
      <c r="C26" s="178"/>
      <c r="D26" s="178">
        <f t="shared" si="1"/>
        <v>0.23947750362844702</v>
      </c>
      <c r="E26" s="178"/>
      <c r="F26" s="178">
        <v>3.3</v>
      </c>
      <c r="G26" s="178"/>
      <c r="H26" s="178">
        <v>3.3</v>
      </c>
      <c r="I26">
        <f t="shared" si="2"/>
        <v>48</v>
      </c>
    </row>
    <row r="27" spans="1:9">
      <c r="A27" s="9" t="s">
        <v>197</v>
      </c>
      <c r="B27" s="178">
        <f t="shared" si="0"/>
        <v>0.20322580645161289</v>
      </c>
      <c r="C27" s="178"/>
      <c r="D27" s="178">
        <f t="shared" si="1"/>
        <v>0.45718432510885343</v>
      </c>
      <c r="E27" s="178"/>
      <c r="F27" s="178">
        <v>6.3</v>
      </c>
      <c r="G27" s="178"/>
      <c r="H27" s="178">
        <v>6.3</v>
      </c>
      <c r="I27">
        <f t="shared" si="2"/>
        <v>25</v>
      </c>
    </row>
    <row r="28" spans="1:9">
      <c r="A28" s="9" t="s">
        <v>921</v>
      </c>
      <c r="B28" s="178">
        <f t="shared" si="0"/>
        <v>7.7419354838709681E-2</v>
      </c>
      <c r="C28" s="178"/>
      <c r="D28" s="178">
        <f t="shared" si="1"/>
        <v>0.17416545718432511</v>
      </c>
      <c r="E28" s="178"/>
      <c r="F28" s="178">
        <v>2.4</v>
      </c>
      <c r="G28" s="178"/>
      <c r="H28" s="178">
        <v>2.4</v>
      </c>
      <c r="I28">
        <f t="shared" si="2"/>
        <v>55</v>
      </c>
    </row>
    <row r="29" spans="1:9">
      <c r="A29" s="9" t="s">
        <v>1103</v>
      </c>
      <c r="B29" s="178">
        <f t="shared" si="0"/>
        <v>0.14838709677419354</v>
      </c>
      <c r="C29" s="178"/>
      <c r="D29" s="178">
        <f t="shared" si="1"/>
        <v>0.33381712626995647</v>
      </c>
      <c r="E29" s="178"/>
      <c r="F29" s="178">
        <v>4.5999999999999996</v>
      </c>
      <c r="G29" s="178"/>
      <c r="H29" s="178">
        <v>4.5999999999999996</v>
      </c>
      <c r="I29">
        <f t="shared" si="2"/>
        <v>41</v>
      </c>
    </row>
    <row r="30" spans="1:9">
      <c r="A30" s="9" t="s">
        <v>199</v>
      </c>
      <c r="B30" s="178">
        <f t="shared" si="0"/>
        <v>0.42677419354838714</v>
      </c>
      <c r="C30" s="178"/>
      <c r="D30" s="178">
        <f t="shared" si="1"/>
        <v>0.96008708272859222</v>
      </c>
      <c r="E30" s="178"/>
      <c r="F30" s="178">
        <v>13.23</v>
      </c>
      <c r="G30" s="178"/>
      <c r="H30" s="178">
        <v>13.23</v>
      </c>
      <c r="I30">
        <f t="shared" si="2"/>
        <v>10</v>
      </c>
    </row>
    <row r="31" spans="1:9">
      <c r="A31" s="9" t="s">
        <v>200</v>
      </c>
      <c r="B31" s="178">
        <f t="shared" si="0"/>
        <v>6.0000000000000005E-2</v>
      </c>
      <c r="C31" s="178"/>
      <c r="D31" s="178">
        <f t="shared" si="1"/>
        <v>0.13497822931785197</v>
      </c>
      <c r="E31" s="178"/>
      <c r="F31" s="178">
        <v>1.86</v>
      </c>
      <c r="G31" s="178"/>
      <c r="H31" s="178">
        <v>1.86</v>
      </c>
      <c r="I31">
        <f t="shared" si="2"/>
        <v>57</v>
      </c>
    </row>
    <row r="32" spans="1:9">
      <c r="A32" s="9" t="s">
        <v>201</v>
      </c>
      <c r="B32" s="178">
        <f t="shared" si="0"/>
        <v>0.13870967741935483</v>
      </c>
      <c r="C32" s="178"/>
      <c r="D32" s="178">
        <f t="shared" si="1"/>
        <v>0.31204644412191584</v>
      </c>
      <c r="E32" s="178"/>
      <c r="F32" s="178">
        <v>4.3</v>
      </c>
      <c r="G32" s="178"/>
      <c r="H32" s="178">
        <v>4.3</v>
      </c>
      <c r="I32">
        <f t="shared" si="2"/>
        <v>43</v>
      </c>
    </row>
    <row r="33" spans="1:9">
      <c r="A33" s="9" t="s">
        <v>202</v>
      </c>
      <c r="B33" s="178">
        <f t="shared" si="0"/>
        <v>0.31</v>
      </c>
      <c r="C33" s="178"/>
      <c r="D33" s="178">
        <f t="shared" si="1"/>
        <v>0.6973875181422351</v>
      </c>
      <c r="E33" s="178"/>
      <c r="F33" s="178">
        <v>9.61</v>
      </c>
      <c r="G33" s="178"/>
      <c r="H33" s="178">
        <v>9.61</v>
      </c>
      <c r="I33">
        <f t="shared" si="2"/>
        <v>17</v>
      </c>
    </row>
    <row r="34" spans="1:9">
      <c r="A34" s="9" t="s">
        <v>203</v>
      </c>
      <c r="B34" s="178">
        <f t="shared" si="0"/>
        <v>0.16</v>
      </c>
      <c r="C34" s="178"/>
      <c r="D34" s="178">
        <f t="shared" si="1"/>
        <v>0.35994194484760522</v>
      </c>
      <c r="E34" s="178"/>
      <c r="F34" s="178">
        <v>4.96</v>
      </c>
      <c r="G34" s="178"/>
      <c r="H34" s="178">
        <v>4.96</v>
      </c>
      <c r="I34">
        <f t="shared" si="2"/>
        <v>35</v>
      </c>
    </row>
    <row r="35" spans="1:9">
      <c r="A35" s="9" t="s">
        <v>204</v>
      </c>
      <c r="B35" s="178">
        <f t="shared" si="0"/>
        <v>0.30000000000000004</v>
      </c>
      <c r="C35" s="178"/>
      <c r="D35" s="178">
        <f t="shared" si="1"/>
        <v>0.67489114658925986</v>
      </c>
      <c r="E35" s="178"/>
      <c r="F35" s="178">
        <v>9.3000000000000007</v>
      </c>
      <c r="G35" s="178"/>
      <c r="H35" s="178">
        <v>9.3000000000000007</v>
      </c>
      <c r="I35">
        <f t="shared" si="2"/>
        <v>18</v>
      </c>
    </row>
    <row r="36" spans="1:9">
      <c r="A36" s="9" t="s">
        <v>205</v>
      </c>
      <c r="B36" s="178">
        <f t="shared" si="0"/>
        <v>0.12000000000000001</v>
      </c>
      <c r="C36" s="178"/>
      <c r="D36" s="178">
        <f t="shared" si="1"/>
        <v>0.26995645863570394</v>
      </c>
      <c r="E36" s="178"/>
      <c r="F36" s="178">
        <v>3.72</v>
      </c>
      <c r="G36" s="178"/>
      <c r="H36" s="178">
        <v>3.72</v>
      </c>
      <c r="I36">
        <f t="shared" si="2"/>
        <v>45</v>
      </c>
    </row>
    <row r="37" spans="1:9">
      <c r="A37" s="9" t="s">
        <v>206</v>
      </c>
      <c r="B37" s="178">
        <f t="shared" ref="B37:B61" si="3">F37/31</f>
        <v>0.41000000000000003</v>
      </c>
      <c r="C37" s="178"/>
      <c r="D37" s="178">
        <f t="shared" ref="D37:D61" si="4">F37/13.78</f>
        <v>0.92235123367198846</v>
      </c>
      <c r="E37" s="178"/>
      <c r="F37" s="178">
        <v>12.71</v>
      </c>
      <c r="G37" s="178"/>
      <c r="H37" s="178">
        <v>12.71</v>
      </c>
      <c r="I37">
        <f t="shared" si="2"/>
        <v>12</v>
      </c>
    </row>
    <row r="38" spans="1:9">
      <c r="A38" s="9" t="s">
        <v>922</v>
      </c>
      <c r="B38" s="178">
        <f t="shared" si="3"/>
        <v>0.14000000000000001</v>
      </c>
      <c r="C38" s="178"/>
      <c r="D38" s="178">
        <f t="shared" si="4"/>
        <v>0.31494920174165464</v>
      </c>
      <c r="E38" s="503"/>
      <c r="F38" s="178">
        <v>4.3400000000000007</v>
      </c>
      <c r="G38" s="178"/>
      <c r="H38" s="178">
        <f>F38</f>
        <v>4.3400000000000007</v>
      </c>
      <c r="I38">
        <f t="shared" si="2"/>
        <v>42</v>
      </c>
    </row>
    <row r="39" spans="1:9">
      <c r="A39" s="9" t="s">
        <v>208</v>
      </c>
      <c r="B39" s="178">
        <f t="shared" si="3"/>
        <v>0.61709999999999998</v>
      </c>
      <c r="C39" s="178"/>
      <c r="D39" s="178">
        <f t="shared" si="4"/>
        <v>1.3882510885341073</v>
      </c>
      <c r="E39" s="178"/>
      <c r="F39" s="178">
        <v>19.130099999999999</v>
      </c>
      <c r="G39" s="178"/>
      <c r="H39" s="178">
        <f>F39</f>
        <v>19.130099999999999</v>
      </c>
      <c r="I39">
        <f t="shared" si="2"/>
        <v>7</v>
      </c>
    </row>
    <row r="40" spans="1:9">
      <c r="A40" s="9" t="s">
        <v>923</v>
      </c>
      <c r="B40" s="178">
        <f t="shared" si="3"/>
        <v>0.16</v>
      </c>
      <c r="C40" s="178"/>
      <c r="D40" s="178">
        <f t="shared" si="4"/>
        <v>0.35994194484760522</v>
      </c>
      <c r="E40" s="178"/>
      <c r="F40" s="178">
        <v>4.96</v>
      </c>
      <c r="G40" s="178"/>
      <c r="H40" s="178">
        <v>2.48</v>
      </c>
      <c r="I40">
        <f t="shared" si="2"/>
        <v>35</v>
      </c>
    </row>
    <row r="41" spans="1:9">
      <c r="A41" s="9" t="s">
        <v>22</v>
      </c>
      <c r="B41" s="178">
        <f t="shared" si="3"/>
        <v>0.16</v>
      </c>
      <c r="C41" s="178"/>
      <c r="D41" s="178">
        <f t="shared" si="4"/>
        <v>0.35994194484760522</v>
      </c>
      <c r="E41" s="178"/>
      <c r="F41" s="178">
        <v>4.96</v>
      </c>
      <c r="G41" s="178"/>
      <c r="H41" s="178">
        <v>2.48</v>
      </c>
      <c r="I41">
        <f t="shared" si="2"/>
        <v>35</v>
      </c>
    </row>
    <row r="42" spans="1:9">
      <c r="A42" s="9" t="s">
        <v>924</v>
      </c>
      <c r="B42" s="178">
        <f t="shared" si="3"/>
        <v>0.17935483870967742</v>
      </c>
      <c r="C42" s="178"/>
      <c r="D42" s="178">
        <f t="shared" si="4"/>
        <v>0.40348330914368652</v>
      </c>
      <c r="E42" s="178"/>
      <c r="F42" s="178">
        <v>5.56</v>
      </c>
      <c r="G42" s="178"/>
      <c r="H42" s="178">
        <v>5.58</v>
      </c>
      <c r="I42">
        <f t="shared" si="2"/>
        <v>33</v>
      </c>
    </row>
    <row r="43" spans="1:9">
      <c r="A43" s="9" t="s">
        <v>925</v>
      </c>
      <c r="B43" s="178">
        <f t="shared" si="3"/>
        <v>0.36290322580645162</v>
      </c>
      <c r="C43" s="178"/>
      <c r="D43" s="178">
        <f t="shared" si="4"/>
        <v>0.81640058055152398</v>
      </c>
      <c r="E43" s="178"/>
      <c r="F43" s="178">
        <v>11.25</v>
      </c>
      <c r="G43" s="178"/>
      <c r="H43" s="178">
        <v>11.25</v>
      </c>
      <c r="I43">
        <f t="shared" si="2"/>
        <v>14</v>
      </c>
    </row>
    <row r="44" spans="1:9">
      <c r="A44" s="9" t="s">
        <v>1104</v>
      </c>
      <c r="B44" s="178">
        <f t="shared" si="3"/>
        <v>0.40322580645161288</v>
      </c>
      <c r="C44" s="178"/>
      <c r="D44" s="178">
        <f t="shared" si="4"/>
        <v>0.90711175616836004</v>
      </c>
      <c r="E44" s="178"/>
      <c r="F44" s="178">
        <v>12.5</v>
      </c>
      <c r="G44" s="178"/>
      <c r="H44" s="178">
        <v>12.5</v>
      </c>
      <c r="I44">
        <f t="shared" si="2"/>
        <v>13</v>
      </c>
    </row>
    <row r="45" spans="1:9">
      <c r="A45" s="9" t="s">
        <v>212</v>
      </c>
      <c r="B45" s="178">
        <f t="shared" si="3"/>
        <v>8.387096774193549E-2</v>
      </c>
      <c r="C45" s="178"/>
      <c r="D45" s="178">
        <f t="shared" si="4"/>
        <v>0.18867924528301888</v>
      </c>
      <c r="E45" s="178"/>
      <c r="F45" s="178">
        <v>2.6</v>
      </c>
      <c r="G45" s="178"/>
      <c r="H45" s="178">
        <v>2.6</v>
      </c>
      <c r="I45">
        <f t="shared" si="2"/>
        <v>52</v>
      </c>
    </row>
    <row r="46" spans="1:9">
      <c r="A46" s="9" t="s">
        <v>213</v>
      </c>
      <c r="B46" s="178">
        <f t="shared" si="3"/>
        <v>0.1067741935483871</v>
      </c>
      <c r="C46" s="178"/>
      <c r="D46" s="178">
        <f t="shared" si="4"/>
        <v>0.24020319303338172</v>
      </c>
      <c r="E46" s="178"/>
      <c r="F46" s="178">
        <v>3.31</v>
      </c>
      <c r="G46" s="178"/>
      <c r="H46" s="178">
        <v>2.48</v>
      </c>
      <c r="I46">
        <f t="shared" si="2"/>
        <v>47</v>
      </c>
    </row>
    <row r="47" spans="1:9">
      <c r="A47" s="9" t="s">
        <v>926</v>
      </c>
      <c r="B47" s="178">
        <f t="shared" si="3"/>
        <v>9.6774193548387094E-2</v>
      </c>
      <c r="C47" s="178"/>
      <c r="D47" s="178">
        <f t="shared" si="4"/>
        <v>0.2177068214804064</v>
      </c>
      <c r="E47" s="178"/>
      <c r="F47" s="178">
        <v>3</v>
      </c>
      <c r="G47" s="178"/>
      <c r="H47" s="178">
        <v>3</v>
      </c>
      <c r="I47">
        <f t="shared" si="2"/>
        <v>49</v>
      </c>
    </row>
    <row r="48" spans="1:9">
      <c r="A48" s="9" t="s">
        <v>215</v>
      </c>
      <c r="B48" s="178">
        <f t="shared" si="3"/>
        <v>0.76800000000000002</v>
      </c>
      <c r="C48" s="178"/>
      <c r="D48" s="178">
        <f t="shared" si="4"/>
        <v>1.7277213352685052</v>
      </c>
      <c r="E48" s="178"/>
      <c r="F48" s="178">
        <v>23.808</v>
      </c>
      <c r="G48" s="178"/>
      <c r="H48" s="178">
        <v>23.808</v>
      </c>
      <c r="I48">
        <f t="shared" si="2"/>
        <v>4</v>
      </c>
    </row>
    <row r="49" spans="1:9">
      <c r="A49" s="9" t="s">
        <v>216</v>
      </c>
      <c r="B49" s="178">
        <f t="shared" si="3"/>
        <v>0.27419354838709675</v>
      </c>
      <c r="C49" s="178"/>
      <c r="D49" s="178">
        <f t="shared" si="4"/>
        <v>0.61683599419448476</v>
      </c>
      <c r="E49" s="178"/>
      <c r="F49" s="178">
        <v>8.5</v>
      </c>
      <c r="G49" s="178"/>
      <c r="H49" s="178">
        <v>8.5</v>
      </c>
      <c r="I49">
        <f t="shared" si="2"/>
        <v>19</v>
      </c>
    </row>
    <row r="50" spans="1:9">
      <c r="A50" s="9" t="s">
        <v>927</v>
      </c>
      <c r="B50" s="178">
        <f t="shared" si="3"/>
        <v>0.13838709677419356</v>
      </c>
      <c r="C50" s="178"/>
      <c r="D50" s="178">
        <f t="shared" si="4"/>
        <v>0.31132075471698117</v>
      </c>
      <c r="E50" s="178"/>
      <c r="F50" s="178">
        <v>4.29</v>
      </c>
      <c r="G50" s="178"/>
      <c r="H50" s="178">
        <v>4.29</v>
      </c>
      <c r="I50">
        <f t="shared" si="2"/>
        <v>44</v>
      </c>
    </row>
    <row r="51" spans="1:9">
      <c r="A51" s="9" t="s">
        <v>928</v>
      </c>
      <c r="B51" s="178">
        <f t="shared" si="3"/>
        <v>0.19354838709677419</v>
      </c>
      <c r="C51" s="178"/>
      <c r="D51" s="178">
        <f t="shared" si="4"/>
        <v>0.43541364296081281</v>
      </c>
      <c r="E51" s="178"/>
      <c r="F51" s="178">
        <v>6</v>
      </c>
      <c r="G51" s="178"/>
      <c r="H51" s="178">
        <v>6</v>
      </c>
      <c r="I51">
        <f t="shared" si="2"/>
        <v>29</v>
      </c>
    </row>
    <row r="52" spans="1:9">
      <c r="A52" s="9" t="s">
        <v>1105</v>
      </c>
      <c r="B52" s="178">
        <f t="shared" si="3"/>
        <v>0.19800000000000001</v>
      </c>
      <c r="C52" s="178"/>
      <c r="D52" s="178">
        <f t="shared" si="4"/>
        <v>0.44542815674891145</v>
      </c>
      <c r="E52" s="178"/>
      <c r="F52" s="178">
        <v>6.1379999999999999</v>
      </c>
      <c r="G52" s="178"/>
      <c r="H52" s="178">
        <v>6.1379999999999999</v>
      </c>
      <c r="I52">
        <f t="shared" si="2"/>
        <v>28</v>
      </c>
    </row>
    <row r="53" spans="1:9">
      <c r="A53" s="9" t="s">
        <v>219</v>
      </c>
      <c r="B53" s="178">
        <f t="shared" si="3"/>
        <v>0.41290322580645161</v>
      </c>
      <c r="C53" s="178"/>
      <c r="D53" s="178">
        <f t="shared" si="4"/>
        <v>0.92888243831640072</v>
      </c>
      <c r="E53" s="178"/>
      <c r="F53" s="178">
        <v>12.8</v>
      </c>
      <c r="G53" s="178"/>
      <c r="H53" s="178">
        <v>12.8</v>
      </c>
      <c r="I53">
        <f t="shared" si="2"/>
        <v>11</v>
      </c>
    </row>
    <row r="54" spans="1:9">
      <c r="A54" s="9" t="s">
        <v>476</v>
      </c>
      <c r="B54" s="178">
        <f t="shared" si="3"/>
        <v>0.26500000000000001</v>
      </c>
      <c r="C54" s="178"/>
      <c r="D54" s="178">
        <f t="shared" si="4"/>
        <v>0.59615384615384615</v>
      </c>
      <c r="E54" s="178"/>
      <c r="F54" s="178">
        <v>8.2149999999999999</v>
      </c>
      <c r="G54" s="178"/>
      <c r="H54" s="178">
        <v>8.2149999999999999</v>
      </c>
      <c r="I54">
        <f t="shared" si="2"/>
        <v>20</v>
      </c>
    </row>
    <row r="55" spans="1:9">
      <c r="A55" s="9" t="s">
        <v>477</v>
      </c>
      <c r="B55" s="178">
        <f t="shared" si="3"/>
        <v>0.55000000000000004</v>
      </c>
      <c r="C55" s="178"/>
      <c r="D55" s="178">
        <f t="shared" si="4"/>
        <v>1.237300435413643</v>
      </c>
      <c r="E55" s="178"/>
      <c r="F55" s="178">
        <v>17.05</v>
      </c>
      <c r="G55" s="178"/>
      <c r="H55" s="178">
        <v>17.05</v>
      </c>
      <c r="I55">
        <f t="shared" si="2"/>
        <v>8</v>
      </c>
    </row>
    <row r="56" spans="1:9">
      <c r="A56" s="9" t="s">
        <v>479</v>
      </c>
      <c r="B56" s="178">
        <f t="shared" si="3"/>
        <v>0.25645161290322582</v>
      </c>
      <c r="C56" s="178"/>
      <c r="D56" s="178">
        <f t="shared" si="4"/>
        <v>0.57692307692307698</v>
      </c>
      <c r="E56" s="178"/>
      <c r="F56" s="178">
        <v>7.95</v>
      </c>
      <c r="G56" s="178"/>
      <c r="H56" s="178">
        <v>7.95</v>
      </c>
      <c r="I56">
        <f t="shared" si="2"/>
        <v>21</v>
      </c>
    </row>
    <row r="57" spans="1:9">
      <c r="A57" s="9" t="s">
        <v>932</v>
      </c>
      <c r="B57" s="178">
        <f t="shared" si="3"/>
        <v>0.76060000000000005</v>
      </c>
      <c r="C57" s="178"/>
      <c r="D57" s="178">
        <f t="shared" si="4"/>
        <v>1.7110740203193036</v>
      </c>
      <c r="E57" s="178"/>
      <c r="F57" s="178">
        <v>23.578600000000002</v>
      </c>
      <c r="G57" s="178"/>
      <c r="H57" s="178">
        <f>B57*31</f>
        <v>23.578600000000002</v>
      </c>
      <c r="I57">
        <f t="shared" si="2"/>
        <v>5</v>
      </c>
    </row>
    <row r="58" spans="1:9">
      <c r="A58" s="9" t="s">
        <v>1677</v>
      </c>
      <c r="B58" s="178">
        <f t="shared" si="3"/>
        <v>0.09</v>
      </c>
      <c r="C58" s="178"/>
      <c r="D58" s="178">
        <f t="shared" si="4"/>
        <v>0.20246734397677796</v>
      </c>
      <c r="E58" s="178"/>
      <c r="F58" s="178">
        <v>2.79</v>
      </c>
      <c r="G58" s="178"/>
      <c r="H58" s="178">
        <v>2.79</v>
      </c>
      <c r="I58">
        <f t="shared" si="2"/>
        <v>50</v>
      </c>
    </row>
    <row r="59" spans="1:9">
      <c r="A59" s="9" t="s">
        <v>223</v>
      </c>
      <c r="B59" s="178">
        <f t="shared" si="3"/>
        <v>0.17741935483870969</v>
      </c>
      <c r="C59" s="178"/>
      <c r="D59" s="178">
        <f t="shared" si="4"/>
        <v>0.39912917271407838</v>
      </c>
      <c r="E59" s="178"/>
      <c r="F59" s="178">
        <v>5.5</v>
      </c>
      <c r="G59" s="178"/>
      <c r="H59" s="178">
        <v>5.5</v>
      </c>
      <c r="I59">
        <f t="shared" si="2"/>
        <v>34</v>
      </c>
    </row>
    <row r="60" spans="1:9">
      <c r="A60" s="9" t="s">
        <v>224</v>
      </c>
      <c r="B60" s="178">
        <f t="shared" si="3"/>
        <v>6.4516129032258063E-2</v>
      </c>
      <c r="C60" s="178"/>
      <c r="D60" s="178">
        <f t="shared" si="4"/>
        <v>0.14513788098693758</v>
      </c>
      <c r="E60" s="178"/>
      <c r="F60" s="178">
        <v>2</v>
      </c>
      <c r="G60" s="178"/>
      <c r="H60" s="178">
        <v>2</v>
      </c>
      <c r="I60">
        <f t="shared" si="2"/>
        <v>56</v>
      </c>
    </row>
    <row r="61" spans="1:9">
      <c r="A61" s="9" t="s">
        <v>225</v>
      </c>
      <c r="B61" s="178">
        <f t="shared" si="3"/>
        <v>1.9E-2</v>
      </c>
      <c r="C61" s="178"/>
      <c r="D61" s="178">
        <f t="shared" si="4"/>
        <v>4.2743105950653122E-2</v>
      </c>
      <c r="E61" s="178"/>
      <c r="F61" s="178">
        <v>0.58899999999999997</v>
      </c>
      <c r="G61" s="178"/>
      <c r="H61" s="178">
        <f>B61*31</f>
        <v>0.58899999999999997</v>
      </c>
      <c r="I61">
        <f t="shared" si="2"/>
        <v>58</v>
      </c>
    </row>
    <row r="62" spans="1:9">
      <c r="A62" s="9"/>
      <c r="B62" s="126"/>
      <c r="C62" s="126"/>
      <c r="D62" s="126"/>
      <c r="E62" s="126"/>
      <c r="F62" s="125"/>
      <c r="G62" s="126"/>
      <c r="H62" s="125"/>
    </row>
    <row r="64" spans="1:9" ht="15">
      <c r="A64" s="722" t="s">
        <v>1093</v>
      </c>
      <c r="B64" s="722"/>
    </row>
  </sheetData>
  <mergeCells count="2">
    <mergeCell ref="A1:H1"/>
    <mergeCell ref="A64:B64"/>
  </mergeCells>
  <phoneticPr fontId="15" type="noConversion"/>
  <hyperlinks>
    <hyperlink ref="A64:B64" location="'Table of Contents'!A1" display="Table of contents"/>
  </hyperlinks>
  <pageMargins left="0.75" right="0.75" top="1" bottom="1" header="0.5" footer="0.5"/>
  <pageSetup scale="81" orientation="portrait" verticalDpi="1200" r:id="rId1"/>
  <headerFooter alignWithMargins="0"/>
  <colBreaks count="1" manualBreakCount="1">
    <brk id="8" max="1048575" man="1"/>
  </colBreaks>
</worksheet>
</file>

<file path=xl/worksheets/sheet36.xml><?xml version="1.0" encoding="utf-8"?>
<worksheet xmlns="http://schemas.openxmlformats.org/spreadsheetml/2006/main" xmlns:r="http://schemas.openxmlformats.org/officeDocument/2006/relationships">
  <sheetPr codeName="Sheet33"/>
  <dimension ref="A1:S61"/>
  <sheetViews>
    <sheetView topLeftCell="J1" workbookViewId="0">
      <selection activeCell="S24" sqref="S24"/>
    </sheetView>
  </sheetViews>
  <sheetFormatPr defaultRowHeight="12.75"/>
  <cols>
    <col min="1" max="1" width="23.7109375" customWidth="1"/>
    <col min="2" max="7" width="17.7109375" bestFit="1" customWidth="1"/>
    <col min="8" max="19" width="17.85546875" bestFit="1" customWidth="1"/>
  </cols>
  <sheetData>
    <row r="1" spans="1:19" ht="15.75">
      <c r="A1" s="743" t="s">
        <v>2051</v>
      </c>
      <c r="B1" s="743"/>
      <c r="C1" s="743"/>
      <c r="D1" s="743"/>
      <c r="E1" s="743"/>
      <c r="F1" s="743"/>
      <c r="G1" s="743"/>
      <c r="H1" s="743"/>
    </row>
    <row r="2" spans="1:19" ht="15.75">
      <c r="A2" s="120"/>
      <c r="B2" s="120"/>
      <c r="C2" s="120"/>
      <c r="D2" s="120"/>
      <c r="E2" s="120"/>
      <c r="F2" s="120"/>
      <c r="G2" s="120"/>
      <c r="H2" s="120"/>
    </row>
    <row r="3" spans="1:19" ht="13.5" thickBot="1">
      <c r="A3" s="50" t="s">
        <v>226</v>
      </c>
      <c r="B3" s="141">
        <v>1994</v>
      </c>
      <c r="C3" s="141">
        <v>1995</v>
      </c>
      <c r="D3" s="141">
        <v>1996</v>
      </c>
      <c r="E3" s="141">
        <v>1997</v>
      </c>
      <c r="F3" s="141">
        <v>1998</v>
      </c>
      <c r="G3" s="141">
        <v>1999</v>
      </c>
      <c r="H3" s="141">
        <v>2000</v>
      </c>
      <c r="I3" s="141">
        <v>2001</v>
      </c>
      <c r="J3" s="141">
        <v>2002</v>
      </c>
      <c r="K3" s="43">
        <v>2003</v>
      </c>
      <c r="L3" s="43">
        <v>2004</v>
      </c>
      <c r="M3" s="43">
        <v>2005</v>
      </c>
      <c r="N3" s="43">
        <v>2006</v>
      </c>
      <c r="O3" s="43">
        <v>2007</v>
      </c>
      <c r="P3" s="43">
        <v>2008</v>
      </c>
      <c r="Q3" s="43">
        <v>2009</v>
      </c>
      <c r="R3" s="43">
        <v>2010</v>
      </c>
      <c r="S3" s="43">
        <v>2011</v>
      </c>
    </row>
    <row r="4" spans="1:19">
      <c r="A4" s="91" t="s">
        <v>177</v>
      </c>
      <c r="B4" s="127">
        <v>93113392.25</v>
      </c>
      <c r="C4" s="128">
        <v>92087333.349999994</v>
      </c>
      <c r="D4" s="127">
        <v>94299671.019354835</v>
      </c>
      <c r="E4" s="128">
        <v>94419294.299999997</v>
      </c>
      <c r="F4" s="128">
        <v>96982776.399999991</v>
      </c>
      <c r="G4" s="128">
        <v>98018956.799999997</v>
      </c>
      <c r="H4" s="128">
        <v>98867073.200000003</v>
      </c>
      <c r="I4" s="128">
        <v>98391819.799999997</v>
      </c>
      <c r="J4" s="128">
        <v>99840043.200000003</v>
      </c>
      <c r="K4" s="137">
        <v>101709806</v>
      </c>
      <c r="L4" s="137">
        <v>104650340</v>
      </c>
      <c r="M4" s="137">
        <v>104740241.6543557</v>
      </c>
      <c r="N4" s="440">
        <v>108382719.16793707</v>
      </c>
      <c r="O4" s="440">
        <v>111499843.88109493</v>
      </c>
      <c r="P4" s="440">
        <v>112961548.23499696</v>
      </c>
      <c r="Q4" s="440">
        <v>111492406.02147609</v>
      </c>
      <c r="R4" s="440">
        <v>110412136.30980034</v>
      </c>
      <c r="S4" s="440">
        <v>111010131.09379914</v>
      </c>
    </row>
    <row r="5" spans="1:19">
      <c r="A5" s="91" t="s">
        <v>178</v>
      </c>
      <c r="B5" s="127">
        <v>5230123.1500000004</v>
      </c>
      <c r="C5" s="128">
        <v>5181298.1500000004</v>
      </c>
      <c r="D5" s="127">
        <v>4764310.95</v>
      </c>
      <c r="E5" s="128">
        <v>5012171.1500000004</v>
      </c>
      <c r="F5" s="128">
        <v>5010161.0999999996</v>
      </c>
      <c r="G5" s="128">
        <v>5366995.9000000004</v>
      </c>
      <c r="H5" s="128">
        <v>5030407.2</v>
      </c>
      <c r="I5" s="128">
        <v>5107257.75</v>
      </c>
      <c r="J5" s="128">
        <v>7755075.5799999991</v>
      </c>
      <c r="K5" s="137">
        <v>14198631</v>
      </c>
      <c r="L5" s="137">
        <v>14987229</v>
      </c>
      <c r="M5" s="137">
        <v>16364103.838109154</v>
      </c>
      <c r="N5" s="440">
        <v>16601480.927267117</v>
      </c>
      <c r="O5" s="440">
        <v>16330566.494838711</v>
      </c>
      <c r="P5" s="440">
        <v>15546897.770000003</v>
      </c>
      <c r="Q5" s="440">
        <v>14197555.136559138</v>
      </c>
      <c r="R5" s="440">
        <v>15080054.893393772</v>
      </c>
      <c r="S5" s="440">
        <v>15296452.074380422</v>
      </c>
    </row>
    <row r="6" spans="1:19">
      <c r="A6" s="91" t="s">
        <v>179</v>
      </c>
      <c r="B6" s="127">
        <v>17724064</v>
      </c>
      <c r="C6" s="128">
        <v>18504817.600000001</v>
      </c>
      <c r="D6" s="127">
        <v>19509053.919999998</v>
      </c>
      <c r="E6" s="128">
        <v>19585700.800000001</v>
      </c>
      <c r="F6" s="128">
        <v>19840168.640000001</v>
      </c>
      <c r="G6" s="128">
        <v>21061935.68</v>
      </c>
      <c r="H6" s="128">
        <v>21265454.399999999</v>
      </c>
      <c r="I6" s="128">
        <v>21991062.719999999</v>
      </c>
      <c r="J6" s="128">
        <v>22068433.760000002</v>
      </c>
      <c r="K6" s="137">
        <v>21986453</v>
      </c>
      <c r="L6" s="137">
        <v>22875946</v>
      </c>
      <c r="M6" s="137">
        <v>22796024.620000001</v>
      </c>
      <c r="N6" s="440">
        <v>23936250.07</v>
      </c>
      <c r="O6" s="440">
        <v>24033383.609999996</v>
      </c>
      <c r="P6" s="440">
        <v>23352117.329999998</v>
      </c>
      <c r="Q6" s="440">
        <v>22815601.68</v>
      </c>
      <c r="R6" s="440">
        <v>23216651.010000002</v>
      </c>
      <c r="S6" s="440">
        <v>21775629.690000001</v>
      </c>
    </row>
    <row r="7" spans="1:19">
      <c r="A7" s="91" t="s">
        <v>180</v>
      </c>
      <c r="B7" s="127">
        <v>11690066</v>
      </c>
      <c r="C7" s="128">
        <v>11678050</v>
      </c>
      <c r="D7" s="127">
        <v>12187541.192</v>
      </c>
      <c r="E7" s="128">
        <v>11719341.84275</v>
      </c>
      <c r="F7" s="128">
        <v>12088960.213499999</v>
      </c>
      <c r="G7" s="128">
        <v>12191136.5855</v>
      </c>
      <c r="H7" s="128">
        <v>12346597.702749999</v>
      </c>
      <c r="I7" s="128">
        <v>12265012.255375</v>
      </c>
      <c r="J7" s="128">
        <v>12324333.901874999</v>
      </c>
      <c r="K7" s="137">
        <v>12835552</v>
      </c>
      <c r="L7" s="137">
        <v>13218747</v>
      </c>
      <c r="M7" s="137">
        <v>13031082.584239129</v>
      </c>
      <c r="N7" s="440">
        <v>13302634.002377721</v>
      </c>
      <c r="O7" s="440">
        <v>13290481.349524455</v>
      </c>
      <c r="P7" s="440">
        <v>13942868.862771738</v>
      </c>
      <c r="Q7" s="440">
        <v>13594016.733355979</v>
      </c>
      <c r="R7" s="440">
        <v>13479836.362432063</v>
      </c>
      <c r="S7" s="440">
        <v>13393774.592051631</v>
      </c>
    </row>
    <row r="8" spans="1:19">
      <c r="A8" s="91" t="s">
        <v>181</v>
      </c>
      <c r="B8" s="127">
        <v>126674884.60000001</v>
      </c>
      <c r="C8" s="128">
        <v>124620000</v>
      </c>
      <c r="D8" s="127">
        <v>121904362.8</v>
      </c>
      <c r="E8" s="128">
        <v>125536019</v>
      </c>
      <c r="F8" s="128">
        <v>126106691.8</v>
      </c>
      <c r="G8" s="128">
        <v>127603384.2</v>
      </c>
      <c r="H8" s="128">
        <v>127417681.8</v>
      </c>
      <c r="I8" s="128">
        <v>128086556.40000001</v>
      </c>
      <c r="J8" s="128">
        <v>128731430.8</v>
      </c>
      <c r="K8" s="137">
        <v>130131783</v>
      </c>
      <c r="L8" s="137">
        <v>129011356</v>
      </c>
      <c r="M8" s="137">
        <v>134904168.80000001</v>
      </c>
      <c r="N8" s="440">
        <v>142778281.53333336</v>
      </c>
      <c r="O8" s="440">
        <v>143868080.5333333</v>
      </c>
      <c r="P8" s="440">
        <v>146214862.73333332</v>
      </c>
      <c r="Q8" s="440">
        <v>142344971.73333332</v>
      </c>
      <c r="R8" s="440">
        <v>137449032</v>
      </c>
      <c r="S8" s="440">
        <v>134991915.31494921</v>
      </c>
    </row>
    <row r="9" spans="1:19">
      <c r="A9" s="91" t="s">
        <v>182</v>
      </c>
      <c r="B9" s="127">
        <v>7177127.4400000004</v>
      </c>
      <c r="C9" s="128">
        <v>7279330.7199999997</v>
      </c>
      <c r="D9" s="127">
        <v>7569783.3600000003</v>
      </c>
      <c r="E9" s="128">
        <v>7466176.4000000004</v>
      </c>
      <c r="F9" s="128">
        <v>7886948.0800000001</v>
      </c>
      <c r="G9" s="128">
        <v>8043522.8799999999</v>
      </c>
      <c r="H9" s="128">
        <v>8282364.2400000002</v>
      </c>
      <c r="I9" s="128">
        <v>8839154</v>
      </c>
      <c r="J9" s="128">
        <v>8764592.8000000007</v>
      </c>
      <c r="K9" s="137">
        <v>8648128</v>
      </c>
      <c r="L9" s="137">
        <v>8641441</v>
      </c>
      <c r="M9" s="137">
        <v>8641680.8499999996</v>
      </c>
      <c r="N9" s="440">
        <v>8718495.6600000001</v>
      </c>
      <c r="O9" s="440">
        <v>8964264.7799999993</v>
      </c>
      <c r="P9" s="440">
        <v>9037587.3900000006</v>
      </c>
      <c r="Q9" s="440">
        <v>8713259.1600000001</v>
      </c>
      <c r="R9" s="440">
        <v>8815976.0600000024</v>
      </c>
      <c r="S9" s="440">
        <v>9020421.5399999991</v>
      </c>
    </row>
    <row r="10" spans="1:19">
      <c r="A10" s="91" t="s">
        <v>183</v>
      </c>
      <c r="B10" s="127">
        <v>11683884.4</v>
      </c>
      <c r="C10" s="128">
        <v>11496325</v>
      </c>
      <c r="D10" s="127">
        <v>11224430.200000001</v>
      </c>
      <c r="E10" s="128">
        <v>11362200.800000001</v>
      </c>
      <c r="F10" s="128">
        <v>11567929.200000001</v>
      </c>
      <c r="G10" s="128">
        <v>11652458.200000001</v>
      </c>
      <c r="H10" s="128">
        <v>11457299.4</v>
      </c>
      <c r="I10" s="128">
        <v>11662307.200000001</v>
      </c>
      <c r="J10" s="128">
        <v>11836928.4</v>
      </c>
      <c r="K10" s="137">
        <v>11730822</v>
      </c>
      <c r="L10" s="137">
        <v>11674718</v>
      </c>
      <c r="M10" s="137">
        <v>11438414.118580645</v>
      </c>
      <c r="N10" s="440">
        <v>11774263.587096773</v>
      </c>
      <c r="O10" s="440">
        <v>11922768.987096773</v>
      </c>
      <c r="P10" s="440">
        <v>12019818.510967743</v>
      </c>
      <c r="Q10" s="440">
        <v>11616971.423225807</v>
      </c>
      <c r="R10" s="440">
        <v>11453055.152967744</v>
      </c>
      <c r="S10" s="440">
        <v>13656944.31668129</v>
      </c>
    </row>
    <row r="11" spans="1:19">
      <c r="A11" s="91" t="s">
        <v>184</v>
      </c>
      <c r="B11" s="127">
        <v>2856616.05</v>
      </c>
      <c r="C11" s="128">
        <v>2660331.7000000002</v>
      </c>
      <c r="D11" s="127">
        <v>2790840.35</v>
      </c>
      <c r="E11" s="128">
        <v>2852348.05</v>
      </c>
      <c r="F11" s="128">
        <v>2910388</v>
      </c>
      <c r="G11" s="128">
        <v>2983302.9</v>
      </c>
      <c r="H11" s="128">
        <v>2996994.45</v>
      </c>
      <c r="I11" s="128">
        <v>3100813.55</v>
      </c>
      <c r="J11" s="128">
        <v>3140117.95</v>
      </c>
      <c r="K11" s="137">
        <v>3190020</v>
      </c>
      <c r="L11" s="137">
        <v>3339526</v>
      </c>
      <c r="M11" s="137">
        <v>3429643.55</v>
      </c>
      <c r="N11" s="440">
        <v>3511113.8499999996</v>
      </c>
      <c r="O11" s="440">
        <v>3571530.3</v>
      </c>
      <c r="P11" s="440">
        <v>3508616.0999999996</v>
      </c>
      <c r="Q11" s="440">
        <v>3450493.6999999997</v>
      </c>
      <c r="R11" s="440">
        <v>3542643.6999999997</v>
      </c>
      <c r="S11" s="440">
        <v>3534612.0999999996</v>
      </c>
    </row>
    <row r="12" spans="1:19">
      <c r="A12" s="91" t="s">
        <v>185</v>
      </c>
      <c r="B12" s="127">
        <v>1473399</v>
      </c>
      <c r="C12" s="128">
        <v>1446486.66</v>
      </c>
      <c r="D12" s="127">
        <v>1351160.73</v>
      </c>
      <c r="E12" s="128">
        <v>1323288.6299999999</v>
      </c>
      <c r="F12" s="128">
        <v>1296114.03</v>
      </c>
      <c r="G12" s="128">
        <v>1304157.6000000001</v>
      </c>
      <c r="H12" s="128">
        <v>1298530.17</v>
      </c>
      <c r="I12" s="128">
        <v>1233330.6599999999</v>
      </c>
      <c r="J12" s="128">
        <v>1201393.53</v>
      </c>
      <c r="K12" s="137">
        <v>1175405</v>
      </c>
      <c r="L12" s="137">
        <v>1189700</v>
      </c>
      <c r="M12" s="137">
        <v>1234232.0587800001</v>
      </c>
      <c r="N12" s="440">
        <v>1226604.4359299999</v>
      </c>
      <c r="O12" s="440">
        <v>1231910.4635099999</v>
      </c>
      <c r="P12" s="440">
        <v>1228906.0380600002</v>
      </c>
      <c r="Q12" s="440">
        <v>1160167.4549100001</v>
      </c>
      <c r="R12" s="440">
        <v>1176671.9844899999</v>
      </c>
      <c r="S12" s="440">
        <v>1197742.2291000001</v>
      </c>
    </row>
    <row r="13" spans="1:19">
      <c r="A13" s="91" t="s">
        <v>186</v>
      </c>
      <c r="B13" s="127">
        <v>282127325.80000001</v>
      </c>
      <c r="C13" s="128">
        <v>281567992.05500001</v>
      </c>
      <c r="D13" s="127">
        <v>285404004.38269901</v>
      </c>
      <c r="E13" s="128">
        <v>286050917.37105</v>
      </c>
      <c r="F13" s="128">
        <v>282699931.04499996</v>
      </c>
      <c r="G13" s="128">
        <v>285910596.73500001</v>
      </c>
      <c r="H13" s="128">
        <v>290031419.96619999</v>
      </c>
      <c r="I13" s="128">
        <v>292882482.91839999</v>
      </c>
      <c r="J13" s="128">
        <v>304591418.98570001</v>
      </c>
      <c r="K13" s="137">
        <v>243740063</v>
      </c>
      <c r="L13" s="137">
        <v>252830103</v>
      </c>
      <c r="M13" s="137">
        <v>261348387.03</v>
      </c>
      <c r="N13" s="440">
        <v>261348387.03</v>
      </c>
      <c r="O13" s="440">
        <v>262008452.94</v>
      </c>
      <c r="P13" s="440">
        <v>261230605.39999998</v>
      </c>
      <c r="Q13" s="440">
        <v>253682594.80999997</v>
      </c>
      <c r="R13" s="440">
        <v>241601198.76480001</v>
      </c>
      <c r="S13" s="440">
        <v>246052455.21823198</v>
      </c>
    </row>
    <row r="14" spans="1:19">
      <c r="A14" s="91" t="s">
        <v>187</v>
      </c>
      <c r="B14" s="127">
        <v>71907106.799999997</v>
      </c>
      <c r="C14" s="128">
        <v>72844128.88000001</v>
      </c>
      <c r="D14" s="127">
        <v>76047314.159999996</v>
      </c>
      <c r="E14" s="128">
        <v>76243270.480000004</v>
      </c>
      <c r="F14" s="128">
        <v>79037635.040000007</v>
      </c>
      <c r="G14" s="128">
        <v>82158413.120000005</v>
      </c>
      <c r="H14" s="128">
        <v>83409746.719999999</v>
      </c>
      <c r="I14" s="128">
        <v>83240550.719999999</v>
      </c>
      <c r="J14" s="128">
        <v>84816892.640000001</v>
      </c>
      <c r="K14" s="137">
        <v>84153462</v>
      </c>
      <c r="L14" s="137">
        <v>86771429</v>
      </c>
      <c r="M14" s="137">
        <v>85611745.317120001</v>
      </c>
      <c r="N14" s="440">
        <v>89279806.552608013</v>
      </c>
      <c r="O14" s="440">
        <v>90788702.112864017</v>
      </c>
      <c r="P14" s="440">
        <v>90181835.710848004</v>
      </c>
      <c r="Q14" s="440">
        <v>86853140.778096005</v>
      </c>
      <c r="R14" s="440">
        <v>84073528.934832022</v>
      </c>
      <c r="S14" s="440">
        <v>82925112.716544002</v>
      </c>
    </row>
    <row r="15" spans="1:19">
      <c r="A15" s="91" t="s">
        <v>188</v>
      </c>
      <c r="B15" s="127">
        <v>26943398.510399997</v>
      </c>
      <c r="C15" s="128">
        <v>26140419.304099999</v>
      </c>
      <c r="D15" s="127">
        <v>26557744.949999999</v>
      </c>
      <c r="E15" s="128">
        <v>26398141.760000002</v>
      </c>
      <c r="F15" s="128">
        <v>25962499.689999998</v>
      </c>
      <c r="G15" s="128">
        <v>25873939.199999999</v>
      </c>
      <c r="H15" s="128">
        <v>26407525.77</v>
      </c>
      <c r="I15" s="128">
        <v>26313827.34</v>
      </c>
      <c r="J15" s="128">
        <v>26586709.799999997</v>
      </c>
      <c r="K15" s="137">
        <v>27069871</v>
      </c>
      <c r="L15" s="137">
        <v>27206740</v>
      </c>
      <c r="M15" s="137">
        <v>27674579.851889998</v>
      </c>
      <c r="N15" s="440">
        <v>27486503.34048</v>
      </c>
      <c r="O15" s="440">
        <v>27948280.121280003</v>
      </c>
      <c r="P15" s="440">
        <v>28042811.084159996</v>
      </c>
      <c r="Q15" s="440">
        <v>27557834.399999999</v>
      </c>
      <c r="R15" s="440">
        <v>27321822.719999995</v>
      </c>
      <c r="S15" s="440">
        <v>27206685</v>
      </c>
    </row>
    <row r="16" spans="1:19">
      <c r="A16" s="91" t="s">
        <v>189</v>
      </c>
      <c r="B16" s="127">
        <v>3643275</v>
      </c>
      <c r="C16" s="128">
        <v>3575385</v>
      </c>
      <c r="D16" s="127">
        <v>3671551.65</v>
      </c>
      <c r="E16" s="128">
        <v>3648366.75</v>
      </c>
      <c r="F16" s="128">
        <v>3764449.35</v>
      </c>
      <c r="G16" s="128">
        <v>3882773.25</v>
      </c>
      <c r="H16" s="128">
        <v>3938331.45</v>
      </c>
      <c r="I16" s="128">
        <v>4132645.65</v>
      </c>
      <c r="J16" s="128">
        <v>4251848.4000000004</v>
      </c>
      <c r="K16" s="137">
        <v>4321120</v>
      </c>
      <c r="L16" s="137">
        <v>4370354</v>
      </c>
      <c r="M16" s="137">
        <v>4346653.0100000007</v>
      </c>
      <c r="N16" s="440">
        <v>4600504.370000001</v>
      </c>
      <c r="O16" s="440">
        <v>4758262.0599999996</v>
      </c>
      <c r="P16" s="440">
        <v>4866720.3</v>
      </c>
      <c r="Q16" s="440">
        <v>4793819.13</v>
      </c>
      <c r="R16" s="440">
        <v>4726772.5000000009</v>
      </c>
      <c r="S16" s="440">
        <v>4600747.6500000004</v>
      </c>
    </row>
    <row r="17" spans="1:19">
      <c r="A17" s="91" t="s">
        <v>190</v>
      </c>
      <c r="B17" s="127">
        <v>19431818.349999998</v>
      </c>
      <c r="C17" s="128">
        <v>19212266.43</v>
      </c>
      <c r="D17" s="127">
        <v>19013460.615800001</v>
      </c>
      <c r="E17" s="128">
        <v>19051091.849999998</v>
      </c>
      <c r="F17" s="128">
        <v>19391805.719999999</v>
      </c>
      <c r="G17" s="128">
        <v>35584633.090000004</v>
      </c>
      <c r="H17" s="128">
        <v>51834782.405000001</v>
      </c>
      <c r="I17" s="128">
        <v>52563460.035000004</v>
      </c>
      <c r="J17" s="128">
        <v>53204673.18</v>
      </c>
      <c r="K17" s="137">
        <v>52235281</v>
      </c>
      <c r="L17" s="137">
        <v>51803401</v>
      </c>
      <c r="M17" s="137">
        <v>51977833.713180654</v>
      </c>
      <c r="N17" s="440">
        <v>52496324.282999218</v>
      </c>
      <c r="O17" s="440">
        <v>52817731.480197355</v>
      </c>
      <c r="P17" s="440">
        <v>51612840.949077882</v>
      </c>
      <c r="Q17" s="440">
        <v>55948505.211966544</v>
      </c>
      <c r="R17" s="440">
        <v>63321784.85070046</v>
      </c>
      <c r="S17" s="440">
        <v>61445718.48910109</v>
      </c>
    </row>
    <row r="18" spans="1:19">
      <c r="A18" s="91" t="s">
        <v>191</v>
      </c>
      <c r="B18" s="127">
        <v>13629390.715</v>
      </c>
      <c r="C18" s="128">
        <v>13432606.279999999</v>
      </c>
      <c r="D18" s="127">
        <v>13638567.025</v>
      </c>
      <c r="E18" s="128">
        <v>13707253.879999999</v>
      </c>
      <c r="F18" s="128">
        <v>13712872.32</v>
      </c>
      <c r="G18" s="128">
        <v>13995862.02</v>
      </c>
      <c r="H18" s="128">
        <v>14096755.084999999</v>
      </c>
      <c r="I18" s="128">
        <v>14072644.99</v>
      </c>
      <c r="J18" s="128">
        <v>14340544.045</v>
      </c>
      <c r="K18" s="137">
        <v>13922270</v>
      </c>
      <c r="L18" s="137">
        <v>14237337</v>
      </c>
      <c r="M18" s="137">
        <v>14255918.074999999</v>
      </c>
      <c r="N18" s="440">
        <v>14302115.2195</v>
      </c>
      <c r="O18" s="440">
        <v>14848194.220250001</v>
      </c>
      <c r="P18" s="440">
        <v>14812348.007249998</v>
      </c>
      <c r="Q18" s="440">
        <v>14477826.17705</v>
      </c>
      <c r="R18" s="440">
        <v>14278517.938250002</v>
      </c>
      <c r="S18" s="440">
        <v>13858971.560700001</v>
      </c>
    </row>
    <row r="19" spans="1:19">
      <c r="A19" s="91" t="s">
        <v>192</v>
      </c>
      <c r="B19" s="127">
        <v>12523164.859999999</v>
      </c>
      <c r="C19" s="128">
        <v>12214658.439999999</v>
      </c>
      <c r="D19" s="127">
        <v>12514995.43</v>
      </c>
      <c r="E19" s="128">
        <v>12595770.889999999</v>
      </c>
      <c r="F19" s="128">
        <v>13084216.809999999</v>
      </c>
      <c r="G19" s="128">
        <v>13342234.149999999</v>
      </c>
      <c r="H19" s="128">
        <v>13540032.129999999</v>
      </c>
      <c r="I19" s="128">
        <v>13518934.149999999</v>
      </c>
      <c r="J19" s="128">
        <v>13838101.469999999</v>
      </c>
      <c r="K19" s="137">
        <v>13927595</v>
      </c>
      <c r="L19" s="137">
        <v>14125417</v>
      </c>
      <c r="M19" s="137">
        <v>14090366.369999999</v>
      </c>
      <c r="N19" s="440">
        <v>14118488.379999999</v>
      </c>
      <c r="O19" s="440">
        <v>14331566.429999996</v>
      </c>
      <c r="P19" s="440">
        <v>14621974.210000001</v>
      </c>
      <c r="Q19" s="440">
        <v>14801931.949999999</v>
      </c>
      <c r="R19" s="440">
        <v>14476677.416231999</v>
      </c>
      <c r="S19" s="440">
        <v>14041403.066303998</v>
      </c>
    </row>
    <row r="20" spans="1:19">
      <c r="A20" s="91" t="s">
        <v>193</v>
      </c>
      <c r="B20" s="127">
        <v>8941950</v>
      </c>
      <c r="C20" s="128">
        <v>8675226</v>
      </c>
      <c r="D20" s="127">
        <v>8765616.4199999999</v>
      </c>
      <c r="E20" s="128">
        <v>9179412.4800000004</v>
      </c>
      <c r="F20" s="128">
        <v>9256968.9000000004</v>
      </c>
      <c r="G20" s="128">
        <v>9706599.7200000007</v>
      </c>
      <c r="H20" s="128">
        <v>9869803.5600000005</v>
      </c>
      <c r="I20" s="128">
        <v>9803602.4399999995</v>
      </c>
      <c r="J20" s="128">
        <v>10086921.359999999</v>
      </c>
      <c r="K20" s="137">
        <v>10338658</v>
      </c>
      <c r="L20" s="137">
        <v>10334794</v>
      </c>
      <c r="M20" s="137">
        <v>10249594.689999999</v>
      </c>
      <c r="N20" s="440">
        <v>10586577.900000002</v>
      </c>
      <c r="O20" s="440">
        <v>10969354.710000001</v>
      </c>
      <c r="P20" s="440">
        <v>10977163.360000003</v>
      </c>
      <c r="Q20" s="440">
        <v>10853850.989999998</v>
      </c>
      <c r="R20" s="440">
        <v>10421649.610000001</v>
      </c>
      <c r="S20" s="440">
        <v>10131406</v>
      </c>
    </row>
    <row r="21" spans="1:19">
      <c r="A21" s="91" t="s">
        <v>194</v>
      </c>
      <c r="B21" s="127">
        <v>6045750</v>
      </c>
      <c r="C21" s="128">
        <v>5947500</v>
      </c>
      <c r="D21" s="127">
        <v>5971767.5</v>
      </c>
      <c r="E21" s="128">
        <v>6066622.5</v>
      </c>
      <c r="F21" s="128">
        <v>6150970</v>
      </c>
      <c r="G21" s="128">
        <v>6230420</v>
      </c>
      <c r="H21" s="128">
        <v>6294735</v>
      </c>
      <c r="I21" s="128">
        <v>6216827.5</v>
      </c>
      <c r="J21" s="128">
        <v>6410032.5</v>
      </c>
      <c r="K21" s="137">
        <v>6227320</v>
      </c>
      <c r="L21" s="137">
        <v>6479872</v>
      </c>
      <c r="M21" s="137">
        <v>6389348.2358870972</v>
      </c>
      <c r="N21" s="440">
        <v>6435751.2701612907</v>
      </c>
      <c r="O21" s="440">
        <v>6596175.1209677421</v>
      </c>
      <c r="P21" s="440">
        <v>6564844.7580645178</v>
      </c>
      <c r="Q21" s="440">
        <v>6362386.0887096766</v>
      </c>
      <c r="R21" s="440">
        <v>6267019.1532258056</v>
      </c>
      <c r="S21" s="440">
        <v>6053585.6854838701</v>
      </c>
    </row>
    <row r="22" spans="1:19">
      <c r="A22" s="91" t="s">
        <v>274</v>
      </c>
      <c r="B22" s="127">
        <v>37766840</v>
      </c>
      <c r="C22" s="128">
        <v>37008310</v>
      </c>
      <c r="D22" s="127">
        <v>37222150</v>
      </c>
      <c r="E22" s="128">
        <v>37441040</v>
      </c>
      <c r="F22" s="128">
        <v>37695720</v>
      </c>
      <c r="G22" s="128">
        <v>38835230</v>
      </c>
      <c r="H22" s="128">
        <v>38202580</v>
      </c>
      <c r="I22" s="128">
        <v>37718150</v>
      </c>
      <c r="J22" s="128">
        <v>37880360</v>
      </c>
      <c r="K22" s="137">
        <v>37944249</v>
      </c>
      <c r="L22" s="137">
        <v>38026873</v>
      </c>
      <c r="M22" s="137">
        <v>36874269.087511785</v>
      </c>
      <c r="N22" s="440">
        <v>38133745.108383514</v>
      </c>
      <c r="O22" s="440">
        <v>38599928.108872123</v>
      </c>
      <c r="P22" s="440">
        <v>38494818.032341644</v>
      </c>
      <c r="Q22" s="440">
        <v>37269268.365334377</v>
      </c>
      <c r="R22" s="440">
        <v>36173050.873660475</v>
      </c>
      <c r="S22" s="440">
        <v>35616860.554566927</v>
      </c>
    </row>
    <row r="23" spans="1:19">
      <c r="A23" s="91" t="s">
        <v>195</v>
      </c>
      <c r="B23" s="127">
        <v>8812413.4000000004</v>
      </c>
      <c r="C23" s="128">
        <v>9169356.6999999993</v>
      </c>
      <c r="D23" s="127">
        <v>9251209.0999999996</v>
      </c>
      <c r="E23" s="128">
        <v>9147146.75</v>
      </c>
      <c r="F23" s="128">
        <v>9116104.9000000004</v>
      </c>
      <c r="G23" s="128">
        <v>9360598.7999999989</v>
      </c>
      <c r="H23" s="128">
        <v>9579465</v>
      </c>
      <c r="I23" s="128">
        <v>9900603.2999999989</v>
      </c>
      <c r="J23" s="128">
        <v>10172656.199999999</v>
      </c>
      <c r="K23" s="137">
        <v>10463686</v>
      </c>
      <c r="L23" s="137">
        <v>10697324</v>
      </c>
      <c r="M23" s="137">
        <v>10713874.85</v>
      </c>
      <c r="N23" s="440">
        <v>10904594.049999999</v>
      </c>
      <c r="O23" s="440">
        <v>11262725.949999999</v>
      </c>
      <c r="P23" s="440">
        <v>11289840.800000001</v>
      </c>
      <c r="Q23" s="440">
        <v>11083645.299999999</v>
      </c>
      <c r="R23" s="440">
        <v>11359601.049999999</v>
      </c>
      <c r="S23" s="440">
        <v>11781448</v>
      </c>
    </row>
    <row r="24" spans="1:19">
      <c r="A24" s="91" t="s">
        <v>196</v>
      </c>
      <c r="B24" s="127">
        <v>8674425.2699999996</v>
      </c>
      <c r="C24" s="128">
        <v>8585973.9000000004</v>
      </c>
      <c r="D24" s="127">
        <v>8516422.8990000002</v>
      </c>
      <c r="E24" s="128">
        <v>8623644.4800000004</v>
      </c>
      <c r="F24" s="128">
        <v>8726531.3100000005</v>
      </c>
      <c r="G24" s="128">
        <v>8766115.8300000001</v>
      </c>
      <c r="H24" s="128">
        <v>8797860.4499999993</v>
      </c>
      <c r="I24" s="128">
        <v>9119678.5800000001</v>
      </c>
      <c r="J24" s="128">
        <v>9246311.0999999996</v>
      </c>
      <c r="K24" s="137">
        <v>9099631</v>
      </c>
      <c r="L24" s="137">
        <v>9244873</v>
      </c>
      <c r="M24" s="137">
        <v>9241742.8647000007</v>
      </c>
      <c r="N24" s="440">
        <v>9357127.8561000004</v>
      </c>
      <c r="O24" s="440">
        <v>9389829.4497000016</v>
      </c>
      <c r="P24" s="440">
        <v>9284828.5583999995</v>
      </c>
      <c r="Q24" s="440">
        <v>8967349.1186999995</v>
      </c>
      <c r="R24" s="440">
        <v>9064276.5176999997</v>
      </c>
      <c r="S24" s="440">
        <v>8831396.8134000003</v>
      </c>
    </row>
    <row r="25" spans="1:19">
      <c r="A25" s="91" t="s">
        <v>933</v>
      </c>
      <c r="B25" s="127">
        <v>13769048.699999999</v>
      </c>
      <c r="C25" s="128">
        <v>13427742.899999999</v>
      </c>
      <c r="D25" s="127">
        <v>13527369.899999999</v>
      </c>
      <c r="E25" s="128">
        <v>13454885.399999999</v>
      </c>
      <c r="F25" s="128">
        <v>13449090.6</v>
      </c>
      <c r="G25" s="128">
        <v>13538382</v>
      </c>
      <c r="H25" s="128">
        <v>13750347.6</v>
      </c>
      <c r="I25" s="128">
        <v>14049558.6</v>
      </c>
      <c r="J25" s="128">
        <v>14106688.199999999</v>
      </c>
      <c r="K25" s="137">
        <v>13768060</v>
      </c>
      <c r="L25" s="137">
        <v>13916456</v>
      </c>
      <c r="M25" s="137">
        <v>13565541</v>
      </c>
      <c r="N25" s="440">
        <v>13645665</v>
      </c>
      <c r="O25" s="440">
        <v>14067636</v>
      </c>
      <c r="P25" s="440">
        <v>13878763.799999999</v>
      </c>
      <c r="Q25" s="440">
        <v>13456512.299999999</v>
      </c>
      <c r="R25" s="440">
        <v>13603547.1</v>
      </c>
      <c r="S25" s="440">
        <v>13461327</v>
      </c>
    </row>
    <row r="26" spans="1:19">
      <c r="A26" s="91" t="s">
        <v>197</v>
      </c>
      <c r="B26" s="127">
        <v>42143667.299999997</v>
      </c>
      <c r="C26" s="128">
        <v>41741065.799999997</v>
      </c>
      <c r="D26" s="127">
        <v>42065610.299999997</v>
      </c>
      <c r="E26" s="128">
        <v>41187069</v>
      </c>
      <c r="F26" s="128">
        <v>42432900.299999997</v>
      </c>
      <c r="G26" s="128">
        <v>42325497.899999999</v>
      </c>
      <c r="H26" s="128">
        <v>42597834.299999997</v>
      </c>
      <c r="I26" s="128">
        <v>42182689.5</v>
      </c>
      <c r="J26" s="128">
        <v>42966403.199999996</v>
      </c>
      <c r="K26" s="137">
        <v>42680623</v>
      </c>
      <c r="L26" s="137">
        <v>42503441</v>
      </c>
      <c r="M26" s="137">
        <v>42211096.199999996</v>
      </c>
      <c r="N26" s="440">
        <v>41438924.100000001</v>
      </c>
      <c r="O26" s="440">
        <v>41130299.699999996</v>
      </c>
      <c r="P26" s="440">
        <v>41438193.299999997</v>
      </c>
      <c r="Q26" s="440">
        <v>40432656.600000001</v>
      </c>
      <c r="R26" s="440">
        <v>39685514.399999999</v>
      </c>
      <c r="S26" s="440">
        <v>39014658.899999999</v>
      </c>
    </row>
    <row r="27" spans="1:19">
      <c r="A27" s="91" t="s">
        <v>198</v>
      </c>
      <c r="B27" s="127">
        <v>14849556.600000001</v>
      </c>
      <c r="C27" s="128">
        <v>14737942.800000003</v>
      </c>
      <c r="D27" s="127">
        <v>15140281.400000002</v>
      </c>
      <c r="E27" s="128">
        <v>15087878.800000003</v>
      </c>
      <c r="F27" s="128">
        <v>15716971.200000001</v>
      </c>
      <c r="G27" s="128">
        <v>15728794.600000001</v>
      </c>
      <c r="H27" s="128">
        <v>16199279.400000002</v>
      </c>
      <c r="I27" s="128">
        <v>16091439.800000003</v>
      </c>
      <c r="J27" s="128">
        <v>16509720.600000001</v>
      </c>
      <c r="K27" s="137">
        <v>16489834</v>
      </c>
      <c r="L27" s="137">
        <v>16603679</v>
      </c>
      <c r="M27" s="137">
        <v>15978410.509153036</v>
      </c>
      <c r="N27" s="440">
        <v>15965823.103719156</v>
      </c>
      <c r="O27" s="440">
        <v>16213462.227755802</v>
      </c>
      <c r="P27" s="440">
        <v>16111506.725786239</v>
      </c>
      <c r="Q27" s="440">
        <v>15982328.180119164</v>
      </c>
      <c r="R27" s="440">
        <v>15944034.915667599</v>
      </c>
      <c r="S27" s="440">
        <v>15529622.137175201</v>
      </c>
    </row>
    <row r="28" spans="1:19">
      <c r="A28" s="91" t="s">
        <v>199</v>
      </c>
      <c r="B28" s="127">
        <v>27850129.02</v>
      </c>
      <c r="C28" s="128">
        <v>27579919.5</v>
      </c>
      <c r="D28" s="127">
        <v>28191330.720000003</v>
      </c>
      <c r="E28" s="128">
        <v>28485076.41</v>
      </c>
      <c r="F28" s="128">
        <v>29313419.940000001</v>
      </c>
      <c r="G28" s="128">
        <v>30660154.560000002</v>
      </c>
      <c r="H28" s="128">
        <v>30652110.720000003</v>
      </c>
      <c r="I28" s="128">
        <v>30279911.130000003</v>
      </c>
      <c r="J28" s="128">
        <v>30565176.390000001</v>
      </c>
      <c r="K28" s="137">
        <v>30365106</v>
      </c>
      <c r="L28" s="137">
        <v>30283890</v>
      </c>
      <c r="M28" s="137">
        <v>30848052.417359632</v>
      </c>
      <c r="N28" s="440">
        <v>31459219.897282112</v>
      </c>
      <c r="O28" s="440">
        <v>31838202.525841895</v>
      </c>
      <c r="P28" s="440">
        <v>31934101.552076146</v>
      </c>
      <c r="Q28" s="440">
        <v>31208383.960284583</v>
      </c>
      <c r="R28" s="440">
        <v>30686416.814176861</v>
      </c>
      <c r="S28" s="440">
        <v>30129628.744623322</v>
      </c>
    </row>
    <row r="29" spans="1:19">
      <c r="A29" s="91" t="s">
        <v>200</v>
      </c>
      <c r="B29" s="127">
        <v>7669814.1600000001</v>
      </c>
      <c r="C29" s="128">
        <v>7495089.4800000004</v>
      </c>
      <c r="D29" s="127">
        <v>7575233.1600000001</v>
      </c>
      <c r="E29" s="128">
        <v>7601953.9200000009</v>
      </c>
      <c r="F29" s="128">
        <v>7764118.0200000005</v>
      </c>
      <c r="G29" s="128">
        <v>7937936.8800000008</v>
      </c>
      <c r="H29" s="128">
        <v>8060680.1400000006</v>
      </c>
      <c r="I29" s="128">
        <v>8075441.1000000006</v>
      </c>
      <c r="J29" s="128">
        <v>8178185.6400000006</v>
      </c>
      <c r="K29" s="137">
        <v>8150600</v>
      </c>
      <c r="L29" s="137">
        <v>8244494</v>
      </c>
      <c r="M29" s="137">
        <v>8172022.3745100005</v>
      </c>
      <c r="N29" s="440">
        <v>8293329.4500000011</v>
      </c>
      <c r="O29" s="440">
        <v>8430382.3200000003</v>
      </c>
      <c r="P29" s="440">
        <v>8427070.8599999994</v>
      </c>
      <c r="Q29" s="440">
        <v>8411949.6600000001</v>
      </c>
      <c r="R29" s="440">
        <v>8284914.6000000015</v>
      </c>
      <c r="S29" s="440">
        <v>8068134.3599999994</v>
      </c>
    </row>
    <row r="30" spans="1:19">
      <c r="A30" s="91" t="s">
        <v>201</v>
      </c>
      <c r="B30" s="127">
        <v>3154669.2</v>
      </c>
      <c r="C30" s="128">
        <v>3198288.4</v>
      </c>
      <c r="D30" s="127">
        <v>3258423.9</v>
      </c>
      <c r="E30" s="128">
        <v>3295868.3</v>
      </c>
      <c r="F30" s="128">
        <v>3341955.7</v>
      </c>
      <c r="G30" s="128">
        <v>3477070.3</v>
      </c>
      <c r="H30" s="128">
        <v>3503429.3</v>
      </c>
      <c r="I30" s="128">
        <v>3685865.4</v>
      </c>
      <c r="J30" s="128">
        <v>3676138.8</v>
      </c>
      <c r="K30" s="137">
        <v>3861340</v>
      </c>
      <c r="L30" s="137">
        <v>3883308</v>
      </c>
      <c r="M30" s="137">
        <v>3873354.7926267269</v>
      </c>
      <c r="N30" s="440">
        <v>4081184.6736282883</v>
      </c>
      <c r="O30" s="440">
        <v>4171461.6236171075</v>
      </c>
      <c r="P30" s="440">
        <v>4272030.7906476129</v>
      </c>
      <c r="Q30" s="440">
        <v>4252786</v>
      </c>
      <c r="R30" s="440">
        <v>4179372.0999999996</v>
      </c>
      <c r="S30" s="440">
        <v>4111371.9</v>
      </c>
    </row>
    <row r="31" spans="1:19">
      <c r="A31" s="91" t="s">
        <v>202</v>
      </c>
      <c r="B31" s="127">
        <v>9210305.8399999999</v>
      </c>
      <c r="C31" s="128">
        <v>9067242.3900000006</v>
      </c>
      <c r="D31" s="127">
        <v>9258440.4700000007</v>
      </c>
      <c r="E31" s="128">
        <v>9289905.1600000001</v>
      </c>
      <c r="F31" s="128">
        <v>9673855.6600000001</v>
      </c>
      <c r="G31" s="128">
        <v>9935776.209999999</v>
      </c>
      <c r="H31" s="128">
        <v>9978107.0199999996</v>
      </c>
      <c r="I31" s="128">
        <v>10170324.689999999</v>
      </c>
      <c r="J31" s="128">
        <v>10218915.640000001</v>
      </c>
      <c r="K31" s="137">
        <v>11844892</v>
      </c>
      <c r="L31" s="137">
        <v>13961242</v>
      </c>
      <c r="M31" s="137">
        <v>13717208.909999998</v>
      </c>
      <c r="N31" s="440">
        <v>13882003.049999999</v>
      </c>
      <c r="O31" s="440">
        <v>14148435.029999997</v>
      </c>
      <c r="P31" s="440">
        <v>14505490.550000001</v>
      </c>
      <c r="Q31" s="440">
        <v>14219417.899999999</v>
      </c>
      <c r="R31" s="440">
        <v>14262312.289999999</v>
      </c>
      <c r="S31" s="440">
        <v>13860417.129999997</v>
      </c>
    </row>
    <row r="32" spans="1:19">
      <c r="A32" s="91" t="s">
        <v>203</v>
      </c>
      <c r="B32" s="127">
        <v>4608243</v>
      </c>
      <c r="C32" s="128">
        <v>4726762.2</v>
      </c>
      <c r="D32" s="127">
        <v>5081443.74</v>
      </c>
      <c r="E32" s="128">
        <v>5191726.8600000003</v>
      </c>
      <c r="F32" s="128">
        <v>5324299.29</v>
      </c>
      <c r="G32" s="128">
        <v>5604108.3899999997</v>
      </c>
      <c r="H32" s="128">
        <v>5764979.79</v>
      </c>
      <c r="I32" s="128">
        <v>5976598.5</v>
      </c>
      <c r="J32" s="128">
        <v>6027239.79</v>
      </c>
      <c r="K32" s="137">
        <v>8275935</v>
      </c>
      <c r="L32" s="137">
        <v>11561393</v>
      </c>
      <c r="M32" s="137">
        <v>11672920.527999999</v>
      </c>
      <c r="N32" s="440">
        <v>12324302.545599997</v>
      </c>
      <c r="O32" s="440">
        <v>12416524.224000001</v>
      </c>
      <c r="P32" s="440">
        <v>12404472.164799999</v>
      </c>
      <c r="Q32" s="440">
        <v>11799220.2992</v>
      </c>
      <c r="R32" s="440">
        <v>11594640.139199998</v>
      </c>
      <c r="S32" s="440">
        <v>11352268.948799999</v>
      </c>
    </row>
    <row r="33" spans="1:19">
      <c r="A33" s="91" t="s">
        <v>204</v>
      </c>
      <c r="B33" s="127">
        <v>10559536.200000001</v>
      </c>
      <c r="C33" s="128">
        <v>10688862</v>
      </c>
      <c r="D33" s="127">
        <v>10836899.4</v>
      </c>
      <c r="E33" s="128">
        <v>10998533.4</v>
      </c>
      <c r="F33" s="128">
        <v>11095727.700000001</v>
      </c>
      <c r="G33" s="128">
        <v>11479501.5</v>
      </c>
      <c r="H33" s="128">
        <v>11814859.5</v>
      </c>
      <c r="I33" s="128">
        <v>11824261.800000001</v>
      </c>
      <c r="J33" s="128">
        <v>11960190.600000001</v>
      </c>
      <c r="K33" s="137">
        <v>12028110</v>
      </c>
      <c r="L33" s="137">
        <v>12256265</v>
      </c>
      <c r="M33" s="137">
        <v>12213383.100000001</v>
      </c>
      <c r="N33" s="440">
        <v>12406367.4</v>
      </c>
      <c r="O33" s="440">
        <v>12600225.9</v>
      </c>
      <c r="P33" s="440">
        <v>12469263.300000001</v>
      </c>
      <c r="Q33" s="440">
        <v>12684372.300000001</v>
      </c>
      <c r="R33" s="440">
        <v>12898579.200000001</v>
      </c>
      <c r="S33" s="440">
        <v>12598470.804000001</v>
      </c>
    </row>
    <row r="34" spans="1:19">
      <c r="A34" s="91" t="s">
        <v>205</v>
      </c>
      <c r="B34" s="127">
        <v>17972428.560000002</v>
      </c>
      <c r="C34" s="128">
        <v>17869752.84</v>
      </c>
      <c r="D34" s="127">
        <v>17519511</v>
      </c>
      <c r="E34" s="128">
        <v>17417118.120000001</v>
      </c>
      <c r="F34" s="128">
        <v>17382377.039999999</v>
      </c>
      <c r="G34" s="128">
        <v>17325873.960000001</v>
      </c>
      <c r="H34" s="128">
        <v>17386859.640000001</v>
      </c>
      <c r="I34" s="128">
        <v>17980649.760000002</v>
      </c>
      <c r="J34" s="128">
        <v>18051322.32</v>
      </c>
      <c r="K34" s="137">
        <v>17618638</v>
      </c>
      <c r="L34" s="137">
        <v>17898370</v>
      </c>
      <c r="M34" s="137">
        <v>17939955.000000004</v>
      </c>
      <c r="N34" s="440">
        <v>18180561.239999998</v>
      </c>
      <c r="O34" s="440">
        <v>17697617.040000003</v>
      </c>
      <c r="P34" s="440">
        <v>17780333.640000001</v>
      </c>
      <c r="Q34" s="440">
        <v>17367239.52</v>
      </c>
      <c r="R34" s="440">
        <v>17700848.52</v>
      </c>
      <c r="S34" s="440">
        <v>17208584.345901638</v>
      </c>
    </row>
    <row r="35" spans="1:19">
      <c r="A35" s="91" t="s">
        <v>206</v>
      </c>
      <c r="B35" s="127">
        <v>16456103.000000004</v>
      </c>
      <c r="C35" s="128">
        <v>17888054</v>
      </c>
      <c r="D35" s="127">
        <v>19591055.5</v>
      </c>
      <c r="E35" s="128">
        <v>19136875.050000001</v>
      </c>
      <c r="F35" s="128">
        <v>19045716.450000003</v>
      </c>
      <c r="G35" s="128">
        <v>19779891.310000002</v>
      </c>
      <c r="H35" s="128">
        <v>19947676.9157</v>
      </c>
      <c r="I35" s="128">
        <v>20252459.045600001</v>
      </c>
      <c r="J35" s="128">
        <v>20458908.760000002</v>
      </c>
      <c r="K35" s="137">
        <v>20579123</v>
      </c>
      <c r="L35" s="137">
        <v>20280530</v>
      </c>
      <c r="M35" s="137">
        <v>19639789.077902004</v>
      </c>
      <c r="N35" s="440">
        <v>20489682.549525</v>
      </c>
      <c r="O35" s="440">
        <v>20407641.130302999</v>
      </c>
      <c r="P35" s="440">
        <v>20955894.549758002</v>
      </c>
      <c r="Q35" s="440">
        <v>20358226.775278002</v>
      </c>
      <c r="R35" s="440">
        <v>18687592.140000004</v>
      </c>
      <c r="S35" s="440">
        <v>18318288.859176584</v>
      </c>
    </row>
    <row r="36" spans="1:19">
      <c r="A36" s="91" t="s">
        <v>207</v>
      </c>
      <c r="B36" s="127">
        <v>68062050</v>
      </c>
      <c r="C36" s="128">
        <v>67964829.659999996</v>
      </c>
      <c r="D36" s="127">
        <v>51265622.560000002</v>
      </c>
      <c r="E36" s="128">
        <v>50078724.32</v>
      </c>
      <c r="F36" s="128">
        <v>50505120.640000001</v>
      </c>
      <c r="G36" s="128">
        <v>42378368.805</v>
      </c>
      <c r="H36" s="128">
        <v>42539729.849999994</v>
      </c>
      <c r="I36" s="128">
        <v>42137095.649999999</v>
      </c>
      <c r="J36" s="128">
        <v>40713633</v>
      </c>
      <c r="K36" s="137">
        <v>35587589</v>
      </c>
      <c r="L36" s="137">
        <v>35103970</v>
      </c>
      <c r="M36" s="137">
        <v>35459640.825399995</v>
      </c>
      <c r="N36" s="440">
        <v>35900271.108900003</v>
      </c>
      <c r="O36" s="440">
        <v>36086726.065499991</v>
      </c>
      <c r="P36" s="440">
        <v>36216797.283700004</v>
      </c>
      <c r="Q36" s="440">
        <v>44999067.773999989</v>
      </c>
      <c r="R36" s="440">
        <v>44999067.773999989</v>
      </c>
      <c r="S36" s="440">
        <v>46553016.789999992</v>
      </c>
    </row>
    <row r="37" spans="1:19">
      <c r="A37" s="91" t="s">
        <v>208</v>
      </c>
      <c r="B37" s="127">
        <v>78254352.270000011</v>
      </c>
      <c r="C37" s="128">
        <v>78289093.13620621</v>
      </c>
      <c r="D37" s="127">
        <v>82046110.74000001</v>
      </c>
      <c r="E37" s="128">
        <v>84080611.5</v>
      </c>
      <c r="F37" s="128">
        <v>84433014.570000008</v>
      </c>
      <c r="G37" s="128">
        <v>87925320.629999995</v>
      </c>
      <c r="H37" s="128">
        <v>92152485.284999996</v>
      </c>
      <c r="I37" s="128">
        <v>93694904.310000002</v>
      </c>
      <c r="J37" s="128">
        <v>96917425.079999998</v>
      </c>
      <c r="K37" s="137">
        <v>95016848</v>
      </c>
      <c r="L37" s="137">
        <v>97751880</v>
      </c>
      <c r="M37" s="137">
        <v>90294517.345606446</v>
      </c>
      <c r="N37" s="440">
        <v>101217634.84635028</v>
      </c>
      <c r="O37" s="440">
        <v>99715796.616551593</v>
      </c>
      <c r="P37" s="440">
        <v>101939684.61091934</v>
      </c>
      <c r="Q37" s="440">
        <v>107567156.40529516</v>
      </c>
      <c r="R37" s="440">
        <v>116874432.10421936</v>
      </c>
      <c r="S37" s="440">
        <v>116554086.80768065</v>
      </c>
    </row>
    <row r="38" spans="1:19">
      <c r="A38" s="91" t="s">
        <v>209</v>
      </c>
      <c r="B38" s="127">
        <v>2498163.52</v>
      </c>
      <c r="C38" s="128">
        <v>2480567.92</v>
      </c>
      <c r="D38" s="127">
        <v>2584618.7999999998</v>
      </c>
      <c r="E38" s="128">
        <v>2558164.64</v>
      </c>
      <c r="F38" s="128">
        <v>2620799.52</v>
      </c>
      <c r="G38" s="128">
        <v>2615665.92</v>
      </c>
      <c r="H38" s="128">
        <v>2676098.56</v>
      </c>
      <c r="I38" s="128">
        <v>2855968</v>
      </c>
      <c r="J38" s="128">
        <v>2892081.76</v>
      </c>
      <c r="K38" s="137">
        <v>2966794</v>
      </c>
      <c r="L38" s="137">
        <v>2914256</v>
      </c>
      <c r="M38" s="137">
        <v>3007748.912042981</v>
      </c>
      <c r="N38" s="440">
        <v>3084544.6792280581</v>
      </c>
      <c r="O38" s="440">
        <v>3122209.3831436867</v>
      </c>
      <c r="P38" s="440">
        <v>2935771.0316379243</v>
      </c>
      <c r="Q38" s="440">
        <v>2947957.8900411986</v>
      </c>
      <c r="R38" s="440">
        <v>3035143.9986714823</v>
      </c>
      <c r="S38" s="440">
        <v>3131130.4656160413</v>
      </c>
    </row>
    <row r="39" spans="1:19">
      <c r="A39" s="91" t="s">
        <v>210</v>
      </c>
      <c r="B39" s="127">
        <v>45820786.620000005</v>
      </c>
      <c r="C39" s="128">
        <v>45627875.18</v>
      </c>
      <c r="D39" s="127">
        <v>46754673.520000003</v>
      </c>
      <c r="E39" s="128">
        <v>46145195.5</v>
      </c>
      <c r="F39" s="128">
        <v>47557889.200000003</v>
      </c>
      <c r="G39" s="128">
        <v>47789918.700000003</v>
      </c>
      <c r="H39" s="128">
        <v>47236297.160000004</v>
      </c>
      <c r="I39" s="128">
        <v>47839446.520000003</v>
      </c>
      <c r="J39" s="128">
        <v>48288435.880000003</v>
      </c>
      <c r="K39" s="137">
        <v>48721917</v>
      </c>
      <c r="L39" s="137">
        <v>48921395</v>
      </c>
      <c r="M39" s="137">
        <v>47743122.986079983</v>
      </c>
      <c r="N39" s="440">
        <v>47913272.062554494</v>
      </c>
      <c r="O39" s="440">
        <v>48514635.385141589</v>
      </c>
      <c r="P39" s="440">
        <v>48229075.959703565</v>
      </c>
      <c r="Q39" s="440">
        <v>47551194.90232417</v>
      </c>
      <c r="R39" s="440">
        <v>46744455.042982057</v>
      </c>
      <c r="S39" s="440">
        <v>45719058.512549132</v>
      </c>
    </row>
    <row r="40" spans="1:19">
      <c r="A40" s="91" t="s">
        <v>211</v>
      </c>
      <c r="B40" s="127">
        <v>24211825</v>
      </c>
      <c r="C40" s="128">
        <v>23841726.25</v>
      </c>
      <c r="D40" s="127">
        <v>23918921.25</v>
      </c>
      <c r="E40" s="128">
        <v>24275238.75</v>
      </c>
      <c r="F40" s="128">
        <v>24865052.5</v>
      </c>
      <c r="G40" s="128">
        <v>25604433.75</v>
      </c>
      <c r="H40" s="128">
        <v>25021197.5</v>
      </c>
      <c r="I40" s="128">
        <v>25687618.75</v>
      </c>
      <c r="J40" s="128">
        <v>24970068.75</v>
      </c>
      <c r="K40" s="137">
        <v>24618806</v>
      </c>
      <c r="L40" s="137">
        <v>24967678</v>
      </c>
      <c r="M40" s="137">
        <v>25659655.39576102</v>
      </c>
      <c r="N40" s="440">
        <v>26689049.5625</v>
      </c>
      <c r="O40" s="440">
        <v>27393187.179300942</v>
      </c>
      <c r="P40" s="440">
        <v>28222352.469705757</v>
      </c>
      <c r="Q40" s="440">
        <v>28023897.857627638</v>
      </c>
      <c r="R40" s="440">
        <v>28073109.541633308</v>
      </c>
      <c r="S40" s="440">
        <v>27737574.796627246</v>
      </c>
    </row>
    <row r="41" spans="1:19">
      <c r="A41" s="91" t="s">
        <v>212</v>
      </c>
      <c r="B41" s="127">
        <v>5734466.4000000004</v>
      </c>
      <c r="C41" s="128">
        <v>5800311.4000000004</v>
      </c>
      <c r="D41" s="127">
        <v>5986705.4000000004</v>
      </c>
      <c r="E41" s="128">
        <v>5933174</v>
      </c>
      <c r="F41" s="128">
        <v>6083022.4000000004</v>
      </c>
      <c r="G41" s="128">
        <v>6198496.2000000002</v>
      </c>
      <c r="H41" s="128">
        <v>6218053.4000000004</v>
      </c>
      <c r="I41" s="128">
        <v>6421480</v>
      </c>
      <c r="J41" s="128">
        <v>6506177.6000000006</v>
      </c>
      <c r="K41" s="137">
        <v>6593921</v>
      </c>
      <c r="L41" s="137">
        <v>6650855</v>
      </c>
      <c r="M41" s="137">
        <v>6909786.7800000012</v>
      </c>
      <c r="N41" s="440">
        <v>7174730.472000001</v>
      </c>
      <c r="O41" s="440">
        <v>7432500.2439999999</v>
      </c>
      <c r="P41" s="440">
        <v>7342585.926</v>
      </c>
      <c r="Q41" s="440">
        <v>7523396.6600000001</v>
      </c>
      <c r="R41" s="440">
        <v>7283374.7480000006</v>
      </c>
      <c r="S41" s="440">
        <v>7219683.5100000007</v>
      </c>
    </row>
    <row r="42" spans="1:19">
      <c r="A42" s="91" t="s">
        <v>213</v>
      </c>
      <c r="B42" s="127">
        <v>28408984.580000002</v>
      </c>
      <c r="C42" s="128">
        <v>27186883.130000003</v>
      </c>
      <c r="D42" s="127">
        <v>27188826.300000001</v>
      </c>
      <c r="E42" s="128">
        <v>26826594.759999998</v>
      </c>
      <c r="F42" s="128">
        <v>27217485.640000001</v>
      </c>
      <c r="G42" s="128">
        <v>27096717.710000001</v>
      </c>
      <c r="H42" s="128">
        <v>27377329.940000005</v>
      </c>
      <c r="I42" s="128">
        <v>27841930.760000002</v>
      </c>
      <c r="J42" s="128">
        <v>28167080.649999999</v>
      </c>
      <c r="K42" s="137">
        <v>26670153</v>
      </c>
      <c r="L42" s="137">
        <v>26438417</v>
      </c>
      <c r="M42" s="137">
        <v>26364255.629999995</v>
      </c>
      <c r="N42" s="440">
        <v>26364255.629999995</v>
      </c>
      <c r="O42" s="440">
        <v>28112000</v>
      </c>
      <c r="P42" s="440">
        <v>28112000</v>
      </c>
      <c r="Q42" s="440">
        <v>26043440.639999997</v>
      </c>
      <c r="R42" s="440">
        <v>26197377.149999999</v>
      </c>
      <c r="S42" s="440">
        <v>26015522.814208571</v>
      </c>
    </row>
    <row r="43" spans="1:19">
      <c r="A43" s="91" t="s">
        <v>214</v>
      </c>
      <c r="B43" s="127">
        <v>2181363</v>
      </c>
      <c r="C43" s="128">
        <v>2122881</v>
      </c>
      <c r="D43" s="127">
        <v>2075619</v>
      </c>
      <c r="E43" s="128">
        <v>2187033</v>
      </c>
      <c r="F43" s="128">
        <v>2068173</v>
      </c>
      <c r="G43" s="128">
        <v>2090805</v>
      </c>
      <c r="H43" s="128">
        <v>2121012</v>
      </c>
      <c r="I43" s="128">
        <v>2193162</v>
      </c>
      <c r="J43" s="128">
        <v>2196195</v>
      </c>
      <c r="K43" s="137">
        <v>2162441</v>
      </c>
      <c r="L43" s="137">
        <v>2147737</v>
      </c>
      <c r="M43" s="137">
        <v>2070711.7529032258</v>
      </c>
      <c r="N43" s="440">
        <v>2068450.8658064513</v>
      </c>
      <c r="O43" s="440">
        <v>2057796.8796774196</v>
      </c>
      <c r="P43" s="440">
        <v>2061449.0419354839</v>
      </c>
      <c r="Q43" s="440">
        <v>1998554.9535483874</v>
      </c>
      <c r="R43" s="440">
        <v>2049269.0622580643</v>
      </c>
      <c r="S43" s="440">
        <v>1991297.3748387098</v>
      </c>
    </row>
    <row r="44" spans="1:19">
      <c r="A44" s="91" t="s">
        <v>215</v>
      </c>
      <c r="B44" s="127">
        <v>69583641.599999994</v>
      </c>
      <c r="C44" s="128">
        <v>70346640.384000003</v>
      </c>
      <c r="D44" s="127">
        <v>72094742.783999994</v>
      </c>
      <c r="E44" s="128">
        <v>73886604.288000003</v>
      </c>
      <c r="F44" s="128">
        <v>76236668.159999996</v>
      </c>
      <c r="G44" s="128">
        <v>78168235.008000001</v>
      </c>
      <c r="H44" s="128">
        <v>79961120.255999997</v>
      </c>
      <c r="I44" s="128">
        <v>81092904.959999993</v>
      </c>
      <c r="J44" s="128">
        <v>82161788.928000003</v>
      </c>
      <c r="K44" s="137">
        <v>82028404</v>
      </c>
      <c r="L44" s="137">
        <v>85124141</v>
      </c>
      <c r="M44" s="137">
        <v>83619735.747083291</v>
      </c>
      <c r="N44" s="440">
        <v>87837446.772941068</v>
      </c>
      <c r="O44" s="440">
        <v>88838569.791031078</v>
      </c>
      <c r="P44" s="440">
        <v>88719565.007996947</v>
      </c>
      <c r="Q44" s="440">
        <v>87734468.7568831</v>
      </c>
      <c r="R44" s="440">
        <v>86117687.203539357</v>
      </c>
      <c r="S44" s="440">
        <v>86355687.750956744</v>
      </c>
    </row>
    <row r="45" spans="1:19">
      <c r="A45" s="91" t="s">
        <v>216</v>
      </c>
      <c r="B45" s="127">
        <v>4806716</v>
      </c>
      <c r="C45" s="128">
        <v>4734967.5</v>
      </c>
      <c r="D45" s="127">
        <v>4877674</v>
      </c>
      <c r="E45" s="128">
        <v>4873951</v>
      </c>
      <c r="F45" s="128">
        <v>5115181</v>
      </c>
      <c r="G45" s="128">
        <v>5197257</v>
      </c>
      <c r="H45" s="128">
        <v>5305317.5</v>
      </c>
      <c r="I45" s="128">
        <v>5401563</v>
      </c>
      <c r="J45" s="128">
        <v>5579808</v>
      </c>
      <c r="K45" s="137">
        <v>5628026</v>
      </c>
      <c r="L45" s="137">
        <v>5796152</v>
      </c>
      <c r="M45" s="137">
        <v>5753962.7999999998</v>
      </c>
      <c r="N45" s="440">
        <v>5866845.3500000006</v>
      </c>
      <c r="O45" s="440">
        <v>5992162.911249999</v>
      </c>
      <c r="P45" s="440">
        <v>6041208.3799399985</v>
      </c>
      <c r="Q45" s="440">
        <v>6119169.125</v>
      </c>
      <c r="R45" s="440">
        <v>6110373.1549999993</v>
      </c>
      <c r="S45" s="440">
        <v>6041148.5600000005</v>
      </c>
    </row>
    <row r="46" spans="1:19">
      <c r="A46" s="91" t="s">
        <v>217</v>
      </c>
      <c r="B46" s="127">
        <v>13968672.9</v>
      </c>
      <c r="C46" s="128">
        <v>14119930.5</v>
      </c>
      <c r="D46" s="127">
        <v>14400765.6</v>
      </c>
      <c r="E46" s="128">
        <v>14411007</v>
      </c>
      <c r="F46" s="128">
        <v>14998896.9</v>
      </c>
      <c r="G46" s="128">
        <v>15415654.799999999</v>
      </c>
      <c r="H46" s="128">
        <v>15605105.1</v>
      </c>
      <c r="I46" s="128">
        <v>15180648.6</v>
      </c>
      <c r="J46" s="128">
        <v>16235374.545</v>
      </c>
      <c r="K46" s="137">
        <v>17477387</v>
      </c>
      <c r="L46" s="137">
        <v>18032899</v>
      </c>
      <c r="M46" s="137">
        <v>17599705.66</v>
      </c>
      <c r="N46" s="440">
        <v>17928466.809999995</v>
      </c>
      <c r="O46" s="440">
        <v>18205909.199999999</v>
      </c>
      <c r="P46" s="440">
        <v>17651477.632465437</v>
      </c>
      <c r="Q46" s="440">
        <v>17013073.549493086</v>
      </c>
      <c r="R46" s="440">
        <v>16798754.737741936</v>
      </c>
      <c r="S46" s="440">
        <v>16435692.087165898</v>
      </c>
    </row>
    <row r="47" spans="1:19">
      <c r="A47" s="91" t="s">
        <v>218</v>
      </c>
      <c r="B47" s="127">
        <v>100747613.22</v>
      </c>
      <c r="C47" s="128">
        <v>98419733.978186667</v>
      </c>
      <c r="D47" s="127">
        <v>100623039.08863536</v>
      </c>
      <c r="E47" s="128">
        <v>101781772.44600001</v>
      </c>
      <c r="F47" s="128">
        <v>103005066.83399999</v>
      </c>
      <c r="G47" s="128">
        <v>107998662.37800001</v>
      </c>
      <c r="H47" s="128">
        <v>107908985.226</v>
      </c>
      <c r="I47" s="128">
        <v>108774313.086</v>
      </c>
      <c r="J47" s="128">
        <v>109573570.41525367</v>
      </c>
      <c r="K47" s="137">
        <v>110187417</v>
      </c>
      <c r="L47" s="137">
        <v>110133265</v>
      </c>
      <c r="M47" s="137">
        <v>109999831.19999997</v>
      </c>
      <c r="N47" s="440">
        <v>112714699.14000002</v>
      </c>
      <c r="O47" s="440">
        <v>113644224.58064517</v>
      </c>
      <c r="P47" s="440">
        <v>119267697.24697161</v>
      </c>
      <c r="Q47" s="440">
        <v>117218141.72588903</v>
      </c>
      <c r="R47" s="440">
        <v>115611797</v>
      </c>
      <c r="S47" s="440">
        <v>115611797</v>
      </c>
    </row>
    <row r="48" spans="1:19">
      <c r="A48" s="91" t="s">
        <v>219</v>
      </c>
      <c r="B48" s="127">
        <v>8714222</v>
      </c>
      <c r="C48" s="128">
        <v>8569759</v>
      </c>
      <c r="D48" s="127">
        <v>9386069</v>
      </c>
      <c r="E48" s="128">
        <v>9476665</v>
      </c>
      <c r="F48" s="128">
        <v>9374101</v>
      </c>
      <c r="G48" s="128">
        <v>10315778</v>
      </c>
      <c r="H48" s="128">
        <v>10218153</v>
      </c>
      <c r="I48" s="128">
        <v>10520697</v>
      </c>
      <c r="J48" s="128">
        <v>10590811</v>
      </c>
      <c r="K48" s="137">
        <v>11203055</v>
      </c>
      <c r="L48" s="137">
        <v>12674037</v>
      </c>
      <c r="M48" s="137">
        <v>12451302.4</v>
      </c>
      <c r="N48" s="440">
        <v>13063628.800000001</v>
      </c>
      <c r="O48" s="440">
        <v>14766860.800000001</v>
      </c>
      <c r="P48" s="440">
        <v>14916787.200000001</v>
      </c>
      <c r="Q48" s="440">
        <v>14259302.4</v>
      </c>
      <c r="R48" s="440">
        <v>14122304</v>
      </c>
      <c r="S48" s="440">
        <v>14226880</v>
      </c>
    </row>
    <row r="49" spans="1:19">
      <c r="A49" s="91" t="s">
        <v>220</v>
      </c>
      <c r="B49" s="127">
        <v>3583604.8050000002</v>
      </c>
      <c r="C49" s="128">
        <v>3531538.1349999998</v>
      </c>
      <c r="D49" s="127">
        <v>3632582.6349999998</v>
      </c>
      <c r="E49" s="128">
        <v>3507574.98</v>
      </c>
      <c r="F49" s="128">
        <v>3581460.69</v>
      </c>
      <c r="G49" s="128">
        <v>3576334.53</v>
      </c>
      <c r="H49" s="128">
        <v>3618756.79</v>
      </c>
      <c r="I49" s="128">
        <v>3692486.415</v>
      </c>
      <c r="J49" s="128">
        <v>3741234.2250000001</v>
      </c>
      <c r="K49" s="137">
        <v>3802501</v>
      </c>
      <c r="L49" s="137">
        <v>3825043</v>
      </c>
      <c r="M49" s="137">
        <v>3822809.806383871</v>
      </c>
      <c r="N49" s="440">
        <v>3860709.7617983865</v>
      </c>
      <c r="O49" s="440">
        <v>3950805.8471499998</v>
      </c>
      <c r="P49" s="440">
        <v>3941636.1714000003</v>
      </c>
      <c r="Q49" s="440">
        <v>4251723.9789500004</v>
      </c>
      <c r="R49" s="440">
        <v>4341373.7836999996</v>
      </c>
      <c r="S49" s="440">
        <v>4294693.3208499998</v>
      </c>
    </row>
    <row r="50" spans="1:19">
      <c r="A50" s="91" t="s">
        <v>221</v>
      </c>
      <c r="B50" s="127">
        <v>36388740</v>
      </c>
      <c r="C50" s="128">
        <v>35192710.200000003</v>
      </c>
      <c r="D50" s="127">
        <v>35215296.149999999</v>
      </c>
      <c r="E50" s="128">
        <v>38767444.469999999</v>
      </c>
      <c r="F50" s="128">
        <v>40811565.960000001</v>
      </c>
      <c r="G50" s="128">
        <v>42271573.919999994</v>
      </c>
      <c r="H50" s="128">
        <v>42240696.629999995</v>
      </c>
      <c r="I50" s="128">
        <v>42613124.999999993</v>
      </c>
      <c r="J50" s="128">
        <v>43144823.640000001</v>
      </c>
      <c r="K50" s="137">
        <v>43267470</v>
      </c>
      <c r="L50" s="137">
        <v>43844052</v>
      </c>
      <c r="M50" s="137">
        <v>44063170.942209229</v>
      </c>
      <c r="N50" s="440">
        <v>44992384.534019381</v>
      </c>
      <c r="O50" s="440">
        <v>46115852.536363639</v>
      </c>
      <c r="P50" s="440">
        <v>45652724.353841752</v>
      </c>
      <c r="Q50" s="440">
        <v>45321519.162191384</v>
      </c>
      <c r="R50" s="440">
        <v>45112170.493273288</v>
      </c>
      <c r="S50" s="440">
        <v>44276735.335985288</v>
      </c>
    </row>
    <row r="51" spans="1:19">
      <c r="A51" s="91" t="s">
        <v>222</v>
      </c>
      <c r="B51" s="127">
        <v>20686795.272</v>
      </c>
      <c r="C51" s="128">
        <v>22953142.784000002</v>
      </c>
      <c r="D51" s="127">
        <v>25755727.800000001</v>
      </c>
      <c r="E51" s="128">
        <v>27642843.600000001</v>
      </c>
      <c r="F51" s="128">
        <v>29884366.890000004</v>
      </c>
      <c r="G51" s="128">
        <v>29756202.534000002</v>
      </c>
      <c r="H51" s="128">
        <v>30020071.752000004</v>
      </c>
      <c r="I51" s="128">
        <v>30089447.640000004</v>
      </c>
      <c r="J51" s="128">
        <v>32791187.502000004</v>
      </c>
      <c r="K51" s="137">
        <v>31937872</v>
      </c>
      <c r="L51" s="137">
        <v>32287270</v>
      </c>
      <c r="M51" s="137">
        <v>32578180.411320001</v>
      </c>
      <c r="N51" s="440">
        <v>33630551.532360002</v>
      </c>
      <c r="O51" s="440">
        <v>35518557.810600005</v>
      </c>
      <c r="P51" s="440">
        <v>35592830.663220003</v>
      </c>
      <c r="Q51" s="440">
        <v>34964852.433930002</v>
      </c>
      <c r="R51" s="440">
        <v>56482689.108959995</v>
      </c>
      <c r="S51" s="440">
        <v>74517511.502200007</v>
      </c>
    </row>
    <row r="52" spans="1:19">
      <c r="A52" s="91" t="s">
        <v>223</v>
      </c>
      <c r="B52" s="127">
        <v>6956735.5</v>
      </c>
      <c r="C52" s="128">
        <v>6771281</v>
      </c>
      <c r="D52" s="127">
        <v>6790223</v>
      </c>
      <c r="E52" s="128">
        <v>6767645.5</v>
      </c>
      <c r="F52" s="128">
        <v>6962994.5</v>
      </c>
      <c r="G52" s="128">
        <v>7016394</v>
      </c>
      <c r="H52" s="128">
        <v>7010443</v>
      </c>
      <c r="I52" s="128">
        <v>7215109</v>
      </c>
      <c r="J52" s="128">
        <v>7483239.5</v>
      </c>
      <c r="K52" s="137">
        <v>7416897</v>
      </c>
      <c r="L52" s="137">
        <v>7552625</v>
      </c>
      <c r="M52" s="137">
        <v>7475767.8300000001</v>
      </c>
      <c r="N52" s="440">
        <v>7546058.4900000002</v>
      </c>
      <c r="O52" s="440">
        <v>7656716.8599999994</v>
      </c>
      <c r="P52" s="440">
        <v>7843406.6899999995</v>
      </c>
      <c r="Q52" s="440">
        <v>7633450.370000001</v>
      </c>
      <c r="R52" s="440">
        <v>7572623.2999999989</v>
      </c>
      <c r="S52" s="440">
        <v>7508312.4600000009</v>
      </c>
    </row>
    <row r="53" spans="1:19">
      <c r="A53" s="91" t="s">
        <v>224</v>
      </c>
      <c r="B53" s="127">
        <v>9287160</v>
      </c>
      <c r="C53" s="128">
        <v>9238290</v>
      </c>
      <c r="D53" s="127">
        <v>9191484</v>
      </c>
      <c r="E53" s="128">
        <v>9539792</v>
      </c>
      <c r="F53" s="128">
        <v>9824176</v>
      </c>
      <c r="G53" s="128">
        <v>9429274</v>
      </c>
      <c r="H53" s="128">
        <v>9482038</v>
      </c>
      <c r="I53" s="128">
        <v>9569582</v>
      </c>
      <c r="J53" s="128">
        <v>9783550</v>
      </c>
      <c r="K53" s="137">
        <v>9710626</v>
      </c>
      <c r="L53" s="137">
        <v>9755323</v>
      </c>
      <c r="M53" s="137">
        <v>9859058</v>
      </c>
      <c r="N53" s="440">
        <v>9930283.9948399998</v>
      </c>
      <c r="O53" s="440">
        <v>9987996.7660000008</v>
      </c>
      <c r="P53" s="440">
        <v>10085650.258000001</v>
      </c>
      <c r="Q53" s="440">
        <v>9901988.9059999976</v>
      </c>
      <c r="R53" s="440">
        <v>9666736.9473333322</v>
      </c>
      <c r="S53" s="440">
        <v>9654919.2200000007</v>
      </c>
    </row>
    <row r="54" spans="1:19">
      <c r="A54" s="91" t="s">
        <v>225</v>
      </c>
      <c r="B54" s="127">
        <v>237744.58</v>
      </c>
      <c r="C54" s="128">
        <v>227355.86</v>
      </c>
      <c r="D54" s="127">
        <v>236634.78</v>
      </c>
      <c r="E54" s="128">
        <v>235996.79999999999</v>
      </c>
      <c r="F54" s="128">
        <v>241251.92</v>
      </c>
      <c r="G54" s="128">
        <v>248474.3</v>
      </c>
      <c r="H54" s="128">
        <v>252072.16</v>
      </c>
      <c r="I54" s="128">
        <v>258373.22</v>
      </c>
      <c r="J54" s="128">
        <v>263172.64</v>
      </c>
      <c r="K54" s="137">
        <v>263477</v>
      </c>
      <c r="L54" s="137">
        <v>276840</v>
      </c>
      <c r="M54" s="137">
        <v>266592.27324499993</v>
      </c>
      <c r="N54" s="440">
        <v>272125.76598000003</v>
      </c>
      <c r="O54" s="440">
        <v>284245.13652799994</v>
      </c>
      <c r="P54" s="440">
        <v>296110.66599499999</v>
      </c>
      <c r="Q54" s="440">
        <v>266664.31194140995</v>
      </c>
      <c r="R54" s="440">
        <v>261563.78315491005</v>
      </c>
      <c r="S54" s="440">
        <v>250223.85896407699</v>
      </c>
    </row>
    <row r="55" spans="1:19" ht="13.5" thickBot="1">
      <c r="A55" s="438" t="s">
        <v>176</v>
      </c>
      <c r="B55" s="439">
        <f t="shared" ref="B55:J55" si="0">SUM(B3:B54)</f>
        <v>1476449548.4424002</v>
      </c>
      <c r="C55" s="439">
        <f t="shared" si="0"/>
        <v>1469170030.4964931</v>
      </c>
      <c r="D55" s="439">
        <f t="shared" si="0"/>
        <v>1478248890.5514891</v>
      </c>
      <c r="E55" s="439">
        <f t="shared" si="0"/>
        <v>1491554141.1378002</v>
      </c>
      <c r="F55" s="439">
        <f t="shared" si="0"/>
        <v>1512218559.7725008</v>
      </c>
      <c r="G55" s="439">
        <f t="shared" si="0"/>
        <v>1550761820.4554999</v>
      </c>
      <c r="H55" s="439">
        <f t="shared" si="0"/>
        <v>1581588567.5336504</v>
      </c>
      <c r="I55" s="439">
        <f t="shared" si="0"/>
        <v>1593811778.195375</v>
      </c>
      <c r="J55" s="439">
        <f t="shared" si="0"/>
        <v>1625809369.6578288</v>
      </c>
      <c r="K55" s="439">
        <f t="shared" ref="K55:Q55" si="1">SUM(K4:K54)</f>
        <v>1569973668</v>
      </c>
      <c r="L55" s="439">
        <f t="shared" si="1"/>
        <v>1601308423</v>
      </c>
      <c r="M55" s="439">
        <f t="shared" si="1"/>
        <v>1604185195.7769406</v>
      </c>
      <c r="N55" s="439">
        <f t="shared" si="1"/>
        <v>1649504241.7832065</v>
      </c>
      <c r="O55" s="439">
        <f t="shared" si="1"/>
        <v>1669550674.8179305</v>
      </c>
      <c r="P55" s="439">
        <f t="shared" si="1"/>
        <v>1679039785.9667723</v>
      </c>
      <c r="Q55" s="439">
        <f t="shared" si="1"/>
        <v>1663549710.660713</v>
      </c>
      <c r="R55" s="439">
        <v>1672694032.955996</v>
      </c>
      <c r="S55" s="439">
        <v>1684171159.0026124</v>
      </c>
    </row>
    <row r="56" spans="1:19" ht="13.5" thickTop="1"/>
    <row r="57" spans="1:19">
      <c r="B57" s="137">
        <v>3381408000</v>
      </c>
      <c r="C57" s="137">
        <v>3331312000</v>
      </c>
      <c r="D57" s="137">
        <v>3383950000</v>
      </c>
      <c r="E57" s="137">
        <v>3387863000</v>
      </c>
      <c r="F57" s="137">
        <v>3420468000</v>
      </c>
      <c r="G57" s="137">
        <v>3489475000</v>
      </c>
      <c r="H57" s="137">
        <v>3567326000</v>
      </c>
      <c r="I57" s="137">
        <v>3555177000</v>
      </c>
      <c r="J57" s="137">
        <v>3651126000</v>
      </c>
      <c r="K57" s="137">
        <v>3604856000</v>
      </c>
      <c r="L57" s="137">
        <v>3660505000</v>
      </c>
      <c r="M57" s="137">
        <v>3643159000</v>
      </c>
      <c r="N57" s="137">
        <v>3718303000</v>
      </c>
      <c r="O57" s="137">
        <v>3744979000</v>
      </c>
      <c r="P57" s="137">
        <v>3778522000</v>
      </c>
      <c r="Q57" s="137">
        <v>3771991000</v>
      </c>
      <c r="R57" s="137">
        <v>3650822000</v>
      </c>
      <c r="S57" s="137">
        <v>3650822000</v>
      </c>
    </row>
    <row r="58" spans="1:19" ht="15">
      <c r="A58" s="722" t="s">
        <v>1093</v>
      </c>
      <c r="B58" s="722"/>
    </row>
    <row r="59" spans="1:19">
      <c r="B59" s="668">
        <f>B57+B55</f>
        <v>4857857548.4424</v>
      </c>
      <c r="C59" s="668">
        <f t="shared" ref="C59:S59" si="2">C57+C55</f>
        <v>4800482030.4964933</v>
      </c>
      <c r="D59" s="668">
        <f t="shared" si="2"/>
        <v>4862198890.5514889</v>
      </c>
      <c r="E59" s="668">
        <f t="shared" si="2"/>
        <v>4879417141.1378002</v>
      </c>
      <c r="F59" s="668">
        <f t="shared" si="2"/>
        <v>4932686559.772501</v>
      </c>
      <c r="G59" s="668">
        <f t="shared" si="2"/>
        <v>5040236820.4554996</v>
      </c>
      <c r="H59" s="668">
        <f t="shared" si="2"/>
        <v>5148914567.5336504</v>
      </c>
      <c r="I59" s="668">
        <f t="shared" si="2"/>
        <v>5148988778.1953754</v>
      </c>
      <c r="J59" s="668">
        <f t="shared" si="2"/>
        <v>5276935369.6578293</v>
      </c>
      <c r="K59" s="668">
        <f t="shared" si="2"/>
        <v>5174829668</v>
      </c>
      <c r="L59" s="668">
        <f t="shared" si="2"/>
        <v>5261813423</v>
      </c>
      <c r="M59" s="668">
        <f t="shared" si="2"/>
        <v>5247344195.7769403</v>
      </c>
      <c r="N59" s="668">
        <f t="shared" si="2"/>
        <v>5367807241.7832069</v>
      </c>
      <c r="O59" s="668">
        <f t="shared" si="2"/>
        <v>5414529674.8179302</v>
      </c>
      <c r="P59" s="668">
        <f t="shared" si="2"/>
        <v>5457561785.9667721</v>
      </c>
      <c r="Q59" s="668">
        <f t="shared" si="2"/>
        <v>5435540710.6607132</v>
      </c>
      <c r="R59" s="668">
        <f t="shared" si="2"/>
        <v>5323516032.9559956</v>
      </c>
      <c r="S59" s="668">
        <f t="shared" si="2"/>
        <v>5334993159.0026121</v>
      </c>
    </row>
    <row r="61" spans="1:19">
      <c r="B61" s="136">
        <f>B55/B59</f>
        <v>0.30393018603762928</v>
      </c>
      <c r="C61" s="136">
        <f t="shared" ref="C61:S61" si="3">C55/C59</f>
        <v>0.30604635558744986</v>
      </c>
      <c r="D61" s="136">
        <f t="shared" si="3"/>
        <v>0.30402888154660013</v>
      </c>
      <c r="E61" s="136">
        <f t="shared" si="3"/>
        <v>0.3056828506344908</v>
      </c>
      <c r="F61" s="136">
        <f t="shared" si="3"/>
        <v>0.30657098144144906</v>
      </c>
      <c r="G61" s="136">
        <f t="shared" si="3"/>
        <v>0.30767638023710031</v>
      </c>
      <c r="H61" s="136">
        <f t="shared" si="3"/>
        <v>0.30716931632665201</v>
      </c>
      <c r="I61" s="136">
        <f t="shared" si="3"/>
        <v>0.30953879428612319</v>
      </c>
      <c r="J61" s="136">
        <f t="shared" si="3"/>
        <v>0.30809726778276814</v>
      </c>
      <c r="K61" s="136">
        <f t="shared" si="3"/>
        <v>0.3033865399876578</v>
      </c>
      <c r="L61" s="136">
        <f t="shared" si="3"/>
        <v>0.30432634042105983</v>
      </c>
      <c r="M61" s="136">
        <f t="shared" si="3"/>
        <v>0.30571373554416115</v>
      </c>
      <c r="N61" s="136">
        <f t="shared" si="3"/>
        <v>0.30729572942623673</v>
      </c>
      <c r="O61" s="136">
        <f t="shared" si="3"/>
        <v>0.3083463892686249</v>
      </c>
      <c r="P61" s="136">
        <f t="shared" si="3"/>
        <v>0.30765383000961138</v>
      </c>
      <c r="Q61" s="136">
        <f t="shared" si="3"/>
        <v>0.30605045555044724</v>
      </c>
      <c r="R61" s="136">
        <f t="shared" si="3"/>
        <v>0.3142085085497896</v>
      </c>
      <c r="S61" s="136">
        <f t="shared" si="3"/>
        <v>0.31568384603467264</v>
      </c>
    </row>
  </sheetData>
  <mergeCells count="2">
    <mergeCell ref="A1:H1"/>
    <mergeCell ref="A58:B58"/>
  </mergeCells>
  <phoneticPr fontId="15" type="noConversion"/>
  <hyperlinks>
    <hyperlink ref="A58:B58" location="'Table of Contents'!A1" display="Table of contents"/>
  </hyperlinks>
  <pageMargins left="0.75" right="0.75" top="1" bottom="1" header="0.5" footer="0.5"/>
  <pageSetup orientation="portrait" verticalDpi="1200" r:id="rId1"/>
  <headerFooter alignWithMargins="0"/>
  <ignoredErrors>
    <ignoredError sqref="B55:Q55" formulaRange="1"/>
  </ignoredErrors>
</worksheet>
</file>

<file path=xl/worksheets/sheet37.xml><?xml version="1.0" encoding="utf-8"?>
<worksheet xmlns="http://schemas.openxmlformats.org/spreadsheetml/2006/main" xmlns:r="http://schemas.openxmlformats.org/officeDocument/2006/relationships">
  <sheetPr codeName="Sheet31"/>
  <dimension ref="A1:H28"/>
  <sheetViews>
    <sheetView workbookViewId="0">
      <selection activeCell="G23" sqref="E20:G23"/>
    </sheetView>
  </sheetViews>
  <sheetFormatPr defaultRowHeight="12.75"/>
  <cols>
    <col min="1" max="1" width="9.28515625" customWidth="1"/>
    <col min="2" max="2" width="6.7109375" bestFit="1" customWidth="1"/>
    <col min="3" max="3" width="12.28515625" bestFit="1" customWidth="1"/>
    <col min="4" max="4" width="9.7109375" customWidth="1"/>
    <col min="5" max="5" width="8.42578125" bestFit="1" customWidth="1"/>
    <col min="6" max="6" width="8.42578125" customWidth="1"/>
    <col min="7" max="7" width="12.28515625" bestFit="1" customWidth="1"/>
  </cols>
  <sheetData>
    <row r="1" spans="1:7" ht="15.75">
      <c r="A1" s="713" t="s">
        <v>1128</v>
      </c>
      <c r="B1" s="713"/>
      <c r="C1" s="713"/>
      <c r="D1" s="713"/>
      <c r="E1" s="713"/>
      <c r="F1" s="713"/>
      <c r="G1" s="713"/>
    </row>
    <row r="2" spans="1:7" ht="15.75">
      <c r="A2" s="732" t="s">
        <v>2052</v>
      </c>
      <c r="B2" s="732"/>
      <c r="C2" s="732"/>
      <c r="D2" s="732"/>
      <c r="E2" s="732"/>
      <c r="F2" s="732"/>
      <c r="G2" s="732"/>
    </row>
    <row r="3" spans="1:7" ht="10.5" customHeight="1">
      <c r="A3" s="426" t="s">
        <v>934</v>
      </c>
      <c r="B3" s="426"/>
      <c r="C3" s="426"/>
      <c r="D3" s="426"/>
      <c r="E3" s="426"/>
      <c r="F3" s="426"/>
      <c r="G3" s="426"/>
    </row>
    <row r="4" spans="1:7" ht="13.5" thickBot="1">
      <c r="A4" s="49" t="s">
        <v>227</v>
      </c>
      <c r="B4" s="43" t="s">
        <v>1130</v>
      </c>
      <c r="C4" s="43" t="s">
        <v>1129</v>
      </c>
      <c r="D4" s="30"/>
      <c r="E4" s="50" t="s">
        <v>227</v>
      </c>
      <c r="F4" s="43" t="s">
        <v>1130</v>
      </c>
      <c r="G4" s="50" t="s">
        <v>1129</v>
      </c>
    </row>
    <row r="5" spans="1:7">
      <c r="A5" s="12">
        <v>1973</v>
      </c>
      <c r="B5" s="124">
        <v>4.58</v>
      </c>
      <c r="E5" s="12">
        <v>1993</v>
      </c>
      <c r="F5" s="124">
        <v>7.85</v>
      </c>
      <c r="G5" s="4">
        <f>F5/B24-1</f>
        <v>2.3468057366362371E-2</v>
      </c>
    </row>
    <row r="6" spans="1:7">
      <c r="A6" s="12">
        <v>1974</v>
      </c>
      <c r="B6" s="124">
        <v>4.63</v>
      </c>
      <c r="C6" s="4">
        <f t="shared" ref="C6:C13" si="0">B6/B5-1</f>
        <v>1.0917030567685559E-2</v>
      </c>
      <c r="D6" s="4"/>
      <c r="E6" s="12">
        <v>1994</v>
      </c>
      <c r="F6" s="124">
        <v>7.82</v>
      </c>
      <c r="G6" s="4">
        <f t="shared" ref="G6:G10" si="1">F6/F5-1</f>
        <v>-3.8216560509553021E-3</v>
      </c>
    </row>
    <row r="7" spans="1:7">
      <c r="A7" s="12">
        <v>1975</v>
      </c>
      <c r="B7" s="124">
        <v>4.6100000000000003</v>
      </c>
      <c r="C7" s="4">
        <f t="shared" si="0"/>
        <v>-4.3196544276457027E-3</v>
      </c>
      <c r="D7" s="4"/>
      <c r="E7" s="12">
        <v>1995</v>
      </c>
      <c r="F7" s="124">
        <v>7.86</v>
      </c>
      <c r="G7" s="4">
        <f t="shared" si="1"/>
        <v>5.1150895140665842E-3</v>
      </c>
    </row>
    <row r="8" spans="1:7">
      <c r="A8" s="12">
        <v>1976</v>
      </c>
      <c r="B8" s="124">
        <v>4.59</v>
      </c>
      <c r="C8" s="4">
        <f t="shared" si="0"/>
        <v>-4.3383947939263923E-3</v>
      </c>
      <c r="D8" s="4"/>
      <c r="E8" s="12">
        <v>1996</v>
      </c>
      <c r="F8" s="124">
        <v>7.83</v>
      </c>
      <c r="G8" s="4">
        <f t="shared" si="1"/>
        <v>-3.8167938931298329E-3</v>
      </c>
    </row>
    <row r="9" spans="1:7">
      <c r="A9" s="12">
        <v>1977</v>
      </c>
      <c r="B9" s="124">
        <v>4.76</v>
      </c>
      <c r="C9" s="4">
        <f t="shared" si="0"/>
        <v>3.7037037037036979E-2</v>
      </c>
      <c r="D9" s="4"/>
      <c r="E9" s="12">
        <v>1997</v>
      </c>
      <c r="F9" s="124">
        <v>7.81</v>
      </c>
      <c r="G9" s="4">
        <f t="shared" si="1"/>
        <v>-2.5542784163474774E-3</v>
      </c>
    </row>
    <row r="10" spans="1:7">
      <c r="A10" s="12">
        <v>1978</v>
      </c>
      <c r="B10" s="124">
        <v>4.87</v>
      </c>
      <c r="C10" s="4">
        <f t="shared" si="0"/>
        <v>2.3109243697479132E-2</v>
      </c>
      <c r="D10" s="4"/>
      <c r="E10" s="12">
        <v>1998</v>
      </c>
      <c r="F10" s="124">
        <v>7.7</v>
      </c>
      <c r="G10" s="4">
        <f t="shared" si="1"/>
        <v>-1.4084507042253502E-2</v>
      </c>
    </row>
    <row r="11" spans="1:7">
      <c r="A11" s="12">
        <v>1979</v>
      </c>
      <c r="B11" s="124">
        <v>4.9800000000000004</v>
      </c>
      <c r="C11" s="4">
        <f t="shared" si="0"/>
        <v>2.2587268993840004E-2</v>
      </c>
      <c r="D11" s="4"/>
      <c r="E11" s="12">
        <v>1999</v>
      </c>
      <c r="F11" s="124">
        <v>7.72</v>
      </c>
      <c r="G11" s="4">
        <f t="shared" ref="G11:G23" si="2">F11/F10-1</f>
        <v>2.5974025974024872E-3</v>
      </c>
    </row>
    <row r="12" spans="1:7">
      <c r="A12" s="12">
        <v>1980</v>
      </c>
      <c r="B12" s="124">
        <v>5.0999999999999996</v>
      </c>
      <c r="C12" s="4">
        <f t="shared" si="0"/>
        <v>2.409638554216853E-2</v>
      </c>
      <c r="D12" s="4"/>
      <c r="E12" s="12">
        <v>2000</v>
      </c>
      <c r="F12" s="124">
        <v>7.8</v>
      </c>
      <c r="G12" s="4">
        <f t="shared" si="2"/>
        <v>1.0362694300518172E-2</v>
      </c>
    </row>
    <row r="13" spans="1:7">
      <c r="A13" s="12">
        <v>1981</v>
      </c>
      <c r="B13" s="124">
        <v>5.22</v>
      </c>
      <c r="C13" s="4">
        <f t="shared" si="0"/>
        <v>2.3529411764705799E-2</v>
      </c>
      <c r="D13" s="4"/>
      <c r="E13" s="12">
        <v>2001</v>
      </c>
      <c r="F13" s="124">
        <v>7.76</v>
      </c>
      <c r="G13" s="4">
        <f t="shared" si="2"/>
        <v>-5.12820512820511E-3</v>
      </c>
    </row>
    <row r="14" spans="1:7">
      <c r="A14" s="12">
        <v>1982</v>
      </c>
      <c r="B14" s="124">
        <v>5.3</v>
      </c>
      <c r="C14" s="4">
        <f t="shared" ref="C14:C21" si="3">B14/B13-1</f>
        <v>1.5325670498084198E-2</v>
      </c>
      <c r="D14" s="4"/>
      <c r="E14" s="12">
        <v>2002</v>
      </c>
      <c r="F14" s="124">
        <v>7.81</v>
      </c>
      <c r="G14" s="4">
        <f t="shared" si="2"/>
        <v>6.4432989690721421E-3</v>
      </c>
    </row>
    <row r="15" spans="1:7">
      <c r="A15" s="12">
        <v>1983</v>
      </c>
      <c r="B15" s="124">
        <v>5.61</v>
      </c>
      <c r="C15" s="4">
        <f t="shared" si="3"/>
        <v>5.8490566037735947E-2</v>
      </c>
      <c r="D15" s="4"/>
      <c r="E15" s="12">
        <v>2003</v>
      </c>
      <c r="F15" s="465">
        <v>7.7496645626251244</v>
      </c>
      <c r="G15" s="4">
        <f t="shared" si="2"/>
        <v>-7.7254081145806675E-3</v>
      </c>
    </row>
    <row r="16" spans="1:7">
      <c r="A16" s="12">
        <v>1984</v>
      </c>
      <c r="B16" s="124">
        <v>5.63</v>
      </c>
      <c r="C16" s="4">
        <f t="shared" si="3"/>
        <v>3.5650623885916666E-3</v>
      </c>
      <c r="D16" s="4"/>
      <c r="E16" s="12">
        <v>2004</v>
      </c>
      <c r="F16" s="465">
        <v>7.8342982556026417</v>
      </c>
      <c r="G16" s="4">
        <f t="shared" si="2"/>
        <v>1.0920949196393082E-2</v>
      </c>
    </row>
    <row r="17" spans="1:8">
      <c r="A17" s="12">
        <v>1985</v>
      </c>
      <c r="B17" s="124">
        <v>6.05</v>
      </c>
      <c r="C17" s="4">
        <f t="shared" si="3"/>
        <v>7.460035523978692E-2</v>
      </c>
      <c r="D17" s="4"/>
      <c r="E17" s="12">
        <v>2005</v>
      </c>
      <c r="F17" s="465">
        <v>7.8645071132180231</v>
      </c>
      <c r="G17" s="4">
        <f t="shared" si="2"/>
        <v>3.855974923316019E-3</v>
      </c>
      <c r="H17" s="465"/>
    </row>
    <row r="18" spans="1:8">
      <c r="A18" s="12">
        <v>1986</v>
      </c>
      <c r="B18" s="124">
        <v>6.13</v>
      </c>
      <c r="C18" s="4">
        <f t="shared" si="3"/>
        <v>1.3223140495867813E-2</v>
      </c>
      <c r="D18" s="4"/>
      <c r="E18" s="12">
        <v>2006</v>
      </c>
      <c r="F18" s="465">
        <v>7.8713421303406506</v>
      </c>
      <c r="G18" s="4">
        <f t="shared" si="2"/>
        <v>8.690966928035504E-4</v>
      </c>
      <c r="H18" s="465"/>
    </row>
    <row r="19" spans="1:8">
      <c r="A19" s="12">
        <v>1987</v>
      </c>
      <c r="B19" s="124">
        <v>6.19</v>
      </c>
      <c r="C19" s="4">
        <f t="shared" si="3"/>
        <v>9.7879282218598096E-3</v>
      </c>
      <c r="D19" s="4"/>
      <c r="E19" s="12">
        <v>2007</v>
      </c>
      <c r="F19" s="465">
        <v>7.859063218890519</v>
      </c>
      <c r="G19" s="4">
        <f t="shared" si="2"/>
        <v>-1.5599514348133559E-3</v>
      </c>
      <c r="H19" s="465"/>
    </row>
    <row r="20" spans="1:8">
      <c r="A20" s="12">
        <v>1988</v>
      </c>
      <c r="B20" s="124">
        <v>6.26</v>
      </c>
      <c r="C20" s="4">
        <f t="shared" si="3"/>
        <v>1.1308562197092087E-2</v>
      </c>
      <c r="D20" s="4"/>
      <c r="E20" s="12">
        <v>2008</v>
      </c>
      <c r="F20" s="465">
        <v>7.8789339781710019</v>
      </c>
      <c r="G20" s="4">
        <f t="shared" si="2"/>
        <v>2.5283877641701924E-3</v>
      </c>
      <c r="H20" s="465"/>
    </row>
    <row r="21" spans="1:8">
      <c r="A21" s="12">
        <v>1989</v>
      </c>
      <c r="B21" s="124">
        <v>6.37</v>
      </c>
      <c r="C21" s="4">
        <f t="shared" si="3"/>
        <v>1.7571884984025621E-2</v>
      </c>
      <c r="D21" s="4"/>
      <c r="E21" s="12">
        <v>2009</v>
      </c>
      <c r="F21" s="465">
        <v>7.97</v>
      </c>
      <c r="G21" s="4">
        <f t="shared" si="2"/>
        <v>1.1558165366190476E-2</v>
      </c>
      <c r="H21" s="465"/>
    </row>
    <row r="22" spans="1:8">
      <c r="A22" s="12">
        <v>1990</v>
      </c>
      <c r="B22" s="124">
        <v>6.76</v>
      </c>
      <c r="C22" s="4">
        <f>B22/B21-1</f>
        <v>6.1224489795918213E-2</v>
      </c>
      <c r="D22" s="4"/>
      <c r="E22" s="12">
        <v>2010</v>
      </c>
      <c r="F22" s="465">
        <v>8.1300000000000008</v>
      </c>
      <c r="G22" s="4">
        <f t="shared" si="2"/>
        <v>2.0075282308657627E-2</v>
      </c>
      <c r="H22" s="465"/>
    </row>
    <row r="23" spans="1:8">
      <c r="A23" s="12">
        <v>1991</v>
      </c>
      <c r="B23" s="124">
        <v>7.32</v>
      </c>
      <c r="C23" s="4">
        <f>B23/B22-1</f>
        <v>8.2840236686390512E-2</v>
      </c>
      <c r="D23" s="4"/>
      <c r="E23" s="598">
        <v>2011</v>
      </c>
      <c r="F23" s="465">
        <v>8.2799999999999994</v>
      </c>
      <c r="G23" s="4">
        <f t="shared" si="2"/>
        <v>1.8450184501844769E-2</v>
      </c>
      <c r="H23" s="465"/>
    </row>
    <row r="24" spans="1:8">
      <c r="A24" s="12">
        <v>1992</v>
      </c>
      <c r="B24" s="124">
        <v>7.67</v>
      </c>
      <c r="C24" s="4">
        <f>B24/B23-1</f>
        <v>4.7814207650273222E-2</v>
      </c>
      <c r="D24" s="4"/>
      <c r="E24" s="9"/>
      <c r="F24" s="9"/>
      <c r="G24" s="9"/>
      <c r="H24" s="465"/>
    </row>
    <row r="25" spans="1:8">
      <c r="A25" s="12"/>
      <c r="B25" s="9"/>
      <c r="C25" s="79"/>
      <c r="D25" s="79"/>
    </row>
    <row r="26" spans="1:8">
      <c r="A26" s="12" t="s">
        <v>831</v>
      </c>
      <c r="B26" s="12"/>
      <c r="C26" s="12"/>
      <c r="D26" s="12"/>
      <c r="H26" s="12"/>
    </row>
    <row r="27" spans="1:8">
      <c r="A27" s="9"/>
      <c r="B27" s="9"/>
      <c r="C27" s="9"/>
      <c r="D27" s="9"/>
    </row>
    <row r="28" spans="1:8" ht="15">
      <c r="A28" s="138" t="s">
        <v>1093</v>
      </c>
      <c r="B28" s="138"/>
    </row>
  </sheetData>
  <mergeCells count="2">
    <mergeCell ref="A1:G1"/>
    <mergeCell ref="A2:G2"/>
  </mergeCells>
  <phoneticPr fontId="15" type="noConversion"/>
  <hyperlinks>
    <hyperlink ref="A28:B28" location="'Table of Contents'!A1" display="Table of contents"/>
  </hyperlinks>
  <pageMargins left="0.75" right="0.75" top="1" bottom="1" header="0.5" footer="0.5"/>
  <pageSetup orientation="portrait" verticalDpi="1200" r:id="rId1"/>
  <headerFooter alignWithMargins="0"/>
</worksheet>
</file>

<file path=xl/worksheets/sheet38.xml><?xml version="1.0" encoding="utf-8"?>
<worksheet xmlns="http://schemas.openxmlformats.org/spreadsheetml/2006/main" xmlns:r="http://schemas.openxmlformats.org/officeDocument/2006/relationships">
  <sheetPr codeName="Sheet34"/>
  <dimension ref="A1:P61"/>
  <sheetViews>
    <sheetView workbookViewId="0">
      <pane xSplit="2190" ySplit="990" topLeftCell="A33" activePane="bottomRight"/>
      <selection pane="topRight" activeCell="B1" sqref="B1"/>
      <selection pane="bottomLeft" activeCell="A2" sqref="A2"/>
      <selection pane="bottomRight" activeCell="A59" sqref="A59:J59"/>
    </sheetView>
  </sheetViews>
  <sheetFormatPr defaultColWidth="9.28515625" defaultRowHeight="12"/>
  <cols>
    <col min="1" max="1" width="16.42578125" style="298" customWidth="1"/>
    <col min="2" max="2" width="11.5703125" style="299" bestFit="1" customWidth="1"/>
    <col min="3" max="3" width="8.7109375" style="299" customWidth="1"/>
    <col min="4" max="4" width="13.5703125" style="298" customWidth="1"/>
    <col min="5" max="5" width="12.7109375" style="298" customWidth="1"/>
    <col min="6" max="7" width="12.42578125" style="298" customWidth="1"/>
    <col min="8" max="8" width="11.7109375" style="298" customWidth="1"/>
    <col min="9" max="10" width="13.7109375" style="298" customWidth="1"/>
    <col min="11" max="11" width="11.7109375" style="298" customWidth="1"/>
    <col min="12" max="14" width="9.28515625" style="298"/>
    <col min="15" max="15" width="12" style="298" bestFit="1" customWidth="1"/>
    <col min="16" max="16384" width="9.28515625" style="298"/>
  </cols>
  <sheetData>
    <row r="1" spans="1:16" ht="36.75" thickBot="1">
      <c r="A1" s="295" t="s">
        <v>226</v>
      </c>
      <c r="B1" s="296" t="s">
        <v>1866</v>
      </c>
      <c r="C1" s="296" t="s">
        <v>1134</v>
      </c>
      <c r="D1" s="296" t="s">
        <v>63</v>
      </c>
      <c r="E1" s="296" t="s">
        <v>64</v>
      </c>
      <c r="F1" s="296" t="s">
        <v>65</v>
      </c>
      <c r="G1" s="296" t="s">
        <v>66</v>
      </c>
      <c r="H1" s="296" t="s">
        <v>67</v>
      </c>
      <c r="I1" s="296" t="s">
        <v>68</v>
      </c>
      <c r="J1" s="296" t="s">
        <v>1631</v>
      </c>
      <c r="K1" s="296" t="s">
        <v>328</v>
      </c>
      <c r="L1" s="297" t="s">
        <v>69</v>
      </c>
      <c r="M1" s="297" t="s">
        <v>70</v>
      </c>
      <c r="N1" s="297" t="s">
        <v>71</v>
      </c>
      <c r="O1" s="297" t="s">
        <v>72</v>
      </c>
      <c r="P1" s="297" t="s">
        <v>73</v>
      </c>
    </row>
    <row r="2" spans="1:16">
      <c r="A2" s="298" t="s">
        <v>124</v>
      </c>
      <c r="B2" s="299" t="s">
        <v>1864</v>
      </c>
      <c r="C2" s="299" t="s">
        <v>75</v>
      </c>
      <c r="D2" s="299" t="s">
        <v>74</v>
      </c>
      <c r="E2" s="299" t="s">
        <v>74</v>
      </c>
      <c r="F2" s="299" t="s">
        <v>75</v>
      </c>
      <c r="G2" s="299" t="s">
        <v>74</v>
      </c>
      <c r="H2" s="299" t="s">
        <v>74</v>
      </c>
      <c r="I2" s="299" t="s">
        <v>75</v>
      </c>
      <c r="J2" s="299" t="s">
        <v>75</v>
      </c>
      <c r="K2" s="299" t="s">
        <v>330</v>
      </c>
      <c r="L2" s="299" t="s">
        <v>74</v>
      </c>
      <c r="M2" s="299" t="s">
        <v>74</v>
      </c>
      <c r="N2" s="299" t="s">
        <v>75</v>
      </c>
      <c r="O2" s="299" t="s">
        <v>2055</v>
      </c>
    </row>
    <row r="3" spans="1:16">
      <c r="A3" s="300" t="s">
        <v>125</v>
      </c>
      <c r="B3" s="299" t="s">
        <v>1865</v>
      </c>
      <c r="C3" s="301" t="s">
        <v>74</v>
      </c>
      <c r="D3" s="301" t="s">
        <v>75</v>
      </c>
      <c r="E3" s="301" t="s">
        <v>75</v>
      </c>
      <c r="F3" s="301" t="s">
        <v>75</v>
      </c>
      <c r="G3" s="301" t="s">
        <v>75</v>
      </c>
      <c r="H3" s="301" t="s">
        <v>75</v>
      </c>
      <c r="I3" s="301" t="s">
        <v>75</v>
      </c>
      <c r="J3" s="301" t="s">
        <v>75</v>
      </c>
      <c r="K3" s="299" t="s">
        <v>330</v>
      </c>
      <c r="L3" s="301" t="s">
        <v>74</v>
      </c>
      <c r="M3" s="301" t="s">
        <v>74</v>
      </c>
      <c r="N3" s="301" t="s">
        <v>74</v>
      </c>
      <c r="O3" s="299" t="s">
        <v>2054</v>
      </c>
    </row>
    <row r="4" spans="1:16">
      <c r="A4" s="298" t="s">
        <v>126</v>
      </c>
      <c r="B4" s="299" t="s">
        <v>1865</v>
      </c>
      <c r="C4" s="301" t="s">
        <v>74</v>
      </c>
      <c r="D4" s="299" t="s">
        <v>74</v>
      </c>
      <c r="E4" s="299" t="s">
        <v>74</v>
      </c>
      <c r="F4" s="299" t="s">
        <v>74</v>
      </c>
      <c r="G4" s="299" t="s">
        <v>74</v>
      </c>
      <c r="H4" s="299" t="s">
        <v>74</v>
      </c>
      <c r="I4" s="299" t="s">
        <v>74</v>
      </c>
      <c r="J4" s="299" t="s">
        <v>75</v>
      </c>
      <c r="K4" s="299" t="s">
        <v>330</v>
      </c>
      <c r="L4" s="301" t="s">
        <v>74</v>
      </c>
      <c r="M4" s="301" t="s">
        <v>74</v>
      </c>
      <c r="N4" s="301" t="s">
        <v>74</v>
      </c>
      <c r="O4" s="299" t="s">
        <v>2054</v>
      </c>
    </row>
    <row r="5" spans="1:16">
      <c r="A5" s="298" t="s">
        <v>127</v>
      </c>
      <c r="B5" s="299" t="s">
        <v>1865</v>
      </c>
      <c r="C5" s="299" t="s">
        <v>75</v>
      </c>
      <c r="D5" s="299" t="s">
        <v>74</v>
      </c>
      <c r="E5" s="299" t="s">
        <v>75</v>
      </c>
      <c r="F5" s="299" t="s">
        <v>75</v>
      </c>
      <c r="G5" s="299" t="s">
        <v>74</v>
      </c>
      <c r="H5" s="299" t="s">
        <v>75</v>
      </c>
      <c r="I5" s="299" t="s">
        <v>75</v>
      </c>
      <c r="J5" s="299" t="s">
        <v>75</v>
      </c>
      <c r="K5" s="299" t="s">
        <v>330</v>
      </c>
      <c r="L5" s="301" t="s">
        <v>74</v>
      </c>
      <c r="M5" s="301" t="s">
        <v>74</v>
      </c>
      <c r="N5" s="301" t="s">
        <v>74</v>
      </c>
      <c r="O5" s="301" t="s">
        <v>1014</v>
      </c>
    </row>
    <row r="6" spans="1:16">
      <c r="A6" s="298" t="s">
        <v>128</v>
      </c>
      <c r="B6" s="299" t="s">
        <v>1865</v>
      </c>
      <c r="C6" s="301" t="s">
        <v>74</v>
      </c>
      <c r="D6" s="299" t="s">
        <v>74</v>
      </c>
      <c r="E6" s="299" t="s">
        <v>74</v>
      </c>
      <c r="F6" s="299" t="s">
        <v>74</v>
      </c>
      <c r="G6" s="299" t="s">
        <v>74</v>
      </c>
      <c r="H6" s="299" t="s">
        <v>74</v>
      </c>
      <c r="I6" s="299" t="s">
        <v>74</v>
      </c>
      <c r="J6" s="299" t="s">
        <v>74</v>
      </c>
      <c r="K6" s="299" t="s">
        <v>330</v>
      </c>
      <c r="L6" s="301" t="s">
        <v>74</v>
      </c>
      <c r="M6" s="301" t="s">
        <v>74</v>
      </c>
      <c r="N6" s="301" t="s">
        <v>74</v>
      </c>
      <c r="O6" s="299" t="s">
        <v>2053</v>
      </c>
    </row>
    <row r="7" spans="1:16">
      <c r="A7" s="298" t="s">
        <v>129</v>
      </c>
      <c r="B7" s="299" t="s">
        <v>1865</v>
      </c>
      <c r="C7" s="299" t="s">
        <v>74</v>
      </c>
      <c r="D7" s="299" t="s">
        <v>74</v>
      </c>
      <c r="E7" s="299" t="s">
        <v>75</v>
      </c>
      <c r="F7" s="299" t="s">
        <v>75</v>
      </c>
      <c r="G7" s="299" t="s">
        <v>74</v>
      </c>
      <c r="H7" s="299" t="s">
        <v>75</v>
      </c>
      <c r="I7" s="299" t="s">
        <v>75</v>
      </c>
      <c r="J7" s="299" t="s">
        <v>1632</v>
      </c>
      <c r="K7" s="299" t="s">
        <v>330</v>
      </c>
      <c r="L7" s="301" t="s">
        <v>74</v>
      </c>
      <c r="M7" s="301" t="s">
        <v>74</v>
      </c>
      <c r="N7" s="301" t="s">
        <v>74</v>
      </c>
      <c r="O7" s="301"/>
    </row>
    <row r="8" spans="1:16">
      <c r="A8" s="298" t="s">
        <v>130</v>
      </c>
      <c r="B8" s="299" t="s">
        <v>1865</v>
      </c>
      <c r="C8" s="299" t="s">
        <v>1136</v>
      </c>
      <c r="D8" s="299" t="s">
        <v>74</v>
      </c>
      <c r="E8" s="299" t="s">
        <v>75</v>
      </c>
      <c r="F8" s="299" t="s">
        <v>75</v>
      </c>
      <c r="G8" s="299" t="s">
        <v>75</v>
      </c>
      <c r="H8" s="299" t="s">
        <v>75</v>
      </c>
      <c r="I8" s="299" t="s">
        <v>75</v>
      </c>
      <c r="J8" s="299" t="s">
        <v>74</v>
      </c>
      <c r="K8" s="299" t="s">
        <v>330</v>
      </c>
      <c r="L8" s="301" t="s">
        <v>75</v>
      </c>
      <c r="M8" s="301" t="s">
        <v>75</v>
      </c>
      <c r="N8" s="301" t="s">
        <v>75</v>
      </c>
    </row>
    <row r="9" spans="1:16">
      <c r="A9" s="300" t="s">
        <v>131</v>
      </c>
      <c r="B9" s="299" t="s">
        <v>1865</v>
      </c>
      <c r="C9" s="301" t="s">
        <v>74</v>
      </c>
      <c r="D9" s="301" t="s">
        <v>75</v>
      </c>
      <c r="E9" s="301" t="s">
        <v>75</v>
      </c>
      <c r="F9" s="301" t="s">
        <v>75</v>
      </c>
      <c r="G9" s="301" t="s">
        <v>75</v>
      </c>
      <c r="H9" s="301" t="s">
        <v>75</v>
      </c>
      <c r="I9" s="301" t="s">
        <v>75</v>
      </c>
      <c r="J9" s="301" t="s">
        <v>75</v>
      </c>
      <c r="K9" s="299" t="s">
        <v>330</v>
      </c>
      <c r="L9" s="301" t="s">
        <v>74</v>
      </c>
      <c r="M9" s="301" t="s">
        <v>74</v>
      </c>
      <c r="N9" s="301" t="s">
        <v>74</v>
      </c>
      <c r="O9" s="299" t="s">
        <v>2054</v>
      </c>
      <c r="P9" s="298">
        <v>2003</v>
      </c>
    </row>
    <row r="10" spans="1:16">
      <c r="A10" s="298" t="s">
        <v>399</v>
      </c>
      <c r="B10" s="299" t="s">
        <v>1865</v>
      </c>
      <c r="C10" s="301" t="s">
        <v>74</v>
      </c>
      <c r="D10" s="299" t="s">
        <v>74</v>
      </c>
      <c r="E10" s="299" t="s">
        <v>74</v>
      </c>
      <c r="F10" s="299" t="s">
        <v>75</v>
      </c>
      <c r="G10" s="299" t="s">
        <v>75</v>
      </c>
      <c r="H10" s="299" t="s">
        <v>75</v>
      </c>
      <c r="I10" s="299" t="s">
        <v>75</v>
      </c>
      <c r="J10" s="299" t="s">
        <v>74</v>
      </c>
      <c r="K10" s="416" t="s">
        <v>329</v>
      </c>
      <c r="L10" s="301" t="s">
        <v>74</v>
      </c>
      <c r="M10" s="301" t="s">
        <v>74</v>
      </c>
      <c r="N10" s="301" t="s">
        <v>75</v>
      </c>
    </row>
    <row r="11" spans="1:16">
      <c r="A11" s="298" t="s">
        <v>133</v>
      </c>
      <c r="B11" s="299" t="s">
        <v>1865</v>
      </c>
      <c r="C11" s="301" t="s">
        <v>74</v>
      </c>
      <c r="D11" s="299" t="s">
        <v>74</v>
      </c>
      <c r="E11" s="299" t="s">
        <v>74</v>
      </c>
      <c r="F11" s="299" t="s">
        <v>75</v>
      </c>
      <c r="G11" s="299" t="s">
        <v>74</v>
      </c>
      <c r="H11" s="299" t="s">
        <v>74</v>
      </c>
      <c r="I11" s="299" t="s">
        <v>75</v>
      </c>
      <c r="J11" s="299" t="s">
        <v>75</v>
      </c>
      <c r="K11" s="299" t="s">
        <v>330</v>
      </c>
      <c r="L11" s="301" t="s">
        <v>74</v>
      </c>
      <c r="M11" s="301" t="s">
        <v>74</v>
      </c>
      <c r="N11" s="301" t="s">
        <v>74</v>
      </c>
      <c r="O11" s="301" t="s">
        <v>1014</v>
      </c>
    </row>
    <row r="12" spans="1:16">
      <c r="A12" s="298" t="s">
        <v>134</v>
      </c>
      <c r="B12" s="299" t="s">
        <v>1865</v>
      </c>
      <c r="C12" s="299" t="s">
        <v>1136</v>
      </c>
      <c r="D12" s="299" t="s">
        <v>74</v>
      </c>
      <c r="E12" s="299" t="s">
        <v>74</v>
      </c>
      <c r="F12" s="299" t="s">
        <v>75</v>
      </c>
      <c r="G12" s="299" t="s">
        <v>74</v>
      </c>
      <c r="H12" s="299" t="s">
        <v>74</v>
      </c>
      <c r="I12" s="299" t="s">
        <v>75</v>
      </c>
      <c r="J12" s="299" t="s">
        <v>74</v>
      </c>
      <c r="K12" s="299" t="s">
        <v>330</v>
      </c>
      <c r="L12" s="301" t="s">
        <v>75</v>
      </c>
      <c r="M12" s="301" t="s">
        <v>75</v>
      </c>
      <c r="N12" s="301" t="s">
        <v>75</v>
      </c>
      <c r="O12" s="301" t="s">
        <v>1014</v>
      </c>
    </row>
    <row r="13" spans="1:16">
      <c r="A13" s="298" t="s">
        <v>135</v>
      </c>
      <c r="B13" s="299" t="s">
        <v>1865</v>
      </c>
      <c r="C13" s="299" t="s">
        <v>75</v>
      </c>
      <c r="D13" s="299" t="s">
        <v>74</v>
      </c>
      <c r="E13" s="299" t="s">
        <v>74</v>
      </c>
      <c r="F13" s="299" t="s">
        <v>74</v>
      </c>
      <c r="G13" s="299" t="s">
        <v>74</v>
      </c>
      <c r="H13" s="299" t="s">
        <v>74</v>
      </c>
      <c r="I13" s="299" t="s">
        <v>74</v>
      </c>
      <c r="J13" s="299" t="s">
        <v>75</v>
      </c>
      <c r="K13" s="299" t="s">
        <v>330</v>
      </c>
      <c r="L13" s="301" t="s">
        <v>74</v>
      </c>
      <c r="M13" s="301" t="s">
        <v>74</v>
      </c>
      <c r="N13" s="301" t="s">
        <v>74</v>
      </c>
    </row>
    <row r="14" spans="1:16">
      <c r="A14" s="298" t="s">
        <v>136</v>
      </c>
      <c r="B14" s="299" t="s">
        <v>1864</v>
      </c>
      <c r="C14" s="299" t="s">
        <v>74</v>
      </c>
      <c r="D14" s="299" t="s">
        <v>74</v>
      </c>
      <c r="E14" s="299" t="s">
        <v>74</v>
      </c>
      <c r="F14" s="299" t="s">
        <v>74</v>
      </c>
      <c r="G14" s="299" t="s">
        <v>74</v>
      </c>
      <c r="H14" s="299" t="s">
        <v>74</v>
      </c>
      <c r="I14" s="299" t="s">
        <v>75</v>
      </c>
      <c r="J14" s="299" t="s">
        <v>74</v>
      </c>
      <c r="K14" s="299" t="s">
        <v>330</v>
      </c>
      <c r="L14" s="301" t="s">
        <v>74</v>
      </c>
      <c r="M14" s="301" t="s">
        <v>74</v>
      </c>
      <c r="N14" s="301" t="s">
        <v>74</v>
      </c>
      <c r="O14" s="301" t="s">
        <v>1014</v>
      </c>
      <c r="P14" s="298">
        <v>2004</v>
      </c>
    </row>
    <row r="15" spans="1:16">
      <c r="A15" s="298" t="s">
        <v>137</v>
      </c>
      <c r="B15" s="299" t="s">
        <v>1865</v>
      </c>
      <c r="C15" s="301" t="s">
        <v>74</v>
      </c>
      <c r="D15" s="299" t="s">
        <v>74</v>
      </c>
      <c r="E15" s="299" t="s">
        <v>74</v>
      </c>
      <c r="F15" s="299" t="s">
        <v>74</v>
      </c>
      <c r="G15" s="299" t="s">
        <v>74</v>
      </c>
      <c r="H15" s="299" t="s">
        <v>74</v>
      </c>
      <c r="I15" s="299" t="s">
        <v>74</v>
      </c>
      <c r="J15" s="299" t="s">
        <v>75</v>
      </c>
      <c r="K15" s="416" t="s">
        <v>329</v>
      </c>
      <c r="L15" s="301" t="s">
        <v>74</v>
      </c>
      <c r="M15" s="301" t="s">
        <v>74</v>
      </c>
      <c r="N15" s="301" t="s">
        <v>74</v>
      </c>
      <c r="O15" s="301" t="s">
        <v>1014</v>
      </c>
    </row>
    <row r="16" spans="1:16">
      <c r="A16" s="298" t="s">
        <v>138</v>
      </c>
      <c r="B16" s="299" t="s">
        <v>1865</v>
      </c>
      <c r="C16" s="299" t="s">
        <v>75</v>
      </c>
      <c r="D16" s="299" t="s">
        <v>74</v>
      </c>
      <c r="E16" s="299" t="s">
        <v>74</v>
      </c>
      <c r="F16" s="299" t="s">
        <v>75</v>
      </c>
      <c r="G16" s="299" t="s">
        <v>74</v>
      </c>
      <c r="H16" s="299" t="s">
        <v>74</v>
      </c>
      <c r="I16" s="299" t="s">
        <v>75</v>
      </c>
      <c r="J16" s="299" t="s">
        <v>74</v>
      </c>
      <c r="K16" s="299" t="s">
        <v>330</v>
      </c>
      <c r="L16" s="301" t="s">
        <v>75</v>
      </c>
      <c r="M16" s="301" t="s">
        <v>75</v>
      </c>
      <c r="N16" s="301" t="s">
        <v>75</v>
      </c>
    </row>
    <row r="17" spans="1:16">
      <c r="A17" s="298" t="s">
        <v>139</v>
      </c>
      <c r="B17" s="299" t="s">
        <v>1864</v>
      </c>
      <c r="C17" s="301" t="s">
        <v>74</v>
      </c>
      <c r="D17" s="299" t="s">
        <v>74</v>
      </c>
      <c r="E17" s="299" t="s">
        <v>74</v>
      </c>
      <c r="F17" s="299" t="s">
        <v>74</v>
      </c>
      <c r="G17" s="299" t="s">
        <v>74</v>
      </c>
      <c r="H17" s="299" t="s">
        <v>74</v>
      </c>
      <c r="I17" s="299" t="s">
        <v>75</v>
      </c>
      <c r="J17" s="299" t="s">
        <v>74</v>
      </c>
      <c r="K17" s="299" t="s">
        <v>330</v>
      </c>
      <c r="L17" s="301" t="s">
        <v>74</v>
      </c>
      <c r="M17" s="301" t="s">
        <v>74</v>
      </c>
      <c r="N17" s="301" t="s">
        <v>74</v>
      </c>
      <c r="O17" s="301"/>
    </row>
    <row r="18" spans="1:16">
      <c r="A18" s="298" t="s">
        <v>140</v>
      </c>
      <c r="B18" s="299" t="s">
        <v>1865</v>
      </c>
      <c r="C18" s="301" t="s">
        <v>74</v>
      </c>
      <c r="D18" s="299" t="s">
        <v>74</v>
      </c>
      <c r="E18" s="299" t="s">
        <v>75</v>
      </c>
      <c r="F18" s="299" t="s">
        <v>75</v>
      </c>
      <c r="G18" s="299" t="s">
        <v>74</v>
      </c>
      <c r="H18" s="299" t="s">
        <v>75</v>
      </c>
      <c r="I18" s="299" t="s">
        <v>75</v>
      </c>
      <c r="J18" s="299" t="s">
        <v>74</v>
      </c>
      <c r="K18" s="299" t="s">
        <v>330</v>
      </c>
      <c r="L18" s="301" t="s">
        <v>74</v>
      </c>
      <c r="M18" s="301" t="s">
        <v>74</v>
      </c>
      <c r="N18" s="301" t="s">
        <v>74</v>
      </c>
      <c r="O18" s="301" t="s">
        <v>1014</v>
      </c>
      <c r="P18" s="298">
        <v>2004</v>
      </c>
    </row>
    <row r="19" spans="1:16">
      <c r="A19" s="298" t="s">
        <v>141</v>
      </c>
      <c r="B19" s="299" t="s">
        <v>1865</v>
      </c>
      <c r="C19" s="299" t="s">
        <v>75</v>
      </c>
      <c r="D19" s="299" t="s">
        <v>74</v>
      </c>
      <c r="E19" s="299" t="s">
        <v>75</v>
      </c>
      <c r="F19" s="299" t="s">
        <v>75</v>
      </c>
      <c r="G19" s="299" t="s">
        <v>74</v>
      </c>
      <c r="H19" s="299" t="s">
        <v>75</v>
      </c>
      <c r="I19" s="299" t="s">
        <v>75</v>
      </c>
      <c r="J19" s="299" t="s">
        <v>75</v>
      </c>
      <c r="K19" s="299" t="s">
        <v>330</v>
      </c>
      <c r="L19" s="301" t="s">
        <v>74</v>
      </c>
      <c r="M19" s="301" t="s">
        <v>74</v>
      </c>
      <c r="N19" s="301" t="s">
        <v>74</v>
      </c>
      <c r="O19" s="301" t="s">
        <v>1014</v>
      </c>
      <c r="P19" s="298">
        <v>2004</v>
      </c>
    </row>
    <row r="20" spans="1:16">
      <c r="A20" s="298" t="s">
        <v>254</v>
      </c>
      <c r="B20" s="299" t="s">
        <v>1865</v>
      </c>
      <c r="C20" s="299" t="s">
        <v>1136</v>
      </c>
      <c r="D20" s="299" t="s">
        <v>74</v>
      </c>
      <c r="E20" s="299" t="s">
        <v>74</v>
      </c>
      <c r="F20" s="299" t="s">
        <v>74</v>
      </c>
      <c r="G20" s="299" t="s">
        <v>74</v>
      </c>
      <c r="H20" s="299" t="s">
        <v>74</v>
      </c>
      <c r="I20" s="299" t="s">
        <v>74</v>
      </c>
      <c r="J20" s="299" t="s">
        <v>75</v>
      </c>
      <c r="K20" s="416" t="s">
        <v>329</v>
      </c>
      <c r="L20" s="301" t="s">
        <v>74</v>
      </c>
      <c r="M20" s="301" t="s">
        <v>74</v>
      </c>
      <c r="N20" s="301" t="s">
        <v>74</v>
      </c>
      <c r="O20" s="301" t="s">
        <v>1014</v>
      </c>
    </row>
    <row r="21" spans="1:16">
      <c r="A21" s="298" t="s">
        <v>142</v>
      </c>
      <c r="B21" s="299" t="s">
        <v>1864</v>
      </c>
      <c r="C21" s="301" t="s">
        <v>74</v>
      </c>
      <c r="D21" s="299" t="s">
        <v>74</v>
      </c>
      <c r="E21" s="299" t="s">
        <v>74</v>
      </c>
      <c r="F21" s="301" t="s">
        <v>74</v>
      </c>
      <c r="G21" s="299" t="s">
        <v>74</v>
      </c>
      <c r="H21" s="299" t="s">
        <v>74</v>
      </c>
      <c r="I21" s="299" t="s">
        <v>75</v>
      </c>
      <c r="J21" s="301" t="s">
        <v>74</v>
      </c>
      <c r="K21" s="299" t="s">
        <v>330</v>
      </c>
      <c r="L21" s="301" t="s">
        <v>74</v>
      </c>
      <c r="M21" s="301" t="s">
        <v>74</v>
      </c>
      <c r="N21" s="301" t="s">
        <v>74</v>
      </c>
      <c r="O21" s="301"/>
    </row>
    <row r="22" spans="1:16">
      <c r="A22" s="298" t="s">
        <v>143</v>
      </c>
      <c r="B22" s="299" t="s">
        <v>1865</v>
      </c>
      <c r="C22" s="301" t="s">
        <v>74</v>
      </c>
      <c r="D22" s="299" t="s">
        <v>74</v>
      </c>
      <c r="E22" s="299" t="s">
        <v>74</v>
      </c>
      <c r="F22" s="299" t="s">
        <v>75</v>
      </c>
      <c r="G22" s="299" t="s">
        <v>74</v>
      </c>
      <c r="H22" s="299" t="s">
        <v>74</v>
      </c>
      <c r="I22" s="299" t="s">
        <v>75</v>
      </c>
      <c r="J22" s="299" t="s">
        <v>74</v>
      </c>
      <c r="K22" s="299" t="s">
        <v>330</v>
      </c>
      <c r="L22" s="301" t="s">
        <v>74</v>
      </c>
      <c r="M22" s="301" t="s">
        <v>74</v>
      </c>
      <c r="N22" s="301" t="s">
        <v>74</v>
      </c>
      <c r="O22" s="301" t="s">
        <v>1014</v>
      </c>
    </row>
    <row r="23" spans="1:16">
      <c r="A23" s="300" t="s">
        <v>144</v>
      </c>
      <c r="B23" s="299" t="s">
        <v>1865</v>
      </c>
      <c r="C23" s="301" t="s">
        <v>74</v>
      </c>
      <c r="D23" s="301" t="s">
        <v>74</v>
      </c>
      <c r="E23" s="301" t="s">
        <v>74</v>
      </c>
      <c r="F23" s="301" t="s">
        <v>74</v>
      </c>
      <c r="G23" s="299" t="s">
        <v>74</v>
      </c>
      <c r="H23" s="299" t="s">
        <v>74</v>
      </c>
      <c r="I23" s="299" t="s">
        <v>75</v>
      </c>
      <c r="J23" s="301" t="s">
        <v>74</v>
      </c>
      <c r="K23" s="416" t="s">
        <v>329</v>
      </c>
      <c r="L23" s="301" t="s">
        <v>74</v>
      </c>
      <c r="M23" s="301" t="s">
        <v>74</v>
      </c>
      <c r="N23" s="301" t="s">
        <v>74</v>
      </c>
      <c r="O23" s="301" t="s">
        <v>1014</v>
      </c>
      <c r="P23" s="298">
        <v>2003</v>
      </c>
    </row>
    <row r="24" spans="1:16">
      <c r="A24" s="298" t="s">
        <v>145</v>
      </c>
      <c r="B24" s="299" t="s">
        <v>1864</v>
      </c>
      <c r="C24" s="299" t="s">
        <v>1136</v>
      </c>
      <c r="D24" s="299" t="s">
        <v>74</v>
      </c>
      <c r="E24" s="299" t="s">
        <v>74</v>
      </c>
      <c r="F24" s="299" t="s">
        <v>74</v>
      </c>
      <c r="G24" s="299" t="s">
        <v>74</v>
      </c>
      <c r="H24" s="299" t="s">
        <v>74</v>
      </c>
      <c r="I24" s="299" t="s">
        <v>74</v>
      </c>
      <c r="J24" s="299" t="s">
        <v>75</v>
      </c>
      <c r="K24" s="416" t="s">
        <v>329</v>
      </c>
      <c r="L24" s="301" t="s">
        <v>74</v>
      </c>
      <c r="M24" s="301" t="s">
        <v>74</v>
      </c>
      <c r="N24" s="301" t="s">
        <v>74</v>
      </c>
      <c r="O24" s="301" t="s">
        <v>1014</v>
      </c>
    </row>
    <row r="25" spans="1:16">
      <c r="A25" s="298" t="s">
        <v>146</v>
      </c>
      <c r="B25" s="299" t="s">
        <v>1865</v>
      </c>
      <c r="C25" s="299" t="s">
        <v>75</v>
      </c>
      <c r="D25" s="299" t="s">
        <v>74</v>
      </c>
      <c r="E25" s="299" t="s">
        <v>75</v>
      </c>
      <c r="F25" s="299" t="s">
        <v>75</v>
      </c>
      <c r="G25" s="299" t="s">
        <v>74</v>
      </c>
      <c r="H25" s="299" t="s">
        <v>75</v>
      </c>
      <c r="I25" s="299" t="s">
        <v>75</v>
      </c>
      <c r="J25" s="299" t="s">
        <v>74</v>
      </c>
      <c r="K25" s="416" t="s">
        <v>329</v>
      </c>
      <c r="L25" s="301" t="s">
        <v>75</v>
      </c>
      <c r="M25" s="301" t="s">
        <v>75</v>
      </c>
      <c r="N25" s="301" t="s">
        <v>75</v>
      </c>
    </row>
    <row r="26" spans="1:16">
      <c r="A26" s="298" t="s">
        <v>147</v>
      </c>
      <c r="B26" s="299" t="s">
        <v>1864</v>
      </c>
      <c r="C26" s="299" t="s">
        <v>75</v>
      </c>
      <c r="D26" s="299" t="s">
        <v>74</v>
      </c>
      <c r="E26" s="299" t="s">
        <v>75</v>
      </c>
      <c r="F26" s="299" t="s">
        <v>75</v>
      </c>
      <c r="G26" s="299" t="s">
        <v>74</v>
      </c>
      <c r="H26" s="299" t="s">
        <v>75</v>
      </c>
      <c r="I26" s="299" t="s">
        <v>75</v>
      </c>
      <c r="J26" s="299" t="s">
        <v>75</v>
      </c>
      <c r="K26" s="299" t="s">
        <v>330</v>
      </c>
      <c r="L26" s="301" t="s">
        <v>74</v>
      </c>
      <c r="M26" s="301" t="s">
        <v>75</v>
      </c>
      <c r="N26" s="301" t="s">
        <v>75</v>
      </c>
      <c r="O26" s="301"/>
    </row>
    <row r="27" spans="1:16">
      <c r="A27" s="298" t="s">
        <v>148</v>
      </c>
      <c r="B27" s="299" t="s">
        <v>1865</v>
      </c>
      <c r="C27" s="299" t="s">
        <v>75</v>
      </c>
      <c r="D27" s="299" t="s">
        <v>74</v>
      </c>
      <c r="E27" s="299" t="s">
        <v>74</v>
      </c>
      <c r="F27" s="299" t="s">
        <v>74</v>
      </c>
      <c r="G27" s="299" t="s">
        <v>74</v>
      </c>
      <c r="H27" s="299" t="s">
        <v>74</v>
      </c>
      <c r="I27" s="299" t="s">
        <v>74</v>
      </c>
      <c r="J27" s="299" t="s">
        <v>74</v>
      </c>
      <c r="K27" s="299" t="s">
        <v>330</v>
      </c>
      <c r="L27" s="301" t="s">
        <v>74</v>
      </c>
      <c r="M27" s="301" t="s">
        <v>74</v>
      </c>
      <c r="N27" s="301" t="s">
        <v>74</v>
      </c>
    </row>
    <row r="28" spans="1:16">
      <c r="A28" s="298" t="s">
        <v>149</v>
      </c>
      <c r="B28" s="299" t="s">
        <v>1864</v>
      </c>
      <c r="C28" s="301" t="s">
        <v>74</v>
      </c>
      <c r="D28" s="299" t="s">
        <v>74</v>
      </c>
      <c r="E28" s="299" t="s">
        <v>74</v>
      </c>
      <c r="F28" s="299" t="s">
        <v>75</v>
      </c>
      <c r="G28" s="299" t="s">
        <v>74</v>
      </c>
      <c r="H28" s="299" t="s">
        <v>74</v>
      </c>
      <c r="I28" s="299" t="s">
        <v>75</v>
      </c>
      <c r="J28" s="299" t="s">
        <v>75</v>
      </c>
      <c r="K28" s="299" t="s">
        <v>330</v>
      </c>
      <c r="L28" s="301" t="s">
        <v>74</v>
      </c>
      <c r="M28" s="301" t="s">
        <v>74</v>
      </c>
      <c r="N28" s="301" t="s">
        <v>75</v>
      </c>
    </row>
    <row r="29" spans="1:16">
      <c r="A29" s="298" t="s">
        <v>150</v>
      </c>
      <c r="B29" s="299" t="s">
        <v>1865</v>
      </c>
      <c r="C29" s="299" t="s">
        <v>75</v>
      </c>
      <c r="D29" s="299" t="s">
        <v>74</v>
      </c>
      <c r="E29" s="299" t="s">
        <v>74</v>
      </c>
      <c r="F29" s="299" t="s">
        <v>74</v>
      </c>
      <c r="G29" s="299" t="s">
        <v>74</v>
      </c>
      <c r="H29" s="299" t="s">
        <v>74</v>
      </c>
      <c r="I29" s="299" t="s">
        <v>74</v>
      </c>
      <c r="J29" s="299" t="s">
        <v>74</v>
      </c>
      <c r="K29" s="299" t="s">
        <v>330</v>
      </c>
      <c r="L29" s="301" t="s">
        <v>74</v>
      </c>
      <c r="M29" s="301" t="s">
        <v>74</v>
      </c>
      <c r="N29" s="301" t="s">
        <v>74</v>
      </c>
      <c r="O29" s="301" t="s">
        <v>1014</v>
      </c>
    </row>
    <row r="30" spans="1:16">
      <c r="A30" s="298" t="s">
        <v>151</v>
      </c>
      <c r="B30" s="299" t="s">
        <v>1865</v>
      </c>
      <c r="C30" s="301" t="s">
        <v>74</v>
      </c>
      <c r="D30" s="299" t="s">
        <v>74</v>
      </c>
      <c r="E30" s="299" t="s">
        <v>74</v>
      </c>
      <c r="F30" s="299" t="s">
        <v>74</v>
      </c>
      <c r="G30" s="299" t="s">
        <v>74</v>
      </c>
      <c r="H30" s="299" t="s">
        <v>74</v>
      </c>
      <c r="I30" s="299" t="s">
        <v>75</v>
      </c>
      <c r="J30" s="299" t="s">
        <v>75</v>
      </c>
      <c r="K30" s="299" t="s">
        <v>330</v>
      </c>
      <c r="L30" s="301" t="s">
        <v>74</v>
      </c>
      <c r="M30" s="301" t="s">
        <v>74</v>
      </c>
      <c r="N30" s="301" t="s">
        <v>74</v>
      </c>
      <c r="O30" s="301" t="s">
        <v>1014</v>
      </c>
    </row>
    <row r="31" spans="1:16">
      <c r="A31" s="298" t="s">
        <v>152</v>
      </c>
      <c r="B31" s="299" t="s">
        <v>1864</v>
      </c>
      <c r="C31" s="301" t="s">
        <v>74</v>
      </c>
      <c r="D31" s="299" t="s">
        <v>74</v>
      </c>
      <c r="E31" s="299" t="s">
        <v>74</v>
      </c>
      <c r="F31" s="299" t="s">
        <v>75</v>
      </c>
      <c r="G31" s="299" t="s">
        <v>74</v>
      </c>
      <c r="H31" s="299" t="s">
        <v>74</v>
      </c>
      <c r="I31" s="299" t="s">
        <v>75</v>
      </c>
      <c r="J31" s="299" t="s">
        <v>74</v>
      </c>
      <c r="K31" s="299" t="s">
        <v>330</v>
      </c>
      <c r="L31" s="301" t="s">
        <v>74</v>
      </c>
      <c r="M31" s="301" t="s">
        <v>74</v>
      </c>
      <c r="N31" s="301" t="s">
        <v>74</v>
      </c>
      <c r="O31" s="301"/>
    </row>
    <row r="32" spans="1:16">
      <c r="A32" s="298" t="s">
        <v>153</v>
      </c>
      <c r="B32" s="299" t="s">
        <v>1865</v>
      </c>
      <c r="C32" s="299" t="s">
        <v>1136</v>
      </c>
      <c r="D32" s="299" t="s">
        <v>75</v>
      </c>
      <c r="E32" s="299" t="s">
        <v>75</v>
      </c>
      <c r="F32" s="299" t="s">
        <v>75</v>
      </c>
      <c r="G32" s="299" t="s">
        <v>75</v>
      </c>
      <c r="H32" s="299" t="s">
        <v>75</v>
      </c>
      <c r="I32" s="299" t="s">
        <v>75</v>
      </c>
      <c r="J32" s="299" t="s">
        <v>75</v>
      </c>
      <c r="K32" s="299" t="s">
        <v>330</v>
      </c>
      <c r="L32" s="301" t="s">
        <v>74</v>
      </c>
      <c r="M32" s="301" t="s">
        <v>74</v>
      </c>
      <c r="N32" s="301" t="s">
        <v>74</v>
      </c>
      <c r="O32" s="301" t="s">
        <v>1014</v>
      </c>
    </row>
    <row r="33" spans="1:16">
      <c r="A33" s="298" t="s">
        <v>174</v>
      </c>
      <c r="B33" s="299" t="s">
        <v>1865</v>
      </c>
      <c r="C33" s="301" t="s">
        <v>74</v>
      </c>
      <c r="D33" s="299" t="s">
        <v>74</v>
      </c>
      <c r="E33" s="299" t="s">
        <v>74</v>
      </c>
      <c r="F33" s="299" t="s">
        <v>74</v>
      </c>
      <c r="G33" s="299" t="s">
        <v>74</v>
      </c>
      <c r="H33" s="299" t="s">
        <v>74</v>
      </c>
      <c r="I33" s="299" t="s">
        <v>74</v>
      </c>
      <c r="J33" s="299" t="s">
        <v>74</v>
      </c>
      <c r="K33" s="416" t="s">
        <v>329</v>
      </c>
      <c r="L33" s="301" t="s">
        <v>74</v>
      </c>
      <c r="M33" s="301" t="s">
        <v>74</v>
      </c>
      <c r="N33" s="301" t="s">
        <v>74</v>
      </c>
      <c r="O33" s="301" t="s">
        <v>1014</v>
      </c>
    </row>
    <row r="34" spans="1:16">
      <c r="A34" s="298" t="s">
        <v>154</v>
      </c>
      <c r="B34" s="299" t="s">
        <v>1865</v>
      </c>
      <c r="C34" s="299" t="s">
        <v>1135</v>
      </c>
      <c r="D34" s="299" t="s">
        <v>74</v>
      </c>
      <c r="E34" s="299" t="s">
        <v>75</v>
      </c>
      <c r="F34" s="299" t="s">
        <v>75</v>
      </c>
      <c r="G34" s="299" t="s">
        <v>74</v>
      </c>
      <c r="H34" s="299" t="s">
        <v>75</v>
      </c>
      <c r="I34" s="299" t="s">
        <v>75</v>
      </c>
      <c r="J34" s="299" t="s">
        <v>75</v>
      </c>
      <c r="K34" s="416" t="s">
        <v>329</v>
      </c>
      <c r="L34" s="301" t="s">
        <v>74</v>
      </c>
      <c r="M34" s="301" t="s">
        <v>74</v>
      </c>
      <c r="N34" s="301" t="s">
        <v>74</v>
      </c>
      <c r="O34" s="301"/>
      <c r="P34" s="298">
        <v>2003</v>
      </c>
    </row>
    <row r="35" spans="1:16">
      <c r="A35" s="298" t="s">
        <v>155</v>
      </c>
      <c r="B35" s="299" t="s">
        <v>1864</v>
      </c>
      <c r="C35" s="301" t="s">
        <v>74</v>
      </c>
      <c r="D35" s="299" t="s">
        <v>74</v>
      </c>
      <c r="E35" s="299" t="s">
        <v>74</v>
      </c>
      <c r="F35" s="299" t="s">
        <v>75</v>
      </c>
      <c r="G35" s="299" t="s">
        <v>74</v>
      </c>
      <c r="H35" s="299" t="s">
        <v>74</v>
      </c>
      <c r="I35" s="299" t="s">
        <v>75</v>
      </c>
      <c r="J35" s="299" t="s">
        <v>75</v>
      </c>
      <c r="K35" s="299" t="s">
        <v>330</v>
      </c>
      <c r="L35" s="301" t="s">
        <v>74</v>
      </c>
      <c r="M35" s="301" t="s">
        <v>74</v>
      </c>
      <c r="N35" s="301" t="s">
        <v>75</v>
      </c>
      <c r="O35" s="301" t="s">
        <v>1014</v>
      </c>
    </row>
    <row r="36" spans="1:16">
      <c r="A36" s="300" t="s">
        <v>156</v>
      </c>
      <c r="B36" s="299" t="s">
        <v>1865</v>
      </c>
      <c r="C36" s="301" t="s">
        <v>74</v>
      </c>
      <c r="D36" s="301" t="s">
        <v>74</v>
      </c>
      <c r="E36" s="301" t="s">
        <v>74</v>
      </c>
      <c r="F36" s="301" t="s">
        <v>74</v>
      </c>
      <c r="G36" s="299" t="s">
        <v>74</v>
      </c>
      <c r="H36" s="299" t="s">
        <v>74</v>
      </c>
      <c r="I36" s="299" t="s">
        <v>74</v>
      </c>
      <c r="J36" s="301" t="s">
        <v>74</v>
      </c>
      <c r="K36" s="299" t="s">
        <v>330</v>
      </c>
      <c r="L36" s="301" t="s">
        <v>74</v>
      </c>
      <c r="M36" s="301" t="s">
        <v>74</v>
      </c>
      <c r="N36" s="301" t="s">
        <v>74</v>
      </c>
      <c r="O36" s="301" t="s">
        <v>1014</v>
      </c>
    </row>
    <row r="37" spans="1:16">
      <c r="A37" s="298" t="s">
        <v>158</v>
      </c>
      <c r="B37" s="299" t="s">
        <v>1864</v>
      </c>
      <c r="C37" s="299" t="s">
        <v>75</v>
      </c>
      <c r="D37" s="299" t="s">
        <v>74</v>
      </c>
      <c r="E37" s="299" t="s">
        <v>74</v>
      </c>
      <c r="F37" s="301" t="s">
        <v>74</v>
      </c>
      <c r="G37" s="299" t="s">
        <v>74</v>
      </c>
      <c r="H37" s="299" t="s">
        <v>74</v>
      </c>
      <c r="I37" s="299" t="s">
        <v>74</v>
      </c>
      <c r="J37" s="301" t="s">
        <v>75</v>
      </c>
      <c r="K37" s="416" t="s">
        <v>329</v>
      </c>
      <c r="L37" s="301" t="s">
        <v>74</v>
      </c>
      <c r="M37" s="301" t="s">
        <v>74</v>
      </c>
      <c r="N37" s="301" t="s">
        <v>74</v>
      </c>
      <c r="O37" s="301" t="s">
        <v>1014</v>
      </c>
      <c r="P37" s="298">
        <v>2004</v>
      </c>
    </row>
    <row r="38" spans="1:16">
      <c r="A38" s="300" t="s">
        <v>159</v>
      </c>
      <c r="B38" s="299" t="s">
        <v>1865</v>
      </c>
      <c r="C38" s="301" t="s">
        <v>75</v>
      </c>
      <c r="D38" s="301" t="s">
        <v>74</v>
      </c>
      <c r="E38" s="301" t="s">
        <v>75</v>
      </c>
      <c r="F38" s="299" t="s">
        <v>75</v>
      </c>
      <c r="G38" s="299" t="s">
        <v>74</v>
      </c>
      <c r="H38" s="299" t="s">
        <v>75</v>
      </c>
      <c r="I38" s="299" t="s">
        <v>75</v>
      </c>
      <c r="J38" s="299" t="s">
        <v>74</v>
      </c>
      <c r="K38" s="299" t="s">
        <v>330</v>
      </c>
      <c r="L38" s="301" t="s">
        <v>74</v>
      </c>
      <c r="M38" s="301" t="s">
        <v>75</v>
      </c>
      <c r="N38" s="301" t="s">
        <v>75</v>
      </c>
      <c r="O38" s="301" t="s">
        <v>76</v>
      </c>
    </row>
    <row r="39" spans="1:16">
      <c r="A39" s="300" t="s">
        <v>160</v>
      </c>
      <c r="B39" s="299" t="s">
        <v>1864</v>
      </c>
      <c r="C39" s="301" t="s">
        <v>75</v>
      </c>
      <c r="D39" s="301" t="s">
        <v>74</v>
      </c>
      <c r="E39" s="301" t="s">
        <v>74</v>
      </c>
      <c r="F39" s="301" t="s">
        <v>75</v>
      </c>
      <c r="G39" s="301" t="s">
        <v>74</v>
      </c>
      <c r="H39" s="301" t="s">
        <v>74</v>
      </c>
      <c r="I39" s="301" t="s">
        <v>75</v>
      </c>
      <c r="J39" s="301" t="s">
        <v>74</v>
      </c>
      <c r="K39" s="416" t="s">
        <v>329</v>
      </c>
      <c r="L39" s="301" t="s">
        <v>74</v>
      </c>
      <c r="M39" s="301" t="s">
        <v>74</v>
      </c>
      <c r="N39" s="301" t="s">
        <v>74</v>
      </c>
      <c r="P39" s="298">
        <v>2002</v>
      </c>
    </row>
    <row r="40" spans="1:16">
      <c r="A40" s="300" t="s">
        <v>161</v>
      </c>
      <c r="B40" s="299" t="s">
        <v>1864</v>
      </c>
      <c r="C40" s="299" t="s">
        <v>1136</v>
      </c>
      <c r="D40" s="301" t="s">
        <v>75</v>
      </c>
      <c r="E40" s="301" t="s">
        <v>75</v>
      </c>
      <c r="F40" s="301" t="s">
        <v>75</v>
      </c>
      <c r="G40" s="301" t="s">
        <v>75</v>
      </c>
      <c r="H40" s="301" t="s">
        <v>75</v>
      </c>
      <c r="I40" s="301" t="s">
        <v>75</v>
      </c>
      <c r="J40" s="301" t="s">
        <v>75</v>
      </c>
      <c r="K40" s="416" t="s">
        <v>329</v>
      </c>
      <c r="L40" s="301" t="s">
        <v>74</v>
      </c>
      <c r="M40" s="301" t="s">
        <v>74</v>
      </c>
      <c r="N40" s="301" t="s">
        <v>74</v>
      </c>
      <c r="P40" s="298">
        <v>2005</v>
      </c>
    </row>
    <row r="41" spans="1:16">
      <c r="A41" s="300" t="s">
        <v>162</v>
      </c>
      <c r="B41" s="299" t="s">
        <v>1865</v>
      </c>
      <c r="C41" s="301" t="s">
        <v>74</v>
      </c>
      <c r="D41" s="301" t="s">
        <v>75</v>
      </c>
      <c r="E41" s="301" t="s">
        <v>75</v>
      </c>
      <c r="F41" s="301" t="s">
        <v>75</v>
      </c>
      <c r="G41" s="301" t="s">
        <v>75</v>
      </c>
      <c r="H41" s="301" t="s">
        <v>75</v>
      </c>
      <c r="I41" s="301" t="s">
        <v>75</v>
      </c>
      <c r="J41" s="301" t="s">
        <v>74</v>
      </c>
      <c r="K41" s="416" t="s">
        <v>329</v>
      </c>
      <c r="L41" s="301" t="s">
        <v>74</v>
      </c>
      <c r="M41" s="301" t="s">
        <v>74</v>
      </c>
      <c r="N41" s="301" t="s">
        <v>74</v>
      </c>
      <c r="P41" s="298">
        <v>2004</v>
      </c>
    </row>
    <row r="42" spans="1:16">
      <c r="A42" s="298" t="s">
        <v>163</v>
      </c>
      <c r="B42" s="299" t="s">
        <v>1865</v>
      </c>
      <c r="C42" s="301" t="s">
        <v>74</v>
      </c>
      <c r="D42" s="299" t="s">
        <v>74</v>
      </c>
      <c r="E42" s="299" t="s">
        <v>74</v>
      </c>
      <c r="F42" s="299" t="s">
        <v>75</v>
      </c>
      <c r="G42" s="299" t="s">
        <v>74</v>
      </c>
      <c r="H42" s="299" t="s">
        <v>74</v>
      </c>
      <c r="I42" s="299" t="s">
        <v>75</v>
      </c>
      <c r="J42" s="299" t="s">
        <v>75</v>
      </c>
      <c r="K42" s="299" t="s">
        <v>330</v>
      </c>
      <c r="L42" s="301" t="s">
        <v>74</v>
      </c>
      <c r="M42" s="301" t="s">
        <v>74</v>
      </c>
      <c r="N42" s="301" t="s">
        <v>75</v>
      </c>
    </row>
    <row r="43" spans="1:16">
      <c r="A43" s="298" t="s">
        <v>157</v>
      </c>
      <c r="B43" s="299" t="s">
        <v>1865</v>
      </c>
      <c r="C43" s="299" t="s">
        <v>75</v>
      </c>
      <c r="D43" s="299" t="s">
        <v>74</v>
      </c>
      <c r="E43" s="299" t="s">
        <v>74</v>
      </c>
      <c r="F43" s="299" t="s">
        <v>74</v>
      </c>
      <c r="G43" s="299" t="s">
        <v>74</v>
      </c>
      <c r="H43" s="299" t="s">
        <v>74</v>
      </c>
      <c r="I43" s="299" t="s">
        <v>74</v>
      </c>
      <c r="J43" s="299" t="s">
        <v>74</v>
      </c>
      <c r="K43" s="299" t="s">
        <v>330</v>
      </c>
      <c r="L43" s="301" t="s">
        <v>74</v>
      </c>
      <c r="M43" s="301" t="s">
        <v>74</v>
      </c>
      <c r="N43" s="301" t="s">
        <v>74</v>
      </c>
      <c r="O43" s="301" t="s">
        <v>1014</v>
      </c>
    </row>
    <row r="44" spans="1:16">
      <c r="A44" s="300" t="s">
        <v>164</v>
      </c>
      <c r="B44" s="299" t="s">
        <v>1865</v>
      </c>
      <c r="C44" s="301" t="s">
        <v>75</v>
      </c>
      <c r="D44" s="299" t="s">
        <v>2118</v>
      </c>
      <c r="E44" s="301" t="s">
        <v>75</v>
      </c>
      <c r="F44" s="301" t="s">
        <v>75</v>
      </c>
      <c r="G44" s="299" t="s">
        <v>2118</v>
      </c>
      <c r="H44" s="299" t="s">
        <v>75</v>
      </c>
      <c r="I44" s="299" t="s">
        <v>75</v>
      </c>
      <c r="J44" s="301" t="s">
        <v>74</v>
      </c>
      <c r="K44" s="299" t="s">
        <v>330</v>
      </c>
      <c r="L44" s="301" t="s">
        <v>74</v>
      </c>
      <c r="M44" s="301" t="s">
        <v>75</v>
      </c>
      <c r="N44" s="301" t="s">
        <v>75</v>
      </c>
      <c r="O44" s="301"/>
    </row>
    <row r="45" spans="1:16">
      <c r="A45" s="298" t="s">
        <v>165</v>
      </c>
      <c r="B45" s="299" t="s">
        <v>1865</v>
      </c>
      <c r="C45" s="299" t="s">
        <v>75</v>
      </c>
      <c r="D45" s="299" t="s">
        <v>74</v>
      </c>
      <c r="E45" s="299" t="s">
        <v>74</v>
      </c>
      <c r="F45" s="299" t="s">
        <v>75</v>
      </c>
      <c r="G45" s="299" t="s">
        <v>74</v>
      </c>
      <c r="H45" s="299" t="s">
        <v>74</v>
      </c>
      <c r="I45" s="299" t="s">
        <v>75</v>
      </c>
      <c r="J45" s="299" t="s">
        <v>75</v>
      </c>
      <c r="K45" s="299" t="s">
        <v>330</v>
      </c>
      <c r="L45" s="301" t="s">
        <v>74</v>
      </c>
      <c r="M45" s="301" t="s">
        <v>74</v>
      </c>
      <c r="N45" s="301" t="s">
        <v>75</v>
      </c>
    </row>
    <row r="46" spans="1:16">
      <c r="A46" s="298" t="s">
        <v>166</v>
      </c>
      <c r="B46" s="299" t="s">
        <v>1864</v>
      </c>
      <c r="C46" s="299" t="s">
        <v>74</v>
      </c>
      <c r="D46" s="299" t="s">
        <v>74</v>
      </c>
      <c r="E46" s="299" t="s">
        <v>75</v>
      </c>
      <c r="F46" s="299" t="s">
        <v>75</v>
      </c>
      <c r="G46" s="299" t="s">
        <v>74</v>
      </c>
      <c r="H46" s="299" t="s">
        <v>75</v>
      </c>
      <c r="I46" s="299" t="s">
        <v>75</v>
      </c>
      <c r="J46" s="299" t="s">
        <v>1632</v>
      </c>
      <c r="K46" s="299" t="s">
        <v>330</v>
      </c>
      <c r="L46" s="301" t="s">
        <v>74</v>
      </c>
      <c r="M46" s="301" t="s">
        <v>75</v>
      </c>
      <c r="N46" s="301" t="s">
        <v>75</v>
      </c>
      <c r="O46" s="301" t="s">
        <v>76</v>
      </c>
    </row>
    <row r="47" spans="1:16">
      <c r="A47" s="298" t="s">
        <v>167</v>
      </c>
      <c r="B47" s="299" t="s">
        <v>1864</v>
      </c>
      <c r="C47" s="299" t="s">
        <v>75</v>
      </c>
      <c r="D47" s="299" t="s">
        <v>74</v>
      </c>
      <c r="E47" s="299" t="s">
        <v>74</v>
      </c>
      <c r="F47" s="299" t="s">
        <v>75</v>
      </c>
      <c r="G47" s="299" t="s">
        <v>74</v>
      </c>
      <c r="H47" s="299" t="s">
        <v>74</v>
      </c>
      <c r="I47" s="299" t="s">
        <v>75</v>
      </c>
      <c r="J47" s="299" t="s">
        <v>74</v>
      </c>
      <c r="K47" s="299" t="s">
        <v>330</v>
      </c>
      <c r="L47" s="301" t="s">
        <v>74</v>
      </c>
      <c r="M47" s="301" t="s">
        <v>74</v>
      </c>
      <c r="N47" s="301" t="s">
        <v>74</v>
      </c>
    </row>
    <row r="48" spans="1:16">
      <c r="A48" s="298" t="s">
        <v>169</v>
      </c>
      <c r="B48" s="299" t="s">
        <v>1864</v>
      </c>
      <c r="C48" s="299" t="s">
        <v>1136</v>
      </c>
      <c r="D48" s="299" t="s">
        <v>74</v>
      </c>
      <c r="E48" s="299" t="s">
        <v>74</v>
      </c>
      <c r="F48" s="299" t="s">
        <v>75</v>
      </c>
      <c r="G48" s="299" t="s">
        <v>74</v>
      </c>
      <c r="H48" s="299" t="s">
        <v>74</v>
      </c>
      <c r="I48" s="299" t="s">
        <v>75</v>
      </c>
      <c r="J48" s="299" t="s">
        <v>74</v>
      </c>
      <c r="K48" s="299" t="s">
        <v>330</v>
      </c>
      <c r="L48" s="301" t="s">
        <v>74</v>
      </c>
      <c r="M48" s="301" t="s">
        <v>74</v>
      </c>
      <c r="N48" s="301" t="s">
        <v>74</v>
      </c>
      <c r="O48" s="301" t="s">
        <v>1014</v>
      </c>
      <c r="P48" s="298">
        <v>2004</v>
      </c>
    </row>
    <row r="49" spans="1:16">
      <c r="A49" s="298" t="s">
        <v>170</v>
      </c>
      <c r="B49" s="299" t="s">
        <v>1864</v>
      </c>
      <c r="C49" s="299" t="s">
        <v>1136</v>
      </c>
      <c r="D49" s="299" t="s">
        <v>74</v>
      </c>
      <c r="E49" s="299" t="s">
        <v>74</v>
      </c>
      <c r="F49" s="299" t="s">
        <v>75</v>
      </c>
      <c r="G49" s="299" t="s">
        <v>74</v>
      </c>
      <c r="H49" s="299" t="s">
        <v>74</v>
      </c>
      <c r="I49" s="299" t="s">
        <v>75</v>
      </c>
      <c r="J49" s="299" t="s">
        <v>74</v>
      </c>
      <c r="K49" s="416" t="s">
        <v>329</v>
      </c>
      <c r="L49" s="301" t="s">
        <v>74</v>
      </c>
      <c r="M49" s="301" t="s">
        <v>74</v>
      </c>
      <c r="N49" s="301" t="s">
        <v>74</v>
      </c>
      <c r="O49" s="301" t="s">
        <v>1014</v>
      </c>
      <c r="P49" s="298">
        <v>2005</v>
      </c>
    </row>
    <row r="50" spans="1:16">
      <c r="A50" s="298" t="s">
        <v>171</v>
      </c>
      <c r="B50" s="299" t="s">
        <v>1864</v>
      </c>
      <c r="C50" s="299" t="s">
        <v>1136</v>
      </c>
      <c r="D50" s="299" t="s">
        <v>74</v>
      </c>
      <c r="E50" s="299" t="s">
        <v>74</v>
      </c>
      <c r="F50" s="299" t="s">
        <v>74</v>
      </c>
      <c r="G50" s="299" t="s">
        <v>74</v>
      </c>
      <c r="H50" s="299" t="s">
        <v>74</v>
      </c>
      <c r="I50" s="299" t="s">
        <v>74</v>
      </c>
      <c r="J50" s="299" t="s">
        <v>75</v>
      </c>
      <c r="K50" s="299" t="s">
        <v>330</v>
      </c>
      <c r="L50" s="301" t="s">
        <v>74</v>
      </c>
      <c r="M50" s="301" t="s">
        <v>74</v>
      </c>
      <c r="N50" s="301" t="s">
        <v>75</v>
      </c>
    </row>
    <row r="51" spans="1:16">
      <c r="A51" s="298" t="s">
        <v>172</v>
      </c>
      <c r="B51" s="299" t="s">
        <v>1865</v>
      </c>
      <c r="C51" s="299" t="s">
        <v>75</v>
      </c>
      <c r="D51" s="299" t="s">
        <v>74</v>
      </c>
      <c r="E51" s="299" t="s">
        <v>74</v>
      </c>
      <c r="F51" s="299" t="s">
        <v>74</v>
      </c>
      <c r="G51" s="299" t="s">
        <v>74</v>
      </c>
      <c r="H51" s="299" t="s">
        <v>74</v>
      </c>
      <c r="I51" s="299" t="s">
        <v>74</v>
      </c>
      <c r="J51" s="299" t="s">
        <v>75</v>
      </c>
      <c r="K51" s="416" t="s">
        <v>329</v>
      </c>
      <c r="L51" s="301" t="s">
        <v>74</v>
      </c>
      <c r="M51" s="301" t="s">
        <v>74</v>
      </c>
      <c r="N51" s="301" t="s">
        <v>74</v>
      </c>
      <c r="O51" s="301" t="s">
        <v>1014</v>
      </c>
    </row>
    <row r="52" spans="1:16">
      <c r="A52" s="298" t="s">
        <v>173</v>
      </c>
      <c r="B52" s="299" t="s">
        <v>1864</v>
      </c>
      <c r="C52" s="299" t="s">
        <v>74</v>
      </c>
      <c r="D52" s="299" t="s">
        <v>74</v>
      </c>
      <c r="E52" s="299" t="s">
        <v>74</v>
      </c>
      <c r="F52" s="299" t="s">
        <v>74</v>
      </c>
      <c r="G52" s="299" t="s">
        <v>75</v>
      </c>
      <c r="H52" s="299" t="s">
        <v>75</v>
      </c>
      <c r="I52" s="299" t="s">
        <v>75</v>
      </c>
      <c r="J52" s="299" t="s">
        <v>1632</v>
      </c>
      <c r="K52" s="299" t="s">
        <v>330</v>
      </c>
      <c r="L52" s="301" t="s">
        <v>74</v>
      </c>
      <c r="M52" s="301" t="s">
        <v>74</v>
      </c>
      <c r="N52" s="301" t="s">
        <v>74</v>
      </c>
      <c r="O52" s="301" t="s">
        <v>1014</v>
      </c>
    </row>
    <row r="53" spans="1:16" ht="12.75" thickBot="1">
      <c r="A53" s="302" t="s">
        <v>175</v>
      </c>
      <c r="B53" s="500"/>
      <c r="C53" s="303">
        <f t="shared" ref="C53:N53" si="0">COUNTIF(C2:C52,"Yes")</f>
        <v>24</v>
      </c>
      <c r="D53" s="303">
        <f t="shared" si="0"/>
        <v>45</v>
      </c>
      <c r="E53" s="303">
        <f t="shared" si="0"/>
        <v>35</v>
      </c>
      <c r="F53" s="303">
        <f t="shared" si="0"/>
        <v>20</v>
      </c>
      <c r="G53" s="303">
        <f t="shared" si="0"/>
        <v>42</v>
      </c>
      <c r="H53" s="303">
        <f t="shared" si="0"/>
        <v>33</v>
      </c>
      <c r="I53" s="303">
        <f t="shared" si="0"/>
        <v>14</v>
      </c>
      <c r="J53" s="303">
        <v>24</v>
      </c>
      <c r="K53" s="303"/>
      <c r="L53" s="303">
        <f t="shared" si="0"/>
        <v>47</v>
      </c>
      <c r="M53" s="303">
        <f t="shared" si="0"/>
        <v>43</v>
      </c>
      <c r="N53" s="303">
        <f t="shared" si="0"/>
        <v>36</v>
      </c>
    </row>
    <row r="54" spans="1:16" ht="12.75" thickTop="1">
      <c r="A54" s="304"/>
      <c r="B54" s="385"/>
      <c r="C54" s="385"/>
      <c r="D54" s="305"/>
      <c r="E54" s="305"/>
      <c r="F54" s="305"/>
      <c r="G54" s="305"/>
      <c r="H54" s="305"/>
      <c r="I54" s="305"/>
      <c r="J54" s="305"/>
      <c r="K54" s="305"/>
      <c r="L54" s="305"/>
      <c r="M54" s="305"/>
      <c r="N54" s="305"/>
    </row>
    <row r="55" spans="1:16">
      <c r="A55" s="304"/>
      <c r="B55" s="385"/>
      <c r="C55" s="385"/>
      <c r="D55" s="305"/>
      <c r="E55" s="305"/>
      <c r="F55" s="305"/>
      <c r="G55" s="305"/>
      <c r="H55" s="305"/>
      <c r="I55" s="305"/>
      <c r="J55" s="305"/>
      <c r="K55" s="305"/>
      <c r="L55" s="305"/>
      <c r="M55" s="305"/>
      <c r="N55" s="305"/>
    </row>
    <row r="56" spans="1:16">
      <c r="A56" s="745" t="s">
        <v>1065</v>
      </c>
      <c r="B56" s="745"/>
      <c r="C56" s="745"/>
      <c r="D56" s="745"/>
      <c r="E56" s="745"/>
      <c r="F56" s="745"/>
      <c r="G56" s="745"/>
      <c r="H56" s="745"/>
      <c r="I56" s="745"/>
      <c r="J56" s="745"/>
    </row>
    <row r="57" spans="1:16">
      <c r="A57" s="306" t="s">
        <v>1633</v>
      </c>
      <c r="B57" s="307"/>
      <c r="C57" s="307"/>
      <c r="D57" s="307"/>
      <c r="E57" s="308"/>
      <c r="F57" s="308"/>
      <c r="G57" s="308"/>
      <c r="H57" s="308"/>
      <c r="I57" s="308"/>
      <c r="J57" s="308"/>
    </row>
    <row r="58" spans="1:16">
      <c r="A58" s="306" t="s">
        <v>2119</v>
      </c>
      <c r="B58" s="307"/>
      <c r="C58" s="307"/>
      <c r="D58" s="307"/>
      <c r="E58" s="308"/>
      <c r="F58" s="308"/>
      <c r="G58" s="308"/>
      <c r="H58" s="308"/>
      <c r="I58" s="308"/>
      <c r="J58" s="308"/>
    </row>
    <row r="59" spans="1:16">
      <c r="A59" s="745" t="s">
        <v>1987</v>
      </c>
      <c r="B59" s="745"/>
      <c r="C59" s="745"/>
      <c r="D59" s="745"/>
      <c r="E59" s="745"/>
      <c r="F59" s="745"/>
      <c r="G59" s="745"/>
      <c r="H59" s="745"/>
      <c r="I59" s="745"/>
      <c r="J59" s="745"/>
    </row>
    <row r="61" spans="1:16">
      <c r="A61" s="744" t="s">
        <v>1093</v>
      </c>
      <c r="B61" s="744"/>
      <c r="C61" s="744"/>
      <c r="D61" s="744"/>
    </row>
  </sheetData>
  <mergeCells count="3">
    <mergeCell ref="A61:D61"/>
    <mergeCell ref="A59:J59"/>
    <mergeCell ref="A56:J56"/>
  </mergeCells>
  <phoneticPr fontId="15" type="noConversion"/>
  <hyperlinks>
    <hyperlink ref="A61:D61" location="'Table of Contents'!A1" display="Table of contents"/>
  </hyperlinks>
  <pageMargins left="0.75" right="0.75" top="1" bottom="1" header="0.5" footer="0.5"/>
  <pageSetup orientation="portrait" verticalDpi="1200" r:id="rId1"/>
  <headerFooter alignWithMargins="0"/>
</worksheet>
</file>

<file path=xl/worksheets/sheet39.xml><?xml version="1.0" encoding="utf-8"?>
<worksheet xmlns="http://schemas.openxmlformats.org/spreadsheetml/2006/main" xmlns:r="http://schemas.openxmlformats.org/officeDocument/2006/relationships">
  <sheetPr codeName="Sheet35"/>
  <dimension ref="A1:Q49"/>
  <sheetViews>
    <sheetView workbookViewId="0">
      <selection sqref="A1:F1"/>
    </sheetView>
  </sheetViews>
  <sheetFormatPr defaultColWidth="12.5703125" defaultRowHeight="12.75"/>
  <cols>
    <col min="1" max="1" width="14.7109375" style="75" customWidth="1"/>
    <col min="2" max="2" width="15.5703125" style="161" bestFit="1" customWidth="1"/>
    <col min="3" max="3" width="6.28515625" style="161" customWidth="1"/>
    <col min="4" max="4" width="19.42578125" style="161" bestFit="1" customWidth="1"/>
    <col min="5" max="5" width="6.28515625" style="161" customWidth="1"/>
    <col min="6" max="6" width="20.28515625" style="161" bestFit="1" customWidth="1"/>
    <col min="7" max="16384" width="12.5703125" style="161"/>
  </cols>
  <sheetData>
    <row r="1" spans="1:17" ht="18.75">
      <c r="A1" s="749" t="s">
        <v>1197</v>
      </c>
      <c r="B1" s="749"/>
      <c r="C1" s="749"/>
      <c r="D1" s="749"/>
      <c r="E1" s="749"/>
      <c r="F1" s="749"/>
    </row>
    <row r="2" spans="1:17" ht="18.75">
      <c r="A2" s="749" t="s">
        <v>1779</v>
      </c>
      <c r="B2" s="749"/>
      <c r="C2" s="749"/>
      <c r="D2" s="749"/>
      <c r="E2" s="749"/>
      <c r="F2" s="749"/>
    </row>
    <row r="3" spans="1:17" ht="18.75">
      <c r="A3" s="162"/>
      <c r="B3" s="163" t="s">
        <v>1086</v>
      </c>
      <c r="C3" s="163"/>
      <c r="D3" s="163" t="s">
        <v>1087</v>
      </c>
      <c r="E3" s="164" t="s">
        <v>1088</v>
      </c>
      <c r="F3" s="163" t="s">
        <v>1087</v>
      </c>
    </row>
    <row r="4" spans="1:17" ht="13.5" thickBot="1">
      <c r="A4" s="165" t="s">
        <v>227</v>
      </c>
      <c r="B4" s="165" t="s">
        <v>1089</v>
      </c>
      <c r="C4" s="165"/>
      <c r="D4" s="165" t="s">
        <v>1090</v>
      </c>
      <c r="E4" s="166" t="s">
        <v>1088</v>
      </c>
      <c r="F4" s="165" t="s">
        <v>1091</v>
      </c>
    </row>
    <row r="5" spans="1:17" ht="14.25" customHeight="1">
      <c r="A5" s="167">
        <v>1970</v>
      </c>
      <c r="B5" s="175">
        <v>95848</v>
      </c>
      <c r="C5" s="175"/>
      <c r="D5" s="175">
        <v>394859</v>
      </c>
      <c r="E5" s="175"/>
      <c r="F5" s="175">
        <v>335121</v>
      </c>
      <c r="G5" s="168"/>
      <c r="H5" s="169"/>
      <c r="I5" s="170"/>
      <c r="J5" s="170"/>
      <c r="K5" s="170"/>
      <c r="L5" s="169"/>
      <c r="M5" s="170"/>
      <c r="N5" s="170"/>
      <c r="O5" s="170"/>
      <c r="P5" s="169"/>
      <c r="Q5" s="170"/>
    </row>
    <row r="6" spans="1:17" ht="14.25" customHeight="1">
      <c r="A6" s="167">
        <v>1971</v>
      </c>
      <c r="B6" s="175">
        <v>138296</v>
      </c>
      <c r="C6" s="175"/>
      <c r="D6" s="175">
        <v>522657</v>
      </c>
      <c r="E6" s="175"/>
      <c r="F6" s="175">
        <v>466855</v>
      </c>
      <c r="G6" s="168"/>
      <c r="H6" s="169"/>
      <c r="I6" s="170"/>
      <c r="J6" s="170"/>
      <c r="K6" s="170"/>
      <c r="L6" s="169"/>
      <c r="M6" s="170"/>
      <c r="N6" s="170"/>
      <c r="O6" s="170"/>
      <c r="P6" s="169"/>
      <c r="Q6" s="170"/>
    </row>
    <row r="7" spans="1:17" ht="14.25" customHeight="1">
      <c r="A7" s="167">
        <v>1972</v>
      </c>
      <c r="B7" s="175">
        <v>125584</v>
      </c>
      <c r="C7" s="175"/>
      <c r="D7" s="175">
        <v>424640</v>
      </c>
      <c r="E7" s="175"/>
      <c r="F7" s="175">
        <v>404929</v>
      </c>
      <c r="G7" s="168"/>
      <c r="H7" s="169"/>
      <c r="I7" s="170"/>
      <c r="J7" s="170"/>
      <c r="K7" s="170"/>
      <c r="L7" s="169"/>
      <c r="M7" s="170"/>
      <c r="N7" s="170"/>
      <c r="O7" s="170"/>
      <c r="P7" s="169"/>
      <c r="Q7" s="170"/>
    </row>
    <row r="8" spans="1:17" ht="14.25" customHeight="1">
      <c r="A8" s="167">
        <v>1973</v>
      </c>
      <c r="B8" s="175">
        <v>121160</v>
      </c>
      <c r="C8" s="175"/>
      <c r="D8" s="175">
        <v>397598</v>
      </c>
      <c r="E8" s="175"/>
      <c r="F8" s="175">
        <v>369799</v>
      </c>
      <c r="G8" s="168"/>
      <c r="H8" s="169"/>
      <c r="I8" s="170"/>
      <c r="J8" s="170"/>
      <c r="K8" s="170"/>
      <c r="L8" s="169"/>
      <c r="M8" s="170"/>
      <c r="N8" s="170"/>
      <c r="O8" s="170"/>
      <c r="P8" s="169"/>
      <c r="Q8" s="170"/>
    </row>
    <row r="9" spans="1:17" ht="14.25" customHeight="1">
      <c r="A9" s="167">
        <v>1974</v>
      </c>
      <c r="B9" s="175">
        <v>113059</v>
      </c>
      <c r="C9" s="175"/>
      <c r="D9" s="175">
        <v>354616</v>
      </c>
      <c r="E9" s="175"/>
      <c r="F9" s="175">
        <v>340884</v>
      </c>
      <c r="G9" s="168"/>
      <c r="H9" s="169"/>
      <c r="I9" s="170"/>
      <c r="J9" s="170"/>
      <c r="K9" s="170"/>
      <c r="L9" s="169"/>
      <c r="M9" s="170"/>
      <c r="N9" s="170"/>
      <c r="O9" s="170"/>
      <c r="P9" s="169"/>
      <c r="Q9" s="170"/>
    </row>
    <row r="10" spans="1:17" ht="14.25" customHeight="1">
      <c r="A10" s="167">
        <v>1975</v>
      </c>
      <c r="B10" s="175">
        <v>132557</v>
      </c>
      <c r="C10" s="175"/>
      <c r="D10" s="175">
        <v>399283</v>
      </c>
      <c r="E10" s="175"/>
      <c r="F10" s="175">
        <v>395543</v>
      </c>
      <c r="G10" s="168"/>
      <c r="H10" s="169"/>
      <c r="I10" s="170"/>
      <c r="J10" s="170"/>
      <c r="K10" s="170"/>
      <c r="L10" s="169"/>
      <c r="M10" s="170"/>
      <c r="N10" s="170"/>
      <c r="O10" s="170"/>
      <c r="P10" s="169"/>
      <c r="Q10" s="170"/>
    </row>
    <row r="11" spans="1:17" ht="14.25" customHeight="1">
      <c r="A11" s="167">
        <v>1976</v>
      </c>
      <c r="B11" s="175">
        <v>165680</v>
      </c>
      <c r="C11" s="175"/>
      <c r="D11" s="175">
        <v>425404</v>
      </c>
      <c r="E11" s="175"/>
      <c r="F11" s="175">
        <v>425680</v>
      </c>
      <c r="G11" s="168"/>
      <c r="H11" s="169"/>
      <c r="I11" s="170"/>
      <c r="J11" s="170"/>
      <c r="K11" s="170"/>
      <c r="L11" s="169"/>
      <c r="M11" s="170"/>
      <c r="N11" s="170"/>
      <c r="O11" s="170"/>
      <c r="P11" s="169"/>
      <c r="Q11" s="170"/>
    </row>
    <row r="12" spans="1:17" ht="14.25" customHeight="1">
      <c r="A12" s="167">
        <v>1977</v>
      </c>
      <c r="B12" s="175">
        <v>224222</v>
      </c>
      <c r="C12" s="175"/>
      <c r="D12" s="175">
        <v>512423</v>
      </c>
      <c r="E12" s="175"/>
      <c r="F12" s="175">
        <v>519892</v>
      </c>
      <c r="G12" s="168"/>
      <c r="H12" s="169"/>
      <c r="I12" s="170"/>
      <c r="J12" s="170"/>
      <c r="K12" s="170"/>
      <c r="L12" s="169"/>
      <c r="M12" s="170"/>
      <c r="N12" s="170"/>
      <c r="O12" s="170"/>
      <c r="P12" s="169"/>
      <c r="Q12" s="170"/>
    </row>
    <row r="13" spans="1:17" ht="14.25" customHeight="1">
      <c r="A13" s="167">
        <v>1978</v>
      </c>
      <c r="B13" s="175">
        <v>292944</v>
      </c>
      <c r="C13" s="175"/>
      <c r="D13" s="175">
        <v>604046</v>
      </c>
      <c r="E13" s="175"/>
      <c r="F13" s="175">
        <v>615828</v>
      </c>
      <c r="G13" s="168"/>
      <c r="H13" s="169"/>
      <c r="I13" s="170"/>
      <c r="J13" s="170"/>
      <c r="K13" s="170"/>
      <c r="L13" s="169"/>
      <c r="M13" s="170"/>
      <c r="N13" s="170"/>
      <c r="O13" s="170"/>
      <c r="P13" s="169"/>
      <c r="Q13" s="170"/>
    </row>
    <row r="14" spans="1:17" ht="14.25" customHeight="1">
      <c r="A14" s="167">
        <v>1979</v>
      </c>
      <c r="B14" s="175">
        <v>360477</v>
      </c>
      <c r="C14" s="175"/>
      <c r="D14" s="175">
        <v>673838</v>
      </c>
      <c r="E14" s="175"/>
      <c r="F14" s="175">
        <v>686441</v>
      </c>
      <c r="G14" s="168"/>
      <c r="H14" s="169"/>
      <c r="I14" s="170"/>
      <c r="J14" s="170"/>
      <c r="K14" s="170"/>
      <c r="L14" s="169"/>
      <c r="M14" s="170"/>
      <c r="N14" s="170"/>
      <c r="O14" s="170"/>
      <c r="P14" s="169"/>
      <c r="Q14" s="170"/>
    </row>
    <row r="15" spans="1:17" ht="14.25" customHeight="1">
      <c r="A15" s="167">
        <v>1980</v>
      </c>
      <c r="B15" s="175">
        <v>410097</v>
      </c>
      <c r="C15" s="175"/>
      <c r="D15" s="175">
        <v>698719</v>
      </c>
      <c r="E15" s="175"/>
      <c r="F15" s="175">
        <v>719706</v>
      </c>
      <c r="G15" s="168"/>
      <c r="H15" s="169"/>
      <c r="I15" s="170"/>
      <c r="J15" s="170"/>
      <c r="K15" s="170"/>
      <c r="L15" s="169"/>
      <c r="M15" s="170"/>
      <c r="N15" s="170"/>
      <c r="O15" s="170"/>
      <c r="P15" s="169"/>
      <c r="Q15" s="170"/>
    </row>
    <row r="16" spans="1:17" ht="14.25" customHeight="1">
      <c r="A16" s="167">
        <v>1981</v>
      </c>
      <c r="B16" s="175">
        <v>453721</v>
      </c>
      <c r="C16" s="175"/>
      <c r="D16" s="175">
        <v>696929</v>
      </c>
      <c r="E16" s="175"/>
      <c r="F16" s="175">
        <v>707969</v>
      </c>
      <c r="G16" s="168"/>
      <c r="H16" s="169"/>
      <c r="I16" s="170"/>
      <c r="J16" s="170"/>
      <c r="K16" s="170"/>
      <c r="L16" s="169"/>
      <c r="M16" s="170"/>
      <c r="N16" s="170"/>
      <c r="O16" s="170"/>
      <c r="P16" s="169"/>
      <c r="Q16" s="170"/>
    </row>
    <row r="17" spans="1:17" ht="14.25" customHeight="1">
      <c r="A17" s="167">
        <v>1982</v>
      </c>
      <c r="B17" s="175">
        <v>516849</v>
      </c>
      <c r="C17" s="175"/>
      <c r="D17" s="175">
        <v>721268</v>
      </c>
      <c r="E17" s="175"/>
      <c r="F17" s="175">
        <v>729863</v>
      </c>
      <c r="G17" s="168"/>
      <c r="H17" s="169"/>
      <c r="I17" s="170"/>
      <c r="J17" s="170"/>
      <c r="K17" s="170"/>
      <c r="L17" s="169"/>
      <c r="M17" s="170"/>
      <c r="N17" s="170"/>
      <c r="O17" s="170"/>
      <c r="P17" s="169"/>
      <c r="Q17" s="170"/>
    </row>
    <row r="18" spans="1:17" ht="14.25" customHeight="1">
      <c r="A18" s="167">
        <v>1983</v>
      </c>
      <c r="B18" s="175">
        <v>632075</v>
      </c>
      <c r="C18" s="175"/>
      <c r="D18" s="175">
        <v>818215</v>
      </c>
      <c r="E18" s="175"/>
      <c r="F18" s="175">
        <v>827698</v>
      </c>
      <c r="G18" s="168"/>
      <c r="H18" s="169"/>
      <c r="I18" s="170"/>
      <c r="J18" s="170"/>
      <c r="K18" s="170"/>
      <c r="L18" s="169"/>
      <c r="M18" s="170"/>
      <c r="N18" s="170"/>
      <c r="O18" s="170"/>
      <c r="P18" s="169"/>
      <c r="Q18" s="170"/>
    </row>
    <row r="19" spans="1:17" ht="14.25" customHeight="1">
      <c r="A19" s="167">
        <v>1984</v>
      </c>
      <c r="B19" s="175">
        <v>733240</v>
      </c>
      <c r="C19" s="175"/>
      <c r="D19" s="175">
        <v>852860</v>
      </c>
      <c r="E19" s="175"/>
      <c r="F19" s="175">
        <v>865781</v>
      </c>
      <c r="G19" s="168"/>
      <c r="H19" s="169"/>
      <c r="I19" s="170"/>
      <c r="J19" s="170"/>
      <c r="K19" s="170"/>
      <c r="L19" s="169"/>
      <c r="M19" s="170"/>
      <c r="N19" s="170"/>
      <c r="O19" s="170"/>
      <c r="P19" s="169"/>
      <c r="Q19" s="170"/>
    </row>
    <row r="20" spans="1:17" ht="14.25" customHeight="1">
      <c r="A20" s="167">
        <v>1985</v>
      </c>
      <c r="B20" s="175">
        <v>751199</v>
      </c>
      <c r="C20" s="175"/>
      <c r="D20" s="175">
        <v>820834</v>
      </c>
      <c r="E20" s="175"/>
      <c r="F20" s="175">
        <v>827758</v>
      </c>
      <c r="G20" s="168"/>
      <c r="H20" s="169"/>
      <c r="I20" s="170"/>
      <c r="J20" s="170"/>
      <c r="K20" s="170"/>
      <c r="L20" s="169"/>
      <c r="M20" s="170"/>
      <c r="N20" s="170"/>
      <c r="O20" s="170"/>
      <c r="P20" s="169"/>
      <c r="Q20" s="170"/>
    </row>
    <row r="21" spans="1:17" ht="14.25" customHeight="1">
      <c r="A21" s="167">
        <v>1986</v>
      </c>
      <c r="B21" s="175">
        <v>835107</v>
      </c>
      <c r="C21" s="175"/>
      <c r="D21" s="175">
        <v>873608</v>
      </c>
      <c r="E21" s="175"/>
      <c r="F21" s="175">
        <v>880241</v>
      </c>
      <c r="G21" s="168"/>
      <c r="H21" s="169"/>
      <c r="I21" s="170"/>
      <c r="J21" s="170"/>
      <c r="K21" s="170"/>
      <c r="L21" s="169"/>
      <c r="M21" s="170"/>
      <c r="N21" s="170"/>
      <c r="O21" s="170"/>
      <c r="P21" s="169"/>
      <c r="Q21" s="170"/>
    </row>
    <row r="22" spans="1:17" ht="14.25" customHeight="1">
      <c r="A22" s="167">
        <v>1987</v>
      </c>
      <c r="B22" s="175">
        <v>819697</v>
      </c>
      <c r="C22" s="175"/>
      <c r="D22" s="175">
        <v>819697</v>
      </c>
      <c r="E22" s="175"/>
      <c r="F22" s="175">
        <v>819697</v>
      </c>
      <c r="G22" s="168"/>
      <c r="H22" s="169"/>
      <c r="I22" s="170"/>
      <c r="J22" s="170"/>
      <c r="K22" s="170"/>
      <c r="L22" s="169"/>
      <c r="M22" s="170"/>
      <c r="N22" s="170"/>
      <c r="O22" s="170"/>
      <c r="P22" s="169"/>
      <c r="Q22" s="170"/>
    </row>
    <row r="23" spans="1:17" ht="14.25" customHeight="1">
      <c r="A23" s="167">
        <v>1988</v>
      </c>
      <c r="B23" s="175">
        <v>885912</v>
      </c>
      <c r="C23" s="175"/>
      <c r="D23" s="175">
        <v>857074</v>
      </c>
      <c r="E23" s="175"/>
      <c r="F23" s="175">
        <v>835276</v>
      </c>
      <c r="G23" s="168"/>
      <c r="H23" s="169"/>
      <c r="I23" s="170"/>
      <c r="J23" s="170"/>
      <c r="K23" s="170"/>
      <c r="L23" s="169"/>
      <c r="M23" s="170"/>
      <c r="N23" s="170"/>
      <c r="O23" s="170"/>
      <c r="P23" s="169"/>
      <c r="Q23" s="170"/>
    </row>
    <row r="24" spans="1:17" ht="14.25" customHeight="1">
      <c r="A24" s="167">
        <v>1989</v>
      </c>
      <c r="B24" s="175">
        <v>794676</v>
      </c>
      <c r="C24" s="175"/>
      <c r="D24" s="175">
        <v>746237</v>
      </c>
      <c r="E24" s="175"/>
      <c r="F24" s="175">
        <v>721866</v>
      </c>
      <c r="G24" s="168"/>
      <c r="H24" s="169"/>
      <c r="I24" s="170"/>
      <c r="J24" s="170"/>
      <c r="K24" s="170"/>
      <c r="L24" s="169"/>
      <c r="M24" s="170"/>
      <c r="N24" s="170"/>
      <c r="O24" s="170"/>
      <c r="P24" s="169"/>
      <c r="Q24" s="170"/>
    </row>
    <row r="25" spans="1:17" ht="14.25" customHeight="1">
      <c r="A25" s="167">
        <v>1990</v>
      </c>
      <c r="B25" s="175">
        <v>653151</v>
      </c>
      <c r="C25" s="175"/>
      <c r="D25" s="175">
        <v>579167</v>
      </c>
      <c r="E25" s="175"/>
      <c r="F25" s="175">
        <v>554140</v>
      </c>
      <c r="G25" s="168"/>
      <c r="H25" s="169"/>
      <c r="I25" s="170"/>
      <c r="J25" s="170"/>
      <c r="K25" s="170"/>
      <c r="L25" s="169"/>
      <c r="M25" s="170"/>
      <c r="N25" s="170"/>
      <c r="O25" s="170"/>
      <c r="P25" s="169"/>
      <c r="Q25" s="170"/>
    </row>
    <row r="26" spans="1:17" ht="14.25" customHeight="1">
      <c r="A26" s="167">
        <v>1991</v>
      </c>
      <c r="B26" s="175">
        <v>743587</v>
      </c>
      <c r="C26" s="175"/>
      <c r="D26" s="175">
        <v>633904</v>
      </c>
      <c r="E26" s="175"/>
      <c r="F26" s="175">
        <v>595620</v>
      </c>
      <c r="G26" s="168"/>
      <c r="H26" s="169"/>
      <c r="I26" s="170"/>
      <c r="J26" s="170"/>
      <c r="K26" s="170"/>
      <c r="L26" s="169"/>
      <c r="M26" s="170"/>
      <c r="N26" s="170"/>
      <c r="O26" s="170"/>
      <c r="P26" s="169"/>
      <c r="Q26" s="170"/>
    </row>
    <row r="27" spans="1:17" ht="14.25" customHeight="1">
      <c r="A27" s="167">
        <v>1992</v>
      </c>
      <c r="B27" s="175">
        <v>760129</v>
      </c>
      <c r="C27" s="175"/>
      <c r="D27" s="175">
        <v>703102</v>
      </c>
      <c r="E27" s="175"/>
      <c r="F27" s="175">
        <v>661564</v>
      </c>
      <c r="G27" s="171"/>
      <c r="H27" s="169"/>
      <c r="I27" s="169"/>
      <c r="J27" s="168"/>
      <c r="K27" s="170"/>
      <c r="L27" s="169"/>
      <c r="M27" s="169"/>
      <c r="N27" s="168"/>
      <c r="O27" s="170"/>
      <c r="P27" s="169"/>
      <c r="Q27" s="169"/>
    </row>
    <row r="28" spans="1:17" ht="14.25" customHeight="1">
      <c r="A28" s="167">
        <v>1993</v>
      </c>
      <c r="B28" s="175">
        <v>703819</v>
      </c>
      <c r="C28" s="175"/>
      <c r="D28" s="175">
        <v>612183</v>
      </c>
      <c r="E28" s="175"/>
      <c r="F28" s="175">
        <v>602403</v>
      </c>
      <c r="G28" s="171"/>
      <c r="H28" s="169"/>
      <c r="I28" s="169"/>
      <c r="J28" s="168"/>
      <c r="K28" s="170"/>
      <c r="L28" s="169"/>
      <c r="M28" s="169"/>
      <c r="N28" s="168"/>
      <c r="O28" s="170"/>
      <c r="P28" s="169"/>
      <c r="Q28" s="169"/>
    </row>
    <row r="29" spans="1:17" ht="14.25" customHeight="1">
      <c r="A29" s="167">
        <v>1994</v>
      </c>
      <c r="B29" s="175">
        <v>744196</v>
      </c>
      <c r="C29" s="175"/>
      <c r="D29" s="175">
        <v>608145</v>
      </c>
      <c r="E29" s="175"/>
      <c r="F29" s="175">
        <v>609717</v>
      </c>
      <c r="G29" s="171"/>
      <c r="H29" s="169"/>
      <c r="I29" s="169"/>
      <c r="J29" s="168"/>
      <c r="K29" s="170"/>
      <c r="L29" s="169"/>
      <c r="M29" s="169"/>
      <c r="N29" s="168"/>
      <c r="O29" s="170"/>
      <c r="P29" s="169"/>
      <c r="Q29" s="169"/>
    </row>
    <row r="30" spans="1:17" ht="14.25" customHeight="1">
      <c r="A30" s="167">
        <v>1995</v>
      </c>
      <c r="B30" s="175">
        <v>730412</v>
      </c>
      <c r="C30" s="175"/>
      <c r="D30" s="175">
        <v>568147</v>
      </c>
      <c r="E30" s="175"/>
      <c r="F30" s="175">
        <v>573672</v>
      </c>
      <c r="G30" s="171"/>
      <c r="H30" s="169"/>
      <c r="I30" s="169"/>
      <c r="J30" s="168"/>
      <c r="K30" s="170"/>
      <c r="L30" s="169"/>
      <c r="M30" s="169"/>
      <c r="N30" s="168"/>
      <c r="O30" s="170"/>
      <c r="P30" s="169"/>
      <c r="Q30" s="169"/>
    </row>
    <row r="31" spans="1:17" ht="14.25" customHeight="1">
      <c r="A31" s="167">
        <v>1996</v>
      </c>
      <c r="B31" s="175">
        <v>708463</v>
      </c>
      <c r="C31" s="175"/>
      <c r="D31" s="175">
        <v>516931</v>
      </c>
      <c r="E31" s="175"/>
      <c r="F31" s="175">
        <v>486919</v>
      </c>
      <c r="G31" s="171"/>
      <c r="H31" s="169"/>
      <c r="I31" s="169"/>
      <c r="J31" s="168"/>
      <c r="K31" s="170"/>
      <c r="L31" s="169"/>
      <c r="M31" s="169"/>
      <c r="N31" s="168"/>
      <c r="O31" s="170"/>
      <c r="P31" s="169"/>
      <c r="Q31" s="169"/>
    </row>
    <row r="32" spans="1:17" ht="14.25" customHeight="1">
      <c r="A32" s="167">
        <v>1997</v>
      </c>
      <c r="B32" s="175">
        <v>723856</v>
      </c>
      <c r="C32" s="175"/>
      <c r="D32" s="175">
        <v>506679</v>
      </c>
      <c r="E32" s="175"/>
      <c r="F32" s="175">
        <v>457956</v>
      </c>
      <c r="G32" s="171"/>
      <c r="H32" s="170"/>
      <c r="I32" s="169"/>
      <c r="J32" s="168"/>
      <c r="K32" s="170"/>
      <c r="L32" s="170"/>
      <c r="M32" s="169"/>
      <c r="N32" s="168"/>
      <c r="O32" s="170"/>
      <c r="P32" s="170"/>
      <c r="Q32" s="169"/>
    </row>
    <row r="33" spans="1:17" ht="14.25" customHeight="1">
      <c r="A33" s="167">
        <v>1998</v>
      </c>
      <c r="B33" s="175">
        <v>762017</v>
      </c>
      <c r="C33" s="175"/>
      <c r="D33" s="175">
        <v>493959</v>
      </c>
      <c r="E33" s="175"/>
      <c r="F33" s="175">
        <v>445106</v>
      </c>
      <c r="G33" s="171"/>
      <c r="H33" s="169"/>
      <c r="I33" s="169"/>
      <c r="J33" s="168"/>
      <c r="K33" s="170"/>
      <c r="L33" s="169"/>
      <c r="M33" s="169"/>
      <c r="N33" s="168"/>
      <c r="O33" s="170"/>
      <c r="P33" s="169"/>
      <c r="Q33" s="169"/>
    </row>
    <row r="34" spans="1:17" ht="14.25" customHeight="1">
      <c r="A34" s="167">
        <v>1999</v>
      </c>
      <c r="B34" s="175">
        <v>793885</v>
      </c>
      <c r="C34" s="175"/>
      <c r="D34" s="175">
        <v>490396</v>
      </c>
      <c r="E34" s="175"/>
      <c r="F34" s="175">
        <v>432126</v>
      </c>
      <c r="G34" s="171"/>
      <c r="H34" s="170"/>
      <c r="I34" s="169"/>
      <c r="J34" s="168"/>
      <c r="K34" s="170"/>
      <c r="L34" s="170"/>
      <c r="M34" s="169"/>
      <c r="N34" s="168"/>
      <c r="O34" s="170"/>
      <c r="P34" s="170"/>
      <c r="Q34" s="169"/>
    </row>
    <row r="35" spans="1:17" ht="14.25" customHeight="1">
      <c r="A35" s="167">
        <v>2000</v>
      </c>
      <c r="B35" s="175">
        <v>892797</v>
      </c>
      <c r="C35" s="175"/>
      <c r="D35" s="175">
        <v>509124</v>
      </c>
      <c r="E35" s="175"/>
      <c r="F35" s="175">
        <v>437157</v>
      </c>
      <c r="G35" s="171"/>
      <c r="H35" s="170"/>
      <c r="I35" s="170"/>
      <c r="J35" s="168"/>
      <c r="K35" s="170"/>
      <c r="L35" s="170"/>
      <c r="M35" s="170"/>
      <c r="N35" s="168"/>
      <c r="O35" s="170"/>
      <c r="P35" s="170"/>
      <c r="Q35" s="170"/>
    </row>
    <row r="36" spans="1:17" ht="14.25" customHeight="1">
      <c r="A36" s="167">
        <v>2001</v>
      </c>
      <c r="B36" s="175">
        <v>967004</v>
      </c>
      <c r="C36" s="175"/>
      <c r="D36" s="175">
        <v>581142</v>
      </c>
      <c r="E36" s="175"/>
      <c r="F36" s="175">
        <v>484497</v>
      </c>
    </row>
    <row r="37" spans="1:17" ht="14.25" customHeight="1">
      <c r="A37" s="167">
        <v>2002</v>
      </c>
      <c r="B37" s="175">
        <v>1167471</v>
      </c>
      <c r="C37" s="175"/>
      <c r="D37" s="175">
        <v>692340</v>
      </c>
      <c r="E37" s="175"/>
      <c r="F37" s="175">
        <v>555729</v>
      </c>
    </row>
    <row r="38" spans="1:17" ht="14.25" customHeight="1">
      <c r="A38" s="354">
        <v>2003</v>
      </c>
      <c r="B38" s="355">
        <v>1076240</v>
      </c>
      <c r="C38" s="355"/>
      <c r="D38" s="355">
        <v>599996</v>
      </c>
      <c r="E38" s="355"/>
      <c r="F38" s="355">
        <v>492093</v>
      </c>
      <c r="I38" s="59"/>
      <c r="J38" s="59"/>
      <c r="K38" s="59"/>
      <c r="L38" s="59"/>
      <c r="M38" s="59"/>
    </row>
    <row r="39" spans="1:17" ht="14.25" customHeight="1">
      <c r="A39" s="167">
        <v>2004</v>
      </c>
      <c r="B39" s="355">
        <v>1174292</v>
      </c>
      <c r="C39" s="355"/>
      <c r="D39" s="355">
        <v>604470.66147998802</v>
      </c>
      <c r="E39" s="355"/>
      <c r="F39" s="355">
        <v>502117.203354283</v>
      </c>
      <c r="I39" s="59"/>
      <c r="J39" s="59"/>
      <c r="K39" s="59"/>
      <c r="L39" s="59"/>
      <c r="M39" s="59"/>
    </row>
    <row r="40" spans="1:17" ht="14.25" customHeight="1">
      <c r="A40" s="354">
        <v>2005</v>
      </c>
      <c r="B40" s="355">
        <v>1174942.2</v>
      </c>
      <c r="C40" s="355"/>
      <c r="D40" s="355">
        <v>565091.65259262698</v>
      </c>
      <c r="E40" s="355"/>
      <c r="F40" s="355">
        <v>480777.24551758799</v>
      </c>
      <c r="I40" s="59"/>
      <c r="J40" s="59"/>
      <c r="K40" s="59"/>
      <c r="L40" s="59"/>
      <c r="M40" s="59"/>
    </row>
    <row r="41" spans="1:17" ht="14.25" customHeight="1">
      <c r="A41" s="167">
        <v>2006</v>
      </c>
      <c r="B41" s="75" t="s">
        <v>235</v>
      </c>
      <c r="C41" s="75"/>
      <c r="D41" s="75" t="s">
        <v>235</v>
      </c>
      <c r="E41" s="355"/>
      <c r="F41" s="75" t="s">
        <v>235</v>
      </c>
      <c r="I41" s="59"/>
      <c r="J41" s="59"/>
      <c r="K41" s="59"/>
      <c r="L41" s="59"/>
      <c r="M41" s="59"/>
    </row>
    <row r="42" spans="1:17" ht="14.25" customHeight="1" thickBot="1">
      <c r="A42" s="172">
        <v>2007</v>
      </c>
      <c r="B42" s="176" t="s">
        <v>235</v>
      </c>
      <c r="C42" s="176"/>
      <c r="D42" s="176" t="s">
        <v>235</v>
      </c>
      <c r="E42" s="176"/>
      <c r="F42" s="176" t="s">
        <v>235</v>
      </c>
      <c r="I42" s="59"/>
      <c r="J42" s="59"/>
      <c r="K42" s="59"/>
      <c r="L42" s="59"/>
      <c r="M42" s="59"/>
    </row>
    <row r="43" spans="1:17">
      <c r="A43" s="167"/>
      <c r="B43" s="170"/>
      <c r="C43" s="170"/>
      <c r="D43" s="170"/>
      <c r="E43" s="170"/>
      <c r="F43" s="170"/>
    </row>
    <row r="44" spans="1:17">
      <c r="A44" s="750" t="s">
        <v>1198</v>
      </c>
      <c r="B44" s="750"/>
      <c r="C44" s="750"/>
      <c r="D44" s="750"/>
      <c r="E44" s="750"/>
      <c r="F44" s="750"/>
    </row>
    <row r="45" spans="1:17">
      <c r="A45" s="746">
        <v>39022</v>
      </c>
      <c r="B45" s="746"/>
      <c r="C45" s="746"/>
      <c r="D45" s="746"/>
      <c r="E45" s="746"/>
      <c r="F45" s="746"/>
    </row>
    <row r="46" spans="1:17" ht="15.75">
      <c r="A46" s="173"/>
      <c r="B46" s="173"/>
      <c r="C46" s="173"/>
      <c r="D46" s="173"/>
      <c r="E46" s="173"/>
      <c r="F46" s="173"/>
    </row>
    <row r="47" spans="1:17">
      <c r="A47" s="747" t="s">
        <v>1131</v>
      </c>
      <c r="B47" s="747"/>
      <c r="C47" s="747"/>
      <c r="D47" s="747"/>
      <c r="E47" s="747"/>
      <c r="F47" s="747"/>
    </row>
    <row r="49" spans="1:6" ht="15.75">
      <c r="A49" s="748" t="s">
        <v>1093</v>
      </c>
      <c r="B49" s="748"/>
      <c r="F49" s="174"/>
    </row>
  </sheetData>
  <mergeCells count="6">
    <mergeCell ref="A45:F45"/>
    <mergeCell ref="A47:F47"/>
    <mergeCell ref="A49:B49"/>
    <mergeCell ref="A1:F1"/>
    <mergeCell ref="A44:F44"/>
    <mergeCell ref="A2:F2"/>
  </mergeCells>
  <phoneticPr fontId="15" type="noConversion"/>
  <hyperlinks>
    <hyperlink ref="A49:B49" location="'Table of Contents'!A1" display="Table of contents"/>
  </hyperlinks>
  <pageMargins left="0.75" right="0.75" top="1" bottom="1" header="0.5" footer="0.5"/>
  <pageSetup orientation="portrait" verticalDpi="1200" r:id="rId1"/>
  <headerFooter alignWithMargins="0"/>
</worksheet>
</file>

<file path=xl/worksheets/sheet4.xml><?xml version="1.0" encoding="utf-8"?>
<worksheet xmlns="http://schemas.openxmlformats.org/spreadsheetml/2006/main" xmlns:r="http://schemas.openxmlformats.org/officeDocument/2006/relationships">
  <sheetPr>
    <pageSetUpPr fitToPage="1"/>
  </sheetPr>
  <dimension ref="A1:N153"/>
  <sheetViews>
    <sheetView workbookViewId="0">
      <pane ySplit="3" topLeftCell="A130" activePane="bottomLeft" state="frozen"/>
      <selection pane="bottomLeft" activeCell="N146" sqref="N146"/>
    </sheetView>
  </sheetViews>
  <sheetFormatPr defaultRowHeight="12.75"/>
  <cols>
    <col min="1" max="1" width="10.42578125" bestFit="1" customWidth="1"/>
    <col min="2" max="2" width="14.5703125" style="5" bestFit="1" customWidth="1"/>
    <col min="3" max="3" width="12.7109375" style="5" bestFit="1" customWidth="1"/>
    <col min="4" max="4" width="13.42578125" style="5" bestFit="1" customWidth="1"/>
    <col min="5" max="5" width="14.5703125" style="5" bestFit="1" customWidth="1"/>
    <col min="6" max="6" width="12.7109375" style="5" bestFit="1" customWidth="1"/>
    <col min="7" max="7" width="13.42578125" style="5" bestFit="1" customWidth="1"/>
    <col min="8" max="8" width="9.7109375" style="5" bestFit="1" customWidth="1"/>
    <col min="9" max="9" width="9.85546875" style="5" customWidth="1"/>
    <col min="10" max="10" width="11.85546875" style="5" customWidth="1"/>
    <col min="11" max="11" width="11" style="5" customWidth="1"/>
    <col min="12" max="12" width="9.7109375" style="5" customWidth="1"/>
    <col min="13" max="13" width="7.42578125" customWidth="1"/>
    <col min="14" max="14" width="9.42578125" customWidth="1"/>
  </cols>
  <sheetData>
    <row r="1" spans="1:14" ht="15.75">
      <c r="A1" s="37" t="s">
        <v>2135</v>
      </c>
      <c r="B1" s="37"/>
      <c r="C1" s="37"/>
      <c r="D1" s="37"/>
      <c r="E1" s="37"/>
    </row>
    <row r="2" spans="1:14" ht="8.25" customHeight="1">
      <c r="A2" s="27"/>
      <c r="B2" s="27"/>
      <c r="C2" s="27"/>
      <c r="D2" s="27"/>
      <c r="E2" s="27"/>
    </row>
    <row r="3" spans="1:14" ht="30.75" customHeight="1">
      <c r="A3" s="444" t="s">
        <v>42</v>
      </c>
      <c r="B3" s="38" t="s">
        <v>570</v>
      </c>
      <c r="C3" s="38" t="s">
        <v>1021</v>
      </c>
      <c r="D3" s="38" t="s">
        <v>567</v>
      </c>
      <c r="E3" s="38" t="s">
        <v>564</v>
      </c>
      <c r="F3" s="38" t="s">
        <v>565</v>
      </c>
      <c r="G3" s="38" t="s">
        <v>568</v>
      </c>
      <c r="H3" s="38" t="s">
        <v>563</v>
      </c>
      <c r="I3" s="38" t="s">
        <v>566</v>
      </c>
      <c r="J3" s="38" t="s">
        <v>1704</v>
      </c>
      <c r="K3" s="38" t="s">
        <v>571</v>
      </c>
      <c r="L3" s="38" t="s">
        <v>569</v>
      </c>
      <c r="M3" s="445" t="s">
        <v>572</v>
      </c>
      <c r="N3" s="445" t="s">
        <v>573</v>
      </c>
    </row>
    <row r="4" spans="1:14">
      <c r="A4" s="436">
        <v>37257</v>
      </c>
      <c r="B4" s="186">
        <v>14600000</v>
      </c>
      <c r="C4" s="186">
        <v>1525602</v>
      </c>
      <c r="D4" s="186">
        <f>C4+B4</f>
        <v>16125602</v>
      </c>
      <c r="E4" s="186">
        <v>117344</v>
      </c>
      <c r="F4" s="186">
        <v>6677</v>
      </c>
      <c r="G4" s="186">
        <f>D4+E4+F4</f>
        <v>16249623</v>
      </c>
      <c r="H4" s="186">
        <v>292899</v>
      </c>
      <c r="I4" s="186">
        <v>6099</v>
      </c>
      <c r="J4" s="186">
        <f>G4+H4+I4</f>
        <v>16548621</v>
      </c>
      <c r="K4" s="7">
        <f>B4/J4</f>
        <v>0.88224873842962503</v>
      </c>
      <c r="L4" s="428">
        <f>C4/J4</f>
        <v>9.2189071222309099E-2</v>
      </c>
      <c r="M4" s="4">
        <f>(E4+F4)/J4</f>
        <v>7.4943404649849676E-3</v>
      </c>
      <c r="N4" s="4">
        <f>(H4+I4)/J4</f>
        <v>1.8067849883080894E-2</v>
      </c>
    </row>
    <row r="5" spans="1:14">
      <c r="A5" s="436">
        <v>37288</v>
      </c>
      <c r="B5" s="186">
        <v>13600000</v>
      </c>
      <c r="C5" s="186">
        <v>1699025</v>
      </c>
      <c r="D5" s="186">
        <f t="shared" ref="D5:D68" si="0">C5+B5</f>
        <v>15299025</v>
      </c>
      <c r="E5" s="186">
        <v>112802</v>
      </c>
      <c r="F5" s="186">
        <v>8862</v>
      </c>
      <c r="G5" s="186">
        <f t="shared" ref="G5:G68" si="1">D5+E5+F5</f>
        <v>15420689</v>
      </c>
      <c r="H5" s="186">
        <v>310305</v>
      </c>
      <c r="I5" s="186">
        <v>3367</v>
      </c>
      <c r="J5" s="186">
        <f t="shared" ref="J5:J68" si="2">G5+H5+I5</f>
        <v>15734361</v>
      </c>
      <c r="K5" s="7">
        <f t="shared" ref="K5:K63" si="3">B5/J5</f>
        <v>0.86435032220247143</v>
      </c>
      <c r="L5" s="428">
        <f t="shared" ref="L5:L63" si="4">C5/J5</f>
        <v>0.1079818239838275</v>
      </c>
      <c r="M5" s="4">
        <f t="shared" ref="M5:M63" si="5">(E5+F5)/J5</f>
        <v>7.7323762941501088E-3</v>
      </c>
      <c r="N5" s="4">
        <f t="shared" ref="N5:N63" si="6">(H5+I5)/J5</f>
        <v>1.9935477519551E-2</v>
      </c>
    </row>
    <row r="6" spans="1:14">
      <c r="A6" s="436">
        <v>37316</v>
      </c>
      <c r="B6" s="186">
        <v>15400000</v>
      </c>
      <c r="C6" s="186">
        <v>2035475</v>
      </c>
      <c r="D6" s="186">
        <f t="shared" si="0"/>
        <v>17435475</v>
      </c>
      <c r="E6" s="186">
        <v>134865</v>
      </c>
      <c r="F6" s="186">
        <v>7282</v>
      </c>
      <c r="G6" s="186">
        <f t="shared" si="1"/>
        <v>17577622</v>
      </c>
      <c r="H6" s="186">
        <v>351453</v>
      </c>
      <c r="I6" s="186">
        <v>6562</v>
      </c>
      <c r="J6" s="186">
        <f t="shared" si="2"/>
        <v>17935637</v>
      </c>
      <c r="K6" s="7">
        <f t="shared" si="3"/>
        <v>0.85862576277608649</v>
      </c>
      <c r="L6" s="428">
        <f t="shared" si="4"/>
        <v>0.11348774509653602</v>
      </c>
      <c r="M6" s="4">
        <f t="shared" si="5"/>
        <v>7.9253945650215821E-3</v>
      </c>
      <c r="N6" s="4">
        <f t="shared" si="6"/>
        <v>1.9961097562355885E-2</v>
      </c>
    </row>
    <row r="7" spans="1:14">
      <c r="A7" s="436">
        <v>37347</v>
      </c>
      <c r="B7" s="186">
        <v>15200000</v>
      </c>
      <c r="C7" s="186">
        <v>2193017</v>
      </c>
      <c r="D7" s="186">
        <f t="shared" si="0"/>
        <v>17393017</v>
      </c>
      <c r="E7" s="186">
        <v>138838</v>
      </c>
      <c r="F7" s="186">
        <v>15726</v>
      </c>
      <c r="G7" s="186">
        <f t="shared" si="1"/>
        <v>17547581</v>
      </c>
      <c r="H7" s="186">
        <v>412148</v>
      </c>
      <c r="I7" s="186">
        <v>6948</v>
      </c>
      <c r="J7" s="186">
        <f t="shared" si="2"/>
        <v>17966677</v>
      </c>
      <c r="K7" s="7">
        <f t="shared" si="3"/>
        <v>0.84601064515157698</v>
      </c>
      <c r="L7" s="428">
        <f t="shared" si="4"/>
        <v>0.12206024519726158</v>
      </c>
      <c r="M7" s="4">
        <f t="shared" si="5"/>
        <v>8.6028150892900231E-3</v>
      </c>
      <c r="N7" s="4">
        <f t="shared" si="6"/>
        <v>2.3326294561871401E-2</v>
      </c>
    </row>
    <row r="8" spans="1:14">
      <c r="A8" s="436">
        <v>37377</v>
      </c>
      <c r="B8" s="186">
        <v>16850000</v>
      </c>
      <c r="C8" s="186">
        <v>2244063</v>
      </c>
      <c r="D8" s="186">
        <f t="shared" si="0"/>
        <v>19094063</v>
      </c>
      <c r="E8" s="186">
        <v>148646</v>
      </c>
      <c r="F8" s="186">
        <v>12279</v>
      </c>
      <c r="G8" s="186">
        <f t="shared" si="1"/>
        <v>19254988</v>
      </c>
      <c r="H8" s="186">
        <v>428363</v>
      </c>
      <c r="I8" s="186">
        <v>4311</v>
      </c>
      <c r="J8" s="186">
        <f t="shared" si="2"/>
        <v>19687662</v>
      </c>
      <c r="K8" s="7">
        <f t="shared" si="3"/>
        <v>0.85586597331872116</v>
      </c>
      <c r="L8" s="428">
        <f t="shared" si="4"/>
        <v>0.11398321446193052</v>
      </c>
      <c r="M8" s="4">
        <f t="shared" si="5"/>
        <v>8.1739009944400715E-3</v>
      </c>
      <c r="N8" s="4">
        <f t="shared" si="6"/>
        <v>2.1976911224908271E-2</v>
      </c>
    </row>
    <row r="9" spans="1:14">
      <c r="A9" s="436">
        <v>37408</v>
      </c>
      <c r="B9" s="186">
        <v>16750000</v>
      </c>
      <c r="C9" s="186">
        <v>2076210</v>
      </c>
      <c r="D9" s="186">
        <f t="shared" si="0"/>
        <v>18826210</v>
      </c>
      <c r="E9" s="186">
        <v>150629</v>
      </c>
      <c r="F9" s="186">
        <v>17129</v>
      </c>
      <c r="G9" s="186">
        <f t="shared" si="1"/>
        <v>18993968</v>
      </c>
      <c r="H9" s="186">
        <v>422221</v>
      </c>
      <c r="I9" s="186">
        <v>5383</v>
      </c>
      <c r="J9" s="186">
        <f t="shared" si="2"/>
        <v>19421572</v>
      </c>
      <c r="K9" s="7">
        <f t="shared" si="3"/>
        <v>0.86244306073679311</v>
      </c>
      <c r="L9" s="428">
        <f t="shared" si="4"/>
        <v>0.10690226311237834</v>
      </c>
      <c r="M9" s="4">
        <f t="shared" si="5"/>
        <v>8.6377148049601744E-3</v>
      </c>
      <c r="N9" s="4">
        <f t="shared" si="6"/>
        <v>2.2016961345868398E-2</v>
      </c>
    </row>
    <row r="10" spans="1:14">
      <c r="A10" s="436">
        <v>37438</v>
      </c>
      <c r="B10" s="186">
        <v>16300000</v>
      </c>
      <c r="C10" s="186">
        <v>2262753</v>
      </c>
      <c r="D10" s="186">
        <f t="shared" si="0"/>
        <v>18562753</v>
      </c>
      <c r="E10" s="186">
        <v>156503</v>
      </c>
      <c r="F10" s="186">
        <v>11382</v>
      </c>
      <c r="G10" s="186">
        <f t="shared" si="1"/>
        <v>18730638</v>
      </c>
      <c r="H10" s="186">
        <v>396292</v>
      </c>
      <c r="I10" s="186">
        <v>6953</v>
      </c>
      <c r="J10" s="186">
        <f t="shared" si="2"/>
        <v>19133883</v>
      </c>
      <c r="K10" s="7">
        <f t="shared" si="3"/>
        <v>0.85189190296606288</v>
      </c>
      <c r="L10" s="428">
        <f t="shared" si="4"/>
        <v>0.11825895454675875</v>
      </c>
      <c r="M10" s="4">
        <f t="shared" si="5"/>
        <v>8.7742252840157953E-3</v>
      </c>
      <c r="N10" s="4">
        <f t="shared" si="6"/>
        <v>2.1074917203162579E-2</v>
      </c>
    </row>
    <row r="11" spans="1:14">
      <c r="A11" s="436">
        <v>37469</v>
      </c>
      <c r="B11" s="186">
        <v>16350000</v>
      </c>
      <c r="C11" s="186">
        <v>2006345</v>
      </c>
      <c r="D11" s="186">
        <f t="shared" si="0"/>
        <v>18356345</v>
      </c>
      <c r="E11" s="186">
        <v>153578</v>
      </c>
      <c r="F11" s="186">
        <v>12631</v>
      </c>
      <c r="G11" s="186">
        <f t="shared" si="1"/>
        <v>18522554</v>
      </c>
      <c r="H11" s="186">
        <v>325362</v>
      </c>
      <c r="I11" s="186">
        <v>7459</v>
      </c>
      <c r="J11" s="186">
        <f t="shared" si="2"/>
        <v>18855375</v>
      </c>
      <c r="K11" s="7">
        <f t="shared" si="3"/>
        <v>0.86712674767804931</v>
      </c>
      <c r="L11" s="428">
        <f t="shared" si="4"/>
        <v>0.10640705899511413</v>
      </c>
      <c r="M11" s="4">
        <f t="shared" si="5"/>
        <v>8.8149400369921041E-3</v>
      </c>
      <c r="N11" s="4">
        <f t="shared" si="6"/>
        <v>1.7651253289844408E-2</v>
      </c>
    </row>
    <row r="12" spans="1:14">
      <c r="A12" s="436">
        <v>37500</v>
      </c>
      <c r="B12" s="186">
        <v>15400000</v>
      </c>
      <c r="C12" s="186">
        <v>1773341</v>
      </c>
      <c r="D12" s="186">
        <f t="shared" si="0"/>
        <v>17173341</v>
      </c>
      <c r="E12" s="186">
        <v>132117</v>
      </c>
      <c r="F12" s="186">
        <v>9662</v>
      </c>
      <c r="G12" s="186">
        <f t="shared" si="1"/>
        <v>17315120</v>
      </c>
      <c r="H12" s="186">
        <v>301290</v>
      </c>
      <c r="I12" s="186">
        <v>5074</v>
      </c>
      <c r="J12" s="186">
        <f t="shared" si="2"/>
        <v>17621484</v>
      </c>
      <c r="K12" s="7">
        <f t="shared" si="3"/>
        <v>0.87393320562558752</v>
      </c>
      <c r="L12" s="428">
        <f t="shared" si="4"/>
        <v>0.10063516784397954</v>
      </c>
      <c r="M12" s="4">
        <f t="shared" si="5"/>
        <v>8.0458036337915703E-3</v>
      </c>
      <c r="N12" s="4">
        <f t="shared" si="6"/>
        <v>1.7385822896641395E-2</v>
      </c>
    </row>
    <row r="13" spans="1:14">
      <c r="A13" s="436">
        <v>37530</v>
      </c>
      <c r="B13" s="186">
        <v>14300000</v>
      </c>
      <c r="C13" s="186">
        <v>1876887</v>
      </c>
      <c r="D13" s="186">
        <f t="shared" si="0"/>
        <v>16176887</v>
      </c>
      <c r="E13" s="186">
        <v>124183</v>
      </c>
      <c r="F13" s="186">
        <v>14018</v>
      </c>
      <c r="G13" s="186">
        <f t="shared" si="1"/>
        <v>16315088</v>
      </c>
      <c r="H13" s="186">
        <v>348803</v>
      </c>
      <c r="I13" s="186">
        <v>5533</v>
      </c>
      <c r="J13" s="186">
        <f t="shared" si="2"/>
        <v>16669424</v>
      </c>
      <c r="K13" s="7">
        <f t="shared" si="3"/>
        <v>0.85785807595991315</v>
      </c>
      <c r="L13" s="428">
        <f t="shared" si="4"/>
        <v>0.11259459235064151</v>
      </c>
      <c r="M13" s="4">
        <f t="shared" si="5"/>
        <v>8.2906883885130039E-3</v>
      </c>
      <c r="N13" s="4">
        <f t="shared" si="6"/>
        <v>2.1256643300932295E-2</v>
      </c>
    </row>
    <row r="14" spans="1:14">
      <c r="A14" s="436">
        <v>37561</v>
      </c>
      <c r="B14" s="186">
        <v>13150000</v>
      </c>
      <c r="C14" s="186">
        <v>1730309</v>
      </c>
      <c r="D14" s="186">
        <f t="shared" si="0"/>
        <v>14880309</v>
      </c>
      <c r="E14" s="186">
        <v>111615</v>
      </c>
      <c r="F14" s="186">
        <v>11385</v>
      </c>
      <c r="G14" s="186">
        <f t="shared" si="1"/>
        <v>15003309</v>
      </c>
      <c r="H14" s="186">
        <v>395243</v>
      </c>
      <c r="I14" s="186">
        <v>4919</v>
      </c>
      <c r="J14" s="186">
        <f t="shared" si="2"/>
        <v>15403471</v>
      </c>
      <c r="K14" s="7">
        <f t="shared" si="3"/>
        <v>0.8537036879544877</v>
      </c>
      <c r="L14" s="428">
        <f t="shared" si="4"/>
        <v>0.1123324087148929</v>
      </c>
      <c r="M14" s="4">
        <f t="shared" si="5"/>
        <v>7.9852132029203035E-3</v>
      </c>
      <c r="N14" s="4">
        <f t="shared" si="6"/>
        <v>2.5978690127699142E-2</v>
      </c>
    </row>
    <row r="15" spans="1:14">
      <c r="A15" s="436">
        <v>37591</v>
      </c>
      <c r="B15" s="186">
        <v>12500000</v>
      </c>
      <c r="C15" s="186">
        <v>1656243</v>
      </c>
      <c r="D15" s="186">
        <f t="shared" si="0"/>
        <v>14156243</v>
      </c>
      <c r="E15" s="186">
        <v>109328</v>
      </c>
      <c r="F15" s="186">
        <v>14310</v>
      </c>
      <c r="G15" s="186">
        <f t="shared" si="1"/>
        <v>14279881</v>
      </c>
      <c r="H15" s="186">
        <v>255966</v>
      </c>
      <c r="I15" s="186">
        <v>4761</v>
      </c>
      <c r="J15" s="186">
        <f t="shared" si="2"/>
        <v>14540608</v>
      </c>
      <c r="K15" s="7">
        <f t="shared" si="3"/>
        <v>0.85966143919153859</v>
      </c>
      <c r="L15" s="428">
        <f t="shared" si="4"/>
        <v>0.11390465928247293</v>
      </c>
      <c r="M15" s="4">
        <f t="shared" si="5"/>
        <v>8.5029456815010757E-3</v>
      </c>
      <c r="N15" s="4">
        <f t="shared" si="6"/>
        <v>1.7930955844487385E-2</v>
      </c>
    </row>
    <row r="16" spans="1:14">
      <c r="A16" s="436">
        <v>37622</v>
      </c>
      <c r="B16" s="186">
        <v>14200000</v>
      </c>
      <c r="C16" s="186">
        <v>1396182</v>
      </c>
      <c r="D16" s="186">
        <f t="shared" si="0"/>
        <v>15596182</v>
      </c>
      <c r="E16" s="186">
        <v>95664</v>
      </c>
      <c r="F16" s="186">
        <v>6905</v>
      </c>
      <c r="G16" s="186">
        <f t="shared" si="1"/>
        <v>15698751</v>
      </c>
      <c r="H16" s="186">
        <v>255598</v>
      </c>
      <c r="I16" s="186">
        <v>6122</v>
      </c>
      <c r="J16" s="186">
        <f t="shared" si="2"/>
        <v>15960471</v>
      </c>
      <c r="K16" s="7">
        <f t="shared" si="3"/>
        <v>0.88969805465014162</v>
      </c>
      <c r="L16" s="428">
        <f t="shared" si="4"/>
        <v>8.7477493615319993E-2</v>
      </c>
      <c r="M16" s="4">
        <f t="shared" si="5"/>
        <v>6.4264394202401673E-3</v>
      </c>
      <c r="N16" s="4">
        <f t="shared" si="6"/>
        <v>1.6398012314298244E-2</v>
      </c>
    </row>
    <row r="17" spans="1:14">
      <c r="A17" s="436">
        <v>37653</v>
      </c>
      <c r="B17" s="186">
        <v>13300000</v>
      </c>
      <c r="C17" s="186">
        <v>1584099</v>
      </c>
      <c r="D17" s="186">
        <f t="shared" si="0"/>
        <v>14884099</v>
      </c>
      <c r="E17" s="186">
        <v>86343</v>
      </c>
      <c r="F17" s="186">
        <v>10337</v>
      </c>
      <c r="G17" s="186">
        <f t="shared" si="1"/>
        <v>14980779</v>
      </c>
      <c r="H17" s="186">
        <v>270051</v>
      </c>
      <c r="I17" s="186">
        <v>4665</v>
      </c>
      <c r="J17" s="186">
        <f t="shared" si="2"/>
        <v>15255495</v>
      </c>
      <c r="K17" s="7">
        <f t="shared" si="3"/>
        <v>0.87181700757661418</v>
      </c>
      <c r="L17" s="428">
        <f t="shared" si="4"/>
        <v>0.10383792856278999</v>
      </c>
      <c r="M17" s="4">
        <f t="shared" si="5"/>
        <v>6.3373885934215838E-3</v>
      </c>
      <c r="N17" s="4">
        <f t="shared" si="6"/>
        <v>1.8007675267174221E-2</v>
      </c>
    </row>
    <row r="18" spans="1:14">
      <c r="A18" s="436">
        <v>37681</v>
      </c>
      <c r="B18" s="186">
        <v>14600000</v>
      </c>
      <c r="C18" s="186">
        <v>1958463</v>
      </c>
      <c r="D18" s="186">
        <f t="shared" si="0"/>
        <v>16558463</v>
      </c>
      <c r="E18" s="186">
        <v>99205</v>
      </c>
      <c r="F18" s="186">
        <v>9336</v>
      </c>
      <c r="G18" s="186">
        <f t="shared" si="1"/>
        <v>16667004</v>
      </c>
      <c r="H18" s="186">
        <v>340452</v>
      </c>
      <c r="I18" s="186">
        <v>8489</v>
      </c>
      <c r="J18" s="186">
        <f t="shared" si="2"/>
        <v>17015945</v>
      </c>
      <c r="K18" s="7">
        <f t="shared" si="3"/>
        <v>0.85801875828818208</v>
      </c>
      <c r="L18" s="428">
        <f t="shared" si="4"/>
        <v>0.11509575283653067</v>
      </c>
      <c r="M18" s="4">
        <f t="shared" si="5"/>
        <v>6.3787817837916141E-3</v>
      </c>
      <c r="N18" s="4">
        <f t="shared" si="6"/>
        <v>2.0506707091495654E-2</v>
      </c>
    </row>
    <row r="19" spans="1:14">
      <c r="A19" s="436">
        <v>37712</v>
      </c>
      <c r="B19" s="186">
        <v>15150000</v>
      </c>
      <c r="C19" s="186">
        <v>2176320</v>
      </c>
      <c r="D19" s="186">
        <f t="shared" si="0"/>
        <v>17326320</v>
      </c>
      <c r="E19" s="186">
        <v>109156</v>
      </c>
      <c r="F19" s="186">
        <v>9991</v>
      </c>
      <c r="G19" s="186">
        <f t="shared" si="1"/>
        <v>17445467</v>
      </c>
      <c r="H19" s="186">
        <v>344117</v>
      </c>
      <c r="I19" s="186">
        <v>8799</v>
      </c>
      <c r="J19" s="186">
        <f t="shared" si="2"/>
        <v>17798383</v>
      </c>
      <c r="K19" s="7">
        <f t="shared" si="3"/>
        <v>0.8512009208926451</v>
      </c>
      <c r="L19" s="428">
        <f t="shared" si="4"/>
        <v>0.12227627644601198</v>
      </c>
      <c r="M19" s="4">
        <f t="shared" si="5"/>
        <v>6.6942598100063356E-3</v>
      </c>
      <c r="N19" s="4">
        <f t="shared" si="6"/>
        <v>1.9828542851336551E-2</v>
      </c>
    </row>
    <row r="20" spans="1:14">
      <c r="A20" s="436">
        <v>37742</v>
      </c>
      <c r="B20" s="186">
        <v>16600000</v>
      </c>
      <c r="C20" s="186">
        <v>2106066</v>
      </c>
      <c r="D20" s="186">
        <f t="shared" si="0"/>
        <v>18706066</v>
      </c>
      <c r="E20" s="186">
        <v>121476</v>
      </c>
      <c r="F20" s="186">
        <v>12409</v>
      </c>
      <c r="G20" s="186">
        <f t="shared" si="1"/>
        <v>18839951</v>
      </c>
      <c r="H20" s="186">
        <v>346136</v>
      </c>
      <c r="I20" s="186">
        <v>14996</v>
      </c>
      <c r="J20" s="186">
        <f t="shared" si="2"/>
        <v>19201083</v>
      </c>
      <c r="K20" s="7">
        <f t="shared" si="3"/>
        <v>0.86453456818034691</v>
      </c>
      <c r="L20" s="428">
        <f t="shared" si="4"/>
        <v>0.10968475059453678</v>
      </c>
      <c r="M20" s="4">
        <f t="shared" si="5"/>
        <v>6.9727837747485385E-3</v>
      </c>
      <c r="N20" s="4">
        <f t="shared" si="6"/>
        <v>1.8807897450367775E-2</v>
      </c>
    </row>
    <row r="21" spans="1:14">
      <c r="A21" s="436">
        <v>37773</v>
      </c>
      <c r="B21" s="186">
        <v>16750000</v>
      </c>
      <c r="C21" s="186">
        <v>2284515</v>
      </c>
      <c r="D21" s="186">
        <f t="shared" si="0"/>
        <v>19034515</v>
      </c>
      <c r="E21" s="186">
        <v>123021</v>
      </c>
      <c r="F21" s="186">
        <v>13080</v>
      </c>
      <c r="G21" s="186">
        <f t="shared" si="1"/>
        <v>19170616</v>
      </c>
      <c r="H21" s="186">
        <v>364712</v>
      </c>
      <c r="I21" s="186">
        <v>11157</v>
      </c>
      <c r="J21" s="186">
        <f t="shared" si="2"/>
        <v>19546485</v>
      </c>
      <c r="K21" s="7">
        <f t="shared" si="3"/>
        <v>0.85693156595674358</v>
      </c>
      <c r="L21" s="428">
        <f t="shared" si="4"/>
        <v>0.11687600097920418</v>
      </c>
      <c r="M21" s="4">
        <f t="shared" si="5"/>
        <v>6.9629398840763438E-3</v>
      </c>
      <c r="N21" s="4">
        <f t="shared" si="6"/>
        <v>1.9229493179975837E-2</v>
      </c>
    </row>
    <row r="22" spans="1:14">
      <c r="A22" s="436">
        <v>37803</v>
      </c>
      <c r="B22" s="186">
        <v>16350000</v>
      </c>
      <c r="C22" s="186">
        <v>2266438</v>
      </c>
      <c r="D22" s="186">
        <f t="shared" si="0"/>
        <v>18616438</v>
      </c>
      <c r="E22" s="186">
        <v>121803</v>
      </c>
      <c r="F22" s="186">
        <v>12414</v>
      </c>
      <c r="G22" s="186">
        <f t="shared" si="1"/>
        <v>18750655</v>
      </c>
      <c r="H22" s="186">
        <v>339627</v>
      </c>
      <c r="I22" s="186">
        <v>8906</v>
      </c>
      <c r="J22" s="186">
        <f t="shared" si="2"/>
        <v>19099188</v>
      </c>
      <c r="K22" s="7">
        <f t="shared" si="3"/>
        <v>0.85605733605009804</v>
      </c>
      <c r="L22" s="428">
        <f t="shared" si="4"/>
        <v>0.11866672028151144</v>
      </c>
      <c r="M22" s="4">
        <f t="shared" si="5"/>
        <v>7.0273668178982267E-3</v>
      </c>
      <c r="N22" s="4">
        <f t="shared" si="6"/>
        <v>1.8248576850492283E-2</v>
      </c>
    </row>
    <row r="23" spans="1:14">
      <c r="A23" s="436">
        <v>37834</v>
      </c>
      <c r="B23" s="186">
        <v>16000000</v>
      </c>
      <c r="C23" s="186">
        <v>1935682</v>
      </c>
      <c r="D23" s="186">
        <f t="shared" si="0"/>
        <v>17935682</v>
      </c>
      <c r="E23" s="186">
        <v>120347</v>
      </c>
      <c r="F23" s="186">
        <v>13720</v>
      </c>
      <c r="G23" s="186">
        <f t="shared" si="1"/>
        <v>18069749</v>
      </c>
      <c r="H23" s="186">
        <v>280706</v>
      </c>
      <c r="I23" s="186">
        <v>6448</v>
      </c>
      <c r="J23" s="186">
        <f t="shared" si="2"/>
        <v>18356903</v>
      </c>
      <c r="K23" s="7">
        <f t="shared" si="3"/>
        <v>0.87160671928156941</v>
      </c>
      <c r="L23" s="428">
        <f t="shared" si="4"/>
        <v>0.10544708984952418</v>
      </c>
      <c r="M23" s="4">
        <f t="shared" si="5"/>
        <v>7.303356127120136E-3</v>
      </c>
      <c r="N23" s="4">
        <f t="shared" si="6"/>
        <v>1.5642834741786238E-2</v>
      </c>
    </row>
    <row r="24" spans="1:14">
      <c r="A24" s="436">
        <v>37865</v>
      </c>
      <c r="B24" s="186">
        <v>15500000</v>
      </c>
      <c r="C24" s="186">
        <v>2008907</v>
      </c>
      <c r="D24" s="186">
        <f t="shared" si="0"/>
        <v>17508907</v>
      </c>
      <c r="E24" s="186">
        <v>106555</v>
      </c>
      <c r="F24" s="186">
        <v>13136</v>
      </c>
      <c r="G24" s="186">
        <f t="shared" si="1"/>
        <v>17628598</v>
      </c>
      <c r="H24" s="186">
        <v>286504</v>
      </c>
      <c r="I24" s="186">
        <v>4665</v>
      </c>
      <c r="J24" s="186">
        <f t="shared" si="2"/>
        <v>17919767</v>
      </c>
      <c r="K24" s="7">
        <f t="shared" si="3"/>
        <v>0.86496660363943345</v>
      </c>
      <c r="L24" s="428">
        <f t="shared" si="4"/>
        <v>0.11210564289145054</v>
      </c>
      <c r="M24" s="4">
        <f t="shared" si="5"/>
        <v>6.6792721133037049E-3</v>
      </c>
      <c r="N24" s="4">
        <f t="shared" si="6"/>
        <v>1.6248481355812271E-2</v>
      </c>
    </row>
    <row r="25" spans="1:14">
      <c r="A25" s="436">
        <v>37895</v>
      </c>
      <c r="B25" s="186">
        <v>14500000</v>
      </c>
      <c r="C25" s="186">
        <v>2006892</v>
      </c>
      <c r="D25" s="186">
        <f t="shared" si="0"/>
        <v>16506892</v>
      </c>
      <c r="E25" s="186">
        <v>97126</v>
      </c>
      <c r="F25" s="186">
        <v>12205</v>
      </c>
      <c r="G25" s="186">
        <f t="shared" si="1"/>
        <v>16616223</v>
      </c>
      <c r="H25" s="186">
        <v>333048</v>
      </c>
      <c r="I25" s="186">
        <v>4223</v>
      </c>
      <c r="J25" s="186">
        <f t="shared" si="2"/>
        <v>16953494</v>
      </c>
      <c r="K25" s="7">
        <f t="shared" si="3"/>
        <v>0.85528092321264282</v>
      </c>
      <c r="L25" s="428">
        <f t="shared" si="4"/>
        <v>0.11837630638262532</v>
      </c>
      <c r="M25" s="4">
        <f t="shared" si="5"/>
        <v>6.4488771459145829E-3</v>
      </c>
      <c r="N25" s="4">
        <f t="shared" si="6"/>
        <v>1.9893893258817328E-2</v>
      </c>
    </row>
    <row r="26" spans="1:14">
      <c r="A26" s="436">
        <v>37926</v>
      </c>
      <c r="B26" s="186">
        <v>13250000</v>
      </c>
      <c r="C26" s="186">
        <v>2010792</v>
      </c>
      <c r="D26" s="186">
        <f t="shared" si="0"/>
        <v>15260792</v>
      </c>
      <c r="E26" s="186">
        <v>97711</v>
      </c>
      <c r="F26" s="186">
        <v>14673</v>
      </c>
      <c r="G26" s="186">
        <f t="shared" si="1"/>
        <v>15373176</v>
      </c>
      <c r="H26" s="186">
        <v>329668</v>
      </c>
      <c r="I26" s="186">
        <v>4656</v>
      </c>
      <c r="J26" s="186">
        <f t="shared" si="2"/>
        <v>15707500</v>
      </c>
      <c r="K26" s="7">
        <f t="shared" si="3"/>
        <v>0.84354607671494508</v>
      </c>
      <c r="L26" s="428">
        <f t="shared" si="4"/>
        <v>0.12801477001432437</v>
      </c>
      <c r="M26" s="4">
        <f t="shared" si="5"/>
        <v>7.1547986630590482E-3</v>
      </c>
      <c r="N26" s="4">
        <f t="shared" si="6"/>
        <v>2.1284354607671495E-2</v>
      </c>
    </row>
    <row r="27" spans="1:14">
      <c r="A27" s="436">
        <v>37956</v>
      </c>
      <c r="B27" s="186">
        <v>13200000</v>
      </c>
      <c r="C27" s="186">
        <v>1784368</v>
      </c>
      <c r="D27" s="186">
        <f t="shared" si="0"/>
        <v>14984368</v>
      </c>
      <c r="E27" s="186">
        <v>84598</v>
      </c>
      <c r="F27" s="186">
        <v>15340</v>
      </c>
      <c r="G27" s="186">
        <f t="shared" si="1"/>
        <v>15084306</v>
      </c>
      <c r="H27" s="186">
        <v>329648</v>
      </c>
      <c r="I27" s="186">
        <v>7385</v>
      </c>
      <c r="J27" s="186">
        <f t="shared" si="2"/>
        <v>15421339</v>
      </c>
      <c r="K27" s="7">
        <f t="shared" si="3"/>
        <v>0.85595680115714989</v>
      </c>
      <c r="L27" s="428">
        <f t="shared" si="4"/>
        <v>0.11570772161872585</v>
      </c>
      <c r="M27" s="4">
        <f t="shared" si="5"/>
        <v>6.4805008177305484E-3</v>
      </c>
      <c r="N27" s="4">
        <f t="shared" si="6"/>
        <v>2.1854976406393764E-2</v>
      </c>
    </row>
    <row r="28" spans="1:14">
      <c r="A28" s="436">
        <v>37987</v>
      </c>
      <c r="B28" s="186">
        <v>13554727</v>
      </c>
      <c r="C28" s="186">
        <v>1391027</v>
      </c>
      <c r="D28" s="186">
        <f t="shared" si="0"/>
        <v>14945754</v>
      </c>
      <c r="E28" s="186">
        <v>82986</v>
      </c>
      <c r="F28" s="186">
        <v>7088</v>
      </c>
      <c r="G28" s="186">
        <f t="shared" si="1"/>
        <v>15035828</v>
      </c>
      <c r="H28" s="186">
        <v>260490</v>
      </c>
      <c r="I28" s="186">
        <v>5381</v>
      </c>
      <c r="J28" s="186">
        <f t="shared" si="2"/>
        <v>15301699</v>
      </c>
      <c r="K28" s="7">
        <f t="shared" si="3"/>
        <v>0.88583150145614553</v>
      </c>
      <c r="L28" s="428">
        <f t="shared" si="4"/>
        <v>9.0906702582504079E-2</v>
      </c>
      <c r="M28" s="4">
        <f t="shared" si="5"/>
        <v>5.8865358676837131E-3</v>
      </c>
      <c r="N28" s="4">
        <f t="shared" si="6"/>
        <v>1.7375260093666724E-2</v>
      </c>
    </row>
    <row r="29" spans="1:14">
      <c r="A29" s="436">
        <v>38018</v>
      </c>
      <c r="B29" s="186">
        <v>13403460</v>
      </c>
      <c r="C29" s="186">
        <v>1624904</v>
      </c>
      <c r="D29" s="186">
        <f t="shared" si="0"/>
        <v>15028364</v>
      </c>
      <c r="E29" s="186">
        <v>81587</v>
      </c>
      <c r="F29" s="186">
        <v>7362</v>
      </c>
      <c r="G29" s="186">
        <f t="shared" si="1"/>
        <v>15117313</v>
      </c>
      <c r="H29" s="186">
        <v>312833</v>
      </c>
      <c r="I29" s="186">
        <v>2957</v>
      </c>
      <c r="J29" s="186">
        <f t="shared" si="2"/>
        <v>15433103</v>
      </c>
      <c r="K29" s="7">
        <f t="shared" si="3"/>
        <v>0.8684876916845562</v>
      </c>
      <c r="L29" s="428">
        <f t="shared" si="4"/>
        <v>0.10528692771635101</v>
      </c>
      <c r="M29" s="4">
        <f t="shared" si="5"/>
        <v>5.7635201423848464E-3</v>
      </c>
      <c r="N29" s="4">
        <f t="shared" si="6"/>
        <v>2.0461860456707896E-2</v>
      </c>
    </row>
    <row r="30" spans="1:14">
      <c r="A30" s="436">
        <v>38047</v>
      </c>
      <c r="B30" s="186">
        <v>15507909</v>
      </c>
      <c r="C30" s="186">
        <v>2021102</v>
      </c>
      <c r="D30" s="186">
        <f t="shared" si="0"/>
        <v>17529011</v>
      </c>
      <c r="E30" s="186">
        <v>92995</v>
      </c>
      <c r="F30" s="186">
        <v>11849</v>
      </c>
      <c r="G30" s="186">
        <f t="shared" si="1"/>
        <v>17633855</v>
      </c>
      <c r="H30" s="186">
        <v>351108</v>
      </c>
      <c r="I30" s="186">
        <v>8859</v>
      </c>
      <c r="J30" s="186">
        <f t="shared" si="2"/>
        <v>17993822</v>
      </c>
      <c r="K30" s="7">
        <f t="shared" si="3"/>
        <v>0.86184630480394886</v>
      </c>
      <c r="L30" s="428">
        <f t="shared" si="4"/>
        <v>0.11232199584946433</v>
      </c>
      <c r="M30" s="4">
        <f t="shared" si="5"/>
        <v>5.8266665080937228E-3</v>
      </c>
      <c r="N30" s="4">
        <f t="shared" si="6"/>
        <v>2.0005032838493121E-2</v>
      </c>
    </row>
    <row r="31" spans="1:14">
      <c r="A31" s="436">
        <v>38078</v>
      </c>
      <c r="B31" s="186">
        <v>15861070</v>
      </c>
      <c r="C31" s="186">
        <v>2078712</v>
      </c>
      <c r="D31" s="186">
        <f t="shared" si="0"/>
        <v>17939782</v>
      </c>
      <c r="E31" s="186">
        <v>106469</v>
      </c>
      <c r="F31" s="186">
        <v>10546</v>
      </c>
      <c r="G31" s="186">
        <f t="shared" si="1"/>
        <v>18056797</v>
      </c>
      <c r="H31" s="186">
        <v>344208</v>
      </c>
      <c r="I31" s="186">
        <v>9368</v>
      </c>
      <c r="J31" s="186">
        <f t="shared" si="2"/>
        <v>18410373</v>
      </c>
      <c r="K31" s="7">
        <f t="shared" si="3"/>
        <v>0.86152898694665225</v>
      </c>
      <c r="L31" s="428">
        <f t="shared" si="4"/>
        <v>0.11290982534683029</v>
      </c>
      <c r="M31" s="4">
        <f t="shared" si="5"/>
        <v>6.3559277153157085E-3</v>
      </c>
      <c r="N31" s="4">
        <f t="shared" si="6"/>
        <v>1.9205259991201699E-2</v>
      </c>
    </row>
    <row r="32" spans="1:14">
      <c r="A32" s="436">
        <v>38108</v>
      </c>
      <c r="B32" s="186">
        <v>16136969</v>
      </c>
      <c r="C32" s="186">
        <v>2301321</v>
      </c>
      <c r="D32" s="186">
        <f t="shared" si="0"/>
        <v>18438290</v>
      </c>
      <c r="E32" s="186">
        <v>101747</v>
      </c>
      <c r="F32" s="186">
        <v>13356</v>
      </c>
      <c r="G32" s="186">
        <f t="shared" si="1"/>
        <v>18553393</v>
      </c>
      <c r="H32" s="186">
        <v>348924</v>
      </c>
      <c r="I32" s="186">
        <v>4054</v>
      </c>
      <c r="J32" s="186">
        <f t="shared" si="2"/>
        <v>18906371</v>
      </c>
      <c r="K32" s="7">
        <f t="shared" si="3"/>
        <v>0.85352017052875984</v>
      </c>
      <c r="L32" s="428">
        <f t="shared" si="4"/>
        <v>0.1217219846156621</v>
      </c>
      <c r="M32" s="4">
        <f t="shared" si="5"/>
        <v>6.0880535984404408E-3</v>
      </c>
      <c r="N32" s="4">
        <f t="shared" si="6"/>
        <v>1.8669791257137608E-2</v>
      </c>
    </row>
    <row r="33" spans="1:14">
      <c r="A33" s="436">
        <v>38139</v>
      </c>
      <c r="B33" s="186">
        <v>17607184</v>
      </c>
      <c r="C33" s="186">
        <v>2487709</v>
      </c>
      <c r="D33" s="186">
        <f t="shared" si="0"/>
        <v>20094893</v>
      </c>
      <c r="E33" s="186">
        <v>121858</v>
      </c>
      <c r="F33" s="186">
        <v>14375</v>
      </c>
      <c r="G33" s="186">
        <f t="shared" si="1"/>
        <v>20231126</v>
      </c>
      <c r="H33" s="186">
        <v>367036</v>
      </c>
      <c r="I33" s="186">
        <v>6047</v>
      </c>
      <c r="J33" s="186">
        <f t="shared" si="2"/>
        <v>20604209</v>
      </c>
      <c r="K33" s="7">
        <f t="shared" si="3"/>
        <v>0.85454306933112545</v>
      </c>
      <c r="L33" s="428">
        <f t="shared" si="4"/>
        <v>0.12073790360018188</v>
      </c>
      <c r="M33" s="4">
        <f t="shared" si="5"/>
        <v>6.6119014809061585E-3</v>
      </c>
      <c r="N33" s="4">
        <f t="shared" si="6"/>
        <v>1.8107125587786457E-2</v>
      </c>
    </row>
    <row r="34" spans="1:14">
      <c r="A34" s="436">
        <v>38169</v>
      </c>
      <c r="B34" s="186">
        <v>16481406</v>
      </c>
      <c r="C34" s="186">
        <v>2404570</v>
      </c>
      <c r="D34" s="186">
        <f t="shared" si="0"/>
        <v>18885976</v>
      </c>
      <c r="E34" s="186">
        <v>114242</v>
      </c>
      <c r="F34" s="186">
        <v>14321</v>
      </c>
      <c r="G34" s="186">
        <f t="shared" si="1"/>
        <v>19014539</v>
      </c>
      <c r="H34" s="186">
        <v>299297</v>
      </c>
      <c r="I34" s="186">
        <v>1930</v>
      </c>
      <c r="J34" s="186">
        <f t="shared" si="2"/>
        <v>19315766</v>
      </c>
      <c r="K34" s="7">
        <f t="shared" si="3"/>
        <v>0.85326183802392308</v>
      </c>
      <c r="L34" s="428">
        <f t="shared" si="4"/>
        <v>0.12448742648880712</v>
      </c>
      <c r="M34" s="4">
        <f t="shared" si="5"/>
        <v>6.6558582248304309E-3</v>
      </c>
      <c r="N34" s="4">
        <f t="shared" si="6"/>
        <v>1.5594877262439398E-2</v>
      </c>
    </row>
    <row r="35" spans="1:14">
      <c r="A35" s="436">
        <v>38200</v>
      </c>
      <c r="B35" s="186">
        <v>16105655</v>
      </c>
      <c r="C35" s="186">
        <v>2194359</v>
      </c>
      <c r="D35" s="186">
        <f t="shared" si="0"/>
        <v>18300014</v>
      </c>
      <c r="E35" s="186">
        <v>105204</v>
      </c>
      <c r="F35" s="186">
        <v>17911</v>
      </c>
      <c r="G35" s="186">
        <f t="shared" si="1"/>
        <v>18423129</v>
      </c>
      <c r="H35" s="186">
        <v>315317</v>
      </c>
      <c r="I35" s="186">
        <v>7012</v>
      </c>
      <c r="J35" s="186">
        <f t="shared" si="2"/>
        <v>18745458</v>
      </c>
      <c r="K35" s="7">
        <f t="shared" si="3"/>
        <v>0.85917639355624176</v>
      </c>
      <c r="L35" s="428">
        <f t="shared" si="4"/>
        <v>0.11706083681711058</v>
      </c>
      <c r="M35" s="4">
        <f t="shared" si="5"/>
        <v>6.5677242988674911E-3</v>
      </c>
      <c r="N35" s="4">
        <f t="shared" si="6"/>
        <v>1.7195045327780201E-2</v>
      </c>
    </row>
    <row r="36" spans="1:14">
      <c r="A36" s="436">
        <v>38231</v>
      </c>
      <c r="B36" s="186">
        <v>15358006</v>
      </c>
      <c r="C36" s="186">
        <v>1871928</v>
      </c>
      <c r="D36" s="186">
        <f t="shared" si="0"/>
        <v>17229934</v>
      </c>
      <c r="E36" s="186">
        <v>100554</v>
      </c>
      <c r="F36" s="186">
        <v>12363</v>
      </c>
      <c r="G36" s="186">
        <f t="shared" si="1"/>
        <v>17342851</v>
      </c>
      <c r="H36" s="186">
        <v>295880</v>
      </c>
      <c r="I36" s="186">
        <v>4192</v>
      </c>
      <c r="J36" s="186">
        <f t="shared" si="2"/>
        <v>17642923</v>
      </c>
      <c r="K36" s="7">
        <f t="shared" si="3"/>
        <v>0.87049101784324512</v>
      </c>
      <c r="L36" s="428">
        <f t="shared" si="4"/>
        <v>0.10610078613390762</v>
      </c>
      <c r="M36" s="4">
        <f t="shared" si="5"/>
        <v>6.4001299557902057E-3</v>
      </c>
      <c r="N36" s="4">
        <f t="shared" si="6"/>
        <v>1.7008066067057029E-2</v>
      </c>
    </row>
    <row r="37" spans="1:14">
      <c r="A37" s="436">
        <v>38261</v>
      </c>
      <c r="B37" s="186">
        <v>14090657</v>
      </c>
      <c r="C37" s="186">
        <v>1756927</v>
      </c>
      <c r="D37" s="186">
        <f t="shared" si="0"/>
        <v>15847584</v>
      </c>
      <c r="E37" s="186">
        <v>89786</v>
      </c>
      <c r="F37" s="186">
        <v>11332</v>
      </c>
      <c r="G37" s="186">
        <f t="shared" si="1"/>
        <v>15948702</v>
      </c>
      <c r="H37" s="186">
        <v>326527</v>
      </c>
      <c r="I37" s="186">
        <v>5485</v>
      </c>
      <c r="J37" s="186">
        <f t="shared" si="2"/>
        <v>16280714</v>
      </c>
      <c r="K37" s="7">
        <f t="shared" si="3"/>
        <v>0.8654815138942924</v>
      </c>
      <c r="L37" s="428">
        <f t="shared" si="4"/>
        <v>0.10791461602973923</v>
      </c>
      <c r="M37" s="4">
        <f t="shared" si="5"/>
        <v>6.2109069663652348E-3</v>
      </c>
      <c r="N37" s="4">
        <f t="shared" si="6"/>
        <v>2.0392963109603177E-2</v>
      </c>
    </row>
    <row r="38" spans="1:14">
      <c r="A38" s="436">
        <v>38292</v>
      </c>
      <c r="B38" s="186">
        <v>13707009</v>
      </c>
      <c r="C38" s="186">
        <v>1871028</v>
      </c>
      <c r="D38" s="186">
        <f t="shared" si="0"/>
        <v>15578037</v>
      </c>
      <c r="E38" s="186">
        <v>86827</v>
      </c>
      <c r="F38" s="186">
        <v>12731</v>
      </c>
      <c r="G38" s="186">
        <f t="shared" si="1"/>
        <v>15677595</v>
      </c>
      <c r="H38" s="186">
        <v>386625</v>
      </c>
      <c r="I38" s="186">
        <v>4101</v>
      </c>
      <c r="J38" s="186">
        <f t="shared" si="2"/>
        <v>16068321</v>
      </c>
      <c r="K38" s="7">
        <f t="shared" si="3"/>
        <v>0.85304550487882336</v>
      </c>
      <c r="L38" s="428">
        <f t="shared" si="4"/>
        <v>0.11644203523193244</v>
      </c>
      <c r="M38" s="4">
        <f t="shared" si="5"/>
        <v>6.1959180427127386E-3</v>
      </c>
      <c r="N38" s="4">
        <f t="shared" si="6"/>
        <v>2.4316541846531446E-2</v>
      </c>
    </row>
    <row r="39" spans="1:14">
      <c r="A39" s="436">
        <v>38322</v>
      </c>
      <c r="B39" s="186">
        <v>13440351</v>
      </c>
      <c r="C39" s="186">
        <v>1846239</v>
      </c>
      <c r="D39" s="186">
        <f t="shared" si="0"/>
        <v>15286590</v>
      </c>
      <c r="E39" s="186">
        <v>87915</v>
      </c>
      <c r="F39" s="186">
        <v>14343</v>
      </c>
      <c r="G39" s="186">
        <f t="shared" si="1"/>
        <v>15388848</v>
      </c>
      <c r="H39" s="186">
        <v>276115</v>
      </c>
      <c r="I39" s="186">
        <v>1763</v>
      </c>
      <c r="J39" s="186">
        <f t="shared" si="2"/>
        <v>15666726</v>
      </c>
      <c r="K39" s="7">
        <f t="shared" si="3"/>
        <v>0.85789149564497391</v>
      </c>
      <c r="L39" s="428">
        <f t="shared" si="4"/>
        <v>0.11784459624812485</v>
      </c>
      <c r="M39" s="4">
        <f t="shared" si="5"/>
        <v>6.527081663392849E-3</v>
      </c>
      <c r="N39" s="4">
        <f t="shared" si="6"/>
        <v>1.7736826443508363E-2</v>
      </c>
    </row>
    <row r="40" spans="1:14">
      <c r="A40" s="436">
        <v>38353</v>
      </c>
      <c r="B40" s="186">
        <v>13152525</v>
      </c>
      <c r="C40" s="186">
        <v>1486123</v>
      </c>
      <c r="D40" s="186">
        <f t="shared" si="0"/>
        <v>14638648</v>
      </c>
      <c r="E40" s="186">
        <v>79666</v>
      </c>
      <c r="F40" s="186">
        <v>7892</v>
      </c>
      <c r="G40" s="186">
        <f t="shared" si="1"/>
        <v>14726206</v>
      </c>
      <c r="H40" s="186">
        <v>256561</v>
      </c>
      <c r="I40" s="186">
        <v>1759</v>
      </c>
      <c r="J40" s="186">
        <f t="shared" si="2"/>
        <v>14984526</v>
      </c>
      <c r="K40" s="7">
        <f t="shared" si="3"/>
        <v>0.87774047707615177</v>
      </c>
      <c r="L40" s="428">
        <f t="shared" si="4"/>
        <v>9.9177177843329842E-2</v>
      </c>
      <c r="M40" s="4">
        <f t="shared" si="5"/>
        <v>5.8432278738746891E-3</v>
      </c>
      <c r="N40" s="4">
        <f t="shared" si="6"/>
        <v>1.7239117206643707E-2</v>
      </c>
    </row>
    <row r="41" spans="1:14">
      <c r="A41" s="436">
        <v>38384</v>
      </c>
      <c r="B41" s="186">
        <v>13502464</v>
      </c>
      <c r="C41" s="186">
        <v>1790081</v>
      </c>
      <c r="D41" s="186">
        <f t="shared" si="0"/>
        <v>15292545</v>
      </c>
      <c r="E41" s="186">
        <v>87565</v>
      </c>
      <c r="F41" s="186">
        <v>9087</v>
      </c>
      <c r="G41" s="186">
        <f t="shared" si="1"/>
        <v>15389197</v>
      </c>
      <c r="H41" s="186">
        <v>288822</v>
      </c>
      <c r="I41" s="186">
        <v>3974</v>
      </c>
      <c r="J41" s="186">
        <f t="shared" si="2"/>
        <v>15681993</v>
      </c>
      <c r="K41" s="7">
        <f t="shared" si="3"/>
        <v>0.8610170913862798</v>
      </c>
      <c r="L41" s="428">
        <f t="shared" si="4"/>
        <v>0.11414882024242709</v>
      </c>
      <c r="M41" s="4">
        <f t="shared" si="5"/>
        <v>6.1632472352206764E-3</v>
      </c>
      <c r="N41" s="4">
        <f t="shared" si="6"/>
        <v>1.8670841136072435E-2</v>
      </c>
    </row>
    <row r="42" spans="1:14">
      <c r="A42" s="436">
        <v>38412</v>
      </c>
      <c r="B42" s="186">
        <v>15207280</v>
      </c>
      <c r="C42" s="186">
        <v>2194869</v>
      </c>
      <c r="D42" s="186">
        <f t="shared" si="0"/>
        <v>17402149</v>
      </c>
      <c r="E42" s="186">
        <v>95750</v>
      </c>
      <c r="F42" s="186">
        <v>10086</v>
      </c>
      <c r="G42" s="186">
        <f t="shared" si="1"/>
        <v>17507985</v>
      </c>
      <c r="H42" s="186">
        <v>320328</v>
      </c>
      <c r="I42" s="186">
        <v>3179</v>
      </c>
      <c r="J42" s="186">
        <f t="shared" si="2"/>
        <v>17831492</v>
      </c>
      <c r="K42" s="7">
        <f t="shared" si="3"/>
        <v>0.85283272986915504</v>
      </c>
      <c r="L42" s="428">
        <f t="shared" si="4"/>
        <v>0.12308947563109134</v>
      </c>
      <c r="M42" s="4">
        <f t="shared" si="5"/>
        <v>5.9353418098721071E-3</v>
      </c>
      <c r="N42" s="4">
        <f t="shared" si="6"/>
        <v>1.8142452689881475E-2</v>
      </c>
    </row>
    <row r="43" spans="1:14">
      <c r="A43" s="436">
        <v>38443</v>
      </c>
      <c r="B43" s="186">
        <v>15014492</v>
      </c>
      <c r="C43" s="186">
        <v>2354041</v>
      </c>
      <c r="D43" s="186">
        <f t="shared" si="0"/>
        <v>17368533</v>
      </c>
      <c r="E43" s="186">
        <v>99935</v>
      </c>
      <c r="F43" s="186">
        <v>14562</v>
      </c>
      <c r="G43" s="186">
        <f t="shared" si="1"/>
        <v>17483030</v>
      </c>
      <c r="H43" s="186">
        <v>389502</v>
      </c>
      <c r="I43" s="186">
        <v>7298</v>
      </c>
      <c r="J43" s="186">
        <f t="shared" si="2"/>
        <v>17879830</v>
      </c>
      <c r="K43" s="7">
        <f t="shared" si="3"/>
        <v>0.83974467318760859</v>
      </c>
      <c r="L43" s="428">
        <f t="shared" si="4"/>
        <v>0.13165902584084971</v>
      </c>
      <c r="M43" s="4">
        <f t="shared" si="5"/>
        <v>6.4036962320111546E-3</v>
      </c>
      <c r="N43" s="4">
        <f t="shared" si="6"/>
        <v>2.2192604739530521E-2</v>
      </c>
    </row>
    <row r="44" spans="1:14">
      <c r="A44" s="436">
        <v>38473</v>
      </c>
      <c r="B44" s="186">
        <v>16368558</v>
      </c>
      <c r="C44" s="186">
        <v>2377845</v>
      </c>
      <c r="D44" s="186">
        <f t="shared" si="0"/>
        <v>18746403</v>
      </c>
      <c r="E44" s="186">
        <v>107809</v>
      </c>
      <c r="F44" s="186">
        <v>9143</v>
      </c>
      <c r="G44" s="186">
        <f t="shared" si="1"/>
        <v>18863355</v>
      </c>
      <c r="H44" s="186">
        <v>343156</v>
      </c>
      <c r="I44" s="186">
        <v>6786</v>
      </c>
      <c r="J44" s="186">
        <f t="shared" si="2"/>
        <v>19213297</v>
      </c>
      <c r="K44" s="7">
        <f t="shared" si="3"/>
        <v>0.85193905033581696</v>
      </c>
      <c r="L44" s="428">
        <f t="shared" si="4"/>
        <v>0.12376038323875387</v>
      </c>
      <c r="M44" s="4">
        <f t="shared" si="5"/>
        <v>6.0870344116368989E-3</v>
      </c>
      <c r="N44" s="4">
        <f t="shared" si="6"/>
        <v>1.8213532013792322E-2</v>
      </c>
    </row>
    <row r="45" spans="1:14">
      <c r="A45" s="436">
        <v>38504</v>
      </c>
      <c r="B45" s="186">
        <v>17271562</v>
      </c>
      <c r="C45" s="186">
        <v>2507550</v>
      </c>
      <c r="D45" s="186">
        <f t="shared" si="0"/>
        <v>19779112</v>
      </c>
      <c r="E45" s="186">
        <v>107886</v>
      </c>
      <c r="F45" s="186">
        <v>12843</v>
      </c>
      <c r="G45" s="186">
        <f t="shared" si="1"/>
        <v>19899841</v>
      </c>
      <c r="H45" s="186">
        <v>409083</v>
      </c>
      <c r="I45" s="186">
        <v>6222</v>
      </c>
      <c r="J45" s="186">
        <f t="shared" si="2"/>
        <v>20315146</v>
      </c>
      <c r="K45" s="7">
        <f t="shared" si="3"/>
        <v>0.8501815345063235</v>
      </c>
      <c r="L45" s="428">
        <f t="shared" si="4"/>
        <v>0.12343253649272322</v>
      </c>
      <c r="M45" s="4">
        <f t="shared" si="5"/>
        <v>5.9428074009411497E-3</v>
      </c>
      <c r="N45" s="4">
        <f t="shared" si="6"/>
        <v>2.0443121600012128E-2</v>
      </c>
    </row>
    <row r="46" spans="1:14">
      <c r="A46" s="436">
        <v>38534</v>
      </c>
      <c r="B46" s="186">
        <v>15989332</v>
      </c>
      <c r="C46" s="186">
        <v>2248750</v>
      </c>
      <c r="D46" s="186">
        <f t="shared" si="0"/>
        <v>18238082</v>
      </c>
      <c r="E46" s="186">
        <v>99882</v>
      </c>
      <c r="F46" s="186">
        <v>12733</v>
      </c>
      <c r="G46" s="186">
        <f t="shared" si="1"/>
        <v>18350697</v>
      </c>
      <c r="H46" s="186">
        <v>322799</v>
      </c>
      <c r="I46" s="186">
        <v>4036</v>
      </c>
      <c r="J46" s="186">
        <f t="shared" si="2"/>
        <v>18677532</v>
      </c>
      <c r="K46" s="7">
        <f t="shared" si="3"/>
        <v>0.85607306147300399</v>
      </c>
      <c r="L46" s="428">
        <f t="shared" si="4"/>
        <v>0.12039866937451907</v>
      </c>
      <c r="M46" s="4">
        <f t="shared" si="5"/>
        <v>6.0294368656415636E-3</v>
      </c>
      <c r="N46" s="4">
        <f t="shared" si="6"/>
        <v>1.7498832286835329E-2</v>
      </c>
    </row>
    <row r="47" spans="1:14">
      <c r="A47" s="436">
        <v>38565</v>
      </c>
      <c r="B47" s="186">
        <v>16715478</v>
      </c>
      <c r="C47" s="186">
        <v>2392831</v>
      </c>
      <c r="D47" s="186">
        <f t="shared" si="0"/>
        <v>19108309</v>
      </c>
      <c r="E47" s="186">
        <v>109952</v>
      </c>
      <c r="F47" s="186">
        <v>14729</v>
      </c>
      <c r="G47" s="186">
        <f t="shared" si="1"/>
        <v>19232990</v>
      </c>
      <c r="H47" s="186">
        <v>342964</v>
      </c>
      <c r="I47" s="186">
        <v>8468</v>
      </c>
      <c r="J47" s="186">
        <f t="shared" si="2"/>
        <v>19584422</v>
      </c>
      <c r="K47" s="7">
        <f t="shared" si="3"/>
        <v>0.85350887557467869</v>
      </c>
      <c r="L47" s="428">
        <f t="shared" si="4"/>
        <v>0.12218032270750702</v>
      </c>
      <c r="M47" s="4">
        <f t="shared" si="5"/>
        <v>6.3663354476328178E-3</v>
      </c>
      <c r="N47" s="4">
        <f t="shared" si="6"/>
        <v>1.7944466270181474E-2</v>
      </c>
    </row>
    <row r="48" spans="1:14">
      <c r="A48" s="436">
        <v>38596</v>
      </c>
      <c r="B48" s="186">
        <v>15111434</v>
      </c>
      <c r="C48" s="186">
        <v>2212405</v>
      </c>
      <c r="D48" s="186">
        <f t="shared" si="0"/>
        <v>17323839</v>
      </c>
      <c r="E48" s="186">
        <v>98755</v>
      </c>
      <c r="F48" s="186">
        <v>12917</v>
      </c>
      <c r="G48" s="186">
        <f t="shared" si="1"/>
        <v>17435511</v>
      </c>
      <c r="H48" s="186">
        <v>319187</v>
      </c>
      <c r="I48" s="186">
        <v>5583</v>
      </c>
      <c r="J48" s="186">
        <f t="shared" si="2"/>
        <v>17760281</v>
      </c>
      <c r="K48" s="7">
        <f t="shared" si="3"/>
        <v>0.85085556923339223</v>
      </c>
      <c r="L48" s="428">
        <f t="shared" si="4"/>
        <v>0.12457038264203139</v>
      </c>
      <c r="M48" s="4">
        <f t="shared" si="5"/>
        <v>6.2877383527884497E-3</v>
      </c>
      <c r="N48" s="4">
        <f t="shared" si="6"/>
        <v>1.8286309771787957E-2</v>
      </c>
    </row>
    <row r="49" spans="1:14">
      <c r="A49" s="436">
        <v>38626</v>
      </c>
      <c r="B49" s="186">
        <v>14224891</v>
      </c>
      <c r="C49" s="186">
        <v>2120643</v>
      </c>
      <c r="D49" s="186">
        <f t="shared" si="0"/>
        <v>16345534</v>
      </c>
      <c r="E49" s="186">
        <v>83942</v>
      </c>
      <c r="F49" s="186">
        <v>12292</v>
      </c>
      <c r="G49" s="186">
        <f t="shared" si="1"/>
        <v>16441768</v>
      </c>
      <c r="H49" s="186">
        <v>355814</v>
      </c>
      <c r="I49" s="186">
        <v>2617</v>
      </c>
      <c r="J49" s="186">
        <f t="shared" si="2"/>
        <v>16800199</v>
      </c>
      <c r="K49" s="7">
        <f t="shared" si="3"/>
        <v>0.84670967290327925</v>
      </c>
      <c r="L49" s="428">
        <f t="shared" si="4"/>
        <v>0.1262272548081127</v>
      </c>
      <c r="M49" s="4">
        <f t="shared" si="5"/>
        <v>5.7281464344559252E-3</v>
      </c>
      <c r="N49" s="4">
        <f t="shared" si="6"/>
        <v>2.1334925854152084E-2</v>
      </c>
    </row>
    <row r="50" spans="1:14">
      <c r="A50" s="436">
        <v>38657</v>
      </c>
      <c r="B50" s="186">
        <v>13713757</v>
      </c>
      <c r="C50" s="186">
        <v>2121366</v>
      </c>
      <c r="D50" s="186">
        <f t="shared" si="0"/>
        <v>15835123</v>
      </c>
      <c r="E50" s="186">
        <v>79997</v>
      </c>
      <c r="F50" s="186">
        <v>10822</v>
      </c>
      <c r="G50" s="186">
        <f t="shared" si="1"/>
        <v>15925942</v>
      </c>
      <c r="H50" s="186">
        <v>337020</v>
      </c>
      <c r="I50" s="186">
        <v>4700</v>
      </c>
      <c r="J50" s="186">
        <f t="shared" si="2"/>
        <v>16267662</v>
      </c>
      <c r="K50" s="7">
        <f t="shared" si="3"/>
        <v>0.84300724959739148</v>
      </c>
      <c r="L50" s="428">
        <f t="shared" si="4"/>
        <v>0.13040386504219229</v>
      </c>
      <c r="M50" s="4">
        <f t="shared" si="5"/>
        <v>5.5827936429955335E-3</v>
      </c>
      <c r="N50" s="4">
        <f t="shared" si="6"/>
        <v>2.1006091717420732E-2</v>
      </c>
    </row>
    <row r="51" spans="1:14">
      <c r="A51" s="436">
        <v>38687</v>
      </c>
      <c r="B51" s="186">
        <v>13372816</v>
      </c>
      <c r="C51" s="186">
        <v>1759205</v>
      </c>
      <c r="D51" s="186">
        <f t="shared" si="0"/>
        <v>15132021</v>
      </c>
      <c r="E51" s="186">
        <v>74117</v>
      </c>
      <c r="F51" s="186">
        <v>9766</v>
      </c>
      <c r="G51" s="186">
        <f t="shared" si="1"/>
        <v>15215904</v>
      </c>
      <c r="H51" s="186">
        <v>336910</v>
      </c>
      <c r="I51" s="186">
        <v>5043</v>
      </c>
      <c r="J51" s="186">
        <f t="shared" si="2"/>
        <v>15557857</v>
      </c>
      <c r="K51" s="7">
        <f t="shared" si="3"/>
        <v>0.85955385757819991</v>
      </c>
      <c r="L51" s="428">
        <f t="shared" si="4"/>
        <v>0.11307502055070952</v>
      </c>
      <c r="M51" s="4">
        <f t="shared" si="5"/>
        <v>5.3916808722435233E-3</v>
      </c>
      <c r="N51" s="4">
        <f t="shared" si="6"/>
        <v>2.1979440998847077E-2</v>
      </c>
    </row>
    <row r="52" spans="1:14">
      <c r="A52" s="436">
        <v>38718</v>
      </c>
      <c r="B52" s="186">
        <v>13550173</v>
      </c>
      <c r="C52" s="186">
        <v>1865378</v>
      </c>
      <c r="D52" s="186">
        <f t="shared" si="0"/>
        <v>15415551</v>
      </c>
      <c r="E52" s="186">
        <v>80977</v>
      </c>
      <c r="F52" s="186">
        <v>7789</v>
      </c>
      <c r="G52" s="186">
        <f>D52+E52+F52</f>
        <v>15504317</v>
      </c>
      <c r="H52" s="186">
        <v>275106</v>
      </c>
      <c r="I52" s="186">
        <v>4518</v>
      </c>
      <c r="J52" s="186">
        <f t="shared" si="2"/>
        <v>15783941</v>
      </c>
      <c r="K52" s="7">
        <f t="shared" si="3"/>
        <v>0.85847843703926663</v>
      </c>
      <c r="L52" s="428">
        <f t="shared" si="4"/>
        <v>0.11818201803972785</v>
      </c>
      <c r="M52" s="4">
        <f t="shared" si="5"/>
        <v>5.6238172709844776E-3</v>
      </c>
      <c r="N52" s="4">
        <f t="shared" si="6"/>
        <v>1.7715727650020992E-2</v>
      </c>
    </row>
    <row r="53" spans="1:14">
      <c r="A53" s="436">
        <v>38749</v>
      </c>
      <c r="B53" s="186">
        <v>13371251</v>
      </c>
      <c r="C53" s="186">
        <v>1952937</v>
      </c>
      <c r="D53" s="186">
        <f t="shared" si="0"/>
        <v>15324188</v>
      </c>
      <c r="E53" s="186">
        <v>80977</v>
      </c>
      <c r="F53" s="186">
        <v>9541</v>
      </c>
      <c r="G53" s="186">
        <f t="shared" si="1"/>
        <v>15414706</v>
      </c>
      <c r="H53" s="186">
        <v>246082</v>
      </c>
      <c r="I53" s="186">
        <v>3530</v>
      </c>
      <c r="J53" s="186">
        <f t="shared" si="2"/>
        <v>15664318</v>
      </c>
      <c r="K53" s="7">
        <f t="shared" si="3"/>
        <v>0.85361207554647445</v>
      </c>
      <c r="L53" s="428">
        <f t="shared" si="4"/>
        <v>0.12467424371747304</v>
      </c>
      <c r="M53" s="4">
        <f t="shared" si="5"/>
        <v>5.7786109807014896E-3</v>
      </c>
      <c r="N53" s="4">
        <f t="shared" si="6"/>
        <v>1.5935069755350983E-2</v>
      </c>
    </row>
    <row r="54" spans="1:14">
      <c r="A54" s="436">
        <v>38777</v>
      </c>
      <c r="B54" s="186">
        <v>16667153</v>
      </c>
      <c r="C54" s="186">
        <v>2462869</v>
      </c>
      <c r="D54" s="186">
        <f t="shared" si="0"/>
        <v>19130022</v>
      </c>
      <c r="E54" s="186">
        <v>100421</v>
      </c>
      <c r="F54" s="186">
        <v>14819</v>
      </c>
      <c r="G54" s="186">
        <f t="shared" si="1"/>
        <v>19245262</v>
      </c>
      <c r="H54" s="186">
        <v>321554</v>
      </c>
      <c r="I54" s="186">
        <v>4726</v>
      </c>
      <c r="J54" s="186">
        <f t="shared" si="2"/>
        <v>19571542</v>
      </c>
      <c r="K54" s="7">
        <f t="shared" si="3"/>
        <v>0.85160142210562662</v>
      </c>
      <c r="L54" s="428">
        <f t="shared" si="4"/>
        <v>0.12583929258103424</v>
      </c>
      <c r="M54" s="4">
        <f t="shared" si="5"/>
        <v>5.8881410570511003E-3</v>
      </c>
      <c r="N54" s="4">
        <f t="shared" si="6"/>
        <v>1.6671144256288031E-2</v>
      </c>
    </row>
    <row r="55" spans="1:14">
      <c r="A55" s="436">
        <v>38808</v>
      </c>
      <c r="B55" s="186">
        <v>14765735</v>
      </c>
      <c r="C55" s="186">
        <v>2535921</v>
      </c>
      <c r="D55" s="186">
        <f t="shared" si="0"/>
        <v>17301656</v>
      </c>
      <c r="E55" s="186">
        <v>73943</v>
      </c>
      <c r="F55" s="186">
        <v>11505</v>
      </c>
      <c r="G55" s="186">
        <f t="shared" si="1"/>
        <v>17387104</v>
      </c>
      <c r="H55" s="186">
        <v>310592</v>
      </c>
      <c r="I55" s="186">
        <v>3739</v>
      </c>
      <c r="J55" s="186">
        <f t="shared" si="2"/>
        <v>17701435</v>
      </c>
      <c r="K55" s="7">
        <f t="shared" si="3"/>
        <v>0.83415468858880648</v>
      </c>
      <c r="L55" s="428">
        <f t="shared" si="4"/>
        <v>0.14326075823796205</v>
      </c>
      <c r="M55" s="4">
        <f t="shared" si="5"/>
        <v>4.8271792654098382E-3</v>
      </c>
      <c r="N55" s="4">
        <f t="shared" si="6"/>
        <v>1.7757373907821599E-2</v>
      </c>
    </row>
    <row r="56" spans="1:14">
      <c r="A56" s="436">
        <v>38838</v>
      </c>
      <c r="B56" s="186">
        <v>16982913</v>
      </c>
      <c r="C56" s="186">
        <v>2711404</v>
      </c>
      <c r="D56" s="186">
        <f t="shared" si="0"/>
        <v>19694317</v>
      </c>
      <c r="E56" s="186">
        <v>104686</v>
      </c>
      <c r="F56" s="186">
        <v>17993</v>
      </c>
      <c r="G56" s="186">
        <f t="shared" si="1"/>
        <v>19816996</v>
      </c>
      <c r="H56" s="186">
        <v>357998</v>
      </c>
      <c r="I56" s="186">
        <v>7905</v>
      </c>
      <c r="J56" s="186">
        <f t="shared" si="2"/>
        <v>20182899</v>
      </c>
      <c r="K56" s="7">
        <f t="shared" si="3"/>
        <v>0.84145062609687538</v>
      </c>
      <c r="L56" s="428">
        <f t="shared" si="4"/>
        <v>0.1343416523067375</v>
      </c>
      <c r="M56" s="4">
        <f t="shared" si="5"/>
        <v>6.0783636681727435E-3</v>
      </c>
      <c r="N56" s="4">
        <f t="shared" si="6"/>
        <v>1.8129357928214376E-2</v>
      </c>
    </row>
    <row r="57" spans="1:14">
      <c r="A57" s="436">
        <v>38869</v>
      </c>
      <c r="B57" s="186">
        <v>17284865</v>
      </c>
      <c r="C57" s="186">
        <v>2524428</v>
      </c>
      <c r="D57" s="186">
        <f t="shared" si="0"/>
        <v>19809293</v>
      </c>
      <c r="E57" s="186">
        <v>86787</v>
      </c>
      <c r="F57" s="186">
        <v>23267</v>
      </c>
      <c r="G57" s="186">
        <f t="shared" si="1"/>
        <v>19919347</v>
      </c>
      <c r="H57" s="186">
        <v>373474</v>
      </c>
      <c r="I57" s="186">
        <v>9275</v>
      </c>
      <c r="J57" s="186">
        <f t="shared" si="2"/>
        <v>20302096</v>
      </c>
      <c r="K57" s="7">
        <f t="shared" si="3"/>
        <v>0.85138327589427221</v>
      </c>
      <c r="L57" s="428">
        <f t="shared" si="4"/>
        <v>0.12434322052264948</v>
      </c>
      <c r="M57" s="4">
        <f t="shared" si="5"/>
        <v>5.420819604044824E-3</v>
      </c>
      <c r="N57" s="4">
        <f t="shared" si="6"/>
        <v>1.8852683979033495E-2</v>
      </c>
    </row>
    <row r="58" spans="1:14">
      <c r="A58" s="436">
        <v>38899</v>
      </c>
      <c r="B58" s="186">
        <v>15960878</v>
      </c>
      <c r="C58" s="186">
        <v>2592141</v>
      </c>
      <c r="D58" s="186">
        <f t="shared" si="0"/>
        <v>18553019</v>
      </c>
      <c r="E58" s="186">
        <v>99272</v>
      </c>
      <c r="F58" s="186">
        <v>18232</v>
      </c>
      <c r="G58" s="186">
        <f t="shared" si="1"/>
        <v>18670523</v>
      </c>
      <c r="H58" s="186">
        <v>364444</v>
      </c>
      <c r="I58" s="186">
        <v>8080</v>
      </c>
      <c r="J58" s="186">
        <f t="shared" si="2"/>
        <v>19043047</v>
      </c>
      <c r="K58" s="7">
        <f t="shared" si="3"/>
        <v>0.83814727758640728</v>
      </c>
      <c r="L58" s="428">
        <f t="shared" si="4"/>
        <v>0.13612007574208057</v>
      </c>
      <c r="M58" s="4">
        <f t="shared" si="5"/>
        <v>6.1704411064048732E-3</v>
      </c>
      <c r="N58" s="4">
        <f t="shared" si="6"/>
        <v>1.9562205565107307E-2</v>
      </c>
    </row>
    <row r="59" spans="1:14">
      <c r="A59" s="436">
        <v>38930</v>
      </c>
      <c r="B59" s="186">
        <v>16958155</v>
      </c>
      <c r="C59" s="186">
        <v>2634363</v>
      </c>
      <c r="D59" s="186">
        <f t="shared" si="0"/>
        <v>19592518</v>
      </c>
      <c r="E59" s="186">
        <v>102872</v>
      </c>
      <c r="F59" s="186">
        <v>16134</v>
      </c>
      <c r="G59" s="186">
        <f t="shared" si="1"/>
        <v>19711524</v>
      </c>
      <c r="H59" s="186">
        <v>304608</v>
      </c>
      <c r="I59" s="186">
        <v>5598</v>
      </c>
      <c r="J59" s="186">
        <f t="shared" si="2"/>
        <v>20021730</v>
      </c>
      <c r="K59" s="7">
        <f t="shared" si="3"/>
        <v>0.84698749808333251</v>
      </c>
      <c r="L59" s="428">
        <f t="shared" si="4"/>
        <v>0.13157519355220554</v>
      </c>
      <c r="M59" s="4">
        <f t="shared" si="5"/>
        <v>5.9438420156499965E-3</v>
      </c>
      <c r="N59" s="4">
        <f t="shared" si="6"/>
        <v>1.5493466348812017E-2</v>
      </c>
    </row>
    <row r="60" spans="1:14">
      <c r="A60" s="436">
        <v>38961</v>
      </c>
      <c r="B60" s="186">
        <v>15068582</v>
      </c>
      <c r="C60" s="186">
        <v>2397604</v>
      </c>
      <c r="D60" s="186">
        <f t="shared" si="0"/>
        <v>17466186</v>
      </c>
      <c r="E60" s="186">
        <v>83028</v>
      </c>
      <c r="F60" s="186">
        <v>16936</v>
      </c>
      <c r="G60" s="186">
        <f t="shared" si="1"/>
        <v>17566150</v>
      </c>
      <c r="H60" s="186">
        <v>244537</v>
      </c>
      <c r="I60" s="186">
        <v>4826</v>
      </c>
      <c r="J60" s="186">
        <f t="shared" si="2"/>
        <v>17815513</v>
      </c>
      <c r="K60" s="7">
        <f t="shared" si="3"/>
        <v>0.84581241079052849</v>
      </c>
      <c r="L60" s="428">
        <f t="shared" si="4"/>
        <v>0.13457956557299247</v>
      </c>
      <c r="M60" s="4">
        <f t="shared" si="5"/>
        <v>5.6110649185347619E-3</v>
      </c>
      <c r="N60" s="4">
        <f t="shared" si="6"/>
        <v>1.39969587179443E-2</v>
      </c>
    </row>
    <row r="61" spans="1:14">
      <c r="A61" s="436">
        <v>38991</v>
      </c>
      <c r="B61" s="186">
        <v>13939864</v>
      </c>
      <c r="C61" s="186">
        <v>2708943</v>
      </c>
      <c r="D61" s="186">
        <f t="shared" si="0"/>
        <v>16648807</v>
      </c>
      <c r="E61" s="186">
        <v>72957</v>
      </c>
      <c r="F61" s="186">
        <v>18607</v>
      </c>
      <c r="G61" s="186">
        <f t="shared" si="1"/>
        <v>16740371</v>
      </c>
      <c r="H61" s="186">
        <v>311552</v>
      </c>
      <c r="I61" s="186">
        <v>6714</v>
      </c>
      <c r="J61" s="186">
        <f t="shared" si="2"/>
        <v>17058637</v>
      </c>
      <c r="K61" s="7">
        <f t="shared" si="3"/>
        <v>0.81717337674750923</v>
      </c>
      <c r="L61" s="428">
        <f t="shared" si="4"/>
        <v>0.15880184331256947</v>
      </c>
      <c r="M61" s="4">
        <f t="shared" si="5"/>
        <v>5.3676035195543469E-3</v>
      </c>
      <c r="N61" s="4">
        <f t="shared" si="6"/>
        <v>1.8657176420366996E-2</v>
      </c>
    </row>
    <row r="62" spans="1:14">
      <c r="A62" s="436">
        <v>39022</v>
      </c>
      <c r="B62" s="186">
        <v>13312078</v>
      </c>
      <c r="C62" s="186">
        <v>2459353</v>
      </c>
      <c r="D62" s="186">
        <f t="shared" si="0"/>
        <v>15771431</v>
      </c>
      <c r="E62" s="186">
        <v>69593</v>
      </c>
      <c r="F62" s="186">
        <v>18910</v>
      </c>
      <c r="G62" s="186">
        <f t="shared" si="1"/>
        <v>15859934</v>
      </c>
      <c r="H62" s="186">
        <v>324897</v>
      </c>
      <c r="I62" s="186">
        <v>6078</v>
      </c>
      <c r="J62" s="186">
        <f t="shared" si="2"/>
        <v>16190909</v>
      </c>
      <c r="K62" s="7">
        <f t="shared" si="3"/>
        <v>0.82219460315662329</v>
      </c>
      <c r="L62" s="428">
        <f t="shared" si="4"/>
        <v>0.15189715413754717</v>
      </c>
      <c r="M62" s="4">
        <f t="shared" si="5"/>
        <v>5.4662156399001441E-3</v>
      </c>
      <c r="N62" s="4">
        <f t="shared" si="6"/>
        <v>2.0442027065929406E-2</v>
      </c>
    </row>
    <row r="63" spans="1:14">
      <c r="A63" s="436">
        <v>39052</v>
      </c>
      <c r="B63" s="186">
        <v>12638253</v>
      </c>
      <c r="C63" s="186">
        <v>2448963</v>
      </c>
      <c r="D63" s="186">
        <f t="shared" si="0"/>
        <v>15087216</v>
      </c>
      <c r="E63" s="186">
        <v>69790</v>
      </c>
      <c r="F63" s="186">
        <v>14586</v>
      </c>
      <c r="G63" s="186">
        <f t="shared" si="1"/>
        <v>15171592</v>
      </c>
      <c r="H63" s="186">
        <v>312701</v>
      </c>
      <c r="I63" s="186">
        <v>4172</v>
      </c>
      <c r="J63" s="186">
        <f t="shared" si="2"/>
        <v>15488465</v>
      </c>
      <c r="K63" s="7">
        <f t="shared" si="3"/>
        <v>0.81597840715655168</v>
      </c>
      <c r="L63" s="428">
        <f t="shared" si="4"/>
        <v>0.15811528127545241</v>
      </c>
      <c r="M63" s="4">
        <f t="shared" si="5"/>
        <v>5.4476670218772489E-3</v>
      </c>
      <c r="N63" s="4">
        <f t="shared" si="6"/>
        <v>2.0458644546118676E-2</v>
      </c>
    </row>
    <row r="64" spans="1:14">
      <c r="A64" s="436">
        <v>39083</v>
      </c>
      <c r="B64" s="186">
        <v>14190069</v>
      </c>
      <c r="C64" s="186">
        <v>2355691</v>
      </c>
      <c r="D64" s="186">
        <f t="shared" si="0"/>
        <v>16545760</v>
      </c>
      <c r="E64" s="186">
        <v>65623.694463157895</v>
      </c>
      <c r="F64" s="186">
        <v>28240</v>
      </c>
      <c r="G64" s="186">
        <f t="shared" si="1"/>
        <v>16639623.694463158</v>
      </c>
      <c r="H64" s="186">
        <v>268473</v>
      </c>
      <c r="I64" s="186">
        <v>4433</v>
      </c>
      <c r="J64" s="186">
        <f t="shared" si="2"/>
        <v>16912529.694463156</v>
      </c>
      <c r="K64" s="7">
        <f t="shared" ref="K64:K75" si="7">B64/J64</f>
        <v>0.83902699692793803</v>
      </c>
      <c r="L64" s="428">
        <f t="shared" ref="L64:L75" si="8">C64/J64</f>
        <v>0.13928673253246135</v>
      </c>
      <c r="M64" s="4">
        <f t="shared" ref="M64:M75" si="9">(E64+F64)/J64</f>
        <v>5.5499500168734129E-3</v>
      </c>
      <c r="N64" s="4">
        <f t="shared" ref="N64:N75" si="10">(H64+I64)/J64</f>
        <v>1.613632052272726E-2</v>
      </c>
    </row>
    <row r="65" spans="1:14">
      <c r="A65" s="436">
        <v>39114</v>
      </c>
      <c r="B65" s="186">
        <v>13414757</v>
      </c>
      <c r="C65" s="186">
        <v>2137281</v>
      </c>
      <c r="D65" s="186">
        <f t="shared" si="0"/>
        <v>15552038</v>
      </c>
      <c r="E65" s="186">
        <v>57323.257694736851</v>
      </c>
      <c r="F65" s="186">
        <v>11511</v>
      </c>
      <c r="G65" s="186">
        <f t="shared" si="1"/>
        <v>15620872.257694736</v>
      </c>
      <c r="H65" s="186">
        <v>291301</v>
      </c>
      <c r="I65" s="186">
        <v>9413</v>
      </c>
      <c r="J65" s="186">
        <f t="shared" si="2"/>
        <v>15921586.257694736</v>
      </c>
      <c r="K65" s="7">
        <f t="shared" si="7"/>
        <v>0.84255153870216848</v>
      </c>
      <c r="L65" s="428">
        <f t="shared" si="8"/>
        <v>0.13423794372040501</v>
      </c>
      <c r="M65" s="4">
        <f t="shared" si="9"/>
        <v>4.3233291319493983E-3</v>
      </c>
      <c r="N65" s="4">
        <f t="shared" si="10"/>
        <v>1.8887188445477161E-2</v>
      </c>
    </row>
    <row r="66" spans="1:14">
      <c r="A66" s="436">
        <v>39142</v>
      </c>
      <c r="B66" s="186">
        <v>15989319</v>
      </c>
      <c r="C66" s="186">
        <v>2334148</v>
      </c>
      <c r="D66" s="186">
        <f t="shared" si="0"/>
        <v>18323467</v>
      </c>
      <c r="E66" s="186">
        <v>70871.810094736837</v>
      </c>
      <c r="F66" s="186">
        <v>14684</v>
      </c>
      <c r="G66" s="186">
        <f t="shared" si="1"/>
        <v>18409022.810094737</v>
      </c>
      <c r="H66" s="186">
        <v>331582</v>
      </c>
      <c r="I66" s="186">
        <v>9406</v>
      </c>
      <c r="J66" s="186">
        <f t="shared" si="2"/>
        <v>18750010.810094737</v>
      </c>
      <c r="K66" s="7">
        <f t="shared" si="7"/>
        <v>0.85276318834928777</v>
      </c>
      <c r="L66" s="428">
        <f t="shared" si="8"/>
        <v>0.12448782156132562</v>
      </c>
      <c r="M66" s="4">
        <f t="shared" si="9"/>
        <v>4.5629739076563525E-3</v>
      </c>
      <c r="N66" s="4">
        <f t="shared" si="10"/>
        <v>1.8186016181730252E-2</v>
      </c>
    </row>
    <row r="67" spans="1:14">
      <c r="A67" s="436">
        <v>39173</v>
      </c>
      <c r="B67" s="186">
        <v>15052777</v>
      </c>
      <c r="C67" s="186">
        <v>2462527</v>
      </c>
      <c r="D67" s="186">
        <f t="shared" si="0"/>
        <v>17515304</v>
      </c>
      <c r="E67" s="186">
        <v>69999.063515789472</v>
      </c>
      <c r="F67" s="186">
        <v>19703</v>
      </c>
      <c r="G67" s="186">
        <f t="shared" si="1"/>
        <v>17605006.06351579</v>
      </c>
      <c r="H67" s="186">
        <v>324940</v>
      </c>
      <c r="I67" s="186">
        <v>6171</v>
      </c>
      <c r="J67" s="186">
        <f t="shared" si="2"/>
        <v>17936117.06351579</v>
      </c>
      <c r="K67" s="7">
        <f t="shared" si="7"/>
        <v>0.8392439091858489</v>
      </c>
      <c r="L67" s="428">
        <f t="shared" si="8"/>
        <v>0.13729432024108912</v>
      </c>
      <c r="M67" s="4">
        <f t="shared" si="9"/>
        <v>5.0011974831639678E-3</v>
      </c>
      <c r="N67" s="4">
        <f t="shared" si="10"/>
        <v>1.8460573089898003E-2</v>
      </c>
    </row>
    <row r="68" spans="1:14">
      <c r="A68" s="436">
        <v>39203</v>
      </c>
      <c r="B68" s="186">
        <v>17027800</v>
      </c>
      <c r="C68" s="186">
        <v>2963289</v>
      </c>
      <c r="D68" s="186">
        <f t="shared" si="0"/>
        <v>19991089</v>
      </c>
      <c r="E68" s="186">
        <v>78560.03548421053</v>
      </c>
      <c r="F68" s="186">
        <v>22090</v>
      </c>
      <c r="G68" s="186">
        <f t="shared" si="1"/>
        <v>20091739.03548421</v>
      </c>
      <c r="H68" s="186">
        <v>372808</v>
      </c>
      <c r="I68" s="186">
        <v>8528</v>
      </c>
      <c r="J68" s="186">
        <f t="shared" si="2"/>
        <v>20473075.03548421</v>
      </c>
      <c r="K68" s="7">
        <f t="shared" si="7"/>
        <v>0.83171677779166964</v>
      </c>
      <c r="L68" s="428">
        <f t="shared" si="8"/>
        <v>0.14474078734454826</v>
      </c>
      <c r="M68" s="4">
        <f t="shared" si="9"/>
        <v>4.9162148485150632E-3</v>
      </c>
      <c r="N68" s="4">
        <f t="shared" si="10"/>
        <v>1.8626220015267043E-2</v>
      </c>
    </row>
    <row r="69" spans="1:14">
      <c r="A69" s="436">
        <v>39234</v>
      </c>
      <c r="B69" s="186">
        <v>17234703</v>
      </c>
      <c r="C69" s="186">
        <v>2830648</v>
      </c>
      <c r="D69" s="186">
        <f t="shared" ref="D69:D111" si="11">C69+B69</f>
        <v>20065351</v>
      </c>
      <c r="E69" s="186">
        <v>82079.737610526325</v>
      </c>
      <c r="F69" s="186">
        <v>18936</v>
      </c>
      <c r="G69" s="186">
        <f t="shared" ref="G69:G111" si="12">D69+E69+F69</f>
        <v>20166366.737610526</v>
      </c>
      <c r="H69" s="186">
        <v>372086</v>
      </c>
      <c r="I69" s="186">
        <v>7077</v>
      </c>
      <c r="J69" s="186">
        <f t="shared" ref="J69:J75" si="13">G69+H69+I69</f>
        <v>20545529.737610526</v>
      </c>
      <c r="K69" s="7">
        <f t="shared" si="7"/>
        <v>0.83885415562930232</v>
      </c>
      <c r="L69" s="428">
        <f t="shared" si="8"/>
        <v>0.13777439842878483</v>
      </c>
      <c r="M69" s="4">
        <f t="shared" si="9"/>
        <v>4.9166771994010698E-3</v>
      </c>
      <c r="N69" s="4">
        <f t="shared" si="10"/>
        <v>1.8454768742511733E-2</v>
      </c>
    </row>
    <row r="70" spans="1:14">
      <c r="A70" s="436">
        <v>39264</v>
      </c>
      <c r="B70" s="186">
        <v>16635263</v>
      </c>
      <c r="C70" s="186">
        <v>2869069</v>
      </c>
      <c r="D70" s="186">
        <f t="shared" si="11"/>
        <v>19504332</v>
      </c>
      <c r="E70" s="186">
        <v>84562.346368421044</v>
      </c>
      <c r="F70" s="186">
        <v>26247</v>
      </c>
      <c r="G70" s="186">
        <f t="shared" si="12"/>
        <v>19615141.346368421</v>
      </c>
      <c r="H70" s="186">
        <v>345275</v>
      </c>
      <c r="I70" s="186">
        <v>5270</v>
      </c>
      <c r="J70" s="186">
        <f t="shared" si="13"/>
        <v>19965686.346368421</v>
      </c>
      <c r="K70" s="7">
        <f t="shared" si="7"/>
        <v>0.8331926441900559</v>
      </c>
      <c r="L70" s="428">
        <f t="shared" si="8"/>
        <v>0.14369999359034596</v>
      </c>
      <c r="M70" s="4">
        <f t="shared" si="9"/>
        <v>5.5499893390129444E-3</v>
      </c>
      <c r="N70" s="4">
        <f t="shared" si="10"/>
        <v>1.7557372880585245E-2</v>
      </c>
    </row>
    <row r="71" spans="1:14">
      <c r="A71" s="436">
        <v>39295</v>
      </c>
      <c r="B71" s="186">
        <v>16650850</v>
      </c>
      <c r="C71" s="186">
        <v>2706760</v>
      </c>
      <c r="D71" s="186">
        <f t="shared" si="11"/>
        <v>19357610</v>
      </c>
      <c r="E71" s="186">
        <v>78016.000610526331</v>
      </c>
      <c r="F71" s="186">
        <v>27800</v>
      </c>
      <c r="G71" s="186">
        <f t="shared" si="12"/>
        <v>19463426.000610527</v>
      </c>
      <c r="H71" s="186">
        <v>338580.62352941179</v>
      </c>
      <c r="I71" s="186">
        <v>10978</v>
      </c>
      <c r="J71" s="186">
        <f t="shared" si="13"/>
        <v>19812984.624139939</v>
      </c>
      <c r="K71" s="7">
        <f t="shared" si="7"/>
        <v>0.8404008944575051</v>
      </c>
      <c r="L71" s="428">
        <f t="shared" si="8"/>
        <v>0.13661545957604546</v>
      </c>
      <c r="M71" s="4">
        <f t="shared" si="9"/>
        <v>5.340740055973253E-3</v>
      </c>
      <c r="N71" s="4">
        <f t="shared" si="10"/>
        <v>1.764290591047616E-2</v>
      </c>
    </row>
    <row r="72" spans="1:14">
      <c r="A72" s="436">
        <v>39326</v>
      </c>
      <c r="B72" s="186">
        <v>15326299</v>
      </c>
      <c r="C72" s="186">
        <v>2130471</v>
      </c>
      <c r="D72" s="186">
        <f t="shared" si="11"/>
        <v>17456770</v>
      </c>
      <c r="E72" s="186">
        <v>69735.352526315794</v>
      </c>
      <c r="F72" s="186">
        <v>25496</v>
      </c>
      <c r="G72" s="186">
        <f t="shared" si="12"/>
        <v>17552001.352526315</v>
      </c>
      <c r="H72" s="186">
        <v>310000</v>
      </c>
      <c r="I72" s="186">
        <v>5907</v>
      </c>
      <c r="J72" s="186">
        <f t="shared" si="13"/>
        <v>17867908.352526315</v>
      </c>
      <c r="K72" s="7">
        <f t="shared" si="7"/>
        <v>0.85775563080012329</v>
      </c>
      <c r="L72" s="428">
        <f t="shared" si="8"/>
        <v>0.11923449337027611</v>
      </c>
      <c r="M72" s="4">
        <f t="shared" si="9"/>
        <v>5.3297426115828037E-3</v>
      </c>
      <c r="N72" s="4">
        <f t="shared" si="10"/>
        <v>1.76801332180179E-2</v>
      </c>
    </row>
    <row r="73" spans="1:14">
      <c r="A73" s="436">
        <v>39356</v>
      </c>
      <c r="B73" s="186">
        <v>14799033</v>
      </c>
      <c r="C73" s="186">
        <v>2316448</v>
      </c>
      <c r="D73" s="186">
        <f t="shared" si="11"/>
        <v>17115481</v>
      </c>
      <c r="E73" s="186">
        <v>70135.264557894741</v>
      </c>
      <c r="F73" s="186">
        <v>18059</v>
      </c>
      <c r="G73" s="186">
        <f t="shared" si="12"/>
        <v>17203675.264557894</v>
      </c>
      <c r="H73" s="186">
        <v>376552</v>
      </c>
      <c r="I73" s="186">
        <v>3861</v>
      </c>
      <c r="J73" s="186">
        <f t="shared" si="13"/>
        <v>17584088.264557894</v>
      </c>
      <c r="K73" s="7">
        <f t="shared" si="7"/>
        <v>0.84161503157537088</v>
      </c>
      <c r="L73" s="428">
        <f t="shared" si="8"/>
        <v>0.13173546249019816</v>
      </c>
      <c r="M73" s="4">
        <f t="shared" si="9"/>
        <v>5.0155722168238421E-3</v>
      </c>
      <c r="N73" s="4">
        <f t="shared" si="10"/>
        <v>2.1633933717607193E-2</v>
      </c>
    </row>
    <row r="74" spans="1:14">
      <c r="A74" s="436">
        <v>39387</v>
      </c>
      <c r="B74" s="186">
        <v>13571029</v>
      </c>
      <c r="C74" s="186">
        <v>2303959</v>
      </c>
      <c r="D74" s="186">
        <f t="shared" si="11"/>
        <v>15874988</v>
      </c>
      <c r="E74" s="186">
        <v>59345.086800000005</v>
      </c>
      <c r="F74" s="186">
        <v>15995</v>
      </c>
      <c r="G74" s="186">
        <f t="shared" si="12"/>
        <v>15950328.0868</v>
      </c>
      <c r="H74" s="186">
        <v>369897</v>
      </c>
      <c r="I74" s="186">
        <v>4229</v>
      </c>
      <c r="J74" s="186">
        <f t="shared" si="13"/>
        <v>16324454.0868</v>
      </c>
      <c r="K74" s="7">
        <f t="shared" si="7"/>
        <v>0.83133126093163345</v>
      </c>
      <c r="L74" s="428">
        <f t="shared" si="8"/>
        <v>0.14113543936902539</v>
      </c>
      <c r="M74" s="4">
        <f t="shared" si="9"/>
        <v>4.6151673066311119E-3</v>
      </c>
      <c r="N74" s="4">
        <f t="shared" si="10"/>
        <v>2.2918132392710108E-2</v>
      </c>
    </row>
    <row r="75" spans="1:14">
      <c r="A75" s="436">
        <v>39417</v>
      </c>
      <c r="B75" s="186">
        <v>12795069</v>
      </c>
      <c r="C75" s="186">
        <v>2284413</v>
      </c>
      <c r="D75" s="186">
        <f t="shared" si="11"/>
        <v>15079482</v>
      </c>
      <c r="E75" s="186">
        <v>57828.856905263157</v>
      </c>
      <c r="F75" s="186">
        <v>18215</v>
      </c>
      <c r="G75" s="186">
        <f t="shared" si="12"/>
        <v>15155525.856905263</v>
      </c>
      <c r="H75" s="186">
        <v>302701</v>
      </c>
      <c r="I75" s="186">
        <v>7992</v>
      </c>
      <c r="J75" s="186">
        <f t="shared" si="13"/>
        <v>15466218.856905263</v>
      </c>
      <c r="K75" s="7">
        <f t="shared" si="7"/>
        <v>0.82729134498748769</v>
      </c>
      <c r="L75" s="428">
        <f t="shared" si="8"/>
        <v>0.14770339286774473</v>
      </c>
      <c r="M75" s="4">
        <f t="shared" si="9"/>
        <v>4.916771035559965E-3</v>
      </c>
      <c r="N75" s="4">
        <f t="shared" si="10"/>
        <v>2.008849110920758E-2</v>
      </c>
    </row>
    <row r="76" spans="1:14">
      <c r="A76" s="436">
        <v>39448</v>
      </c>
      <c r="B76" s="186">
        <v>14606667</v>
      </c>
      <c r="C76" s="186">
        <v>1841747</v>
      </c>
      <c r="D76" s="186">
        <f t="shared" si="11"/>
        <v>16448414</v>
      </c>
      <c r="E76" s="186">
        <v>56852.814795918363</v>
      </c>
      <c r="F76" s="186">
        <v>20040</v>
      </c>
      <c r="G76" s="186">
        <f t="shared" si="12"/>
        <v>16525306.814795919</v>
      </c>
      <c r="H76" s="186">
        <v>258979</v>
      </c>
      <c r="I76" s="186">
        <v>5621</v>
      </c>
      <c r="J76" s="186">
        <f t="shared" ref="J76:J111" si="14">G76+H76+I76</f>
        <v>16789906.814795919</v>
      </c>
      <c r="K76" s="7">
        <f t="shared" ref="K76:K111" si="15">B76/J76</f>
        <v>0.86996712734153103</v>
      </c>
      <c r="L76" s="428">
        <f t="shared" ref="L76:L111" si="16">C76/J76</f>
        <v>0.10969369993030462</v>
      </c>
      <c r="M76" s="4">
        <f t="shared" ref="M76:M111" si="17">(E76+F76)/J76</f>
        <v>4.579704678775073E-3</v>
      </c>
      <c r="N76" s="4">
        <f t="shared" ref="N76:N111" si="18">(H76+I76)/J76</f>
        <v>1.5759468049389304E-2</v>
      </c>
    </row>
    <row r="77" spans="1:14">
      <c r="A77" s="436">
        <v>39479</v>
      </c>
      <c r="B77" s="186">
        <v>14314170</v>
      </c>
      <c r="C77" s="186">
        <v>2082469</v>
      </c>
      <c r="D77" s="186">
        <f t="shared" si="11"/>
        <v>16396639</v>
      </c>
      <c r="E77" s="186">
        <v>56514.369489795921</v>
      </c>
      <c r="F77" s="186">
        <v>12090</v>
      </c>
      <c r="G77" s="186">
        <f t="shared" si="12"/>
        <v>16465243.369489796</v>
      </c>
      <c r="H77" s="186">
        <v>286593</v>
      </c>
      <c r="I77" s="186">
        <v>11560</v>
      </c>
      <c r="J77" s="186">
        <f t="shared" si="14"/>
        <v>16763396.369489796</v>
      </c>
      <c r="K77" s="7">
        <f t="shared" si="15"/>
        <v>0.85389438300537301</v>
      </c>
      <c r="L77" s="428">
        <f t="shared" si="16"/>
        <v>0.12422715266640093</v>
      </c>
      <c r="M77" s="4">
        <f t="shared" si="17"/>
        <v>4.0925101320552935E-3</v>
      </c>
      <c r="N77" s="4">
        <f t="shared" si="18"/>
        <v>1.7785954196170718E-2</v>
      </c>
    </row>
    <row r="78" spans="1:14">
      <c r="A78" s="436">
        <v>39508</v>
      </c>
      <c r="B78" s="186">
        <v>15458105</v>
      </c>
      <c r="C78" s="186">
        <v>2434836</v>
      </c>
      <c r="D78" s="186">
        <f t="shared" si="11"/>
        <v>17892941</v>
      </c>
      <c r="E78" s="186">
        <v>61082.032653061222</v>
      </c>
      <c r="F78" s="186">
        <v>19913</v>
      </c>
      <c r="G78" s="186">
        <f t="shared" si="12"/>
        <v>17973936.03265306</v>
      </c>
      <c r="H78" s="186">
        <v>309564</v>
      </c>
      <c r="I78" s="186">
        <v>5293</v>
      </c>
      <c r="J78" s="186">
        <f t="shared" si="14"/>
        <v>18288793.03265306</v>
      </c>
      <c r="K78" s="7">
        <f t="shared" si="15"/>
        <v>0.84522280789119808</v>
      </c>
      <c r="L78" s="428">
        <f t="shared" si="16"/>
        <v>0.13313267833764703</v>
      </c>
      <c r="M78" s="4">
        <f t="shared" si="17"/>
        <v>4.4286701975604177E-3</v>
      </c>
      <c r="N78" s="4">
        <f t="shared" si="18"/>
        <v>1.7215843573594496E-2</v>
      </c>
    </row>
    <row r="79" spans="1:14">
      <c r="A79" s="436">
        <v>39539</v>
      </c>
      <c r="B79" s="186">
        <v>15827088</v>
      </c>
      <c r="C79" s="186">
        <v>2708090</v>
      </c>
      <c r="D79" s="186">
        <f t="shared" si="11"/>
        <v>18535178</v>
      </c>
      <c r="E79" s="186">
        <v>65676.648448979598</v>
      </c>
      <c r="F79" s="186">
        <v>17374</v>
      </c>
      <c r="G79" s="186">
        <f t="shared" si="12"/>
        <v>18618228.648448981</v>
      </c>
      <c r="H79" s="186">
        <v>361949</v>
      </c>
      <c r="I79" s="186">
        <v>4141</v>
      </c>
      <c r="J79" s="186">
        <f t="shared" si="14"/>
        <v>18984318.648448981</v>
      </c>
      <c r="K79" s="7">
        <f t="shared" si="15"/>
        <v>0.83369270675895835</v>
      </c>
      <c r="L79" s="428">
        <f t="shared" si="16"/>
        <v>0.14264878556604141</v>
      </c>
      <c r="M79" s="4">
        <f t="shared" si="17"/>
        <v>4.3746973482119067E-3</v>
      </c>
      <c r="N79" s="4">
        <f t="shared" si="18"/>
        <v>1.9283810326788293E-2</v>
      </c>
    </row>
    <row r="80" spans="1:14">
      <c r="A80" s="436">
        <v>39569</v>
      </c>
      <c r="B80" s="186">
        <v>16920047</v>
      </c>
      <c r="C80" s="186">
        <v>2800707</v>
      </c>
      <c r="D80" s="186">
        <f t="shared" si="11"/>
        <v>19720754</v>
      </c>
      <c r="E80" s="186">
        <v>65839.35206122449</v>
      </c>
      <c r="F80" s="186">
        <v>16787</v>
      </c>
      <c r="G80" s="186">
        <f t="shared" si="12"/>
        <v>19803380.352061223</v>
      </c>
      <c r="H80" s="186">
        <v>357334</v>
      </c>
      <c r="I80" s="186">
        <v>7673</v>
      </c>
      <c r="J80" s="186">
        <f t="shared" si="14"/>
        <v>20168387.352061223</v>
      </c>
      <c r="K80" s="7">
        <f t="shared" si="15"/>
        <v>0.83893901404421212</v>
      </c>
      <c r="L80" s="428">
        <f t="shared" si="16"/>
        <v>0.13886618454468377</v>
      </c>
      <c r="M80" s="4">
        <f t="shared" si="17"/>
        <v>4.0968249279871166E-3</v>
      </c>
      <c r="N80" s="4">
        <f t="shared" si="18"/>
        <v>1.8097976483117083E-2</v>
      </c>
    </row>
    <row r="81" spans="1:14">
      <c r="A81" s="436">
        <v>39600</v>
      </c>
      <c r="B81" s="186">
        <v>16942641</v>
      </c>
      <c r="C81" s="186">
        <v>2755505</v>
      </c>
      <c r="D81" s="186">
        <f t="shared" si="11"/>
        <v>19698146</v>
      </c>
      <c r="E81" s="186">
        <v>75761.38212244898</v>
      </c>
      <c r="F81" s="186">
        <v>12107</v>
      </c>
      <c r="G81" s="186">
        <f t="shared" si="12"/>
        <v>19786014.38212245</v>
      </c>
      <c r="H81" s="186">
        <v>393036</v>
      </c>
      <c r="I81" s="186">
        <v>7732</v>
      </c>
      <c r="J81" s="186">
        <f t="shared" si="14"/>
        <v>20186782.38212245</v>
      </c>
      <c r="K81" s="7">
        <f t="shared" si="15"/>
        <v>0.83929378537336974</v>
      </c>
      <c r="L81" s="428">
        <f t="shared" si="16"/>
        <v>0.13650045598352978</v>
      </c>
      <c r="M81" s="4">
        <f t="shared" si="17"/>
        <v>4.3527680865210992E-3</v>
      </c>
      <c r="N81" s="4">
        <f t="shared" si="18"/>
        <v>1.9852990556579381E-2</v>
      </c>
    </row>
    <row r="82" spans="1:14">
      <c r="A82" s="436">
        <v>39630</v>
      </c>
      <c r="B82" s="186">
        <v>16647479</v>
      </c>
      <c r="C82" s="186">
        <v>2803075</v>
      </c>
      <c r="D82" s="186">
        <f t="shared" si="11"/>
        <v>19450554</v>
      </c>
      <c r="E82" s="186">
        <v>68622.918142857146</v>
      </c>
      <c r="F82" s="186">
        <v>15757</v>
      </c>
      <c r="G82" s="186">
        <f t="shared" si="12"/>
        <v>19534933.918142859</v>
      </c>
      <c r="H82" s="186">
        <v>386200</v>
      </c>
      <c r="I82" s="186">
        <v>8526</v>
      </c>
      <c r="J82" s="186">
        <f t="shared" si="14"/>
        <v>19929659.918142859</v>
      </c>
      <c r="K82" s="7">
        <f t="shared" si="15"/>
        <v>0.83531174482536241</v>
      </c>
      <c r="L82" s="428">
        <f t="shared" si="16"/>
        <v>0.14064841103727194</v>
      </c>
      <c r="M82" s="4">
        <f t="shared" si="17"/>
        <v>4.2338865033036688E-3</v>
      </c>
      <c r="N82" s="4">
        <f t="shared" si="18"/>
        <v>1.9805957634061948E-2</v>
      </c>
    </row>
    <row r="83" spans="1:14">
      <c r="A83" s="436">
        <v>39661</v>
      </c>
      <c r="B83" s="186">
        <v>16454773</v>
      </c>
      <c r="C83" s="186">
        <v>2633256</v>
      </c>
      <c r="D83" s="186">
        <f t="shared" si="11"/>
        <v>19088029</v>
      </c>
      <c r="E83" s="186">
        <v>71088.921836734691</v>
      </c>
      <c r="F83" s="186">
        <v>18688</v>
      </c>
      <c r="G83" s="186">
        <f t="shared" si="12"/>
        <v>19177805.921836734</v>
      </c>
      <c r="H83" s="186">
        <v>344311</v>
      </c>
      <c r="I83" s="186">
        <v>8197</v>
      </c>
      <c r="J83" s="186">
        <f t="shared" si="14"/>
        <v>19530313.921836734</v>
      </c>
      <c r="K83" s="7">
        <f t="shared" si="15"/>
        <v>0.84252475745420619</v>
      </c>
      <c r="L83" s="428">
        <f t="shared" si="16"/>
        <v>0.13482916918482152</v>
      </c>
      <c r="M83" s="4">
        <f t="shared" si="17"/>
        <v>4.596798709740944E-3</v>
      </c>
      <c r="N83" s="4">
        <f t="shared" si="18"/>
        <v>1.8049274651231427E-2</v>
      </c>
    </row>
    <row r="84" spans="1:14">
      <c r="A84" s="436">
        <v>39692</v>
      </c>
      <c r="B84" s="186">
        <v>16087650</v>
      </c>
      <c r="C84" s="186">
        <v>2149176</v>
      </c>
      <c r="D84" s="186">
        <f t="shared" si="11"/>
        <v>18236826</v>
      </c>
      <c r="E84" s="186">
        <v>68177.446591836735</v>
      </c>
      <c r="F84" s="186">
        <v>12311</v>
      </c>
      <c r="G84" s="186">
        <f t="shared" si="12"/>
        <v>18317314.446591835</v>
      </c>
      <c r="H84" s="186">
        <v>340179</v>
      </c>
      <c r="I84" s="186">
        <v>6821</v>
      </c>
      <c r="J84" s="186">
        <f t="shared" si="14"/>
        <v>18664314.446591835</v>
      </c>
      <c r="K84" s="7">
        <f t="shared" si="15"/>
        <v>0.86194700834231053</v>
      </c>
      <c r="L84" s="428">
        <f t="shared" si="16"/>
        <v>0.11514893869527829</v>
      </c>
      <c r="M84" s="4">
        <f t="shared" si="17"/>
        <v>4.312424483747068E-3</v>
      </c>
      <c r="N84" s="4">
        <f t="shared" si="18"/>
        <v>1.8591628478664177E-2</v>
      </c>
    </row>
    <row r="85" spans="1:14">
      <c r="A85" s="436">
        <v>39722</v>
      </c>
      <c r="B85" s="186">
        <v>14963818</v>
      </c>
      <c r="C85" s="186">
        <v>2337552</v>
      </c>
      <c r="D85" s="186">
        <f t="shared" si="11"/>
        <v>17301370</v>
      </c>
      <c r="E85" s="186">
        <v>59183.907734693879</v>
      </c>
      <c r="F85" s="186">
        <v>15284</v>
      </c>
      <c r="G85" s="186">
        <f t="shared" si="12"/>
        <v>17375837.907734692</v>
      </c>
      <c r="H85" s="186">
        <v>358744</v>
      </c>
      <c r="I85" s="186">
        <v>5518</v>
      </c>
      <c r="J85" s="186">
        <f t="shared" si="14"/>
        <v>17740099.907734692</v>
      </c>
      <c r="K85" s="7">
        <f t="shared" si="15"/>
        <v>0.84350246491429104</v>
      </c>
      <c r="L85" s="428">
        <f t="shared" si="16"/>
        <v>0.13176656344425808</v>
      </c>
      <c r="M85" s="4">
        <f t="shared" si="17"/>
        <v>4.1977163669876414E-3</v>
      </c>
      <c r="N85" s="4">
        <f t="shared" si="18"/>
        <v>2.0533255274463341E-2</v>
      </c>
    </row>
    <row r="86" spans="1:14">
      <c r="A86" s="436">
        <v>39753</v>
      </c>
      <c r="B86" s="186">
        <v>13136761</v>
      </c>
      <c r="C86" s="186">
        <v>2168618</v>
      </c>
      <c r="D86" s="186">
        <f t="shared" si="11"/>
        <v>15305379</v>
      </c>
      <c r="E86" s="186">
        <v>46989.160673469385</v>
      </c>
      <c r="F86" s="186">
        <v>17805</v>
      </c>
      <c r="G86" s="186">
        <f t="shared" si="12"/>
        <v>15370173.160673469</v>
      </c>
      <c r="H86" s="186">
        <v>363830</v>
      </c>
      <c r="I86" s="186">
        <v>9962</v>
      </c>
      <c r="J86" s="186">
        <f t="shared" si="14"/>
        <v>15743965.160673469</v>
      </c>
      <c r="K86" s="7">
        <f t="shared" si="15"/>
        <v>0.83439977578291702</v>
      </c>
      <c r="L86" s="428">
        <f t="shared" si="16"/>
        <v>0.13774280988736859</v>
      </c>
      <c r="M86" s="4">
        <f t="shared" si="17"/>
        <v>4.115491873376181E-3</v>
      </c>
      <c r="N86" s="4">
        <f t="shared" si="18"/>
        <v>2.3741922456338219E-2</v>
      </c>
    </row>
    <row r="87" spans="1:14">
      <c r="A87" s="436">
        <v>39783</v>
      </c>
      <c r="B87" s="186">
        <v>13211733</v>
      </c>
      <c r="C87" s="186">
        <v>1984693</v>
      </c>
      <c r="D87" s="186">
        <f t="shared" si="11"/>
        <v>15196426</v>
      </c>
      <c r="E87" s="186">
        <v>47283.356224489798</v>
      </c>
      <c r="F87" s="186">
        <v>11487</v>
      </c>
      <c r="G87" s="186">
        <f t="shared" si="12"/>
        <v>15255196.35622449</v>
      </c>
      <c r="H87" s="186">
        <v>340439</v>
      </c>
      <c r="I87" s="186">
        <v>4856</v>
      </c>
      <c r="J87" s="186">
        <f t="shared" si="14"/>
        <v>15600491.35622449</v>
      </c>
      <c r="K87" s="7">
        <f t="shared" si="15"/>
        <v>0.84687928721736117</v>
      </c>
      <c r="L87" s="428">
        <f t="shared" si="16"/>
        <v>0.12721990318645451</v>
      </c>
      <c r="M87" s="4">
        <f t="shared" si="17"/>
        <v>3.7672118706082182E-3</v>
      </c>
      <c r="N87" s="4">
        <f t="shared" si="18"/>
        <v>2.2133597725576101E-2</v>
      </c>
    </row>
    <row r="88" spans="1:14">
      <c r="A88" s="436">
        <v>39814</v>
      </c>
      <c r="B88" s="186">
        <v>14333206</v>
      </c>
      <c r="C88" s="186">
        <v>1432145</v>
      </c>
      <c r="D88" s="186">
        <f t="shared" si="11"/>
        <v>15765351</v>
      </c>
      <c r="E88" s="186">
        <v>46661.330326530609</v>
      </c>
      <c r="F88" s="186">
        <v>7824</v>
      </c>
      <c r="G88" s="186">
        <f t="shared" si="12"/>
        <v>15819836.330326531</v>
      </c>
      <c r="H88" s="186">
        <v>334415</v>
      </c>
      <c r="I88" s="186">
        <v>5091</v>
      </c>
      <c r="J88" s="186">
        <f t="shared" si="14"/>
        <v>16159342.330326531</v>
      </c>
      <c r="K88" s="7">
        <f t="shared" si="15"/>
        <v>0.88699191507940345</v>
      </c>
      <c r="L88" s="428">
        <f t="shared" si="16"/>
        <v>8.8626441022433666E-2</v>
      </c>
      <c r="M88" s="4">
        <f t="shared" si="17"/>
        <v>3.3717541972161208E-3</v>
      </c>
      <c r="N88" s="4">
        <f t="shared" si="18"/>
        <v>2.1009889700946735E-2</v>
      </c>
    </row>
    <row r="89" spans="1:14">
      <c r="A89" s="436">
        <v>39845</v>
      </c>
      <c r="B89" s="186">
        <v>14044988</v>
      </c>
      <c r="C89" s="186">
        <v>1747744</v>
      </c>
      <c r="D89" s="186">
        <f t="shared" si="11"/>
        <v>15792732</v>
      </c>
      <c r="E89" s="186">
        <v>52398.871183673473</v>
      </c>
      <c r="F89" s="186">
        <v>7557</v>
      </c>
      <c r="G89" s="186">
        <f t="shared" si="12"/>
        <v>15852687.871183673</v>
      </c>
      <c r="H89" s="186">
        <v>262123</v>
      </c>
      <c r="I89" s="186">
        <v>8023</v>
      </c>
      <c r="J89" s="186">
        <f t="shared" si="14"/>
        <v>16122833.871183673</v>
      </c>
      <c r="K89" s="7">
        <f t="shared" si="15"/>
        <v>0.87112402895266416</v>
      </c>
      <c r="L89" s="428">
        <f t="shared" si="16"/>
        <v>0.10840178680521799</v>
      </c>
      <c r="M89" s="4">
        <f t="shared" si="17"/>
        <v>3.7186931070990288E-3</v>
      </c>
      <c r="N89" s="4">
        <f t="shared" si="18"/>
        <v>1.6755491135018868E-2</v>
      </c>
    </row>
    <row r="90" spans="1:14">
      <c r="A90" s="436">
        <v>39873</v>
      </c>
      <c r="B90" s="186">
        <v>15823649</v>
      </c>
      <c r="C90" s="186">
        <v>2501670</v>
      </c>
      <c r="D90" s="186">
        <f t="shared" si="11"/>
        <v>18325319</v>
      </c>
      <c r="E90" s="186">
        <v>63341.884897959186</v>
      </c>
      <c r="F90" s="186">
        <v>9122</v>
      </c>
      <c r="G90" s="186">
        <f t="shared" si="12"/>
        <v>18397782.884897958</v>
      </c>
      <c r="H90" s="186">
        <v>301073</v>
      </c>
      <c r="I90" s="186">
        <v>6959</v>
      </c>
      <c r="J90" s="186">
        <f t="shared" si="14"/>
        <v>18705814.884897958</v>
      </c>
      <c r="K90" s="7">
        <f t="shared" si="15"/>
        <v>0.84592139382150844</v>
      </c>
      <c r="L90" s="428">
        <f t="shared" si="16"/>
        <v>0.13373755783393912</v>
      </c>
      <c r="M90" s="4">
        <f t="shared" si="17"/>
        <v>3.8738694541697043E-3</v>
      </c>
      <c r="N90" s="4">
        <f t="shared" si="18"/>
        <v>1.6467178890382798E-2</v>
      </c>
    </row>
    <row r="91" spans="1:14">
      <c r="A91" s="436">
        <v>39904</v>
      </c>
      <c r="B91" s="186">
        <v>15906860</v>
      </c>
      <c r="C91" s="186">
        <v>2496128</v>
      </c>
      <c r="D91" s="186">
        <f t="shared" si="11"/>
        <v>18402988</v>
      </c>
      <c r="E91" s="186">
        <v>64003.057428571432</v>
      </c>
      <c r="F91" s="186">
        <v>6636</v>
      </c>
      <c r="G91" s="186">
        <f t="shared" si="12"/>
        <v>18473627.057428572</v>
      </c>
      <c r="H91" s="186">
        <v>296032</v>
      </c>
      <c r="I91" s="186">
        <v>4643</v>
      </c>
      <c r="J91" s="186">
        <f t="shared" si="14"/>
        <v>18774302.057428572</v>
      </c>
      <c r="K91" s="7">
        <f t="shared" si="15"/>
        <v>0.84726771473808316</v>
      </c>
      <c r="L91" s="428">
        <f t="shared" si="16"/>
        <v>0.13295450304169032</v>
      </c>
      <c r="M91" s="4">
        <f t="shared" si="17"/>
        <v>3.762539731836323E-3</v>
      </c>
      <c r="N91" s="4">
        <f t="shared" si="18"/>
        <v>1.6015242488390112E-2</v>
      </c>
    </row>
    <row r="92" spans="1:14">
      <c r="A92" s="436">
        <v>39934</v>
      </c>
      <c r="B92" s="186">
        <v>16956221</v>
      </c>
      <c r="C92" s="186">
        <v>2373709</v>
      </c>
      <c r="D92" s="186">
        <f t="shared" si="11"/>
        <v>19329930</v>
      </c>
      <c r="E92" s="186">
        <v>64240.531183673469</v>
      </c>
      <c r="F92" s="186">
        <v>9101</v>
      </c>
      <c r="G92" s="186">
        <f t="shared" si="12"/>
        <v>19403271.531183675</v>
      </c>
      <c r="H92" s="186">
        <v>341320</v>
      </c>
      <c r="I92" s="186">
        <v>8528</v>
      </c>
      <c r="J92" s="186">
        <f t="shared" si="14"/>
        <v>19753119.531183675</v>
      </c>
      <c r="K92" s="7">
        <f t="shared" si="15"/>
        <v>0.85840724920596501</v>
      </c>
      <c r="L92" s="428">
        <f t="shared" si="16"/>
        <v>0.12016881669007747</v>
      </c>
      <c r="M92" s="4">
        <f t="shared" si="17"/>
        <v>3.7129087923500558E-3</v>
      </c>
      <c r="N92" s="4">
        <f t="shared" si="18"/>
        <v>1.771102531160737E-2</v>
      </c>
    </row>
    <row r="93" spans="1:14">
      <c r="A93" s="436">
        <v>39965</v>
      </c>
      <c r="B93" s="186">
        <v>17290167</v>
      </c>
      <c r="C93" s="186">
        <v>2683363</v>
      </c>
      <c r="D93" s="186">
        <f t="shared" si="11"/>
        <v>19973530</v>
      </c>
      <c r="E93" s="186">
        <v>71837.812061224497</v>
      </c>
      <c r="F93" s="186">
        <v>10628</v>
      </c>
      <c r="G93" s="186">
        <f t="shared" si="12"/>
        <v>20055995.812061224</v>
      </c>
      <c r="H93" s="186">
        <v>356256</v>
      </c>
      <c r="I93" s="186">
        <v>9741</v>
      </c>
      <c r="J93" s="186">
        <f t="shared" si="14"/>
        <v>20421992.812061224</v>
      </c>
      <c r="K93" s="7">
        <f t="shared" si="15"/>
        <v>0.84664445625445683</v>
      </c>
      <c r="L93" s="428">
        <f t="shared" si="16"/>
        <v>0.1313957469623242</v>
      </c>
      <c r="M93" s="4">
        <f t="shared" si="17"/>
        <v>4.0380883893231133E-3</v>
      </c>
      <c r="N93" s="4">
        <f t="shared" si="18"/>
        <v>1.7921708393895931E-2</v>
      </c>
    </row>
    <row r="94" spans="1:14">
      <c r="A94" s="436">
        <v>39995</v>
      </c>
      <c r="B94" s="186">
        <v>16988594</v>
      </c>
      <c r="C94" s="186">
        <v>2575644</v>
      </c>
      <c r="D94" s="186">
        <f t="shared" si="11"/>
        <v>19564238</v>
      </c>
      <c r="E94" s="186">
        <v>63034.690673469391</v>
      </c>
      <c r="F94" s="186">
        <v>12447</v>
      </c>
      <c r="G94" s="186">
        <f t="shared" si="12"/>
        <v>19639719.69067347</v>
      </c>
      <c r="H94" s="186">
        <v>517655</v>
      </c>
      <c r="I94" s="186">
        <v>10398</v>
      </c>
      <c r="J94" s="186">
        <f t="shared" si="14"/>
        <v>20167772.69067347</v>
      </c>
      <c r="K94" s="7">
        <f t="shared" si="15"/>
        <v>0.84236342111572526</v>
      </c>
      <c r="L94" s="428">
        <f t="shared" si="16"/>
        <v>0.1277108801008601</v>
      </c>
      <c r="M94" s="4">
        <f t="shared" si="17"/>
        <v>3.7426884877761282E-3</v>
      </c>
      <c r="N94" s="4">
        <f t="shared" si="18"/>
        <v>2.6183010295638479E-2</v>
      </c>
    </row>
    <row r="95" spans="1:14">
      <c r="A95" s="436">
        <v>40026</v>
      </c>
      <c r="B95" s="186">
        <v>15801419</v>
      </c>
      <c r="C95" s="186">
        <v>2322507</v>
      </c>
      <c r="D95" s="186">
        <f t="shared" si="11"/>
        <v>18123926</v>
      </c>
      <c r="E95" s="186">
        <v>65679.269959183672</v>
      </c>
      <c r="F95" s="186">
        <v>9231</v>
      </c>
      <c r="G95" s="186">
        <f t="shared" si="12"/>
        <v>18198836.269959185</v>
      </c>
      <c r="H95" s="186">
        <v>353918</v>
      </c>
      <c r="I95" s="186">
        <v>8388</v>
      </c>
      <c r="J95" s="186">
        <f t="shared" si="14"/>
        <v>18561142.269959185</v>
      </c>
      <c r="K95" s="7">
        <f t="shared" si="15"/>
        <v>0.85131716411517744</v>
      </c>
      <c r="L95" s="428">
        <f t="shared" si="16"/>
        <v>0.12512737450210315</v>
      </c>
      <c r="M95" s="4">
        <f t="shared" si="17"/>
        <v>4.0358652969555838E-3</v>
      </c>
      <c r="N95" s="4">
        <f t="shared" si="18"/>
        <v>1.9519596085763782E-2</v>
      </c>
    </row>
    <row r="96" spans="1:14">
      <c r="A96" s="436">
        <v>40057</v>
      </c>
      <c r="B96" s="186">
        <v>15395063</v>
      </c>
      <c r="C96" s="186">
        <v>2127682</v>
      </c>
      <c r="D96" s="186">
        <f t="shared" si="11"/>
        <v>17522745</v>
      </c>
      <c r="E96" s="186">
        <v>54609.050265306119</v>
      </c>
      <c r="F96" s="186">
        <v>10979</v>
      </c>
      <c r="G96" s="186">
        <f t="shared" si="12"/>
        <v>17588333.050265305</v>
      </c>
      <c r="H96" s="186">
        <v>306350</v>
      </c>
      <c r="I96" s="186">
        <v>11162</v>
      </c>
      <c r="J96" s="186">
        <f t="shared" si="14"/>
        <v>17905845.050265305</v>
      </c>
      <c r="K96" s="7">
        <f t="shared" si="15"/>
        <v>0.8597786341154503</v>
      </c>
      <c r="L96" s="428">
        <f t="shared" si="16"/>
        <v>0.11882611482603413</v>
      </c>
      <c r="M96" s="4">
        <f t="shared" si="17"/>
        <v>3.6629407928632958E-3</v>
      </c>
      <c r="N96" s="4">
        <f t="shared" si="18"/>
        <v>1.7732310265652362E-2</v>
      </c>
    </row>
    <row r="97" spans="1:14">
      <c r="A97" s="436">
        <v>40087</v>
      </c>
      <c r="B97" s="186">
        <v>14456352</v>
      </c>
      <c r="C97" s="186">
        <v>2041418</v>
      </c>
      <c r="D97" s="186">
        <f t="shared" si="11"/>
        <v>16497770</v>
      </c>
      <c r="E97" s="186">
        <v>65018.548163265303</v>
      </c>
      <c r="F97" s="186">
        <v>8555</v>
      </c>
      <c r="G97" s="186">
        <f t="shared" si="12"/>
        <v>16571343.548163265</v>
      </c>
      <c r="H97" s="186">
        <v>335237</v>
      </c>
      <c r="I97" s="186">
        <v>4721</v>
      </c>
      <c r="J97" s="186">
        <f t="shared" si="14"/>
        <v>16911301.548163265</v>
      </c>
      <c r="K97" s="7">
        <f t="shared" si="15"/>
        <v>0.85483379022178829</v>
      </c>
      <c r="L97" s="428">
        <f t="shared" si="16"/>
        <v>0.120713239852418</v>
      </c>
      <c r="M97" s="4">
        <f t="shared" si="17"/>
        <v>4.3505550388140369E-3</v>
      </c>
      <c r="N97" s="4">
        <f t="shared" si="18"/>
        <v>2.0102414886979697E-2</v>
      </c>
    </row>
    <row r="98" spans="1:14">
      <c r="A98" s="436">
        <v>40118</v>
      </c>
      <c r="B98" s="186">
        <v>12814055</v>
      </c>
      <c r="C98" s="186">
        <v>1811383</v>
      </c>
      <c r="D98" s="186">
        <f t="shared" si="11"/>
        <v>14625438</v>
      </c>
      <c r="E98" s="186">
        <v>52865.856897959187</v>
      </c>
      <c r="F98" s="186">
        <v>10563</v>
      </c>
      <c r="G98" s="186">
        <f t="shared" si="12"/>
        <v>14688866.856897959</v>
      </c>
      <c r="H98" s="186">
        <v>376373</v>
      </c>
      <c r="I98" s="186">
        <v>7832</v>
      </c>
      <c r="J98" s="186">
        <f t="shared" si="14"/>
        <v>15073071.856897959</v>
      </c>
      <c r="K98" s="7">
        <f t="shared" si="15"/>
        <v>0.85012896652090497</v>
      </c>
      <c r="L98" s="428">
        <f t="shared" si="16"/>
        <v>0.12017344687247998</v>
      </c>
      <c r="M98" s="4">
        <f t="shared" si="17"/>
        <v>4.2080909253366262E-3</v>
      </c>
      <c r="N98" s="4">
        <f t="shared" si="18"/>
        <v>2.548949568127843E-2</v>
      </c>
    </row>
    <row r="99" spans="1:14">
      <c r="A99" s="436">
        <v>40148</v>
      </c>
      <c r="B99" s="186">
        <v>13407655</v>
      </c>
      <c r="C99" s="186">
        <v>1768091</v>
      </c>
      <c r="D99" s="186">
        <f t="shared" si="11"/>
        <v>15175746</v>
      </c>
      <c r="E99" s="186">
        <v>46229.203204081634</v>
      </c>
      <c r="F99" s="186">
        <v>10564</v>
      </c>
      <c r="G99" s="186">
        <f t="shared" si="12"/>
        <v>15232539.203204082</v>
      </c>
      <c r="H99" s="186">
        <v>341165</v>
      </c>
      <c r="I99" s="186">
        <v>6347</v>
      </c>
      <c r="J99" s="186">
        <f t="shared" si="14"/>
        <v>15580051.203204082</v>
      </c>
      <c r="K99" s="7">
        <f t="shared" si="15"/>
        <v>0.86056552864490443</v>
      </c>
      <c r="L99" s="428">
        <f t="shared" si="16"/>
        <v>0.11348428685756738</v>
      </c>
      <c r="M99" s="4">
        <f t="shared" si="17"/>
        <v>3.6452513835385824E-3</v>
      </c>
      <c r="N99" s="4">
        <f t="shared" si="18"/>
        <v>2.2304933113989584E-2</v>
      </c>
    </row>
    <row r="100" spans="1:14">
      <c r="A100" s="436">
        <v>40179</v>
      </c>
      <c r="B100" s="186">
        <v>13159332</v>
      </c>
      <c r="C100" s="186">
        <v>1723823</v>
      </c>
      <c r="D100" s="186">
        <f t="shared" si="11"/>
        <v>14883155</v>
      </c>
      <c r="E100" s="186">
        <v>47770.380040816322</v>
      </c>
      <c r="F100" s="186">
        <v>8503</v>
      </c>
      <c r="G100" s="186">
        <f t="shared" si="12"/>
        <v>14939428.380040817</v>
      </c>
      <c r="H100" s="186">
        <v>224066</v>
      </c>
      <c r="I100" s="186">
        <v>6433</v>
      </c>
      <c r="J100" s="186">
        <f t="shared" si="14"/>
        <v>15169927.380040817</v>
      </c>
      <c r="K100" s="7">
        <f t="shared" si="15"/>
        <v>0.86746176631760463</v>
      </c>
      <c r="L100" s="428">
        <f t="shared" si="16"/>
        <v>0.11363422888022828</v>
      </c>
      <c r="M100" s="4">
        <f t="shared" si="17"/>
        <v>3.709535229209839E-3</v>
      </c>
      <c r="N100" s="4">
        <f t="shared" si="18"/>
        <v>1.5194469572957165E-2</v>
      </c>
    </row>
    <row r="101" spans="1:14">
      <c r="A101" s="436">
        <v>40210</v>
      </c>
      <c r="B101" s="186">
        <v>13161061</v>
      </c>
      <c r="C101" s="186">
        <v>1876531</v>
      </c>
      <c r="D101" s="186">
        <f t="shared" si="11"/>
        <v>15037592</v>
      </c>
      <c r="E101" s="186">
        <v>49053.38212244898</v>
      </c>
      <c r="F101" s="186">
        <v>7748</v>
      </c>
      <c r="G101" s="186">
        <f t="shared" si="12"/>
        <v>15094393.38212245</v>
      </c>
      <c r="H101" s="186">
        <v>288321</v>
      </c>
      <c r="I101" s="186">
        <v>7977</v>
      </c>
      <c r="J101" s="186">
        <f t="shared" si="14"/>
        <v>15390691.38212245</v>
      </c>
      <c r="K101" s="7">
        <f t="shared" si="15"/>
        <v>0.85513123960679582</v>
      </c>
      <c r="L101" s="428">
        <f t="shared" si="16"/>
        <v>0.1219263614225768</v>
      </c>
      <c r="M101" s="4">
        <f t="shared" si="17"/>
        <v>3.6906322602523528E-3</v>
      </c>
      <c r="N101" s="4">
        <f t="shared" si="18"/>
        <v>1.9251766710374974E-2</v>
      </c>
    </row>
    <row r="102" spans="1:14">
      <c r="A102" s="436">
        <v>40238</v>
      </c>
      <c r="B102" s="186">
        <v>15972829</v>
      </c>
      <c r="C102" s="186">
        <v>2488235</v>
      </c>
      <c r="D102" s="186">
        <f t="shared" si="11"/>
        <v>18461064</v>
      </c>
      <c r="E102" s="186">
        <v>52487.809408163266</v>
      </c>
      <c r="F102" s="186">
        <v>10942</v>
      </c>
      <c r="G102" s="186">
        <f t="shared" si="12"/>
        <v>18524493.809408162</v>
      </c>
      <c r="H102" s="186">
        <v>352355</v>
      </c>
      <c r="I102" s="186">
        <v>6485</v>
      </c>
      <c r="J102" s="186">
        <f t="shared" si="14"/>
        <v>18883333.809408162</v>
      </c>
      <c r="K102" s="7">
        <f t="shared" si="15"/>
        <v>0.84586912254031787</v>
      </c>
      <c r="L102" s="428">
        <f t="shared" si="16"/>
        <v>0.13176884045550777</v>
      </c>
      <c r="M102" s="4">
        <f t="shared" si="17"/>
        <v>3.3590366006536888E-3</v>
      </c>
      <c r="N102" s="4">
        <f t="shared" si="18"/>
        <v>1.9003000403520733E-2</v>
      </c>
    </row>
    <row r="103" spans="1:14">
      <c r="A103" s="436">
        <v>40269</v>
      </c>
      <c r="B103" s="186">
        <v>15251136</v>
      </c>
      <c r="C103" s="186">
        <v>2366963</v>
      </c>
      <c r="D103" s="186">
        <f t="shared" si="11"/>
        <v>17618099</v>
      </c>
      <c r="E103" s="186">
        <v>51105.373612244897</v>
      </c>
      <c r="F103" s="186">
        <v>10478</v>
      </c>
      <c r="G103" s="186">
        <f t="shared" si="12"/>
        <v>17679682.373612244</v>
      </c>
      <c r="H103" s="186">
        <v>396727</v>
      </c>
      <c r="I103" s="186">
        <v>13361</v>
      </c>
      <c r="J103" s="186">
        <f t="shared" si="14"/>
        <v>18089770.373612244</v>
      </c>
      <c r="K103" s="7">
        <f t="shared" si="15"/>
        <v>0.84308068510626355</v>
      </c>
      <c r="L103" s="428">
        <f t="shared" si="16"/>
        <v>0.13084538670831974</v>
      </c>
      <c r="M103" s="4">
        <f t="shared" si="17"/>
        <v>3.40432036119581E-3</v>
      </c>
      <c r="N103" s="4">
        <f t="shared" si="18"/>
        <v>2.2669607824220925E-2</v>
      </c>
    </row>
    <row r="104" spans="1:14">
      <c r="A104" s="436">
        <v>40299</v>
      </c>
      <c r="B104" s="186">
        <v>16579767</v>
      </c>
      <c r="C104" s="186">
        <v>2433211</v>
      </c>
      <c r="D104" s="186">
        <f t="shared" si="11"/>
        <v>19012978</v>
      </c>
      <c r="E104" s="186">
        <v>61357.018285714286</v>
      </c>
      <c r="F104" s="186">
        <v>10255</v>
      </c>
      <c r="G104" s="186">
        <f t="shared" si="12"/>
        <v>19084590.018285714</v>
      </c>
      <c r="H104" s="186">
        <v>384192</v>
      </c>
      <c r="I104" s="186">
        <v>9351</v>
      </c>
      <c r="J104" s="186">
        <f t="shared" si="14"/>
        <v>19478133.018285714</v>
      </c>
      <c r="K104" s="7">
        <f t="shared" si="15"/>
        <v>0.8511989821835193</v>
      </c>
      <c r="L104" s="428">
        <f t="shared" si="16"/>
        <v>0.12492013468209433</v>
      </c>
      <c r="M104" s="4">
        <f t="shared" si="17"/>
        <v>3.6765339993564189E-3</v>
      </c>
      <c r="N104" s="4">
        <f t="shared" si="18"/>
        <v>2.0204349135029987E-2</v>
      </c>
    </row>
    <row r="105" spans="1:14">
      <c r="A105" s="436">
        <v>40330</v>
      </c>
      <c r="B105" s="186">
        <v>17454869</v>
      </c>
      <c r="C105" s="186">
        <v>2633912</v>
      </c>
      <c r="D105" s="186">
        <f t="shared" si="11"/>
        <v>20088781</v>
      </c>
      <c r="E105" s="186">
        <v>80029.770959183676</v>
      </c>
      <c r="F105" s="186">
        <v>12487</v>
      </c>
      <c r="G105" s="186">
        <f t="shared" si="12"/>
        <v>20181297.770959184</v>
      </c>
      <c r="H105" s="186">
        <v>421907</v>
      </c>
      <c r="I105" s="186">
        <v>9889</v>
      </c>
      <c r="J105" s="186">
        <f t="shared" si="14"/>
        <v>20613093.770959184</v>
      </c>
      <c r="K105" s="7">
        <f t="shared" si="15"/>
        <v>0.84678550410474251</v>
      </c>
      <c r="L105" s="428">
        <f t="shared" si="16"/>
        <v>0.1277785872060988</v>
      </c>
      <c r="M105" s="4">
        <f t="shared" si="17"/>
        <v>4.488252563500497E-3</v>
      </c>
      <c r="N105" s="4">
        <f t="shared" si="18"/>
        <v>2.0947656125658198E-2</v>
      </c>
    </row>
    <row r="106" spans="1:14">
      <c r="A106" s="436">
        <v>40360</v>
      </c>
      <c r="B106" s="186">
        <v>16734766</v>
      </c>
      <c r="C106" s="186">
        <v>2628106</v>
      </c>
      <c r="D106" s="186">
        <f t="shared" si="11"/>
        <v>19362872</v>
      </c>
      <c r="E106" s="186">
        <v>64723.661122448982</v>
      </c>
      <c r="F106" s="186">
        <v>12488</v>
      </c>
      <c r="G106" s="186">
        <f t="shared" si="12"/>
        <v>19440083.661122449</v>
      </c>
      <c r="H106" s="186">
        <v>371171</v>
      </c>
      <c r="I106" s="186">
        <v>6711</v>
      </c>
      <c r="J106" s="186">
        <f t="shared" si="14"/>
        <v>19817965.661122449</v>
      </c>
      <c r="K106" s="7">
        <f t="shared" si="15"/>
        <v>0.84442400830419939</v>
      </c>
      <c r="L106" s="428">
        <f t="shared" si="16"/>
        <v>0.13261229961436666</v>
      </c>
      <c r="M106" s="4">
        <f t="shared" si="17"/>
        <v>3.8960437434765374E-3</v>
      </c>
      <c r="N106" s="4">
        <f t="shared" si="18"/>
        <v>1.9067648337957488E-2</v>
      </c>
    </row>
    <row r="107" spans="1:14">
      <c r="A107" s="436">
        <v>40391</v>
      </c>
      <c r="B107" s="186">
        <v>16882484</v>
      </c>
      <c r="C107" s="186">
        <v>2695240</v>
      </c>
      <c r="D107" s="186">
        <f t="shared" si="11"/>
        <v>19577724</v>
      </c>
      <c r="E107" s="186">
        <v>57751.581530612246</v>
      </c>
      <c r="F107" s="186">
        <v>12279</v>
      </c>
      <c r="G107" s="186">
        <f t="shared" si="12"/>
        <v>19647754.581530612</v>
      </c>
      <c r="H107" s="186">
        <v>313290</v>
      </c>
      <c r="I107" s="186">
        <v>7966</v>
      </c>
      <c r="J107" s="186">
        <f t="shared" si="14"/>
        <v>19969010.581530612</v>
      </c>
      <c r="K107" s="7">
        <f t="shared" si="15"/>
        <v>0.84543417567291246</v>
      </c>
      <c r="L107" s="428">
        <f t="shared" si="16"/>
        <v>0.13497113384740425</v>
      </c>
      <c r="M107" s="4">
        <f t="shared" si="17"/>
        <v>3.506963013750101E-3</v>
      </c>
      <c r="N107" s="4">
        <f t="shared" si="18"/>
        <v>1.6087727465933163E-2</v>
      </c>
    </row>
    <row r="108" spans="1:14">
      <c r="A108" s="436">
        <v>40422</v>
      </c>
      <c r="B108" s="186">
        <v>14962907</v>
      </c>
      <c r="C108" s="186">
        <v>2396184</v>
      </c>
      <c r="D108" s="186">
        <f t="shared" si="11"/>
        <v>17359091</v>
      </c>
      <c r="E108" s="186">
        <v>54768.291959183669</v>
      </c>
      <c r="F108" s="186">
        <v>12280</v>
      </c>
      <c r="G108" s="186">
        <f t="shared" si="12"/>
        <v>17426139.291959185</v>
      </c>
      <c r="H108" s="186">
        <v>337603</v>
      </c>
      <c r="I108" s="186">
        <v>5604</v>
      </c>
      <c r="J108" s="186">
        <f t="shared" si="14"/>
        <v>17769346.291959185</v>
      </c>
      <c r="K108" s="7">
        <f t="shared" si="15"/>
        <v>0.84206288482153513</v>
      </c>
      <c r="L108" s="428">
        <f t="shared" si="16"/>
        <v>0.13484930512521434</v>
      </c>
      <c r="M108" s="4">
        <f t="shared" si="17"/>
        <v>3.7732559688773539E-3</v>
      </c>
      <c r="N108" s="4">
        <f t="shared" si="18"/>
        <v>1.9314554084373083E-2</v>
      </c>
    </row>
    <row r="109" spans="1:14">
      <c r="A109" s="436">
        <v>40452</v>
      </c>
      <c r="B109" s="186">
        <v>13822525</v>
      </c>
      <c r="C109" s="186">
        <v>2263754</v>
      </c>
      <c r="D109" s="186">
        <f t="shared" si="11"/>
        <v>16086279</v>
      </c>
      <c r="E109" s="186">
        <v>48105.830244897959</v>
      </c>
      <c r="F109" s="186">
        <v>10510</v>
      </c>
      <c r="G109" s="186">
        <f t="shared" si="12"/>
        <v>16144894.830244899</v>
      </c>
      <c r="H109" s="186">
        <v>357550</v>
      </c>
      <c r="I109" s="186">
        <v>10812</v>
      </c>
      <c r="J109" s="186">
        <f t="shared" si="14"/>
        <v>16513256.830244899</v>
      </c>
      <c r="K109" s="7">
        <f t="shared" si="15"/>
        <v>0.83705625983381537</v>
      </c>
      <c r="L109" s="428">
        <f t="shared" si="16"/>
        <v>0.13708707030183262</v>
      </c>
      <c r="M109" s="4">
        <f t="shared" si="17"/>
        <v>3.5496226363741878E-3</v>
      </c>
      <c r="N109" s="4">
        <f t="shared" si="18"/>
        <v>2.2307047227977803E-2</v>
      </c>
    </row>
    <row r="110" spans="1:14">
      <c r="A110" s="436">
        <v>40483</v>
      </c>
      <c r="B110" s="186">
        <v>13295748</v>
      </c>
      <c r="C110" s="186">
        <v>1765519</v>
      </c>
      <c r="D110" s="186">
        <f t="shared" si="11"/>
        <v>15061267</v>
      </c>
      <c r="E110" s="186">
        <v>39924.445959183678</v>
      </c>
      <c r="F110" s="186">
        <v>12282</v>
      </c>
      <c r="G110" s="186">
        <f t="shared" si="12"/>
        <v>15113473.445959184</v>
      </c>
      <c r="H110" s="186">
        <v>352475</v>
      </c>
      <c r="I110" s="186">
        <v>4581</v>
      </c>
      <c r="J110" s="186">
        <f t="shared" si="14"/>
        <v>15470529.445959184</v>
      </c>
      <c r="K110" s="7">
        <f t="shared" si="15"/>
        <v>0.85942423925722689</v>
      </c>
      <c r="L110" s="428">
        <f t="shared" si="16"/>
        <v>0.11412143366955962</v>
      </c>
      <c r="M110" s="4">
        <f t="shared" si="17"/>
        <v>3.3745739692716019E-3</v>
      </c>
      <c r="N110" s="4">
        <f t="shared" si="18"/>
        <v>2.3079753103941832E-2</v>
      </c>
    </row>
    <row r="111" spans="1:14">
      <c r="A111" s="436">
        <v>40513</v>
      </c>
      <c r="B111" s="186">
        <v>13870630</v>
      </c>
      <c r="C111" s="186">
        <v>1870916</v>
      </c>
      <c r="D111" s="186">
        <f t="shared" si="11"/>
        <v>15741546</v>
      </c>
      <c r="E111" s="186">
        <v>47163.014408163261</v>
      </c>
      <c r="F111" s="186">
        <v>7974</v>
      </c>
      <c r="G111" s="186">
        <f t="shared" si="12"/>
        <v>15796683.014408164</v>
      </c>
      <c r="H111" s="186">
        <v>330460</v>
      </c>
      <c r="I111" s="186">
        <v>7335</v>
      </c>
      <c r="J111" s="186">
        <f t="shared" si="14"/>
        <v>16134478.014408164</v>
      </c>
      <c r="K111" s="7">
        <f t="shared" si="15"/>
        <v>0.85968879734525427</v>
      </c>
      <c r="L111" s="428">
        <f t="shared" si="16"/>
        <v>0.11595764042253262</v>
      </c>
      <c r="M111" s="4">
        <f t="shared" si="17"/>
        <v>3.4173410728829063E-3</v>
      </c>
      <c r="N111" s="4">
        <f t="shared" si="18"/>
        <v>2.0936221159330193E-2</v>
      </c>
    </row>
    <row r="112" spans="1:14">
      <c r="A112" s="436">
        <v>40544</v>
      </c>
      <c r="B112" s="186">
        <v>12722140</v>
      </c>
      <c r="C112" s="186">
        <v>1918102</v>
      </c>
      <c r="D112" s="186">
        <v>14640242</v>
      </c>
      <c r="E112" s="186">
        <v>44071.615816326528</v>
      </c>
      <c r="F112" s="186">
        <v>9732</v>
      </c>
      <c r="G112" s="186">
        <v>14694045.615816327</v>
      </c>
      <c r="H112" s="186">
        <v>262636</v>
      </c>
      <c r="I112" s="186">
        <v>6165</v>
      </c>
      <c r="J112" s="186">
        <v>14962846.615816327</v>
      </c>
      <c r="K112" s="7">
        <f t="shared" ref="K112:K123" si="19">B112/J112</f>
        <v>0.85024864096061703</v>
      </c>
      <c r="L112" s="428">
        <f t="shared" ref="L112:L123" si="20">C112/J112</f>
        <v>0.12819098192001044</v>
      </c>
      <c r="M112" s="4">
        <f t="shared" ref="M112:M123" si="21">(E112+F112)/J112</f>
        <v>3.5958141654311923E-3</v>
      </c>
      <c r="N112" s="4">
        <f t="shared" ref="N112:N123" si="22">(H112+I112)/J112</f>
        <v>1.7964562953941304E-2</v>
      </c>
    </row>
    <row r="113" spans="1:14">
      <c r="A113" s="436">
        <v>40575</v>
      </c>
      <c r="B113" s="186">
        <v>12764023</v>
      </c>
      <c r="C113" s="186">
        <v>2146115</v>
      </c>
      <c r="D113" s="186">
        <v>14910138</v>
      </c>
      <c r="E113" s="186">
        <v>39881.720877551023</v>
      </c>
      <c r="F113" s="186">
        <v>7293</v>
      </c>
      <c r="G113" s="186">
        <v>14957312.720877551</v>
      </c>
      <c r="H113" s="186">
        <v>282648</v>
      </c>
      <c r="I113" s="186">
        <v>9039</v>
      </c>
      <c r="J113" s="186">
        <v>15248999.720877551</v>
      </c>
      <c r="K113" s="7">
        <f t="shared" si="19"/>
        <v>0.83704001794456429</v>
      </c>
      <c r="L113" s="428">
        <f t="shared" si="20"/>
        <v>0.14073808376176528</v>
      </c>
      <c r="M113" s="4">
        <f t="shared" si="21"/>
        <v>3.0936272372648591E-3</v>
      </c>
      <c r="N113" s="4">
        <f t="shared" si="22"/>
        <v>1.9128271056405657E-2</v>
      </c>
    </row>
    <row r="114" spans="1:14">
      <c r="A114" s="436">
        <v>40603</v>
      </c>
      <c r="B114" s="186">
        <v>16406747</v>
      </c>
      <c r="C114" s="186">
        <v>2668426</v>
      </c>
      <c r="D114" s="186">
        <v>19075173</v>
      </c>
      <c r="E114" s="186">
        <v>54118.427612244901</v>
      </c>
      <c r="F114" s="186">
        <v>10265</v>
      </c>
      <c r="G114" s="186">
        <v>19139556.427612245</v>
      </c>
      <c r="H114" s="186">
        <v>387399</v>
      </c>
      <c r="I114" s="186">
        <v>8439</v>
      </c>
      <c r="J114" s="186">
        <v>19535394.427612245</v>
      </c>
      <c r="K114" s="7">
        <f t="shared" si="19"/>
        <v>0.839847235273117</v>
      </c>
      <c r="L114" s="428">
        <f t="shared" si="20"/>
        <v>0.13659442658748272</v>
      </c>
      <c r="M114" s="4">
        <f t="shared" si="21"/>
        <v>3.2957321568712395E-3</v>
      </c>
      <c r="N114" s="4">
        <f t="shared" si="22"/>
        <v>2.0262605982529023E-2</v>
      </c>
    </row>
    <row r="115" spans="1:14">
      <c r="A115" s="436">
        <v>40634</v>
      </c>
      <c r="B115" s="186">
        <v>14856650</v>
      </c>
      <c r="C115" s="186">
        <v>2418428</v>
      </c>
      <c r="D115" s="186">
        <v>17275078</v>
      </c>
      <c r="E115" s="186">
        <v>46564.483224489799</v>
      </c>
      <c r="F115" s="186">
        <v>8925</v>
      </c>
      <c r="G115" s="186">
        <v>17330567.483224489</v>
      </c>
      <c r="H115" s="186">
        <v>377776</v>
      </c>
      <c r="I115" s="186">
        <v>8504</v>
      </c>
      <c r="J115" s="186">
        <v>17716847.483224489</v>
      </c>
      <c r="K115" s="7">
        <f t="shared" si="19"/>
        <v>0.83856058557072766</v>
      </c>
      <c r="L115" s="428">
        <f t="shared" si="20"/>
        <v>0.13650442056861026</v>
      </c>
      <c r="M115" s="4">
        <f t="shared" si="21"/>
        <v>3.1320178873262298E-3</v>
      </c>
      <c r="N115" s="4">
        <f t="shared" si="22"/>
        <v>2.1802975973335893E-2</v>
      </c>
    </row>
    <row r="116" spans="1:14">
      <c r="A116" s="436">
        <v>40664</v>
      </c>
      <c r="B116" s="186">
        <v>16136290</v>
      </c>
      <c r="C116" s="186">
        <v>2802399</v>
      </c>
      <c r="D116" s="186">
        <v>18938689</v>
      </c>
      <c r="E116" s="186">
        <v>51381.454142857147</v>
      </c>
      <c r="F116" s="186">
        <v>12446</v>
      </c>
      <c r="G116" s="186">
        <v>19002516.454142857</v>
      </c>
      <c r="H116" s="186">
        <v>394063</v>
      </c>
      <c r="I116" s="186">
        <v>12446</v>
      </c>
      <c r="J116" s="186">
        <v>19409025.454142857</v>
      </c>
      <c r="K116" s="7">
        <f t="shared" si="19"/>
        <v>0.83138074284691654</v>
      </c>
      <c r="L116" s="428">
        <f t="shared" si="20"/>
        <v>0.14438638388213498</v>
      </c>
      <c r="M116" s="4">
        <f t="shared" si="21"/>
        <v>3.2885450273461912E-3</v>
      </c>
      <c r="N116" s="4">
        <f t="shared" si="22"/>
        <v>2.0944328243602289E-2</v>
      </c>
    </row>
    <row r="117" spans="1:14">
      <c r="A117" s="436">
        <v>40695</v>
      </c>
      <c r="B117" s="186">
        <v>17716053</v>
      </c>
      <c r="C117" s="186">
        <v>2562787.8064516131</v>
      </c>
      <c r="D117" s="186">
        <v>20278840.806451611</v>
      </c>
      <c r="E117" s="186">
        <v>62570.940551020409</v>
      </c>
      <c r="F117" s="186">
        <v>12109</v>
      </c>
      <c r="G117" s="186">
        <v>20353520.747002631</v>
      </c>
      <c r="H117" s="186">
        <v>391783</v>
      </c>
      <c r="I117" s="186">
        <v>13602</v>
      </c>
      <c r="J117" s="186">
        <v>20758905.747002631</v>
      </c>
      <c r="K117" s="7">
        <f t="shared" si="19"/>
        <v>0.85341940543075168</v>
      </c>
      <c r="L117" s="428">
        <f t="shared" si="20"/>
        <v>0.1234548601783431</v>
      </c>
      <c r="M117" s="4">
        <f t="shared" si="21"/>
        <v>3.5974892637008773E-3</v>
      </c>
      <c r="N117" s="4">
        <f t="shared" si="22"/>
        <v>1.952824512720442E-2</v>
      </c>
    </row>
    <row r="118" spans="1:14">
      <c r="A118" s="436">
        <v>40725</v>
      </c>
      <c r="B118" s="186">
        <v>15273448</v>
      </c>
      <c r="C118" s="186">
        <v>2423169.064516129</v>
      </c>
      <c r="D118" s="186">
        <v>17696617.064516127</v>
      </c>
      <c r="E118" s="186">
        <v>57250.705489795924</v>
      </c>
      <c r="F118" s="186">
        <v>10693</v>
      </c>
      <c r="G118" s="186">
        <v>17764560.770005923</v>
      </c>
      <c r="H118" s="186">
        <v>400093</v>
      </c>
      <c r="I118" s="186">
        <v>8449</v>
      </c>
      <c r="J118" s="186">
        <v>18173102.770005923</v>
      </c>
      <c r="K118" s="7">
        <f t="shared" si="19"/>
        <v>0.84044250413904542</v>
      </c>
      <c r="L118" s="428">
        <f t="shared" si="20"/>
        <v>0.13333821390783557</v>
      </c>
      <c r="M118" s="4">
        <f t="shared" si="21"/>
        <v>3.7386959370490466E-3</v>
      </c>
      <c r="N118" s="4">
        <f t="shared" si="22"/>
        <v>2.2480586016070104E-2</v>
      </c>
    </row>
    <row r="119" spans="1:14">
      <c r="A119" s="436">
        <v>40756</v>
      </c>
      <c r="B119" s="186">
        <v>16258921</v>
      </c>
      <c r="C119" s="186">
        <v>2261222.6774193547</v>
      </c>
      <c r="D119" s="186">
        <v>18520143.677419353</v>
      </c>
      <c r="E119" s="186">
        <v>49943.742244897963</v>
      </c>
      <c r="F119" s="186">
        <v>12171</v>
      </c>
      <c r="G119" s="186">
        <v>18582258.419664253</v>
      </c>
      <c r="H119" s="186">
        <v>369031</v>
      </c>
      <c r="I119" s="186">
        <v>10505</v>
      </c>
      <c r="J119" s="186">
        <v>18961794.419664253</v>
      </c>
      <c r="K119" s="7">
        <f t="shared" si="19"/>
        <v>0.85745687566039375</v>
      </c>
      <c r="L119" s="428">
        <f t="shared" si="20"/>
        <v>0.1192515131940447</v>
      </c>
      <c r="M119" s="4">
        <f t="shared" si="21"/>
        <v>3.275783972242739E-3</v>
      </c>
      <c r="N119" s="4">
        <f t="shared" si="22"/>
        <v>2.0015827173318772E-2</v>
      </c>
    </row>
    <row r="120" spans="1:14">
      <c r="A120" s="436">
        <v>40787</v>
      </c>
      <c r="B120" s="186">
        <v>15601996</v>
      </c>
      <c r="C120" s="186">
        <v>2020807.1290322582</v>
      </c>
      <c r="D120" s="186">
        <v>17622803.129032258</v>
      </c>
      <c r="E120" s="186">
        <v>49895.415102040817</v>
      </c>
      <c r="F120" s="186">
        <v>11001</v>
      </c>
      <c r="G120" s="186">
        <v>17683699.5441343</v>
      </c>
      <c r="H120" s="186">
        <v>343140</v>
      </c>
      <c r="I120" s="186">
        <v>13602</v>
      </c>
      <c r="J120" s="186">
        <v>18040441.5441343</v>
      </c>
      <c r="K120" s="7">
        <f t="shared" si="19"/>
        <v>0.86483448655240147</v>
      </c>
      <c r="L120" s="428">
        <f t="shared" si="20"/>
        <v>0.11201539186768446</v>
      </c>
      <c r="M120" s="4">
        <f t="shared" si="21"/>
        <v>3.3755501467668224E-3</v>
      </c>
      <c r="N120" s="4">
        <f t="shared" si="22"/>
        <v>1.9774571433147196E-2</v>
      </c>
    </row>
    <row r="121" spans="1:14">
      <c r="A121" s="436">
        <v>40817</v>
      </c>
      <c r="B121" s="186">
        <v>13653325</v>
      </c>
      <c r="C121" s="186">
        <v>2146537.7419354841</v>
      </c>
      <c r="D121" s="186">
        <v>15799862.741935484</v>
      </c>
      <c r="E121" s="186">
        <v>42899.989632653058</v>
      </c>
      <c r="F121" s="186">
        <v>10505</v>
      </c>
      <c r="G121" s="186">
        <v>15853267.731568137</v>
      </c>
      <c r="H121" s="186">
        <v>414294</v>
      </c>
      <c r="I121" s="186">
        <v>7883</v>
      </c>
      <c r="J121" s="186">
        <v>16275444.731568137</v>
      </c>
      <c r="K121" s="7">
        <f t="shared" si="19"/>
        <v>0.838891054910332</v>
      </c>
      <c r="L121" s="428">
        <f t="shared" si="20"/>
        <v>0.13188811595249511</v>
      </c>
      <c r="M121" s="4">
        <f t="shared" si="21"/>
        <v>3.281322907820012E-3</v>
      </c>
      <c r="N121" s="4">
        <f t="shared" si="22"/>
        <v>2.5939506229352868E-2</v>
      </c>
    </row>
    <row r="122" spans="1:14">
      <c r="A122" s="436">
        <v>40848</v>
      </c>
      <c r="B122" s="186">
        <v>13231161</v>
      </c>
      <c r="C122" s="186">
        <v>2010864.2903225808</v>
      </c>
      <c r="D122" s="186">
        <v>15242025.290322581</v>
      </c>
      <c r="E122" s="186">
        <v>45965.833979591836</v>
      </c>
      <c r="F122" s="186">
        <v>8787</v>
      </c>
      <c r="G122" s="186">
        <v>15296778.124302173</v>
      </c>
      <c r="H122" s="186">
        <v>442101</v>
      </c>
      <c r="I122" s="186">
        <v>10493</v>
      </c>
      <c r="J122" s="186">
        <v>15749372.124302173</v>
      </c>
      <c r="K122" s="7">
        <f t="shared" si="19"/>
        <v>0.84010720526334948</v>
      </c>
      <c r="L122" s="428">
        <f t="shared" si="20"/>
        <v>0.12767901313473337</v>
      </c>
      <c r="M122" s="4">
        <f t="shared" si="21"/>
        <v>3.4765090028640007E-3</v>
      </c>
      <c r="N122" s="4">
        <f t="shared" si="22"/>
        <v>2.8737272599053128E-2</v>
      </c>
    </row>
    <row r="123" spans="1:14">
      <c r="A123" s="436">
        <v>40878</v>
      </c>
      <c r="B123" s="186">
        <v>13315000</v>
      </c>
      <c r="C123" s="186">
        <v>1959380.4516129033</v>
      </c>
      <c r="D123" s="186">
        <v>15274380.451612903</v>
      </c>
      <c r="E123" s="186">
        <v>34032.957918367356</v>
      </c>
      <c r="F123" s="186">
        <v>11122</v>
      </c>
      <c r="G123" s="186">
        <v>15319535.409531271</v>
      </c>
      <c r="H123" s="186">
        <v>385447</v>
      </c>
      <c r="I123" s="186">
        <v>6732</v>
      </c>
      <c r="J123" s="186">
        <v>15711714.409531271</v>
      </c>
      <c r="K123" s="7">
        <f t="shared" si="19"/>
        <v>0.84745684989810277</v>
      </c>
      <c r="L123" s="428">
        <f t="shared" si="20"/>
        <v>0.12470825274320638</v>
      </c>
      <c r="M123" s="4">
        <f t="shared" si="21"/>
        <v>2.8739675850380014E-3</v>
      </c>
      <c r="N123" s="4">
        <f t="shared" si="22"/>
        <v>2.4960929773652874E-2</v>
      </c>
    </row>
    <row r="124" spans="1:14">
      <c r="A124" s="436">
        <v>40909</v>
      </c>
      <c r="B124" s="186">
        <v>13340000</v>
      </c>
      <c r="C124" s="186">
        <v>2045196.8387096776</v>
      </c>
      <c r="D124" s="186">
        <v>15385196.838709679</v>
      </c>
      <c r="E124" s="186">
        <v>38534.13020408163</v>
      </c>
      <c r="F124" s="186">
        <v>8365</v>
      </c>
      <c r="G124" s="186">
        <v>15432095.96891376</v>
      </c>
      <c r="H124" s="186">
        <v>321453</v>
      </c>
      <c r="I124" s="186">
        <v>5640</v>
      </c>
      <c r="J124" s="186">
        <v>15759188.96891376</v>
      </c>
      <c r="K124" s="7">
        <f t="shared" ref="K124:K135" si="23">B124/J124</f>
        <v>0.84649026205055344</v>
      </c>
      <c r="L124" s="428">
        <f t="shared" ref="L124:L135" si="24">C124/J124</f>
        <v>0.12977805157003885</v>
      </c>
      <c r="M124" s="4">
        <f t="shared" ref="M124:M135" si="25">(E124+F124)/J124</f>
        <v>2.9759862830881622E-3</v>
      </c>
      <c r="N124" s="4">
        <f t="shared" ref="N124:N135" si="26">(H124+I124)/J124</f>
        <v>2.0755700096319465E-2</v>
      </c>
    </row>
    <row r="125" spans="1:14">
      <c r="A125" s="436">
        <v>40940</v>
      </c>
      <c r="B125" s="186">
        <v>13716000</v>
      </c>
      <c r="C125" s="186">
        <v>2183276.7096774192</v>
      </c>
      <c r="D125" s="186">
        <v>15899276.709677419</v>
      </c>
      <c r="E125" s="186">
        <v>48458.482591836742</v>
      </c>
      <c r="F125" s="186">
        <v>9477</v>
      </c>
      <c r="G125" s="186">
        <v>15957212.192269256</v>
      </c>
      <c r="H125" s="186">
        <v>357753</v>
      </c>
      <c r="I125" s="186">
        <v>7709</v>
      </c>
      <c r="J125" s="186">
        <v>16322674.192269256</v>
      </c>
      <c r="K125" s="7">
        <f t="shared" si="23"/>
        <v>0.8403034844925209</v>
      </c>
      <c r="L125" s="428">
        <f t="shared" si="24"/>
        <v>0.13375729270584</v>
      </c>
      <c r="M125" s="4">
        <f t="shared" si="25"/>
        <v>3.5493866942021145E-3</v>
      </c>
      <c r="N125" s="4">
        <f t="shared" si="26"/>
        <v>2.2389836107436983E-2</v>
      </c>
    </row>
    <row r="126" spans="1:14">
      <c r="A126" s="436">
        <v>40969</v>
      </c>
      <c r="B126" s="186">
        <v>15564000</v>
      </c>
      <c r="C126" s="186">
        <v>2783959.1290322584</v>
      </c>
      <c r="D126" s="186">
        <v>18347959.129032258</v>
      </c>
      <c r="E126" s="186">
        <v>51646.20293877551</v>
      </c>
      <c r="F126" s="186">
        <v>10290</v>
      </c>
      <c r="G126" s="186">
        <v>18409895.331971034</v>
      </c>
      <c r="H126" s="186">
        <v>416950</v>
      </c>
      <c r="I126" s="186">
        <v>8416</v>
      </c>
      <c r="J126" s="186">
        <v>18835261.331971034</v>
      </c>
      <c r="K126" s="7">
        <f t="shared" si="23"/>
        <v>0.82632248768333338</v>
      </c>
      <c r="L126" s="428">
        <f t="shared" si="24"/>
        <v>0.14780570760155884</v>
      </c>
      <c r="M126" s="4">
        <f t="shared" si="25"/>
        <v>3.288311313931429E-3</v>
      </c>
      <c r="N126" s="4">
        <f t="shared" si="26"/>
        <v>2.2583493401176356E-2</v>
      </c>
    </row>
    <row r="127" spans="1:14">
      <c r="A127" s="436">
        <v>41000</v>
      </c>
      <c r="B127" s="186">
        <v>14950000</v>
      </c>
      <c r="C127" s="186">
        <v>2520008.5806451612</v>
      </c>
      <c r="D127" s="186">
        <v>17470008.580645163</v>
      </c>
      <c r="E127" s="186">
        <v>48538.077979591842</v>
      </c>
      <c r="F127" s="186">
        <v>9287</v>
      </c>
      <c r="G127" s="186">
        <v>17527833.658624753</v>
      </c>
      <c r="H127" s="186">
        <v>411898</v>
      </c>
      <c r="I127" s="186">
        <v>5886</v>
      </c>
      <c r="J127" s="186">
        <v>17945617.658624753</v>
      </c>
      <c r="K127" s="7">
        <f t="shared" si="23"/>
        <v>0.83307246840929738</v>
      </c>
      <c r="L127" s="428">
        <f t="shared" si="24"/>
        <v>0.14042473369168393</v>
      </c>
      <c r="M127" s="4">
        <f t="shared" si="25"/>
        <v>3.222239494877504E-3</v>
      </c>
      <c r="N127" s="4">
        <f t="shared" si="26"/>
        <v>2.328055840414113E-2</v>
      </c>
    </row>
    <row r="128" spans="1:14">
      <c r="A128" s="436">
        <v>41030</v>
      </c>
      <c r="B128" s="186">
        <v>16919000</v>
      </c>
      <c r="C128" s="186">
        <v>2531707.4193548388</v>
      </c>
      <c r="D128" s="186">
        <v>19450707.419354837</v>
      </c>
      <c r="E128" s="186">
        <v>54210.531306122444</v>
      </c>
      <c r="F128" s="186">
        <v>9404</v>
      </c>
      <c r="G128" s="186">
        <v>19514321.950660959</v>
      </c>
      <c r="H128" s="186">
        <v>461000</v>
      </c>
      <c r="I128" s="186">
        <v>6923</v>
      </c>
      <c r="J128" s="186">
        <v>19982244.950660959</v>
      </c>
      <c r="K128" s="7">
        <f t="shared" si="23"/>
        <v>0.84670166148875903</v>
      </c>
      <c r="L128" s="428">
        <f t="shared" si="24"/>
        <v>0.12669784729423492</v>
      </c>
      <c r="M128" s="4">
        <f t="shared" si="25"/>
        <v>3.1835527721332554E-3</v>
      </c>
      <c r="N128" s="4">
        <f t="shared" si="26"/>
        <v>2.3416938444872901E-2</v>
      </c>
    </row>
    <row r="129" spans="1:14">
      <c r="A129" s="436">
        <v>41061</v>
      </c>
      <c r="B129" s="186">
        <v>16960000</v>
      </c>
      <c r="C129" s="186">
        <v>2579570.7096774192</v>
      </c>
      <c r="D129" s="186">
        <v>19539570.709677421</v>
      </c>
      <c r="E129" s="186">
        <v>57792.707020408161</v>
      </c>
      <c r="F129" s="186">
        <v>10882.216179032259</v>
      </c>
      <c r="G129" s="186">
        <v>19608245.632876862</v>
      </c>
      <c r="H129" s="186">
        <v>432795</v>
      </c>
      <c r="I129" s="186">
        <v>6628.7117666451622</v>
      </c>
      <c r="J129" s="186">
        <v>20047669.344643507</v>
      </c>
      <c r="K129" s="7">
        <f t="shared" si="23"/>
        <v>0.84598362574907016</v>
      </c>
      <c r="L129" s="428">
        <f t="shared" si="24"/>
        <v>0.12867185034487058</v>
      </c>
      <c r="M129" s="4">
        <f t="shared" si="25"/>
        <v>3.425581398956459E-3</v>
      </c>
      <c r="N129" s="4">
        <f t="shared" si="26"/>
        <v>2.1918942507102641E-2</v>
      </c>
    </row>
    <row r="130" spans="1:14">
      <c r="A130" s="436">
        <v>41091</v>
      </c>
      <c r="B130" s="186">
        <v>16430000</v>
      </c>
      <c r="C130" s="186">
        <v>2608488.7096774196</v>
      </c>
      <c r="D130" s="186">
        <v>19038488.709677421</v>
      </c>
      <c r="E130" s="186">
        <v>55188.009632653062</v>
      </c>
      <c r="F130" s="186">
        <v>12551</v>
      </c>
      <c r="G130" s="186">
        <v>19106227.719310075</v>
      </c>
      <c r="H130" s="186">
        <v>437938</v>
      </c>
      <c r="I130" s="186">
        <v>5195</v>
      </c>
      <c r="J130" s="186">
        <v>19549360.719310075</v>
      </c>
      <c r="K130" s="7">
        <f t="shared" si="23"/>
        <v>0.8404366892555778</v>
      </c>
      <c r="L130" s="428">
        <f t="shared" si="24"/>
        <v>0.13343089562518834</v>
      </c>
      <c r="M130" s="4">
        <f t="shared" si="25"/>
        <v>3.4650242841825097E-3</v>
      </c>
      <c r="N130" s="4">
        <f t="shared" si="26"/>
        <v>2.2667390835051246E-2</v>
      </c>
    </row>
    <row r="131" spans="1:14">
      <c r="A131" s="436">
        <v>41122</v>
      </c>
      <c r="B131" s="186">
        <v>16560000</v>
      </c>
      <c r="C131" s="186">
        <v>2519159.2903225808</v>
      </c>
      <c r="D131" s="186">
        <v>19079159.290322579</v>
      </c>
      <c r="E131" s="186">
        <v>58864.767877551021</v>
      </c>
      <c r="F131" s="186">
        <v>10361</v>
      </c>
      <c r="G131" s="186">
        <v>19148385.058200132</v>
      </c>
      <c r="H131" s="186">
        <v>411977</v>
      </c>
      <c r="I131" s="186">
        <v>6058</v>
      </c>
      <c r="J131" s="186">
        <v>19566420.058200132</v>
      </c>
      <c r="K131" s="7">
        <f t="shared" si="23"/>
        <v>0.8463479752935098</v>
      </c>
      <c r="L131" s="428">
        <f t="shared" si="24"/>
        <v>0.12874911623226759</v>
      </c>
      <c r="M131" s="4">
        <f t="shared" si="25"/>
        <v>3.5379884348613407E-3</v>
      </c>
      <c r="N131" s="4">
        <f t="shared" si="26"/>
        <v>2.1364920039361253E-2</v>
      </c>
    </row>
    <row r="132" spans="1:14">
      <c r="A132" s="436">
        <v>41153</v>
      </c>
      <c r="B132" s="186">
        <v>14750000</v>
      </c>
      <c r="C132" s="186">
        <v>2284718.8387096776</v>
      </c>
      <c r="D132" s="186">
        <v>17034718.838709679</v>
      </c>
      <c r="E132" s="186">
        <v>43086.685775510203</v>
      </c>
      <c r="F132" s="186">
        <v>11327</v>
      </c>
      <c r="G132" s="186">
        <v>17089132.524485189</v>
      </c>
      <c r="H132" s="186">
        <v>429588</v>
      </c>
      <c r="I132" s="186">
        <v>8107</v>
      </c>
      <c r="J132" s="186">
        <v>17526827.524485189</v>
      </c>
      <c r="K132" s="7">
        <f t="shared" si="23"/>
        <v>0.84156701943886147</v>
      </c>
      <c r="L132" s="428">
        <f t="shared" si="24"/>
        <v>0.1303555270066929</v>
      </c>
      <c r="M132" s="4">
        <f t="shared" si="25"/>
        <v>3.1045941257477217E-3</v>
      </c>
      <c r="N132" s="4">
        <f t="shared" si="26"/>
        <v>2.4972859428697796E-2</v>
      </c>
    </row>
    <row r="133" spans="1:14">
      <c r="A133" s="436">
        <v>41183</v>
      </c>
      <c r="B133" s="186">
        <v>14300000</v>
      </c>
      <c r="C133" s="186">
        <v>2070118.7419354839</v>
      </c>
      <c r="D133" s="186">
        <v>16370118.741935484</v>
      </c>
      <c r="E133" s="186">
        <v>48840.754979591838</v>
      </c>
      <c r="F133" s="186">
        <v>15847</v>
      </c>
      <c r="G133" s="186">
        <v>16434806.496915076</v>
      </c>
      <c r="H133" s="186">
        <v>483568</v>
      </c>
      <c r="I133" s="186">
        <v>4011</v>
      </c>
      <c r="J133" s="186">
        <v>16922385.496915076</v>
      </c>
      <c r="K133" s="7">
        <f t="shared" si="23"/>
        <v>0.845034525576011</v>
      </c>
      <c r="L133" s="428">
        <f t="shared" si="24"/>
        <v>0.12233019643199024</v>
      </c>
      <c r="M133" s="4">
        <f t="shared" si="25"/>
        <v>3.8226144293536106E-3</v>
      </c>
      <c r="N133" s="4">
        <f t="shared" si="26"/>
        <v>2.8812663562645165E-2</v>
      </c>
    </row>
    <row r="134" spans="1:14">
      <c r="A134" s="436">
        <v>41214</v>
      </c>
      <c r="B134" s="186">
        <v>13414000</v>
      </c>
      <c r="C134" s="186">
        <v>1779920.2903225806</v>
      </c>
      <c r="D134" s="186">
        <v>15193920.290322581</v>
      </c>
      <c r="E134" s="186">
        <v>36391.157510204081</v>
      </c>
      <c r="F134" s="186">
        <v>12120</v>
      </c>
      <c r="G134" s="186">
        <v>15242431.447832786</v>
      </c>
      <c r="H134" s="186">
        <v>443112</v>
      </c>
      <c r="I134" s="186">
        <v>5904</v>
      </c>
      <c r="J134" s="186">
        <v>15691447.447832786</v>
      </c>
      <c r="K134" s="7">
        <f t="shared" si="23"/>
        <v>0.85486058852095681</v>
      </c>
      <c r="L134" s="428">
        <f t="shared" si="24"/>
        <v>0.11343251132440386</v>
      </c>
      <c r="M134" s="4">
        <f t="shared" si="25"/>
        <v>3.0915667704641339E-3</v>
      </c>
      <c r="N134" s="4">
        <f t="shared" si="26"/>
        <v>2.8615333384175184E-2</v>
      </c>
    </row>
    <row r="135" spans="1:14">
      <c r="A135" s="436">
        <v>41244</v>
      </c>
      <c r="B135" s="186">
        <v>13150000</v>
      </c>
      <c r="C135" s="186">
        <v>1806539.8387096776</v>
      </c>
      <c r="D135" s="186">
        <v>14956539.838709679</v>
      </c>
      <c r="E135" s="186">
        <v>34032.957918367356</v>
      </c>
      <c r="F135" s="186">
        <v>10511</v>
      </c>
      <c r="G135" s="186">
        <v>15001083.796628047</v>
      </c>
      <c r="H135" s="186">
        <v>427839</v>
      </c>
      <c r="I135" s="186">
        <v>5848</v>
      </c>
      <c r="J135" s="186">
        <v>15434770.796628047</v>
      </c>
      <c r="K135" s="7">
        <f t="shared" si="23"/>
        <v>0.85197248299098882</v>
      </c>
      <c r="L135" s="428">
        <f t="shared" si="24"/>
        <v>0.11704351574202468</v>
      </c>
      <c r="M135" s="4">
        <f t="shared" si="25"/>
        <v>2.8859487779435405E-3</v>
      </c>
      <c r="N135" s="4">
        <f t="shared" si="26"/>
        <v>2.8098052489042812E-2</v>
      </c>
    </row>
    <row r="136" spans="1:14">
      <c r="A136" s="3"/>
    </row>
    <row r="137" spans="1:14">
      <c r="A137" s="522">
        <v>2002</v>
      </c>
      <c r="B137" s="429">
        <f t="shared" ref="B137:J137" si="27">SUM(B4:B15)</f>
        <v>180400000</v>
      </c>
      <c r="C137" s="429">
        <f t="shared" si="27"/>
        <v>23079270</v>
      </c>
      <c r="D137" s="429">
        <f t="shared" si="27"/>
        <v>203479270</v>
      </c>
      <c r="E137" s="429">
        <f t="shared" si="27"/>
        <v>1590448</v>
      </c>
      <c r="F137" s="429">
        <f t="shared" si="27"/>
        <v>141343</v>
      </c>
      <c r="G137" s="429">
        <f t="shared" si="27"/>
        <v>205211061</v>
      </c>
      <c r="H137" s="429">
        <f t="shared" si="27"/>
        <v>4240345</v>
      </c>
      <c r="I137" s="429">
        <f t="shared" si="27"/>
        <v>67369</v>
      </c>
      <c r="J137" s="429">
        <f t="shared" si="27"/>
        <v>209518775</v>
      </c>
      <c r="K137" s="430">
        <f t="shared" ref="K137:K143" si="28">B137/J137</f>
        <v>0.86102068895734996</v>
      </c>
      <c r="L137" s="431">
        <f t="shared" ref="L137:L143" si="29">C137/J137</f>
        <v>0.11015370818199945</v>
      </c>
      <c r="M137" s="432">
        <f t="shared" ref="M137:M143" si="30">(E137+F137)/J137</f>
        <v>8.2655647447346901E-3</v>
      </c>
      <c r="N137" s="432">
        <f t="shared" ref="N137:N143" si="31">(H137+I137)/J137</f>
        <v>2.0560038115915866E-2</v>
      </c>
    </row>
    <row r="138" spans="1:14">
      <c r="A138" s="521">
        <v>2003</v>
      </c>
      <c r="B138" s="433">
        <f t="shared" ref="B138:J138" si="32">SUM(B16:B27)</f>
        <v>179400000</v>
      </c>
      <c r="C138" s="433">
        <f t="shared" si="32"/>
        <v>23518724</v>
      </c>
      <c r="D138" s="433">
        <f t="shared" si="32"/>
        <v>202918724</v>
      </c>
      <c r="E138" s="433">
        <f t="shared" si="32"/>
        <v>1263005</v>
      </c>
      <c r="F138" s="433">
        <f t="shared" si="32"/>
        <v>143546</v>
      </c>
      <c r="G138" s="433">
        <f t="shared" si="32"/>
        <v>204325275</v>
      </c>
      <c r="H138" s="433">
        <f t="shared" si="32"/>
        <v>3820267</v>
      </c>
      <c r="I138" s="433">
        <f t="shared" si="32"/>
        <v>90511</v>
      </c>
      <c r="J138" s="433">
        <f t="shared" si="32"/>
        <v>208236053</v>
      </c>
      <c r="K138" s="425">
        <f t="shared" si="28"/>
        <v>0.86152228403983433</v>
      </c>
      <c r="L138" s="434">
        <f t="shared" si="29"/>
        <v>0.11294261325631254</v>
      </c>
      <c r="M138" s="435">
        <f t="shared" si="30"/>
        <v>6.7545988302035289E-3</v>
      </c>
      <c r="N138" s="435">
        <f t="shared" si="31"/>
        <v>1.8780503873649584E-2</v>
      </c>
    </row>
    <row r="139" spans="1:14">
      <c r="A139" s="521">
        <v>2004</v>
      </c>
      <c r="B139" s="433">
        <f t="shared" ref="B139:J139" si="33">SUM(B28:B39)</f>
        <v>181254403</v>
      </c>
      <c r="C139" s="433">
        <f t="shared" si="33"/>
        <v>23849826</v>
      </c>
      <c r="D139" s="433">
        <f t="shared" si="33"/>
        <v>205104229</v>
      </c>
      <c r="E139" s="433">
        <f t="shared" si="33"/>
        <v>1172170</v>
      </c>
      <c r="F139" s="433">
        <f t="shared" si="33"/>
        <v>147577</v>
      </c>
      <c r="G139" s="433">
        <f t="shared" si="33"/>
        <v>206423976</v>
      </c>
      <c r="H139" s="433">
        <f t="shared" si="33"/>
        <v>3884360</v>
      </c>
      <c r="I139" s="433">
        <f t="shared" si="33"/>
        <v>61149</v>
      </c>
      <c r="J139" s="433">
        <f t="shared" si="33"/>
        <v>210369485</v>
      </c>
      <c r="K139" s="425">
        <f t="shared" si="28"/>
        <v>0.8616002601327849</v>
      </c>
      <c r="L139" s="434">
        <f t="shared" si="29"/>
        <v>0.11337112889733034</v>
      </c>
      <c r="M139" s="435">
        <f t="shared" si="30"/>
        <v>6.2734716491795375E-3</v>
      </c>
      <c r="N139" s="435">
        <f t="shared" si="31"/>
        <v>1.8755139320705185E-2</v>
      </c>
    </row>
    <row r="140" spans="1:14">
      <c r="A140" s="521">
        <v>2005</v>
      </c>
      <c r="B140" s="433">
        <f t="shared" ref="B140:J140" si="34">SUM(B40:B51)</f>
        <v>179644589</v>
      </c>
      <c r="C140" s="433">
        <f t="shared" si="34"/>
        <v>25565709</v>
      </c>
      <c r="D140" s="433">
        <f t="shared" si="34"/>
        <v>205210298</v>
      </c>
      <c r="E140" s="433">
        <f t="shared" si="34"/>
        <v>1125256</v>
      </c>
      <c r="F140" s="433">
        <f t="shared" si="34"/>
        <v>136872</v>
      </c>
      <c r="G140" s="433">
        <f t="shared" si="34"/>
        <v>206472426</v>
      </c>
      <c r="H140" s="433">
        <f t="shared" si="34"/>
        <v>4022146</v>
      </c>
      <c r="I140" s="433">
        <f t="shared" si="34"/>
        <v>59665</v>
      </c>
      <c r="J140" s="433">
        <f t="shared" si="34"/>
        <v>210554237</v>
      </c>
      <c r="K140" s="425">
        <f t="shared" si="28"/>
        <v>0.8531986416402535</v>
      </c>
      <c r="L140" s="434">
        <f t="shared" si="29"/>
        <v>0.12142101419692637</v>
      </c>
      <c r="M140" s="435">
        <f t="shared" si="30"/>
        <v>5.994312999742674E-3</v>
      </c>
      <c r="N140" s="435">
        <f t="shared" si="31"/>
        <v>1.9386031163077473E-2</v>
      </c>
    </row>
    <row r="141" spans="1:14">
      <c r="A141" s="521">
        <v>2006</v>
      </c>
      <c r="B141" s="433">
        <f t="shared" ref="B141:J141" si="35">SUM(B52:B63)</f>
        <v>180499900</v>
      </c>
      <c r="C141" s="433">
        <f t="shared" si="35"/>
        <v>29294304</v>
      </c>
      <c r="D141" s="433">
        <f t="shared" si="35"/>
        <v>209794204</v>
      </c>
      <c r="E141" s="433">
        <f t="shared" si="35"/>
        <v>1025303</v>
      </c>
      <c r="F141" s="433">
        <f t="shared" si="35"/>
        <v>188319</v>
      </c>
      <c r="G141" s="433">
        <f t="shared" si="35"/>
        <v>211007826</v>
      </c>
      <c r="H141" s="433">
        <f t="shared" si="35"/>
        <v>3747545</v>
      </c>
      <c r="I141" s="433">
        <f t="shared" si="35"/>
        <v>69161</v>
      </c>
      <c r="J141" s="433">
        <f t="shared" si="35"/>
        <v>214824532</v>
      </c>
      <c r="K141" s="425">
        <f t="shared" si="28"/>
        <v>0.84022014766916842</v>
      </c>
      <c r="L141" s="434">
        <f t="shared" si="29"/>
        <v>0.13636386741901527</v>
      </c>
      <c r="M141" s="435">
        <f t="shared" si="30"/>
        <v>5.6493641052130861E-3</v>
      </c>
      <c r="N141" s="435">
        <f t="shared" si="31"/>
        <v>1.7766620806603222E-2</v>
      </c>
    </row>
    <row r="142" spans="1:14">
      <c r="A142" s="521">
        <v>2007</v>
      </c>
      <c r="B142" s="433">
        <f t="shared" ref="B142:J142" si="36">SUM(B64:B75)</f>
        <v>182686968</v>
      </c>
      <c r="C142" s="433">
        <f t="shared" si="36"/>
        <v>29694704</v>
      </c>
      <c r="D142" s="433">
        <f t="shared" si="36"/>
        <v>212381672</v>
      </c>
      <c r="E142" s="433">
        <f t="shared" si="36"/>
        <v>844080.50663157913</v>
      </c>
      <c r="F142" s="433">
        <f t="shared" si="36"/>
        <v>246976</v>
      </c>
      <c r="G142" s="433">
        <f t="shared" si="36"/>
        <v>213472728.50663155</v>
      </c>
      <c r="H142" s="433">
        <f t="shared" si="36"/>
        <v>4004195.6235294119</v>
      </c>
      <c r="I142" s="433">
        <f t="shared" si="36"/>
        <v>83265</v>
      </c>
      <c r="J142" s="433">
        <f t="shared" si="36"/>
        <v>217560189.13016099</v>
      </c>
      <c r="K142" s="425">
        <f t="shared" si="28"/>
        <v>0.83970770907310999</v>
      </c>
      <c r="L142" s="434">
        <f>C142/J142</f>
        <v>0.13648960372172861</v>
      </c>
      <c r="M142" s="435">
        <f>(E142+F142)/J142</f>
        <v>5.0149639554634999E-3</v>
      </c>
      <c r="N142" s="435">
        <f>(H142+I142)/J142</f>
        <v>1.8787723249697963E-2</v>
      </c>
    </row>
    <row r="143" spans="1:14">
      <c r="A143" s="251">
        <v>2008</v>
      </c>
      <c r="B143" s="433">
        <f t="shared" ref="B143:J143" si="37">SUM(B76:B87)</f>
        <v>184570932</v>
      </c>
      <c r="C143" s="433">
        <f t="shared" si="37"/>
        <v>28699724</v>
      </c>
      <c r="D143" s="433">
        <f t="shared" si="37"/>
        <v>213270656</v>
      </c>
      <c r="E143" s="433">
        <f t="shared" si="37"/>
        <v>743072.31077551015</v>
      </c>
      <c r="F143" s="433">
        <f t="shared" si="37"/>
        <v>189643</v>
      </c>
      <c r="G143" s="433">
        <f t="shared" si="37"/>
        <v>214203371.31077549</v>
      </c>
      <c r="H143" s="433">
        <f t="shared" si="37"/>
        <v>4101158</v>
      </c>
      <c r="I143" s="433">
        <f t="shared" si="37"/>
        <v>85900</v>
      </c>
      <c r="J143" s="433">
        <f t="shared" si="37"/>
        <v>218390429.31077549</v>
      </c>
      <c r="K143" s="425">
        <f t="shared" si="28"/>
        <v>0.84514203567662105</v>
      </c>
      <c r="L143" s="434">
        <f t="shared" si="29"/>
        <v>0.13141475150982701</v>
      </c>
      <c r="M143" s="435">
        <f t="shared" si="30"/>
        <v>4.2708616568917085E-3</v>
      </c>
      <c r="N143" s="435">
        <f t="shared" si="31"/>
        <v>1.9172351156660366E-2</v>
      </c>
    </row>
    <row r="144" spans="1:14">
      <c r="A144" s="521">
        <v>2009</v>
      </c>
      <c r="B144" s="433">
        <f t="shared" ref="B144:J144" si="38">SUM(B88:B99)</f>
        <v>183218229</v>
      </c>
      <c r="C144" s="433">
        <f t="shared" si="38"/>
        <v>25881484</v>
      </c>
      <c r="D144" s="433">
        <f t="shared" si="38"/>
        <v>209099713</v>
      </c>
      <c r="E144" s="433">
        <f t="shared" si="38"/>
        <v>709920.10624489794</v>
      </c>
      <c r="F144" s="433">
        <f t="shared" si="38"/>
        <v>113207</v>
      </c>
      <c r="G144" s="433">
        <f t="shared" si="38"/>
        <v>209922840.10624492</v>
      </c>
      <c r="H144" s="433">
        <f t="shared" si="38"/>
        <v>4121917</v>
      </c>
      <c r="I144" s="433">
        <f t="shared" si="38"/>
        <v>91833</v>
      </c>
      <c r="J144" s="433">
        <f t="shared" si="38"/>
        <v>214136590.10624492</v>
      </c>
      <c r="K144" s="425">
        <f>B144/J144</f>
        <v>0.85561383465149687</v>
      </c>
      <c r="L144" s="434">
        <f>C144/J144</f>
        <v>0.12086436973316318</v>
      </c>
      <c r="M144" s="435">
        <f>(E144+F144)/J144</f>
        <v>3.8439348727674211E-3</v>
      </c>
      <c r="N144" s="435">
        <f>(H144+I144)/J144</f>
        <v>1.9677860742572426E-2</v>
      </c>
    </row>
    <row r="145" spans="1:14">
      <c r="A145" s="521">
        <v>2010</v>
      </c>
      <c r="B145" s="433">
        <f t="shared" ref="B145:J145" si="39">SUM(B100:B111)</f>
        <v>181148054</v>
      </c>
      <c r="C145" s="433">
        <f t="shared" si="39"/>
        <v>27142394</v>
      </c>
      <c r="D145" s="433">
        <f t="shared" si="39"/>
        <v>208290448</v>
      </c>
      <c r="E145" s="433">
        <f t="shared" si="39"/>
        <v>654240.55965306121</v>
      </c>
      <c r="F145" s="433">
        <f t="shared" si="39"/>
        <v>128226</v>
      </c>
      <c r="G145" s="433">
        <f t="shared" si="39"/>
        <v>209072914.55965307</v>
      </c>
      <c r="H145" s="433">
        <f t="shared" si="39"/>
        <v>4130117</v>
      </c>
      <c r="I145" s="433">
        <f t="shared" si="39"/>
        <v>96505</v>
      </c>
      <c r="J145" s="433">
        <f t="shared" si="39"/>
        <v>213299536.55965307</v>
      </c>
      <c r="K145" s="425">
        <f t="shared" ref="K145" si="40">B145/J145</f>
        <v>0.84926604587037469</v>
      </c>
      <c r="L145" s="434">
        <f t="shared" ref="L145" si="41">C145/J145</f>
        <v>0.12725013114320172</v>
      </c>
      <c r="M145" s="435">
        <f t="shared" ref="M145" si="42">(E145+F145)/J145</f>
        <v>3.6683931539355703E-3</v>
      </c>
      <c r="N145" s="435">
        <f t="shared" ref="N145" si="43">(H145+I145)/J145</f>
        <v>1.9815429832487932E-2</v>
      </c>
    </row>
    <row r="146" spans="1:14">
      <c r="A146" s="251">
        <v>2011</v>
      </c>
      <c r="B146" s="433">
        <f>SUM(B112:B123)</f>
        <v>177935754</v>
      </c>
      <c r="C146" s="433">
        <f t="shared" ref="C146:J146" si="44">SUM(C112:C123)</f>
        <v>27338239.161290321</v>
      </c>
      <c r="D146" s="433">
        <f t="shared" si="44"/>
        <v>205273993.16129032</v>
      </c>
      <c r="E146" s="433">
        <f t="shared" si="44"/>
        <v>578577.28659183672</v>
      </c>
      <c r="F146" s="433">
        <f t="shared" si="44"/>
        <v>125049</v>
      </c>
      <c r="G146" s="433">
        <f t="shared" si="44"/>
        <v>205977619.44788215</v>
      </c>
      <c r="H146" s="433">
        <f t="shared" si="44"/>
        <v>4450411</v>
      </c>
      <c r="I146" s="433">
        <f t="shared" si="44"/>
        <v>115859</v>
      </c>
      <c r="J146" s="433">
        <f t="shared" si="44"/>
        <v>210543889.44788215</v>
      </c>
      <c r="K146" s="425">
        <f>B146/J146</f>
        <v>0.84512428485390012</v>
      </c>
      <c r="L146" s="434">
        <f>C146/J146</f>
        <v>0.12984579715412548</v>
      </c>
      <c r="M146" s="435">
        <f>(E146+F146)/J146</f>
        <v>3.3419458927874124E-3</v>
      </c>
      <c r="N146" s="435">
        <f>(H146+I146)/J146</f>
        <v>2.1687972099187092E-2</v>
      </c>
    </row>
    <row r="147" spans="1:14">
      <c r="A147" s="663">
        <v>2012</v>
      </c>
      <c r="B147" s="377">
        <f>SUM(B124:B135)</f>
        <v>180053000</v>
      </c>
      <c r="C147" s="377">
        <f t="shared" ref="C147:J147" si="45">SUM(C124:C135)</f>
        <v>27712665.096774194</v>
      </c>
      <c r="D147" s="377">
        <f t="shared" si="45"/>
        <v>207765665.09677419</v>
      </c>
      <c r="E147" s="377">
        <f t="shared" si="45"/>
        <v>575584.46573469392</v>
      </c>
      <c r="F147" s="377">
        <f t="shared" si="45"/>
        <v>130422.21617903226</v>
      </c>
      <c r="G147" s="377">
        <f t="shared" si="45"/>
        <v>208471671.77868795</v>
      </c>
      <c r="H147" s="377">
        <f t="shared" si="45"/>
        <v>5035871</v>
      </c>
      <c r="I147" s="377">
        <f t="shared" si="45"/>
        <v>76325.711766645167</v>
      </c>
      <c r="J147" s="377">
        <f t="shared" si="45"/>
        <v>213583868.49045458</v>
      </c>
      <c r="K147" s="220">
        <f>B147/J147</f>
        <v>0.84300842227720429</v>
      </c>
      <c r="L147" s="467">
        <f>C147/J147</f>
        <v>0.12975074050600746</v>
      </c>
      <c r="M147" s="424">
        <f>(E147+F147)/J147</f>
        <v>3.3055243680319367E-3</v>
      </c>
      <c r="N147" s="424">
        <f>(H147+I147)/J147</f>
        <v>2.3935312848756263E-2</v>
      </c>
    </row>
    <row r="148" spans="1:14">
      <c r="A148" s="251"/>
      <c r="B148" s="433"/>
      <c r="C148" s="433"/>
      <c r="D148" s="433"/>
      <c r="E148" s="433"/>
      <c r="F148" s="433"/>
      <c r="G148" s="433"/>
      <c r="H148" s="433"/>
      <c r="I148" s="433"/>
      <c r="J148" s="433"/>
      <c r="K148" s="425"/>
      <c r="L148" s="434"/>
      <c r="M148" s="435"/>
      <c r="N148" s="435"/>
    </row>
    <row r="149" spans="1:14">
      <c r="A149" s="29" t="s">
        <v>1950</v>
      </c>
      <c r="B149" s="3"/>
      <c r="C149" s="3"/>
      <c r="D149" s="3"/>
      <c r="E149" s="3"/>
      <c r="F149" s="3"/>
      <c r="G149" s="3"/>
      <c r="H149" s="3"/>
      <c r="I149" s="3"/>
      <c r="J149" s="3"/>
      <c r="K149" s="3"/>
      <c r="L149" s="3"/>
      <c r="M149" s="3"/>
      <c r="N149" s="3"/>
    </row>
    <row r="151" spans="1:14" ht="15">
      <c r="A151" s="142" t="s">
        <v>1093</v>
      </c>
    </row>
    <row r="152" spans="1:14" ht="15">
      <c r="A152" s="142"/>
    </row>
    <row r="153" spans="1:14">
      <c r="D153" s="477"/>
    </row>
  </sheetData>
  <phoneticPr fontId="15" type="noConversion"/>
  <hyperlinks>
    <hyperlink ref="A151" location="'Table of Contents'!A1" display="Table of contents"/>
  </hyperlinks>
  <pageMargins left="0.75" right="0.75" top="1" bottom="1" header="0.5" footer="0.5"/>
  <pageSetup scale="40" orientation="portrait" verticalDpi="300" r:id="rId1"/>
  <headerFooter alignWithMargins="0"/>
  <ignoredErrors>
    <ignoredError sqref="B137:I144 C145:I145 B145 B146:B147 C146:J147" formulaRange="1"/>
  </ignoredErrors>
</worksheet>
</file>

<file path=xl/worksheets/sheet40.xml><?xml version="1.0" encoding="utf-8"?>
<worksheet xmlns="http://schemas.openxmlformats.org/spreadsheetml/2006/main" xmlns:r="http://schemas.openxmlformats.org/officeDocument/2006/relationships">
  <sheetPr codeName="Sheet36"/>
  <dimension ref="A1:L87"/>
  <sheetViews>
    <sheetView topLeftCell="A28" workbookViewId="0">
      <selection sqref="A1:I1"/>
    </sheetView>
  </sheetViews>
  <sheetFormatPr defaultRowHeight="12.75"/>
  <cols>
    <col min="1" max="1" width="9.28515625" style="5"/>
    <col min="2" max="2" width="14.28515625" style="5" customWidth="1"/>
    <col min="3" max="5" width="13.5703125" style="5" customWidth="1"/>
    <col min="6" max="6" width="12.28515625" style="5" customWidth="1"/>
    <col min="7" max="7" width="13.5703125" style="5" customWidth="1"/>
    <col min="8" max="8" width="12.42578125" style="5" customWidth="1"/>
    <col min="9" max="9" width="13.5703125" style="5" customWidth="1"/>
    <col min="10" max="12" width="13.5703125" customWidth="1"/>
  </cols>
  <sheetData>
    <row r="1" spans="1:12" ht="15.75">
      <c r="A1" s="713" t="s">
        <v>2056</v>
      </c>
      <c r="B1" s="713"/>
      <c r="C1" s="713"/>
      <c r="D1" s="713"/>
      <c r="E1" s="713"/>
      <c r="F1" s="713"/>
      <c r="G1" s="713"/>
      <c r="H1" s="713"/>
      <c r="I1" s="713"/>
    </row>
    <row r="2" spans="1:12" ht="15.75">
      <c r="A2" s="19"/>
      <c r="B2" s="19"/>
      <c r="C2" s="19"/>
      <c r="D2" s="19"/>
      <c r="E2" s="19"/>
      <c r="F2" s="19"/>
      <c r="G2" s="19"/>
      <c r="H2" s="19"/>
      <c r="I2" s="19"/>
    </row>
    <row r="3" spans="1:12" s="146" customFormat="1" ht="45" customHeight="1" thickBot="1">
      <c r="A3" s="121" t="s">
        <v>227</v>
      </c>
      <c r="B3" s="121" t="s">
        <v>1165</v>
      </c>
      <c r="C3" s="121" t="s">
        <v>1678</v>
      </c>
      <c r="D3" s="121" t="s">
        <v>1166</v>
      </c>
      <c r="E3" s="121" t="s">
        <v>1679</v>
      </c>
      <c r="F3" s="121" t="s">
        <v>1167</v>
      </c>
      <c r="G3" s="121" t="s">
        <v>1168</v>
      </c>
      <c r="H3" s="121" t="s">
        <v>1169</v>
      </c>
      <c r="I3" s="121" t="s">
        <v>1680</v>
      </c>
      <c r="J3" s="121" t="s">
        <v>1681</v>
      </c>
      <c r="K3" s="121" t="s">
        <v>1682</v>
      </c>
      <c r="L3" s="121" t="s">
        <v>1683</v>
      </c>
    </row>
    <row r="4" spans="1:12">
      <c r="A4" s="5">
        <v>1994</v>
      </c>
      <c r="B4" s="7">
        <v>2.5605536332179879E-2</v>
      </c>
      <c r="C4" s="7">
        <v>2.3305084745762761E-2</v>
      </c>
      <c r="D4" s="7">
        <v>1.2700534759358284E-2</v>
      </c>
      <c r="E4" s="7">
        <v>2.1097046413502962E-3</v>
      </c>
      <c r="F4" s="7">
        <v>1.3966480446927498E-3</v>
      </c>
      <c r="G4" s="7">
        <v>7.6815642458101241E-3</v>
      </c>
      <c r="H4" s="7">
        <v>-5.2238805970148405E-3</v>
      </c>
      <c r="I4" s="7">
        <v>2.5089605734766929E-2</v>
      </c>
      <c r="J4" s="7"/>
      <c r="K4" s="7"/>
      <c r="L4" s="7"/>
    </row>
    <row r="5" spans="1:12">
      <c r="A5" s="5">
        <v>1995</v>
      </c>
      <c r="B5" s="7">
        <v>2.8340080971660075E-2</v>
      </c>
      <c r="C5" s="7">
        <v>2.7605244996549372E-2</v>
      </c>
      <c r="D5" s="7">
        <v>1.5841584158415856E-2</v>
      </c>
      <c r="E5" s="7">
        <v>4.2105263157894424E-3</v>
      </c>
      <c r="F5" s="7">
        <v>3.4867503486750717E-3</v>
      </c>
      <c r="G5" s="7">
        <v>9.7020097020095175E-3</v>
      </c>
      <c r="H5" s="7">
        <v>2.2505626406601476E-3</v>
      </c>
      <c r="I5" s="7">
        <v>2.8554778554778615E-2</v>
      </c>
      <c r="J5" s="7"/>
      <c r="K5" s="7"/>
      <c r="L5" s="7"/>
    </row>
    <row r="6" spans="1:12">
      <c r="A6" s="5">
        <v>1996</v>
      </c>
      <c r="B6" s="7">
        <v>2.9527559055118058E-2</v>
      </c>
      <c r="C6" s="7">
        <v>3.2236400268636611E-2</v>
      </c>
      <c r="D6" s="7">
        <v>2.9889538661468373E-2</v>
      </c>
      <c r="E6" s="7">
        <v>2.5856044723969296E-2</v>
      </c>
      <c r="F6" s="7">
        <v>2.4322446143155041E-2</v>
      </c>
      <c r="G6" s="7">
        <v>1.2354152367879179E-2</v>
      </c>
      <c r="H6" s="7">
        <v>4.2664670658682846E-2</v>
      </c>
      <c r="I6" s="7">
        <v>3.5127478753540942E-2</v>
      </c>
      <c r="J6" s="7"/>
      <c r="K6" s="7"/>
      <c r="L6" s="7"/>
    </row>
    <row r="7" spans="1:12">
      <c r="A7" s="5">
        <v>1997</v>
      </c>
      <c r="B7" s="7">
        <v>2.2944550669216079E-2</v>
      </c>
      <c r="C7" s="7">
        <v>2.6024723487312995E-2</v>
      </c>
      <c r="D7" s="7">
        <v>2.7129337539432141E-2</v>
      </c>
      <c r="E7" s="7">
        <v>1.8392370572207106E-2</v>
      </c>
      <c r="F7" s="7">
        <v>5.4274084124830146E-3</v>
      </c>
      <c r="G7" s="7">
        <v>2.2372881355932295E-2</v>
      </c>
      <c r="H7" s="7">
        <v>4.4508255563531884E-2</v>
      </c>
      <c r="I7" s="7">
        <v>3.6672140120415975E-2</v>
      </c>
      <c r="J7" s="7"/>
      <c r="K7" s="7"/>
      <c r="L7" s="7"/>
    </row>
    <row r="8" spans="1:12">
      <c r="A8" s="5">
        <v>1998</v>
      </c>
      <c r="B8" s="7">
        <v>1.5576323987538832E-2</v>
      </c>
      <c r="C8" s="7">
        <v>2.1559923906151024E-2</v>
      </c>
      <c r="D8" s="7">
        <v>1.7813267813267641E-2</v>
      </c>
      <c r="E8" s="7">
        <v>7.3578595317724815E-3</v>
      </c>
      <c r="F8" s="7">
        <v>2.0242914979757831E-3</v>
      </c>
      <c r="G8" s="7">
        <v>1.2599469496020976E-2</v>
      </c>
      <c r="H8" s="7">
        <v>1.2371134020618735E-2</v>
      </c>
      <c r="I8" s="7">
        <v>2.9567053854276715E-2</v>
      </c>
      <c r="J8" s="7">
        <v>1.9000000000000128E-2</v>
      </c>
      <c r="K8" s="7">
        <v>1.2999999999999901E-2</v>
      </c>
      <c r="L8" s="7">
        <v>2.0999999999999908E-2</v>
      </c>
    </row>
    <row r="9" spans="1:12">
      <c r="A9" s="5">
        <v>1999</v>
      </c>
      <c r="B9" s="7">
        <v>2.208588957055202E-2</v>
      </c>
      <c r="C9" s="7">
        <v>2.1725636250775837E-2</v>
      </c>
      <c r="D9" s="7">
        <v>2.4140012070005934E-2</v>
      </c>
      <c r="E9" s="7">
        <v>2.058432934926957E-2</v>
      </c>
      <c r="F9" s="7">
        <v>2.2895622895622969E-2</v>
      </c>
      <c r="G9" s="7">
        <v>2.2920759659462941E-2</v>
      </c>
      <c r="H9" s="7">
        <v>1.4256619144602745E-2</v>
      </c>
      <c r="I9" s="7">
        <v>3.076923076923066E-2</v>
      </c>
      <c r="J9" s="7">
        <v>2.9732408325074289E-2</v>
      </c>
      <c r="K9" s="7">
        <v>2.5666337611056411E-2</v>
      </c>
      <c r="L9" s="7">
        <v>2.0568070519098924E-2</v>
      </c>
    </row>
    <row r="10" spans="1:12">
      <c r="A10" s="5">
        <v>2000</v>
      </c>
      <c r="B10" s="7">
        <v>3.3613445378151141E-2</v>
      </c>
      <c r="C10" s="7">
        <v>2.3086269744835963E-2</v>
      </c>
      <c r="D10" s="7">
        <v>2.9463759575721893E-2</v>
      </c>
      <c r="E10" s="7">
        <v>2.8627195836044228E-2</v>
      </c>
      <c r="F10" s="7">
        <v>3.2258064516129004E-2</v>
      </c>
      <c r="G10" s="7">
        <v>3.9052496798975822E-2</v>
      </c>
      <c r="H10" s="7">
        <v>1.4725568942436373E-2</v>
      </c>
      <c r="I10" s="7">
        <v>3.0348258706467623E-2</v>
      </c>
      <c r="J10" s="7">
        <v>3.2723772858517686E-2</v>
      </c>
      <c r="K10" s="7">
        <v>3.5611164581328181E-2</v>
      </c>
      <c r="L10" s="7">
        <v>3.7428023032629376E-2</v>
      </c>
    </row>
    <row r="11" spans="1:12">
      <c r="A11" s="5">
        <v>2001</v>
      </c>
      <c r="B11" s="7">
        <v>2.8455284552845628E-2</v>
      </c>
      <c r="C11" s="7">
        <v>3.0878859857482066E-2</v>
      </c>
      <c r="D11" s="7">
        <v>2.6330852890669831E-2</v>
      </c>
      <c r="E11" s="7">
        <v>1.8975332068311257E-2</v>
      </c>
      <c r="F11" s="7">
        <v>2.4872448979591733E-2</v>
      </c>
      <c r="G11" s="7">
        <v>3.512014787430684E-2</v>
      </c>
      <c r="H11" s="7">
        <v>-6.5963060686013986E-4</v>
      </c>
      <c r="I11" s="7">
        <v>3.9111540318686577E-2</v>
      </c>
      <c r="J11" s="7">
        <v>2.7027027027026973E-2</v>
      </c>
      <c r="K11" s="7">
        <v>4.5539033457249189E-2</v>
      </c>
      <c r="L11" s="7">
        <v>5.9204440333024966E-2</v>
      </c>
    </row>
    <row r="12" spans="1:12">
      <c r="A12" s="5">
        <v>2002</v>
      </c>
      <c r="B12" s="7">
        <v>1.5810276679842028E-2</v>
      </c>
      <c r="C12" s="7">
        <v>1.8433179723502446E-2</v>
      </c>
      <c r="D12" s="7">
        <v>2.3982152816508506E-2</v>
      </c>
      <c r="E12" s="7">
        <v>1.8001241464928652E-2</v>
      </c>
      <c r="F12" s="7">
        <v>2.4891101431238294E-2</v>
      </c>
      <c r="G12" s="7">
        <v>2.0238095238095166E-2</v>
      </c>
      <c r="H12" s="7">
        <v>5.2805280528054332E-3</v>
      </c>
      <c r="I12" s="7">
        <v>3.3921933085501843E-2</v>
      </c>
      <c r="J12" s="7">
        <v>2.9038112522685955E-2</v>
      </c>
      <c r="K12" s="7">
        <v>3.0222222222222372E-2</v>
      </c>
      <c r="L12" s="7">
        <v>7.074235807860263E-2</v>
      </c>
    </row>
    <row r="13" spans="1:12">
      <c r="A13" s="5">
        <v>2003</v>
      </c>
      <c r="B13" s="7">
        <v>2.2790439132851503E-2</v>
      </c>
      <c r="C13" s="7">
        <v>2.0927601809954677E-2</v>
      </c>
      <c r="D13" s="7">
        <v>1.9607843137254832E-2</v>
      </c>
      <c r="E13" s="7">
        <v>1.5243902439024293E-2</v>
      </c>
      <c r="F13" s="7">
        <v>2.3072252580449426E-2</v>
      </c>
      <c r="G13" s="7">
        <v>9.9183197199532724E-3</v>
      </c>
      <c r="H13" s="7">
        <v>5.2527905449768486E-3</v>
      </c>
      <c r="I13" s="7">
        <v>2.7415730337078559E-2</v>
      </c>
      <c r="J13" s="7">
        <v>3.1746031746031633E-2</v>
      </c>
      <c r="K13" s="7">
        <v>3.5375323554788451E-2</v>
      </c>
      <c r="L13" s="7">
        <v>1.3866231647634564E-2</v>
      </c>
    </row>
    <row r="14" spans="1:12">
      <c r="A14" s="5">
        <v>2004</v>
      </c>
      <c r="B14" s="7">
        <v>2.6630434782608736E-2</v>
      </c>
      <c r="C14" s="7">
        <v>3.3795013850415501E-2</v>
      </c>
      <c r="D14" s="7">
        <v>2.6175213675213804E-2</v>
      </c>
      <c r="E14" s="7">
        <v>2.2222222222222143E-2</v>
      </c>
      <c r="F14" s="7">
        <v>3.6201780415430207E-2</v>
      </c>
      <c r="G14" s="7">
        <v>1.2709416522241668E-2</v>
      </c>
      <c r="H14" s="7">
        <v>4.5721750489877699E-3</v>
      </c>
      <c r="I14" s="7">
        <v>3.4995625546806686E-2</v>
      </c>
      <c r="J14" s="7">
        <v>3.5042735042734918E-2</v>
      </c>
      <c r="K14" s="7">
        <v>4.0000000000000036E-2</v>
      </c>
      <c r="L14" s="7">
        <v>2.9766693483507689E-2</v>
      </c>
    </row>
    <row r="15" spans="1:12">
      <c r="A15" s="5">
        <v>2005</v>
      </c>
      <c r="B15" s="7">
        <v>3.3880359978824881E-2</v>
      </c>
      <c r="C15" s="7">
        <v>2.4651661307609762E-2</v>
      </c>
      <c r="D15" s="7">
        <v>1.9781363872982904E-2</v>
      </c>
      <c r="E15" s="7">
        <v>1.2338425381903884E-2</v>
      </c>
      <c r="F15" s="7">
        <v>1.0309278350515427E-2</v>
      </c>
      <c r="G15" s="7">
        <v>1.1979463776383259E-2</v>
      </c>
      <c r="H15" s="7">
        <v>1.5604681404421283E-2</v>
      </c>
      <c r="I15" s="7">
        <v>3.3389687235841015E-2</v>
      </c>
      <c r="J15" s="7">
        <v>2.4772914946325386E-2</v>
      </c>
      <c r="K15" s="7">
        <v>3.3653846153846256E-2</v>
      </c>
      <c r="L15" s="7">
        <v>4.4531249999999911E-2</v>
      </c>
    </row>
    <row r="16" spans="1:12">
      <c r="A16" s="5">
        <v>2006</v>
      </c>
      <c r="B16" s="7">
        <v>3.2258064516129004E-2</v>
      </c>
      <c r="C16" s="7">
        <v>2.3535564853556457E-2</v>
      </c>
      <c r="D16" s="7">
        <v>2.4502297090352121E-2</v>
      </c>
      <c r="E16" s="7">
        <v>1.5089959373186357E-2</v>
      </c>
      <c r="F16" s="7">
        <v>9.6371882086168092E-3</v>
      </c>
      <c r="G16" s="7">
        <v>1.2965050732807182E-2</v>
      </c>
      <c r="H16" s="7">
        <v>2.3047375160051287E-2</v>
      </c>
      <c r="I16" s="7">
        <v>4.1308793456032777E-2</v>
      </c>
      <c r="J16" s="7">
        <v>4.431909750201446E-2</v>
      </c>
      <c r="K16" s="7">
        <v>4.1085271317829575E-2</v>
      </c>
      <c r="L16" s="7">
        <v>3.8893044128646359E-2</v>
      </c>
    </row>
    <row r="17" spans="1:12">
      <c r="A17" s="5">
        <v>2007</v>
      </c>
      <c r="B17" s="7">
        <v>2.84821428571429E-2</v>
      </c>
      <c r="C17" s="7">
        <v>3.8834951456310884E-2</v>
      </c>
      <c r="D17" s="7">
        <v>3.1519681116093823E-2</v>
      </c>
      <c r="E17" s="7">
        <v>2.3979416809605469E-2</v>
      </c>
      <c r="F17" s="7">
        <v>3.3829309376754768E-2</v>
      </c>
      <c r="G17" s="7">
        <v>7.1452420701170194E-3</v>
      </c>
      <c r="H17" s="7">
        <v>1.9486858573216415E-2</v>
      </c>
      <c r="I17" s="7">
        <v>4.4654359780047059E-2</v>
      </c>
      <c r="J17" s="7">
        <v>3.8132716049382731E-2</v>
      </c>
      <c r="K17" s="7">
        <v>4.8726731198808437E-2</v>
      </c>
      <c r="L17" s="7">
        <v>4.6781857451403841E-2</v>
      </c>
    </row>
    <row r="18" spans="1:12">
      <c r="A18" s="5">
        <v>2008</v>
      </c>
      <c r="B18" s="7">
        <v>3.8395501152684863E-2</v>
      </c>
      <c r="C18" s="7">
        <v>5.3738317757009213E-2</v>
      </c>
      <c r="D18" s="7">
        <v>3.6024460695758043E-2</v>
      </c>
      <c r="E18" s="7">
        <v>3.244106446893813E-2</v>
      </c>
      <c r="F18" s="7">
        <v>3.3645621181262797E-2</v>
      </c>
      <c r="G18" s="7">
        <v>2.2366618043583975E-2</v>
      </c>
      <c r="H18" s="7">
        <v>3.5693678873516266E-2</v>
      </c>
      <c r="I18" s="7">
        <v>4.2956133985539768E-2</v>
      </c>
      <c r="J18" s="7">
        <v>3.9207087749550285E-2</v>
      </c>
      <c r="K18" s="7">
        <v>4.847206838771978E-2</v>
      </c>
      <c r="L18" s="7">
        <v>4.3570062861937542E-2</v>
      </c>
    </row>
    <row r="19" spans="1:12">
      <c r="A19" s="5">
        <v>2009</v>
      </c>
      <c r="B19" s="7">
        <v>-3.5577767146764971E-3</v>
      </c>
      <c r="C19" s="7">
        <v>1.8783988796825746E-2</v>
      </c>
      <c r="D19" s="7">
        <v>2.9218962719829822E-2</v>
      </c>
      <c r="E19" s="7">
        <v>2.9079955003677549E-2</v>
      </c>
      <c r="F19" s="7">
        <v>3.7452711223203039E-2</v>
      </c>
      <c r="G19" s="7">
        <v>2.2563664663409533E-2</v>
      </c>
      <c r="H19" s="7">
        <v>2.004990250638583E-2</v>
      </c>
      <c r="I19" s="7">
        <v>2.9402222110067378E-2</v>
      </c>
      <c r="J19" s="7">
        <v>2.646316256249226E-2</v>
      </c>
      <c r="K19" s="7">
        <v>1.8559399219228778E-2</v>
      </c>
      <c r="L19" s="7">
        <v>4.1487349488904757E-2</v>
      </c>
    </row>
    <row r="20" spans="1:12">
      <c r="A20" s="5">
        <v>2010</v>
      </c>
      <c r="B20" s="7">
        <v>1.6E-2</v>
      </c>
      <c r="C20" s="7">
        <v>8.0000000000000002E-3</v>
      </c>
      <c r="D20" s="7">
        <v>1.2E-2</v>
      </c>
      <c r="E20" s="7">
        <v>4.0000000000000001E-3</v>
      </c>
      <c r="F20" s="7">
        <v>1.7999999999999999E-2</v>
      </c>
      <c r="G20" s="7">
        <v>-2E-3</v>
      </c>
      <c r="H20" s="7">
        <v>-1.2999999999999999E-2</v>
      </c>
      <c r="I20" s="7">
        <v>2.1999999999999999E-2</v>
      </c>
      <c r="J20" s="7">
        <v>2.5999999999999999E-2</v>
      </c>
      <c r="K20" s="7">
        <v>1.4999999999999999E-2</v>
      </c>
      <c r="L20" s="7">
        <v>1.6E-2</v>
      </c>
    </row>
    <row r="21" spans="1:12">
      <c r="A21" s="597">
        <v>2011</v>
      </c>
      <c r="B21" s="7">
        <v>3.2000000000000001E-2</v>
      </c>
      <c r="C21" s="7">
        <v>3.5999999999999997E-2</v>
      </c>
      <c r="D21" s="7">
        <v>1.4999999999999999E-2</v>
      </c>
      <c r="E21" s="7">
        <v>4.0000000000000001E-3</v>
      </c>
      <c r="F21" s="7">
        <v>1.4E-2</v>
      </c>
      <c r="G21" s="7">
        <v>1E-3</v>
      </c>
      <c r="H21" s="7">
        <v>-8.0000000000000002E-3</v>
      </c>
      <c r="I21" s="7">
        <v>3.1E-2</v>
      </c>
      <c r="J21" s="7">
        <v>2.5000000000000001E-2</v>
      </c>
      <c r="K21" s="7">
        <v>0.03</v>
      </c>
      <c r="L21" s="7">
        <v>1.9E-2</v>
      </c>
    </row>
    <row r="22" spans="1:12">
      <c r="B22" s="7"/>
      <c r="C22" s="7"/>
      <c r="D22" s="7"/>
      <c r="E22" s="7"/>
      <c r="F22" s="7"/>
      <c r="G22" s="7"/>
      <c r="H22" s="7"/>
      <c r="I22" s="7"/>
    </row>
    <row r="23" spans="1:12">
      <c r="A23" s="717" t="s">
        <v>1194</v>
      </c>
      <c r="B23" s="717"/>
      <c r="C23" s="717"/>
      <c r="D23" s="717"/>
      <c r="E23" s="717"/>
      <c r="F23" s="717"/>
      <c r="G23" s="717"/>
      <c r="H23" s="717"/>
      <c r="I23" s="717"/>
    </row>
    <row r="25" spans="1:12" ht="15">
      <c r="A25" s="722" t="s">
        <v>1093</v>
      </c>
      <c r="B25" s="722"/>
      <c r="C25" s="142"/>
    </row>
    <row r="27" spans="1:12" ht="33.75" customHeight="1">
      <c r="A27" s="751" t="s">
        <v>2057</v>
      </c>
      <c r="B27" s="752"/>
      <c r="C27" s="752"/>
    </row>
    <row r="28" spans="1:12" s="146" customFormat="1">
      <c r="A28" s="610" t="s">
        <v>227</v>
      </c>
      <c r="B28" s="610" t="s">
        <v>1167</v>
      </c>
      <c r="C28" s="11" t="s">
        <v>1853</v>
      </c>
      <c r="D28" s="239"/>
      <c r="E28" s="239"/>
      <c r="F28" s="239"/>
      <c r="G28" s="239"/>
      <c r="H28" s="239"/>
    </row>
    <row r="29" spans="1:12" ht="13.5" thickBot="1">
      <c r="A29" s="605">
        <v>1953</v>
      </c>
      <c r="B29" s="608">
        <v>38.9</v>
      </c>
      <c r="C29" s="608">
        <v>26.7</v>
      </c>
      <c r="H29"/>
      <c r="I29"/>
    </row>
    <row r="30" spans="1:12" ht="13.5" thickBot="1">
      <c r="A30" s="604">
        <v>1954</v>
      </c>
      <c r="B30" s="607">
        <v>40.4</v>
      </c>
      <c r="C30" s="607">
        <v>26.9</v>
      </c>
      <c r="H30"/>
      <c r="I30"/>
    </row>
    <row r="31" spans="1:12" ht="13.5" thickBot="1">
      <c r="A31" s="605">
        <v>1955</v>
      </c>
      <c r="B31" s="608">
        <v>40.1</v>
      </c>
      <c r="C31" s="608">
        <v>26.8</v>
      </c>
      <c r="H31"/>
      <c r="I31"/>
    </row>
    <row r="32" spans="1:12" ht="13.5" thickBot="1">
      <c r="A32" s="604">
        <v>1956</v>
      </c>
      <c r="B32" s="607">
        <v>40.700000000000003</v>
      </c>
      <c r="C32" s="607">
        <v>27.2</v>
      </c>
      <c r="H32"/>
      <c r="I32"/>
    </row>
    <row r="33" spans="1:9" ht="13.5" thickBot="1">
      <c r="A33" s="605">
        <v>1957</v>
      </c>
      <c r="B33" s="608">
        <v>41.5</v>
      </c>
      <c r="C33" s="608">
        <v>28.1</v>
      </c>
      <c r="H33"/>
      <c r="I33"/>
    </row>
    <row r="34" spans="1:9" ht="13.5" thickBot="1">
      <c r="A34" s="604">
        <v>1958</v>
      </c>
      <c r="B34" s="607">
        <v>41.4</v>
      </c>
      <c r="C34" s="607">
        <v>28.9</v>
      </c>
      <c r="H34"/>
      <c r="I34"/>
    </row>
    <row r="35" spans="1:9" ht="13.5" thickBot="1">
      <c r="A35" s="605">
        <v>1959</v>
      </c>
      <c r="B35" s="608">
        <v>41.7</v>
      </c>
      <c r="C35" s="608">
        <v>29.1</v>
      </c>
      <c r="H35"/>
      <c r="I35"/>
    </row>
    <row r="36" spans="1:9" ht="13.5" thickBot="1">
      <c r="A36" s="604">
        <v>1960</v>
      </c>
      <c r="B36" s="607">
        <v>42.3</v>
      </c>
      <c r="C36" s="607">
        <v>29.6</v>
      </c>
      <c r="H36"/>
      <c r="I36"/>
    </row>
    <row r="37" spans="1:9" ht="13.5" thickBot="1">
      <c r="A37" s="605">
        <v>1961</v>
      </c>
      <c r="B37" s="608">
        <v>42.4</v>
      </c>
      <c r="C37" s="608">
        <v>29.9</v>
      </c>
      <c r="H37"/>
      <c r="I37"/>
    </row>
    <row r="38" spans="1:9" ht="13.5" thickBot="1">
      <c r="A38" s="604">
        <v>1962</v>
      </c>
      <c r="B38" s="607">
        <v>42.6</v>
      </c>
      <c r="C38" s="607">
        <v>30.2</v>
      </c>
      <c r="H38"/>
      <c r="I38"/>
    </row>
    <row r="39" spans="1:9" ht="13.5" thickBot="1">
      <c r="A39" s="605">
        <v>1963</v>
      </c>
      <c r="B39" s="608">
        <v>43</v>
      </c>
      <c r="C39" s="608">
        <v>30.6</v>
      </c>
      <c r="H39"/>
      <c r="I39"/>
    </row>
    <row r="40" spans="1:9" ht="13.5" thickBot="1">
      <c r="A40" s="604">
        <v>1964</v>
      </c>
      <c r="B40" s="607">
        <v>43.4</v>
      </c>
      <c r="C40" s="607">
        <v>31</v>
      </c>
      <c r="H40"/>
      <c r="I40"/>
    </row>
    <row r="41" spans="1:9" ht="13.5" thickBot="1">
      <c r="A41" s="605">
        <v>1965</v>
      </c>
      <c r="B41" s="608">
        <v>43.8</v>
      </c>
      <c r="C41" s="608">
        <v>31.5</v>
      </c>
      <c r="H41"/>
      <c r="I41"/>
    </row>
    <row r="42" spans="1:9" ht="13.5" thickBot="1">
      <c r="A42" s="604">
        <v>1966</v>
      </c>
      <c r="B42" s="607">
        <v>44.4</v>
      </c>
      <c r="C42" s="607">
        <v>32.4</v>
      </c>
      <c r="H42"/>
      <c r="I42"/>
    </row>
    <row r="43" spans="1:9" ht="13.5" thickBot="1">
      <c r="A43" s="605">
        <v>1967</v>
      </c>
      <c r="B43" s="608">
        <v>45.2</v>
      </c>
      <c r="C43" s="608">
        <v>33.4</v>
      </c>
      <c r="H43"/>
      <c r="I43"/>
    </row>
    <row r="44" spans="1:9" ht="13.5" thickBot="1">
      <c r="A44" s="604">
        <v>1968</v>
      </c>
      <c r="B44" s="607">
        <v>46.5</v>
      </c>
      <c r="C44" s="607">
        <v>34.799999999999997</v>
      </c>
      <c r="H44"/>
      <c r="I44"/>
    </row>
    <row r="45" spans="1:9" ht="13.5" thickBot="1">
      <c r="A45" s="605">
        <v>1969</v>
      </c>
      <c r="B45" s="608">
        <v>47.7</v>
      </c>
      <c r="C45" s="608">
        <v>36.700000000000003</v>
      </c>
      <c r="H45"/>
      <c r="I45"/>
    </row>
    <row r="46" spans="1:9" ht="13.5" thickBot="1">
      <c r="A46" s="604">
        <v>1970</v>
      </c>
      <c r="B46" s="607">
        <v>49.2</v>
      </c>
      <c r="C46" s="607">
        <v>38.799999999999997</v>
      </c>
      <c r="H46"/>
      <c r="I46"/>
    </row>
    <row r="47" spans="1:9" ht="13.5" thickBot="1">
      <c r="A47" s="605">
        <v>1971</v>
      </c>
      <c r="B47" s="608">
        <v>51</v>
      </c>
      <c r="C47" s="608">
        <v>40.5</v>
      </c>
      <c r="H47"/>
      <c r="I47"/>
    </row>
    <row r="48" spans="1:9" ht="13.5" thickBot="1">
      <c r="A48" s="604">
        <v>1972</v>
      </c>
      <c r="B48" s="607">
        <v>51.5</v>
      </c>
      <c r="C48" s="607">
        <v>41.8</v>
      </c>
      <c r="H48"/>
      <c r="I48"/>
    </row>
    <row r="49" spans="1:9" ht="13.5" thickBot="1">
      <c r="A49" s="605">
        <v>1973</v>
      </c>
      <c r="B49" s="608">
        <v>52.3</v>
      </c>
      <c r="C49" s="608">
        <v>44.4</v>
      </c>
      <c r="H49"/>
      <c r="I49"/>
    </row>
    <row r="50" spans="1:9" ht="13.5" thickBot="1">
      <c r="A50" s="604">
        <v>1974</v>
      </c>
      <c r="B50" s="607">
        <v>57.3</v>
      </c>
      <c r="C50" s="607">
        <v>49.3</v>
      </c>
      <c r="H50"/>
      <c r="I50"/>
    </row>
    <row r="51" spans="1:9" ht="13.5" thickBot="1">
      <c r="A51" s="605">
        <v>1975</v>
      </c>
      <c r="B51" s="608">
        <v>63.4</v>
      </c>
      <c r="C51" s="608">
        <v>53.8</v>
      </c>
      <c r="H51"/>
      <c r="I51"/>
    </row>
    <row r="52" spans="1:9" ht="13.5" thickBot="1">
      <c r="A52" s="604">
        <v>1976</v>
      </c>
      <c r="B52" s="607">
        <v>65</v>
      </c>
      <c r="C52" s="607">
        <v>56.9</v>
      </c>
      <c r="H52"/>
      <c r="I52"/>
    </row>
    <row r="53" spans="1:9" ht="13.5" thickBot="1">
      <c r="A53" s="605">
        <v>1977</v>
      </c>
      <c r="B53" s="608">
        <v>66</v>
      </c>
      <c r="C53" s="608">
        <v>60.6</v>
      </c>
      <c r="H53"/>
      <c r="I53"/>
    </row>
    <row r="54" spans="1:9" ht="13.5" thickBot="1">
      <c r="A54" s="604">
        <v>1978</v>
      </c>
      <c r="B54" s="607">
        <v>69.599999999999994</v>
      </c>
      <c r="C54" s="607">
        <v>65.2</v>
      </c>
      <c r="H54"/>
      <c r="I54"/>
    </row>
    <row r="55" spans="1:9" ht="13.5" thickBot="1">
      <c r="A55" s="605">
        <v>1979</v>
      </c>
      <c r="B55" s="608">
        <v>76.900000000000006</v>
      </c>
      <c r="C55" s="608">
        <v>72.599999999999994</v>
      </c>
      <c r="H55"/>
      <c r="I55"/>
    </row>
    <row r="56" spans="1:9" ht="13.5" thickBot="1">
      <c r="A56" s="604">
        <v>1980</v>
      </c>
      <c r="B56" s="607">
        <v>84.8</v>
      </c>
      <c r="C56" s="607">
        <v>82.4</v>
      </c>
      <c r="H56"/>
      <c r="I56"/>
    </row>
    <row r="57" spans="1:9" ht="13.5" thickBot="1">
      <c r="A57" s="605">
        <v>1981</v>
      </c>
      <c r="B57" s="608">
        <v>90.9</v>
      </c>
      <c r="C57" s="608">
        <v>90.9</v>
      </c>
      <c r="H57"/>
      <c r="I57"/>
    </row>
    <row r="58" spans="1:9" ht="13.5" thickBot="1">
      <c r="A58" s="604">
        <v>1982</v>
      </c>
      <c r="B58" s="607">
        <v>95.2</v>
      </c>
      <c r="C58" s="607">
        <v>96.5</v>
      </c>
      <c r="H58"/>
      <c r="I58"/>
    </row>
    <row r="59" spans="1:9" ht="13.5" thickBot="1">
      <c r="A59" s="605">
        <v>1983</v>
      </c>
      <c r="B59" s="608">
        <v>100.7</v>
      </c>
      <c r="C59" s="608">
        <v>99.6</v>
      </c>
      <c r="H59"/>
      <c r="I59"/>
    </row>
    <row r="60" spans="1:9" ht="13.5" thickBot="1">
      <c r="A60" s="604">
        <v>1984</v>
      </c>
      <c r="B60" s="607">
        <v>104.2</v>
      </c>
      <c r="C60" s="607">
        <v>103.9</v>
      </c>
      <c r="H60"/>
      <c r="I60"/>
    </row>
    <row r="61" spans="1:9" ht="13.5" thickBot="1">
      <c r="A61" s="605">
        <v>1985</v>
      </c>
      <c r="B61" s="608">
        <v>106.7</v>
      </c>
      <c r="C61" s="608">
        <v>107.6</v>
      </c>
      <c r="H61"/>
      <c r="I61"/>
    </row>
    <row r="62" spans="1:9" ht="13.5" thickBot="1">
      <c r="A62" s="604">
        <v>1986</v>
      </c>
      <c r="B62" s="607">
        <v>108.7</v>
      </c>
      <c r="C62" s="607">
        <v>109.6</v>
      </c>
      <c r="H62"/>
      <c r="I62"/>
    </row>
    <row r="63" spans="1:9" ht="13.5" thickBot="1">
      <c r="A63" s="605">
        <v>1987</v>
      </c>
      <c r="B63" s="608">
        <v>110.9</v>
      </c>
      <c r="C63" s="608">
        <v>113.6</v>
      </c>
      <c r="H63"/>
      <c r="I63"/>
    </row>
    <row r="64" spans="1:9" ht="13.5" thickBot="1">
      <c r="A64" s="604">
        <v>1988</v>
      </c>
      <c r="B64" s="607">
        <v>114.4</v>
      </c>
      <c r="C64" s="607">
        <v>118.3</v>
      </c>
      <c r="H64"/>
      <c r="I64"/>
    </row>
    <row r="65" spans="1:9" ht="13.5" thickBot="1">
      <c r="A65" s="605">
        <v>1989</v>
      </c>
      <c r="B65" s="608">
        <v>118.2</v>
      </c>
      <c r="C65" s="608">
        <v>124</v>
      </c>
      <c r="H65"/>
      <c r="I65"/>
    </row>
    <row r="66" spans="1:9" ht="13.5" thickBot="1">
      <c r="A66" s="604">
        <v>1990</v>
      </c>
      <c r="B66" s="607">
        <v>123.6</v>
      </c>
      <c r="C66" s="607">
        <v>130.69999999999999</v>
      </c>
      <c r="H66"/>
      <c r="I66"/>
    </row>
    <row r="67" spans="1:9" ht="13.5" thickBot="1">
      <c r="A67" s="605">
        <v>1991</v>
      </c>
      <c r="B67" s="608">
        <v>138.4</v>
      </c>
      <c r="C67" s="608">
        <v>136.19999999999999</v>
      </c>
      <c r="H67"/>
      <c r="I67"/>
    </row>
    <row r="68" spans="1:9" ht="13.5" thickBot="1">
      <c r="A68" s="604">
        <v>1992</v>
      </c>
      <c r="B68" s="607">
        <v>143.5</v>
      </c>
      <c r="C68" s="607">
        <v>140.30000000000001</v>
      </c>
      <c r="H68"/>
      <c r="I68"/>
    </row>
    <row r="69" spans="1:9" ht="13.5" thickBot="1">
      <c r="A69" s="605">
        <v>1993</v>
      </c>
      <c r="B69" s="608">
        <v>143.19999999999999</v>
      </c>
      <c r="C69" s="608">
        <v>144.5</v>
      </c>
      <c r="H69"/>
      <c r="I69"/>
    </row>
    <row r="70" spans="1:9" ht="13.5" thickBot="1">
      <c r="A70" s="604">
        <v>1994</v>
      </c>
      <c r="B70" s="607">
        <v>143.4</v>
      </c>
      <c r="C70" s="607">
        <v>148.19999999999999</v>
      </c>
      <c r="I70"/>
    </row>
    <row r="71" spans="1:9" ht="13.5" thickBot="1">
      <c r="A71" s="605">
        <v>1995</v>
      </c>
      <c r="B71" s="608">
        <v>143.9</v>
      </c>
      <c r="C71" s="608">
        <v>152.4</v>
      </c>
      <c r="I71"/>
    </row>
    <row r="72" spans="1:9" ht="13.5" thickBot="1">
      <c r="A72" s="604">
        <v>1996</v>
      </c>
      <c r="B72" s="607">
        <v>147.4</v>
      </c>
      <c r="C72" s="607">
        <v>156.9</v>
      </c>
      <c r="I72"/>
    </row>
    <row r="73" spans="1:9" ht="13.5" thickBot="1">
      <c r="A73" s="605">
        <v>1997</v>
      </c>
      <c r="B73" s="608">
        <v>148.19999999999999</v>
      </c>
      <c r="C73" s="608">
        <v>160.5</v>
      </c>
      <c r="I73"/>
    </row>
    <row r="74" spans="1:9" ht="13.5" thickBot="1">
      <c r="A74" s="604">
        <v>1998</v>
      </c>
      <c r="B74" s="607">
        <v>148.5</v>
      </c>
      <c r="C74" s="607">
        <v>163</v>
      </c>
      <c r="I74"/>
    </row>
    <row r="75" spans="1:9" ht="13.5" thickBot="1">
      <c r="A75" s="605">
        <v>1999</v>
      </c>
      <c r="B75" s="608">
        <v>151.9</v>
      </c>
      <c r="C75" s="608">
        <v>166.6</v>
      </c>
      <c r="I75"/>
    </row>
    <row r="76" spans="1:9" ht="13.5" thickBot="1">
      <c r="A76" s="604">
        <v>2000</v>
      </c>
      <c r="B76" s="607">
        <v>156.80000000000001</v>
      </c>
      <c r="C76" s="607">
        <v>172.2</v>
      </c>
      <c r="I76"/>
    </row>
    <row r="77" spans="1:9" ht="13.5" thickBot="1">
      <c r="A77" s="605">
        <v>2001</v>
      </c>
      <c r="B77" s="608">
        <v>160.69999999999999</v>
      </c>
      <c r="C77" s="608">
        <v>177.1</v>
      </c>
      <c r="I77"/>
    </row>
    <row r="78" spans="1:9" ht="13.5" thickBot="1">
      <c r="A78" s="604">
        <v>2002</v>
      </c>
      <c r="B78" s="607">
        <v>164.7</v>
      </c>
      <c r="C78" s="607">
        <v>179.9</v>
      </c>
      <c r="I78"/>
    </row>
    <row r="79" spans="1:9" ht="13.5" thickBot="1">
      <c r="A79" s="605">
        <v>2003</v>
      </c>
      <c r="B79" s="608">
        <v>168.5</v>
      </c>
      <c r="C79" s="608">
        <v>184</v>
      </c>
      <c r="I79"/>
    </row>
    <row r="80" spans="1:9" ht="13.5" thickBot="1">
      <c r="A80" s="604">
        <v>2004</v>
      </c>
      <c r="B80" s="607">
        <v>174.6</v>
      </c>
      <c r="C80" s="607">
        <v>188.9</v>
      </c>
      <c r="I80"/>
    </row>
    <row r="81" spans="1:9" ht="13.5" thickBot="1">
      <c r="A81" s="605">
        <v>2005</v>
      </c>
      <c r="B81" s="608">
        <v>176.4</v>
      </c>
      <c r="C81" s="608">
        <v>195.3</v>
      </c>
      <c r="I81"/>
    </row>
    <row r="82" spans="1:9" ht="13.5" thickBot="1">
      <c r="A82" s="604">
        <v>2006</v>
      </c>
      <c r="B82" s="607">
        <v>178.1</v>
      </c>
      <c r="C82" s="607">
        <v>201.6</v>
      </c>
      <c r="I82"/>
    </row>
    <row r="83" spans="1:9" ht="13.5" thickBot="1">
      <c r="A83" s="605">
        <v>2007</v>
      </c>
      <c r="B83" s="608">
        <v>184.125</v>
      </c>
      <c r="C83" s="608">
        <v>207.34200000000001</v>
      </c>
      <c r="I83"/>
    </row>
    <row r="84" spans="1:9" ht="13.5" thickBot="1">
      <c r="A84" s="604">
        <v>2008</v>
      </c>
      <c r="B84" s="607">
        <v>190.32</v>
      </c>
      <c r="C84" s="607">
        <v>215.303</v>
      </c>
      <c r="I84"/>
    </row>
    <row r="85" spans="1:9" ht="13.5" thickBot="1">
      <c r="A85" s="605">
        <v>2009</v>
      </c>
      <c r="B85" s="608">
        <v>197.44800000000001</v>
      </c>
      <c r="C85" s="608">
        <v>214.53700000000001</v>
      </c>
      <c r="I85"/>
    </row>
    <row r="86" spans="1:9" ht="13.5" thickBot="1">
      <c r="A86" s="604">
        <v>2010</v>
      </c>
      <c r="B86" s="607">
        <v>201</v>
      </c>
      <c r="C86" s="607">
        <v>218.05600000000001</v>
      </c>
      <c r="I86"/>
    </row>
    <row r="87" spans="1:9" ht="13.5" thickBot="1">
      <c r="A87" s="606">
        <v>2011</v>
      </c>
      <c r="B87" s="609">
        <v>203.87799999999999</v>
      </c>
      <c r="C87" s="609">
        <v>224.93899999999999</v>
      </c>
      <c r="I87"/>
    </row>
  </sheetData>
  <mergeCells count="4">
    <mergeCell ref="A25:B25"/>
    <mergeCell ref="A27:C27"/>
    <mergeCell ref="A23:I23"/>
    <mergeCell ref="A1:I1"/>
  </mergeCells>
  <phoneticPr fontId="15" type="noConversion"/>
  <hyperlinks>
    <hyperlink ref="A25:B25" location="'Table of Contents'!A1" display="Table of contents"/>
  </hyperlinks>
  <pageMargins left="0.75" right="0.75" top="1" bottom="1" header="0.5" footer="0.5"/>
  <pageSetup orientation="portrait" verticalDpi="1200" r:id="rId1"/>
  <headerFooter alignWithMargins="0"/>
  <drawing r:id="rId2"/>
</worksheet>
</file>

<file path=xl/worksheets/sheet41.xml><?xml version="1.0" encoding="utf-8"?>
<worksheet xmlns="http://schemas.openxmlformats.org/spreadsheetml/2006/main" xmlns:r="http://schemas.openxmlformats.org/officeDocument/2006/relationships">
  <dimension ref="A1:H54"/>
  <sheetViews>
    <sheetView topLeftCell="A22" workbookViewId="0">
      <selection activeCell="A47" sqref="A47:B47"/>
    </sheetView>
  </sheetViews>
  <sheetFormatPr defaultRowHeight="12.75"/>
  <cols>
    <col min="1" max="1" width="9.28515625" style="5"/>
    <col min="2" max="2" width="14.28515625" style="5" customWidth="1"/>
    <col min="3" max="3" width="15.7109375" style="5" customWidth="1"/>
    <col min="4" max="4" width="17.28515625" style="5" customWidth="1"/>
    <col min="5" max="5" width="16.42578125" style="5" customWidth="1"/>
    <col min="6" max="6" width="13.5703125" style="5" customWidth="1"/>
  </cols>
  <sheetData>
    <row r="1" spans="1:8" ht="15.75">
      <c r="A1" s="713" t="s">
        <v>2059</v>
      </c>
      <c r="B1" s="713"/>
      <c r="C1" s="713"/>
      <c r="D1" s="713"/>
    </row>
    <row r="2" spans="1:8" ht="9" customHeight="1">
      <c r="A2" s="19"/>
      <c r="B2" s="19"/>
      <c r="C2" s="19"/>
      <c r="D2" s="19"/>
    </row>
    <row r="3" spans="1:8" s="146" customFormat="1" ht="39" thickBot="1">
      <c r="A3" s="121" t="s">
        <v>227</v>
      </c>
      <c r="B3" s="121" t="s">
        <v>582</v>
      </c>
      <c r="C3" s="121" t="s">
        <v>1684</v>
      </c>
      <c r="D3" s="121" t="s">
        <v>1685</v>
      </c>
      <c r="E3" s="121" t="s">
        <v>1686</v>
      </c>
      <c r="F3" s="239"/>
    </row>
    <row r="4" spans="1:8">
      <c r="A4" s="5">
        <v>1994</v>
      </c>
      <c r="B4" s="88">
        <v>-1.9623875715453765E-2</v>
      </c>
      <c r="C4" s="7">
        <v>6.3191153238546516E-3</v>
      </c>
      <c r="D4" s="88">
        <v>-6.9609507640067902E-2</v>
      </c>
      <c r="E4" s="7">
        <v>-2.5728987993138941E-2</v>
      </c>
    </row>
    <row r="5" spans="1:8">
      <c r="A5" s="5">
        <v>1995</v>
      </c>
      <c r="B5" s="88">
        <v>3.4195162635529464E-2</v>
      </c>
      <c r="C5" s="88">
        <v>2.3547880690737877E-2</v>
      </c>
      <c r="D5" s="88">
        <v>4.5620437956204407E-2</v>
      </c>
      <c r="E5" s="7">
        <v>0.10651408450704225</v>
      </c>
    </row>
    <row r="6" spans="1:8">
      <c r="A6" s="5">
        <v>1996</v>
      </c>
      <c r="B6" s="88">
        <v>2.9838709677419306E-2</v>
      </c>
      <c r="C6" s="88">
        <v>2.5306748466257467E-2</v>
      </c>
      <c r="D6" s="88">
        <v>2.530541012216414E-2</v>
      </c>
      <c r="E6" s="7">
        <v>0.10739856801909298</v>
      </c>
    </row>
    <row r="7" spans="1:8">
      <c r="A7" s="5">
        <v>1997</v>
      </c>
      <c r="B7" s="88">
        <v>2.3492560689115649E-3</v>
      </c>
      <c r="C7" s="88">
        <v>-1.3462976813762073E-2</v>
      </c>
      <c r="D7" s="88">
        <v>2.7234042553191617E-2</v>
      </c>
      <c r="E7" s="7">
        <v>1.1494252873563315E-2</v>
      </c>
    </row>
    <row r="8" spans="1:8">
      <c r="A8" s="5">
        <v>1998</v>
      </c>
      <c r="B8" s="88">
        <v>7.8124999999995559E-4</v>
      </c>
      <c r="C8" s="88">
        <v>-6.065200909780244E-3</v>
      </c>
      <c r="D8" s="88">
        <v>7.4565037282516844E-3</v>
      </c>
      <c r="E8" s="7">
        <v>2.6988636363636243E-2</v>
      </c>
    </row>
    <row r="9" spans="1:8">
      <c r="A9" s="5">
        <v>1999</v>
      </c>
      <c r="B9" s="88">
        <v>2.5761124121779888E-2</v>
      </c>
      <c r="C9" s="88">
        <v>2.9748283752860427E-2</v>
      </c>
      <c r="D9" s="88">
        <v>8.2236842105263275E-3</v>
      </c>
      <c r="E9" s="7">
        <v>2.6279391424619769E-2</v>
      </c>
    </row>
    <row r="10" spans="1:8">
      <c r="A10" s="5">
        <v>2000</v>
      </c>
      <c r="B10" s="88">
        <v>3.5768645357686424E-2</v>
      </c>
      <c r="C10" s="88">
        <v>4.8148148148148051E-2</v>
      </c>
      <c r="D10" s="88">
        <v>1.4681892332789603E-2</v>
      </c>
      <c r="E10" s="7">
        <v>2.1563342318059231E-2</v>
      </c>
    </row>
    <row r="11" spans="1:8">
      <c r="A11" s="5">
        <v>2001</v>
      </c>
      <c r="B11" s="88">
        <v>3.2329169728141149E-2</v>
      </c>
      <c r="C11" s="88">
        <v>3.0388692579505383E-2</v>
      </c>
      <c r="D11" s="88">
        <v>3.7781350482315013E-2</v>
      </c>
      <c r="E11" s="7">
        <v>3.0343007915567322E-2</v>
      </c>
    </row>
    <row r="12" spans="1:8">
      <c r="A12" s="5">
        <v>2002</v>
      </c>
      <c r="B12" s="88">
        <v>1.565836298932366E-2</v>
      </c>
      <c r="C12" s="88">
        <v>1.6460905349794164E-2</v>
      </c>
      <c r="D12" s="88">
        <v>3.8729666924863793E-3</v>
      </c>
      <c r="E12" s="7">
        <v>4.929577464788748E-2</v>
      </c>
    </row>
    <row r="13" spans="1:8">
      <c r="A13" s="5">
        <v>2003</v>
      </c>
      <c r="B13" s="88">
        <v>2.1723896285914757E-2</v>
      </c>
      <c r="C13" s="28" t="s">
        <v>1120</v>
      </c>
      <c r="D13" s="88">
        <v>1.3117283950617509E-2</v>
      </c>
      <c r="E13" s="7">
        <v>5.12507626601586E-2</v>
      </c>
    </row>
    <row r="14" spans="1:8">
      <c r="A14" s="5">
        <v>2004</v>
      </c>
      <c r="B14" s="88">
        <v>4.1838134430727036E-2</v>
      </c>
      <c r="C14" s="88">
        <v>9.0418353576248389E-2</v>
      </c>
      <c r="D14" s="88">
        <v>8.3777608530082315E-3</v>
      </c>
      <c r="E14" s="7">
        <v>1.2768427161926832E-2</v>
      </c>
    </row>
    <row r="15" spans="1:8">
      <c r="A15" s="5">
        <v>2005</v>
      </c>
      <c r="B15" s="88">
        <v>4.2791310072415989E-2</v>
      </c>
      <c r="C15" s="88">
        <v>6.0643564356435808E-2</v>
      </c>
      <c r="D15" s="88">
        <v>1.3595166163141936E-2</v>
      </c>
      <c r="E15" s="7">
        <v>4.2406876790830994E-2</v>
      </c>
    </row>
    <row r="16" spans="1:8">
      <c r="A16" s="5">
        <v>2006</v>
      </c>
      <c r="B16" s="88">
        <v>0</v>
      </c>
      <c r="C16" s="88">
        <v>-1.1085180863477317E-2</v>
      </c>
      <c r="D16" s="88">
        <v>1.3412816691505292E-2</v>
      </c>
      <c r="E16" s="7">
        <v>2.1440351841671257E-2</v>
      </c>
      <c r="H16" s="7"/>
    </row>
    <row r="17" spans="1:6">
      <c r="A17" s="5">
        <v>2007</v>
      </c>
      <c r="B17" s="88">
        <v>-1.5151515151515138E-2</v>
      </c>
      <c r="C17" s="88">
        <v>-3.0088495575221197E-2</v>
      </c>
      <c r="D17" s="88">
        <v>-5.1470588235292825E-3</v>
      </c>
      <c r="E17" s="7">
        <v>3.821313240043045E-2</v>
      </c>
    </row>
    <row r="18" spans="1:6">
      <c r="A18" s="5">
        <v>2008</v>
      </c>
      <c r="B18" s="88">
        <v>4.4871794871794934E-2</v>
      </c>
      <c r="C18" s="88">
        <v>4.6836982968369689E-2</v>
      </c>
      <c r="D18" s="88">
        <v>4.0650406504064929E-2</v>
      </c>
      <c r="E18" s="7">
        <v>5.0803525142560924E-2</v>
      </c>
    </row>
    <row r="19" spans="1:6">
      <c r="A19" s="5">
        <v>2009</v>
      </c>
      <c r="B19" s="88">
        <v>5.2999999999999999E-2</v>
      </c>
      <c r="C19" s="88">
        <v>4.9000000000000002E-2</v>
      </c>
      <c r="D19" s="88">
        <v>5.5E-2</v>
      </c>
      <c r="E19" s="7">
        <v>0.08</v>
      </c>
    </row>
    <row r="20" spans="1:6">
      <c r="A20" s="5">
        <v>2010</v>
      </c>
      <c r="B20" s="88">
        <v>3.3000000000000002E-2</v>
      </c>
      <c r="C20" s="88">
        <v>4.1000000000000002E-2</v>
      </c>
      <c r="D20" s="88">
        <v>0.02</v>
      </c>
      <c r="E20" s="7">
        <v>4.5999999999999999E-2</v>
      </c>
    </row>
    <row r="21" spans="1:6">
      <c r="A21" s="5">
        <v>2011</v>
      </c>
      <c r="B21" s="88">
        <v>3.9E-2</v>
      </c>
      <c r="C21" s="88">
        <v>3.6999999999999998E-2</v>
      </c>
      <c r="D21" s="88">
        <v>4.5999999999999999E-2</v>
      </c>
      <c r="E21" s="7">
        <v>3.2000000000000001E-2</v>
      </c>
    </row>
    <row r="22" spans="1:6">
      <c r="B22" s="88"/>
      <c r="C22" s="88"/>
      <c r="D22" s="88"/>
    </row>
    <row r="23" spans="1:6" ht="15.75">
      <c r="A23" s="713" t="s">
        <v>2058</v>
      </c>
      <c r="B23" s="713"/>
      <c r="C23" s="713"/>
      <c r="D23" s="713"/>
    </row>
    <row r="24" spans="1:6" ht="7.5" customHeight="1">
      <c r="A24" s="19"/>
      <c r="B24" s="19"/>
      <c r="C24" s="19"/>
      <c r="D24" s="19"/>
    </row>
    <row r="25" spans="1:6" ht="26.25" thickBot="1">
      <c r="A25" s="121" t="s">
        <v>227</v>
      </c>
      <c r="B25" s="121" t="s">
        <v>1805</v>
      </c>
      <c r="C25" s="121" t="s">
        <v>1806</v>
      </c>
      <c r="D25" s="121" t="s">
        <v>1807</v>
      </c>
      <c r="E25" s="121" t="s">
        <v>1808</v>
      </c>
      <c r="F25" s="121" t="s">
        <v>1809</v>
      </c>
    </row>
    <row r="26" spans="1:6">
      <c r="A26" s="5">
        <v>1994</v>
      </c>
      <c r="B26" s="88">
        <v>-9.523809523809601E-3</v>
      </c>
      <c r="C26" s="7">
        <v>-1.8638573743922304E-2</v>
      </c>
      <c r="D26" s="88">
        <v>-6.9139966273187081E-2</v>
      </c>
      <c r="E26" s="7">
        <v>6.2695924764890609E-3</v>
      </c>
      <c r="F26" s="7">
        <v>-2.5728987993138941E-2</v>
      </c>
    </row>
    <row r="27" spans="1:6">
      <c r="A27" s="5">
        <v>1995</v>
      </c>
      <c r="B27" s="88">
        <v>2.9647435897435903E-2</v>
      </c>
      <c r="C27" s="88">
        <v>3.3856317093311494E-2</v>
      </c>
      <c r="D27" s="88">
        <v>4.5289855072463858E-2</v>
      </c>
      <c r="E27" s="7">
        <v>2.3364485981308469E-2</v>
      </c>
      <c r="F27" s="7">
        <v>0.10651408450704225</v>
      </c>
    </row>
    <row r="28" spans="1:6">
      <c r="A28" s="5">
        <v>1996</v>
      </c>
      <c r="B28" s="88">
        <v>3.3463035019455356E-2</v>
      </c>
      <c r="C28" s="88">
        <v>2.9552715654951989E-2</v>
      </c>
      <c r="D28" s="88">
        <v>2.5996533795493937E-2</v>
      </c>
      <c r="E28" s="7">
        <v>2.5114155251141357E-2</v>
      </c>
      <c r="F28" s="7">
        <v>0.10739856801909298</v>
      </c>
    </row>
    <row r="29" spans="1:6">
      <c r="A29" s="5">
        <v>1997</v>
      </c>
      <c r="B29" s="88">
        <v>1.7319277108433617E-2</v>
      </c>
      <c r="C29" s="88">
        <v>2.3273855702092838E-3</v>
      </c>
      <c r="D29" s="88">
        <v>2.6182432432432456E-2</v>
      </c>
      <c r="E29" s="7">
        <v>-1.3363028953229272E-2</v>
      </c>
      <c r="F29" s="7">
        <v>1.1494252873563315E-2</v>
      </c>
    </row>
    <row r="30" spans="1:6">
      <c r="A30" s="5">
        <v>1998</v>
      </c>
      <c r="B30" s="88">
        <v>7.4019245003698053E-4</v>
      </c>
      <c r="C30" s="88">
        <v>7.7399380804976659E-4</v>
      </c>
      <c r="D30" s="88">
        <v>8.2304526748970819E-3</v>
      </c>
      <c r="E30" s="7">
        <v>-6.0195635816404636E-3</v>
      </c>
      <c r="F30" s="7">
        <v>2.6988636363636243E-2</v>
      </c>
    </row>
    <row r="31" spans="1:6">
      <c r="A31" s="5">
        <v>1999</v>
      </c>
      <c r="B31" s="88">
        <v>1.1094674556213047E-2</v>
      </c>
      <c r="C31" s="88">
        <v>2.4748646558391263E-2</v>
      </c>
      <c r="D31" s="88">
        <v>8.1632653061225469E-3</v>
      </c>
      <c r="E31" s="7">
        <v>2.9523088569265665E-2</v>
      </c>
      <c r="F31" s="7">
        <v>2.6279391424619769E-2</v>
      </c>
    </row>
    <row r="32" spans="1:6">
      <c r="A32" s="5">
        <v>2000</v>
      </c>
      <c r="B32" s="88">
        <v>2.8529626920263285E-2</v>
      </c>
      <c r="C32" s="88">
        <v>3.6226415094339659E-2</v>
      </c>
      <c r="D32" s="88">
        <v>1.4574898785425061E-2</v>
      </c>
      <c r="E32" s="7">
        <v>4.7794117647058876E-2</v>
      </c>
      <c r="F32" s="7">
        <v>2.1563342318059231E-2</v>
      </c>
    </row>
    <row r="33" spans="1:6">
      <c r="A33" s="5">
        <v>2001</v>
      </c>
      <c r="B33" s="88">
        <v>3.4139402560455334E-2</v>
      </c>
      <c r="C33" s="88">
        <v>3.2774945375090958E-2</v>
      </c>
      <c r="D33" s="88">
        <v>3.7509976057462202E-2</v>
      </c>
      <c r="E33" s="7">
        <v>3.0877192982456281E-2</v>
      </c>
      <c r="F33" s="7">
        <v>3.0343007915567322E-2</v>
      </c>
    </row>
    <row r="34" spans="1:6">
      <c r="A34" s="5">
        <v>2002</v>
      </c>
      <c r="B34" s="88">
        <v>1.1004126547455195E-2</v>
      </c>
      <c r="C34" s="88">
        <v>1.5514809590973178E-2</v>
      </c>
      <c r="D34" s="88">
        <v>3.8461538461538325E-3</v>
      </c>
      <c r="E34" s="7">
        <v>1.6337644656228667E-2</v>
      </c>
      <c r="F34" s="7">
        <v>4.929577464788748E-2</v>
      </c>
    </row>
    <row r="35" spans="1:6">
      <c r="A35" s="5">
        <v>2003</v>
      </c>
      <c r="B35" s="88">
        <v>1.2925170068027292E-2</v>
      </c>
      <c r="C35" s="25">
        <v>2.2222222222222143E-2</v>
      </c>
      <c r="D35" s="88">
        <v>1.3026819923371624E-2</v>
      </c>
      <c r="E35" s="28" t="s">
        <v>235</v>
      </c>
      <c r="F35" s="7">
        <v>5.12507626601586E-2</v>
      </c>
    </row>
    <row r="36" spans="1:6">
      <c r="A36" s="5">
        <v>2004</v>
      </c>
      <c r="B36" s="88">
        <v>2.6192075218267385E-2</v>
      </c>
      <c r="C36" s="88">
        <v>4.1440217391304435E-2</v>
      </c>
      <c r="D36" s="88">
        <v>9.0771558245084094E-3</v>
      </c>
      <c r="E36" s="7">
        <v>9.0421969189551143E-2</v>
      </c>
      <c r="F36" s="7">
        <v>1.2768427161926832E-2</v>
      </c>
    </row>
    <row r="37" spans="1:6">
      <c r="A37" s="5">
        <v>2005</v>
      </c>
      <c r="B37" s="88">
        <v>3.7303664921465973E-2</v>
      </c>
      <c r="C37" s="88">
        <v>4.24005218525767E-2</v>
      </c>
      <c r="D37" s="88">
        <v>1.3493253373313197E-2</v>
      </c>
      <c r="E37" s="7">
        <v>6.0810810810810745E-2</v>
      </c>
      <c r="F37" s="7">
        <v>4.2406876790830994E-2</v>
      </c>
    </row>
    <row r="38" spans="1:6">
      <c r="A38" s="5">
        <v>2006</v>
      </c>
      <c r="B38" s="88">
        <v>1.0094637223974745E-2</v>
      </c>
      <c r="C38" s="88">
        <v>0</v>
      </c>
      <c r="D38" s="88">
        <v>1.3313609467455745E-2</v>
      </c>
      <c r="E38" s="7">
        <v>-1.1001737116386634E-2</v>
      </c>
      <c r="F38" s="7">
        <v>2.1440351841671257E-2</v>
      </c>
    </row>
    <row r="39" spans="1:6">
      <c r="A39" s="5">
        <v>2007</v>
      </c>
      <c r="B39" s="88">
        <v>6.2460961898813672E-4</v>
      </c>
      <c r="C39" s="88">
        <v>-1.5644555694618312E-2</v>
      </c>
      <c r="D39" s="88">
        <v>-5.8394160583942201E-3</v>
      </c>
      <c r="E39" s="7">
        <v>-3.0444964871194524E-2</v>
      </c>
      <c r="F39" s="7">
        <v>3.821313240043045E-2</v>
      </c>
    </row>
    <row r="40" spans="1:6">
      <c r="A40" s="5">
        <v>2008</v>
      </c>
      <c r="B40" s="88">
        <v>3.6204744069912698E-2</v>
      </c>
      <c r="C40" s="88">
        <v>4.4500953591862569E-2</v>
      </c>
      <c r="D40" s="88">
        <v>4.1116005873715222E-2</v>
      </c>
      <c r="E40" s="7">
        <v>4.7101449275362306E-2</v>
      </c>
      <c r="F40" s="7">
        <v>5.0803525142560924E-2</v>
      </c>
    </row>
    <row r="41" spans="1:6">
      <c r="A41" s="5">
        <v>2009</v>
      </c>
      <c r="B41" s="88">
        <v>3.5999999999999997E-2</v>
      </c>
      <c r="C41" s="88">
        <v>5.2999999999999999E-2</v>
      </c>
      <c r="D41" s="88">
        <v>5.5E-2</v>
      </c>
      <c r="E41" s="7">
        <v>4.9000000000000002E-2</v>
      </c>
      <c r="F41" s="7">
        <v>0.08</v>
      </c>
    </row>
    <row r="42" spans="1:6">
      <c r="A42" s="5">
        <v>2010</v>
      </c>
      <c r="B42" s="88">
        <v>1.7999999999999999E-2</v>
      </c>
      <c r="C42" s="88">
        <v>3.3000000000000002E-2</v>
      </c>
      <c r="D42" s="88">
        <v>1.9E-2</v>
      </c>
      <c r="E42" s="7">
        <v>4.1000000000000002E-2</v>
      </c>
      <c r="F42" s="7">
        <v>4.5999999999999999E-2</v>
      </c>
    </row>
    <row r="43" spans="1:6">
      <c r="A43" s="5">
        <v>2011</v>
      </c>
      <c r="B43" s="88">
        <v>3.3000000000000002E-2</v>
      </c>
      <c r="C43" s="88">
        <v>3.9E-2</v>
      </c>
      <c r="D43" s="88">
        <v>4.5999999999999999E-2</v>
      </c>
      <c r="E43" s="7">
        <v>3.5999999999999997E-2</v>
      </c>
      <c r="F43" s="7">
        <v>3.2000000000000001E-2</v>
      </c>
    </row>
    <row r="44" spans="1:6">
      <c r="B44" s="88"/>
      <c r="C44" s="88"/>
      <c r="D44" s="88"/>
    </row>
    <row r="45" spans="1:6">
      <c r="A45" s="717" t="s">
        <v>1687</v>
      </c>
      <c r="B45" s="717"/>
      <c r="C45" s="717"/>
      <c r="D45" s="717"/>
    </row>
    <row r="47" spans="1:6" ht="15">
      <c r="A47" s="722" t="s">
        <v>1093</v>
      </c>
      <c r="B47" s="722"/>
      <c r="C47" s="142"/>
    </row>
    <row r="50" spans="1:7" ht="26.25" customHeight="1">
      <c r="A50" s="502" t="s">
        <v>1707</v>
      </c>
    </row>
    <row r="51" spans="1:7" s="3" customFormat="1" ht="79.150000000000006" customHeight="1">
      <c r="A51" s="714" t="s">
        <v>1926</v>
      </c>
      <c r="B51" s="714"/>
      <c r="C51" s="714"/>
      <c r="D51" s="714"/>
      <c r="E51" s="714"/>
      <c r="F51" s="714"/>
      <c r="G51" s="714"/>
    </row>
    <row r="52" spans="1:7" s="3" customFormat="1" ht="12" customHeight="1">
      <c r="A52" s="501"/>
      <c r="B52" s="501"/>
      <c r="C52" s="501"/>
      <c r="D52" s="501"/>
      <c r="E52" s="501"/>
      <c r="F52" s="501"/>
      <c r="G52" s="501"/>
    </row>
    <row r="53" spans="1:7" ht="17.25">
      <c r="A53" s="502" t="s">
        <v>1928</v>
      </c>
    </row>
    <row r="54" spans="1:7" ht="64.5" customHeight="1">
      <c r="A54" s="714" t="s">
        <v>1927</v>
      </c>
      <c r="B54" s="714"/>
      <c r="C54" s="714"/>
      <c r="D54" s="714"/>
      <c r="E54" s="714"/>
      <c r="F54" s="714"/>
      <c r="G54" s="714"/>
    </row>
  </sheetData>
  <mergeCells count="6">
    <mergeCell ref="A54:G54"/>
    <mergeCell ref="A23:D23"/>
    <mergeCell ref="A47:B47"/>
    <mergeCell ref="A45:D45"/>
    <mergeCell ref="A1:D1"/>
    <mergeCell ref="A51:G51"/>
  </mergeCells>
  <phoneticPr fontId="15" type="noConversion"/>
  <hyperlinks>
    <hyperlink ref="A47:B47" location="'Table of Contents'!A1" display="Table of contents"/>
  </hyperlinks>
  <pageMargins left="0.75" right="0.75" top="1" bottom="1" header="0.5" footer="0.5"/>
  <pageSetup orientation="portrait" verticalDpi="1200" r:id="rId1"/>
  <headerFooter alignWithMargins="0"/>
</worksheet>
</file>

<file path=xl/worksheets/sheet42.xml><?xml version="1.0" encoding="utf-8"?>
<worksheet xmlns="http://schemas.openxmlformats.org/spreadsheetml/2006/main" xmlns:r="http://schemas.openxmlformats.org/officeDocument/2006/relationships">
  <sheetPr codeName="Sheet37"/>
  <dimension ref="A1:G65"/>
  <sheetViews>
    <sheetView topLeftCell="A40" workbookViewId="0">
      <selection sqref="A1:F1"/>
    </sheetView>
  </sheetViews>
  <sheetFormatPr defaultColWidth="9.28515625" defaultRowHeight="12.75"/>
  <cols>
    <col min="1" max="1" width="9.28515625" style="24"/>
    <col min="2" max="2" width="13.7109375" style="460" customWidth="1"/>
    <col min="3" max="3" width="13.28515625" style="230" customWidth="1"/>
    <col min="4" max="4" width="13.28515625" style="24" customWidth="1"/>
    <col min="5" max="5" width="14.5703125" style="24" customWidth="1"/>
    <col min="6" max="6" width="13.7109375" style="24" customWidth="1"/>
    <col min="7" max="16384" width="9.28515625" style="24"/>
  </cols>
  <sheetData>
    <row r="1" spans="1:6" ht="15.75">
      <c r="A1" s="713" t="s">
        <v>2090</v>
      </c>
      <c r="B1" s="713"/>
      <c r="C1" s="713"/>
      <c r="D1" s="713"/>
      <c r="E1" s="713"/>
      <c r="F1" s="713"/>
    </row>
    <row r="2" spans="1:6" ht="15.75">
      <c r="A2" s="1"/>
    </row>
    <row r="3" spans="1:6" ht="51.75" thickBot="1">
      <c r="A3" s="231" t="s">
        <v>227</v>
      </c>
      <c r="B3" s="461" t="s">
        <v>1173</v>
      </c>
      <c r="C3" s="232" t="s">
        <v>1174</v>
      </c>
      <c r="D3" s="231" t="s">
        <v>1170</v>
      </c>
      <c r="E3" s="231" t="s">
        <v>1171</v>
      </c>
      <c r="F3" s="231" t="s">
        <v>1172</v>
      </c>
    </row>
    <row r="4" spans="1:6">
      <c r="A4" s="233">
        <v>1954</v>
      </c>
      <c r="B4" s="462">
        <v>40.4</v>
      </c>
      <c r="C4" s="234"/>
      <c r="D4" s="235"/>
      <c r="E4" s="235"/>
      <c r="F4" s="235"/>
    </row>
    <row r="5" spans="1:6">
      <c r="A5" s="233">
        <v>1955</v>
      </c>
      <c r="B5" s="462">
        <v>40.1</v>
      </c>
      <c r="C5" s="234">
        <f t="shared" ref="C5:C52" si="0">B5/B4-1</f>
        <v>-7.4257425742573213E-3</v>
      </c>
      <c r="D5" s="236">
        <f t="shared" ref="D5:D42" si="1">D6*(1-C6)</f>
        <v>0.88568467399327755</v>
      </c>
      <c r="E5" s="236">
        <f t="shared" ref="E5:E35" si="2">E6*(1-C6)</f>
        <v>1.2310122337522726</v>
      </c>
      <c r="F5" s="236">
        <f t="shared" ref="F5:F55" si="3">F6*(1-C6)</f>
        <v>0.89464217890317932</v>
      </c>
    </row>
    <row r="6" spans="1:6">
      <c r="A6" s="233">
        <v>1956</v>
      </c>
      <c r="B6" s="462">
        <v>40.700000000000003</v>
      </c>
      <c r="C6" s="234">
        <f t="shared" si="0"/>
        <v>1.4962593516209433E-2</v>
      </c>
      <c r="D6" s="236">
        <f t="shared" si="1"/>
        <v>0.89913811207925132</v>
      </c>
      <c r="E6" s="236">
        <f t="shared" si="2"/>
        <v>1.2497111537586363</v>
      </c>
      <c r="F6" s="236">
        <f t="shared" si="3"/>
        <v>0.90823168035487312</v>
      </c>
    </row>
    <row r="7" spans="1:6">
      <c r="A7" s="233">
        <v>1957</v>
      </c>
      <c r="B7" s="462">
        <v>41.5</v>
      </c>
      <c r="C7" s="234">
        <f t="shared" si="0"/>
        <v>1.9656019656019597E-2</v>
      </c>
      <c r="D7" s="236">
        <f t="shared" si="1"/>
        <v>0.91716594390038908</v>
      </c>
      <c r="E7" s="236">
        <f t="shared" si="2"/>
        <v>1.2747680189969046</v>
      </c>
      <c r="F7" s="236">
        <f t="shared" si="3"/>
        <v>0.92644183935948199</v>
      </c>
    </row>
    <row r="8" spans="1:6">
      <c r="A8" s="233">
        <v>1958</v>
      </c>
      <c r="B8" s="462">
        <v>41.4</v>
      </c>
      <c r="C8" s="234">
        <f t="shared" si="0"/>
        <v>-2.4096385542169418E-3</v>
      </c>
      <c r="D8" s="236">
        <f t="shared" si="1"/>
        <v>0.91496121807370534</v>
      </c>
      <c r="E8" s="236">
        <f t="shared" si="2"/>
        <v>1.2717036727973927</v>
      </c>
      <c r="F8" s="236">
        <f t="shared" si="3"/>
        <v>0.92421481570717545</v>
      </c>
    </row>
    <row r="9" spans="1:6">
      <c r="A9" s="233">
        <v>1959</v>
      </c>
      <c r="B9" s="462">
        <v>41.7</v>
      </c>
      <c r="C9" s="234">
        <f t="shared" si="0"/>
        <v>7.2463768115942351E-3</v>
      </c>
      <c r="D9" s="236">
        <f t="shared" si="1"/>
        <v>0.92163976711073969</v>
      </c>
      <c r="E9" s="236">
        <f t="shared" si="2"/>
        <v>1.2809861813579577</v>
      </c>
      <c r="F9" s="236">
        <f t="shared" si="3"/>
        <v>0.93096090925248332</v>
      </c>
    </row>
    <row r="10" spans="1:6">
      <c r="A10" s="233">
        <v>1960</v>
      </c>
      <c r="B10" s="462">
        <v>42.3</v>
      </c>
      <c r="C10" s="234">
        <f t="shared" si="0"/>
        <v>1.4388489208633004E-2</v>
      </c>
      <c r="D10" s="236">
        <f t="shared" si="1"/>
        <v>0.93509436225104237</v>
      </c>
      <c r="E10" s="236">
        <f t="shared" si="2"/>
        <v>1.2996867095529643</v>
      </c>
      <c r="F10" s="236">
        <f t="shared" si="3"/>
        <v>0.94455157946054868</v>
      </c>
    </row>
    <row r="11" spans="1:6">
      <c r="A11" s="233">
        <v>1961</v>
      </c>
      <c r="B11" s="462">
        <v>42.4</v>
      </c>
      <c r="C11" s="234">
        <f t="shared" si="0"/>
        <v>2.3640661938535423E-3</v>
      </c>
      <c r="D11" s="236">
        <f t="shared" si="1"/>
        <v>0.93731022566869893</v>
      </c>
      <c r="E11" s="236">
        <f t="shared" si="2"/>
        <v>1.3027665358789193</v>
      </c>
      <c r="F11" s="236">
        <f t="shared" si="3"/>
        <v>0.94678985334552634</v>
      </c>
    </row>
    <row r="12" spans="1:6">
      <c r="A12" s="233">
        <v>1962</v>
      </c>
      <c r="B12" s="462">
        <v>42.6</v>
      </c>
      <c r="C12" s="234">
        <f t="shared" si="0"/>
        <v>4.7169811320755262E-3</v>
      </c>
      <c r="D12" s="236">
        <f t="shared" si="1"/>
        <v>0.94175245422637055</v>
      </c>
      <c r="E12" s="236">
        <f t="shared" si="2"/>
        <v>1.3089407848641275</v>
      </c>
      <c r="F12" s="236">
        <f t="shared" si="3"/>
        <v>0.95127700904858581</v>
      </c>
    </row>
    <row r="13" spans="1:6">
      <c r="A13" s="233">
        <v>1963</v>
      </c>
      <c r="B13" s="462">
        <v>43</v>
      </c>
      <c r="C13" s="234">
        <f t="shared" si="0"/>
        <v>9.3896713615022609E-3</v>
      </c>
      <c r="D13" s="236">
        <f t="shared" si="1"/>
        <v>0.9506790177735398</v>
      </c>
      <c r="E13" s="236">
        <f t="shared" si="2"/>
        <v>1.3213478065216073</v>
      </c>
      <c r="F13" s="236">
        <f t="shared" si="3"/>
        <v>0.96029385273625001</v>
      </c>
    </row>
    <row r="14" spans="1:6">
      <c r="A14" s="233">
        <v>1964</v>
      </c>
      <c r="B14" s="462">
        <v>43.4</v>
      </c>
      <c r="C14" s="234">
        <f t="shared" si="0"/>
        <v>9.302325581395321E-3</v>
      </c>
      <c r="D14" s="236">
        <f t="shared" si="1"/>
        <v>0.95960558132070917</v>
      </c>
      <c r="E14" s="236">
        <f t="shared" si="2"/>
        <v>1.3337548281790872</v>
      </c>
      <c r="F14" s="236">
        <f t="shared" si="3"/>
        <v>0.96931069642391432</v>
      </c>
    </row>
    <row r="15" spans="1:6">
      <c r="A15" s="233">
        <v>1965</v>
      </c>
      <c r="B15" s="462">
        <v>43.8</v>
      </c>
      <c r="C15" s="234">
        <f t="shared" si="0"/>
        <v>9.2165898617511122E-3</v>
      </c>
      <c r="D15" s="236">
        <f t="shared" si="1"/>
        <v>0.96853214486787853</v>
      </c>
      <c r="E15" s="236">
        <f t="shared" si="2"/>
        <v>1.3461618498365671</v>
      </c>
      <c r="F15" s="236">
        <f t="shared" si="3"/>
        <v>0.97832754011157863</v>
      </c>
    </row>
    <row r="16" spans="1:6">
      <c r="A16" s="233">
        <v>1966</v>
      </c>
      <c r="B16" s="462">
        <v>44.4</v>
      </c>
      <c r="C16" s="234">
        <f t="shared" si="0"/>
        <v>1.3698630136986356E-2</v>
      </c>
      <c r="D16" s="236">
        <f t="shared" si="1"/>
        <v>0.98198398021326583</v>
      </c>
      <c r="E16" s="236">
        <f t="shared" si="2"/>
        <v>1.3648585421954083</v>
      </c>
      <c r="F16" s="236">
        <f t="shared" si="3"/>
        <v>0.99191542261312837</v>
      </c>
    </row>
    <row r="17" spans="1:6">
      <c r="A17" s="233">
        <v>1967</v>
      </c>
      <c r="B17" s="462">
        <v>45.2</v>
      </c>
      <c r="C17" s="234">
        <f t="shared" si="0"/>
        <v>1.8018018018018056E-2</v>
      </c>
      <c r="D17" s="236">
        <f t="shared" si="1"/>
        <v>1.0000020348960781</v>
      </c>
      <c r="E17" s="236">
        <f t="shared" si="2"/>
        <v>1.3899018181989937</v>
      </c>
      <c r="F17" s="236">
        <f t="shared" si="3"/>
        <v>1.0101157055968555</v>
      </c>
    </row>
    <row r="18" spans="1:6">
      <c r="A18" s="233">
        <v>1968</v>
      </c>
      <c r="B18" s="462">
        <v>46.5</v>
      </c>
      <c r="C18" s="234">
        <f t="shared" si="0"/>
        <v>2.8761061946902533E-2</v>
      </c>
      <c r="D18" s="236">
        <f t="shared" si="1"/>
        <v>1.0296148514191965</v>
      </c>
      <c r="E18" s="236">
        <f t="shared" si="2"/>
        <v>1.43106064197254</v>
      </c>
      <c r="F18" s="236">
        <f t="shared" si="3"/>
        <v>1.0400280157853727</v>
      </c>
    </row>
    <row r="19" spans="1:6">
      <c r="A19" s="233">
        <v>1969</v>
      </c>
      <c r="B19" s="462">
        <v>47.7</v>
      </c>
      <c r="C19" s="234">
        <f t="shared" si="0"/>
        <v>2.5806451612903292E-2</v>
      </c>
      <c r="D19" s="236">
        <f t="shared" si="1"/>
        <v>1.0568894170197052</v>
      </c>
      <c r="E19" s="236">
        <f t="shared" si="2"/>
        <v>1.4689695331506207</v>
      </c>
      <c r="F19" s="236">
        <f t="shared" si="3"/>
        <v>1.0675784267995549</v>
      </c>
    </row>
    <row r="20" spans="1:6">
      <c r="A20" s="233">
        <v>1970</v>
      </c>
      <c r="B20" s="462">
        <v>49.2</v>
      </c>
      <c r="C20" s="234">
        <f t="shared" si="0"/>
        <v>3.1446540880503138E-2</v>
      </c>
      <c r="D20" s="236">
        <f t="shared" si="1"/>
        <v>1.0912040084813839</v>
      </c>
      <c r="E20" s="236">
        <f t="shared" si="2"/>
        <v>1.5166633491620045</v>
      </c>
      <c r="F20" s="236">
        <f t="shared" si="3"/>
        <v>1.1022400640333068</v>
      </c>
    </row>
    <row r="21" spans="1:6">
      <c r="A21" s="233">
        <v>1971</v>
      </c>
      <c r="B21" s="462">
        <v>51</v>
      </c>
      <c r="C21" s="234">
        <f t="shared" si="0"/>
        <v>3.6585365853658569E-2</v>
      </c>
      <c r="D21" s="236">
        <f t="shared" si="1"/>
        <v>1.1326421353857403</v>
      </c>
      <c r="E21" s="236">
        <f t="shared" si="2"/>
        <v>1.5742581598896757</v>
      </c>
      <c r="F21" s="236">
        <f t="shared" si="3"/>
        <v>1.1440972816548247</v>
      </c>
    </row>
    <row r="22" spans="1:6">
      <c r="A22" s="233">
        <v>1972</v>
      </c>
      <c r="B22" s="462">
        <v>51.5</v>
      </c>
      <c r="C22" s="234">
        <f t="shared" si="0"/>
        <v>9.8039215686274161E-3</v>
      </c>
      <c r="D22" s="236">
        <f t="shared" si="1"/>
        <v>1.143856413953916</v>
      </c>
      <c r="E22" s="236">
        <f t="shared" si="2"/>
        <v>1.5898448743440288</v>
      </c>
      <c r="F22" s="236">
        <f t="shared" si="3"/>
        <v>1.1554249775127932</v>
      </c>
    </row>
    <row r="23" spans="1:6">
      <c r="A23" s="233">
        <v>1973</v>
      </c>
      <c r="B23" s="462">
        <v>52.3</v>
      </c>
      <c r="C23" s="234">
        <f t="shared" si="0"/>
        <v>1.5533980582524309E-2</v>
      </c>
      <c r="D23" s="236">
        <f t="shared" si="1"/>
        <v>1.1619054303476661</v>
      </c>
      <c r="E23" s="236">
        <f t="shared" si="2"/>
        <v>1.6149311839983724</v>
      </c>
      <c r="F23" s="236">
        <f t="shared" si="3"/>
        <v>1.1736565353433699</v>
      </c>
    </row>
    <row r="24" spans="1:6">
      <c r="A24" s="233">
        <v>1974</v>
      </c>
      <c r="B24" s="462">
        <v>57.3</v>
      </c>
      <c r="C24" s="234">
        <f t="shared" si="0"/>
        <v>9.5602294455066961E-2</v>
      </c>
      <c r="D24" s="236">
        <f t="shared" si="1"/>
        <v>1.2847284145281805</v>
      </c>
      <c r="E24" s="236">
        <f t="shared" si="2"/>
        <v>1.7856427256472491</v>
      </c>
      <c r="F24" s="236">
        <f t="shared" si="3"/>
        <v>1.297721708212648</v>
      </c>
    </row>
    <row r="25" spans="1:6">
      <c r="A25" s="233">
        <v>1975</v>
      </c>
      <c r="B25" s="462">
        <v>63.4</v>
      </c>
      <c r="C25" s="234">
        <f t="shared" si="0"/>
        <v>0.10645724258289713</v>
      </c>
      <c r="D25" s="236">
        <f t="shared" si="1"/>
        <v>1.4377917607903272</v>
      </c>
      <c r="E25" s="236">
        <f t="shared" si="2"/>
        <v>1.9983853160075662</v>
      </c>
      <c r="F25" s="236">
        <f t="shared" si="3"/>
        <v>1.4523330836051707</v>
      </c>
    </row>
    <row r="26" spans="1:6">
      <c r="A26" s="233">
        <v>1976</v>
      </c>
      <c r="B26" s="462">
        <v>65</v>
      </c>
      <c r="C26" s="234">
        <f t="shared" si="0"/>
        <v>2.5236593059936974E-2</v>
      </c>
      <c r="D26" s="236">
        <f t="shared" si="1"/>
        <v>1.4750161429467112</v>
      </c>
      <c r="E26" s="236">
        <f t="shared" si="2"/>
        <v>2.0501234471663383</v>
      </c>
      <c r="F26" s="236">
        <f t="shared" si="3"/>
        <v>1.489933940138638</v>
      </c>
    </row>
    <row r="27" spans="1:6">
      <c r="A27" s="233">
        <v>1977</v>
      </c>
      <c r="B27" s="462">
        <v>66</v>
      </c>
      <c r="C27" s="234">
        <f t="shared" si="0"/>
        <v>1.538461538461533E-2</v>
      </c>
      <c r="D27" s="236">
        <f t="shared" si="1"/>
        <v>1.4980632701802534</v>
      </c>
      <c r="E27" s="236">
        <f t="shared" si="2"/>
        <v>2.0821566260283122</v>
      </c>
      <c r="F27" s="236">
        <f t="shared" si="3"/>
        <v>1.5132141579533041</v>
      </c>
    </row>
    <row r="28" spans="1:6">
      <c r="A28" s="233">
        <v>1978</v>
      </c>
      <c r="B28" s="462">
        <v>69.599999999999994</v>
      </c>
      <c r="C28" s="234">
        <f t="shared" si="0"/>
        <v>5.4545454545454453E-2</v>
      </c>
      <c r="D28" s="236">
        <f t="shared" si="1"/>
        <v>1.5844899973060371</v>
      </c>
      <c r="E28" s="236">
        <f t="shared" si="2"/>
        <v>2.2022810467607146</v>
      </c>
      <c r="F28" s="236">
        <f t="shared" si="3"/>
        <v>1.6005149747583023</v>
      </c>
    </row>
    <row r="29" spans="1:6">
      <c r="A29" s="233">
        <v>1979</v>
      </c>
      <c r="B29" s="462">
        <v>76.900000000000006</v>
      </c>
      <c r="C29" s="234">
        <f t="shared" si="0"/>
        <v>0.10488505747126453</v>
      </c>
      <c r="D29" s="236">
        <f t="shared" si="1"/>
        <v>1.7701525491573067</v>
      </c>
      <c r="E29" s="236">
        <f t="shared" si="2"/>
        <v>2.4603332400408631</v>
      </c>
      <c r="F29" s="236">
        <f t="shared" si="3"/>
        <v>1.7880552526994842</v>
      </c>
    </row>
    <row r="30" spans="1:6">
      <c r="A30" s="233">
        <v>1980</v>
      </c>
      <c r="B30" s="462">
        <v>84.8</v>
      </c>
      <c r="C30" s="234">
        <f t="shared" si="0"/>
        <v>0.10273081924577365</v>
      </c>
      <c r="D30" s="236">
        <f t="shared" si="1"/>
        <v>1.972822188843433</v>
      </c>
      <c r="E30" s="236">
        <f t="shared" si="2"/>
        <v>2.7420235675238023</v>
      </c>
      <c r="F30" s="236">
        <f t="shared" si="3"/>
        <v>1.992774622211454</v>
      </c>
    </row>
    <row r="31" spans="1:6">
      <c r="A31" s="233">
        <v>1981</v>
      </c>
      <c r="B31" s="462">
        <v>90.9</v>
      </c>
      <c r="C31" s="234">
        <f t="shared" si="0"/>
        <v>7.1933962264151052E-2</v>
      </c>
      <c r="D31" s="236">
        <f t="shared" si="1"/>
        <v>2.125734709198515</v>
      </c>
      <c r="E31" s="236">
        <f t="shared" si="2"/>
        <v>2.9545565251082397</v>
      </c>
      <c r="F31" s="236">
        <f t="shared" si="3"/>
        <v>2.147233646296459</v>
      </c>
    </row>
    <row r="32" spans="1:6">
      <c r="A32" s="233">
        <v>1982</v>
      </c>
      <c r="B32" s="462">
        <v>95.2</v>
      </c>
      <c r="C32" s="234">
        <f t="shared" si="0"/>
        <v>4.7304730473047174E-2</v>
      </c>
      <c r="D32" s="236">
        <f t="shared" si="1"/>
        <v>2.2312850469531753</v>
      </c>
      <c r="E32" s="236">
        <f t="shared" si="2"/>
        <v>3.1012608329369393</v>
      </c>
      <c r="F32" s="236">
        <f t="shared" si="3"/>
        <v>2.253851483237276</v>
      </c>
    </row>
    <row r="33" spans="1:6">
      <c r="A33" s="233">
        <v>1983</v>
      </c>
      <c r="B33" s="462">
        <v>100.7</v>
      </c>
      <c r="C33" s="234">
        <f t="shared" si="0"/>
        <v>5.7773109243697496E-2</v>
      </c>
      <c r="D33" s="236">
        <f t="shared" si="1"/>
        <v>2.3680973965433925</v>
      </c>
      <c r="E33" s="236">
        <f t="shared" si="2"/>
        <v>3.2914161794380896</v>
      </c>
      <c r="F33" s="236">
        <f t="shared" si="3"/>
        <v>2.3920475050634189</v>
      </c>
    </row>
    <row r="34" spans="1:6">
      <c r="A34" s="233">
        <v>1984</v>
      </c>
      <c r="B34" s="462">
        <v>104.2</v>
      </c>
      <c r="C34" s="234">
        <f t="shared" si="0"/>
        <v>3.4756703078450801E-2</v>
      </c>
      <c r="D34" s="236">
        <f t="shared" si="1"/>
        <v>2.4533683933325063</v>
      </c>
      <c r="E34" s="236">
        <f t="shared" si="2"/>
        <v>3.4099342517429587</v>
      </c>
      <c r="F34" s="236">
        <f t="shared" si="3"/>
        <v>2.4781809028794886</v>
      </c>
    </row>
    <row r="35" spans="1:6">
      <c r="A35" s="233">
        <v>1985</v>
      </c>
      <c r="B35" s="462">
        <v>106.7</v>
      </c>
      <c r="C35" s="234">
        <f t="shared" si="0"/>
        <v>2.3992322456813708E-2</v>
      </c>
      <c r="D35" s="236">
        <f t="shared" si="1"/>
        <v>2.5136773508873858</v>
      </c>
      <c r="E35" s="236">
        <f t="shared" si="2"/>
        <v>3.4937576109303468</v>
      </c>
      <c r="F35" s="236">
        <f t="shared" si="3"/>
        <v>2.5390998041302133</v>
      </c>
    </row>
    <row r="36" spans="1:6">
      <c r="A36" s="233">
        <v>1986</v>
      </c>
      <c r="B36" s="462">
        <v>108.7</v>
      </c>
      <c r="C36" s="234">
        <f t="shared" si="0"/>
        <v>1.8744142455482615E-2</v>
      </c>
      <c r="D36" s="236">
        <f t="shared" si="1"/>
        <v>2.5616941102166577</v>
      </c>
      <c r="E36" s="236">
        <f t="shared" ref="E36:E56" si="4">E37*(1-C37)</f>
        <v>3.5604960562203245</v>
      </c>
      <c r="F36" s="236">
        <f t="shared" si="3"/>
        <v>2.587602188163264</v>
      </c>
    </row>
    <row r="37" spans="1:6">
      <c r="A37" s="233">
        <v>1987</v>
      </c>
      <c r="B37" s="462">
        <v>110.9</v>
      </c>
      <c r="C37" s="234">
        <f t="shared" si="0"/>
        <v>2.0239190432382648E-2</v>
      </c>
      <c r="D37" s="236">
        <f t="shared" si="1"/>
        <v>2.6146117350286446</v>
      </c>
      <c r="E37" s="236">
        <f t="shared" si="4"/>
        <v>3.6340462094943593</v>
      </c>
      <c r="F37" s="236">
        <f t="shared" si="3"/>
        <v>2.6410550033178102</v>
      </c>
    </row>
    <row r="38" spans="1:6">
      <c r="A38" s="233">
        <v>1988</v>
      </c>
      <c r="B38" s="462">
        <v>114.4</v>
      </c>
      <c r="C38" s="234">
        <f t="shared" si="0"/>
        <v>3.155996393146987E-2</v>
      </c>
      <c r="D38" s="236">
        <f t="shared" si="1"/>
        <v>2.6998178902670085</v>
      </c>
      <c r="E38" s="236">
        <f t="shared" si="4"/>
        <v>3.7524741585933379</v>
      </c>
      <c r="F38" s="236">
        <f t="shared" si="3"/>
        <v>2.7271229037983722</v>
      </c>
    </row>
    <row r="39" spans="1:6">
      <c r="A39" s="233">
        <v>1989</v>
      </c>
      <c r="B39" s="462">
        <v>118.2</v>
      </c>
      <c r="C39" s="234">
        <f t="shared" si="0"/>
        <v>3.3216783216783119E-2</v>
      </c>
      <c r="D39" s="236">
        <f t="shared" si="1"/>
        <v>2.792578360276182</v>
      </c>
      <c r="E39" s="236">
        <f t="shared" si="4"/>
        <v>3.8814018421616439</v>
      </c>
      <c r="F39" s="236">
        <f t="shared" si="3"/>
        <v>2.8208215207462364</v>
      </c>
    </row>
    <row r="40" spans="1:6">
      <c r="A40" s="233">
        <v>1990</v>
      </c>
      <c r="B40" s="462">
        <v>123.6</v>
      </c>
      <c r="C40" s="234">
        <f t="shared" si="0"/>
        <v>4.5685279187817285E-2</v>
      </c>
      <c r="D40" s="236">
        <f t="shared" si="1"/>
        <v>2.9262656222042973</v>
      </c>
      <c r="E40" s="236">
        <f t="shared" si="4"/>
        <v>4.0672136324778929</v>
      </c>
      <c r="F40" s="236">
        <f t="shared" si="3"/>
        <v>2.9558608488670668</v>
      </c>
    </row>
    <row r="41" spans="1:6">
      <c r="A41" s="233">
        <v>1991</v>
      </c>
      <c r="B41" s="462">
        <v>138.4</v>
      </c>
      <c r="C41" s="234">
        <f t="shared" si="0"/>
        <v>0.11974110032362462</v>
      </c>
      <c r="D41" s="236">
        <f t="shared" si="1"/>
        <v>3.3243238134600293</v>
      </c>
      <c r="E41" s="236">
        <f t="shared" si="4"/>
        <v>4.6204743104252533</v>
      </c>
      <c r="F41" s="236">
        <f t="shared" si="3"/>
        <v>3.3579448613967782</v>
      </c>
    </row>
    <row r="42" spans="1:6">
      <c r="A42" s="233">
        <v>1992</v>
      </c>
      <c r="B42" s="462">
        <v>143.5</v>
      </c>
      <c r="C42" s="234">
        <f t="shared" si="0"/>
        <v>3.6849710982658879E-2</v>
      </c>
      <c r="D42" s="236">
        <f t="shared" si="1"/>
        <v>3.4515109961205401</v>
      </c>
      <c r="E42" s="236">
        <f t="shared" si="4"/>
        <v>4.7972516471331961</v>
      </c>
      <c r="F42" s="236">
        <f t="shared" si="3"/>
        <v>3.4864183707225362</v>
      </c>
    </row>
    <row r="43" spans="1:6">
      <c r="A43" s="233">
        <v>1993</v>
      </c>
      <c r="B43" s="462">
        <v>143.19999999999999</v>
      </c>
      <c r="C43" s="234">
        <f t="shared" si="0"/>
        <v>-2.090592334494823E-3</v>
      </c>
      <c r="D43" s="236">
        <f t="shared" ref="D43:D55" si="5">D44*(1-C44)</f>
        <v>3.4443103473108314</v>
      </c>
      <c r="E43" s="236">
        <f t="shared" si="4"/>
        <v>4.7872434726259643</v>
      </c>
      <c r="F43" s="236">
        <f t="shared" si="3"/>
        <v>3.4791448970701251</v>
      </c>
    </row>
    <row r="44" spans="1:6">
      <c r="A44" s="233">
        <v>1994</v>
      </c>
      <c r="B44" s="462">
        <v>143.4</v>
      </c>
      <c r="C44" s="234">
        <f t="shared" si="0"/>
        <v>1.3966480446927498E-3</v>
      </c>
      <c r="D44" s="236">
        <f t="shared" si="5"/>
        <v>3.4491275645797979</v>
      </c>
      <c r="E44" s="236">
        <f t="shared" si="4"/>
        <v>4.7939389180422243</v>
      </c>
      <c r="F44" s="236">
        <f t="shared" si="3"/>
        <v>3.4840108339891045</v>
      </c>
    </row>
    <row r="45" spans="1:6">
      <c r="A45" s="233">
        <v>1995</v>
      </c>
      <c r="B45" s="462">
        <v>143.9</v>
      </c>
      <c r="C45" s="234">
        <f t="shared" si="0"/>
        <v>3.4867503486750717E-3</v>
      </c>
      <c r="D45" s="236">
        <f t="shared" si="5"/>
        <v>3.461195890558034</v>
      </c>
      <c r="E45" s="236">
        <f t="shared" si="4"/>
        <v>4.8107126721291458</v>
      </c>
      <c r="F45" s="236">
        <f t="shared" si="3"/>
        <v>3.4962012147938251</v>
      </c>
    </row>
    <row r="46" spans="1:6">
      <c r="A46" s="233">
        <v>1996</v>
      </c>
      <c r="B46" s="462">
        <v>147.4</v>
      </c>
      <c r="C46" s="234">
        <f t="shared" si="0"/>
        <v>2.4322446143155041E-2</v>
      </c>
      <c r="D46" s="236">
        <f t="shared" si="5"/>
        <v>3.5474792638981563</v>
      </c>
      <c r="E46" s="236">
        <f t="shared" si="4"/>
        <v>4.9306378455796587</v>
      </c>
      <c r="F46" s="236">
        <f t="shared" si="3"/>
        <v>3.5833572279831301</v>
      </c>
    </row>
    <row r="47" spans="1:6">
      <c r="A47" s="233">
        <v>1997</v>
      </c>
      <c r="B47" s="462">
        <v>148.19999999999999</v>
      </c>
      <c r="C47" s="234">
        <f t="shared" si="0"/>
        <v>5.4274084124830146E-3</v>
      </c>
      <c r="D47" s="236">
        <f t="shared" si="5"/>
        <v>3.5668379501950085</v>
      </c>
      <c r="E47" s="236">
        <f t="shared" si="4"/>
        <v>4.9575444641094251</v>
      </c>
      <c r="F47" s="236">
        <f t="shared" si="3"/>
        <v>3.6029117012599818</v>
      </c>
    </row>
    <row r="48" spans="1:6">
      <c r="A48" s="233">
        <v>1998</v>
      </c>
      <c r="B48" s="462">
        <v>148.5</v>
      </c>
      <c r="C48" s="234">
        <f t="shared" si="0"/>
        <v>2.0242914979757831E-3</v>
      </c>
      <c r="D48" s="236">
        <f t="shared" si="5"/>
        <v>3.5740729156112256</v>
      </c>
      <c r="E48" s="236">
        <f t="shared" si="4"/>
        <v>4.9676003352333797</v>
      </c>
      <c r="F48" s="236">
        <f t="shared" si="3"/>
        <v>3.6102198385850532</v>
      </c>
    </row>
    <row r="49" spans="1:7">
      <c r="A49" s="233">
        <v>1999</v>
      </c>
      <c r="B49" s="462">
        <v>151.9</v>
      </c>
      <c r="C49" s="234">
        <f t="shared" si="0"/>
        <v>2.2895622895622969E-2</v>
      </c>
      <c r="D49" s="236">
        <f t="shared" si="5"/>
        <v>3.6578210059839216</v>
      </c>
      <c r="E49" s="236">
        <f t="shared" si="4"/>
        <v>5.0840017214483595</v>
      </c>
      <c r="F49" s="236">
        <f t="shared" si="3"/>
        <v>3.6948149278420432</v>
      </c>
    </row>
    <row r="50" spans="1:7">
      <c r="A50" s="233">
        <v>2000</v>
      </c>
      <c r="B50" s="462">
        <v>156.80000000000001</v>
      </c>
      <c r="C50" s="234">
        <f t="shared" si="0"/>
        <v>3.2258064516129004E-2</v>
      </c>
      <c r="D50" s="236">
        <f t="shared" si="5"/>
        <v>3.7797483728500523</v>
      </c>
      <c r="E50" s="236">
        <f t="shared" si="4"/>
        <v>5.2534684454966376</v>
      </c>
      <c r="F50" s="236">
        <f t="shared" si="3"/>
        <v>3.8179754254367779</v>
      </c>
    </row>
    <row r="51" spans="1:7">
      <c r="A51" s="233">
        <v>2001</v>
      </c>
      <c r="B51" s="462">
        <v>160.69999999999999</v>
      </c>
      <c r="C51" s="234">
        <f t="shared" si="0"/>
        <v>2.4872448979591733E-2</v>
      </c>
      <c r="D51" s="236">
        <f t="shared" si="5"/>
        <v>3.8761579127723227</v>
      </c>
      <c r="E51" s="236">
        <f t="shared" si="4"/>
        <v>5.3874679676512276</v>
      </c>
      <c r="F51" s="236">
        <f t="shared" si="3"/>
        <v>3.9153600177141055</v>
      </c>
    </row>
    <row r="52" spans="1:7">
      <c r="A52" s="233">
        <v>2002</v>
      </c>
      <c r="B52" s="462">
        <v>164.7</v>
      </c>
      <c r="C52" s="234">
        <f t="shared" si="0"/>
        <v>2.4891101431238294E-2</v>
      </c>
      <c r="D52" s="236">
        <f t="shared" si="5"/>
        <v>3.9751025946554703</v>
      </c>
      <c r="E52" s="236">
        <f t="shared" si="4"/>
        <v>5.5249910810564913</v>
      </c>
      <c r="F52" s="236">
        <f t="shared" si="3"/>
        <v>4.0153053914911085</v>
      </c>
    </row>
    <row r="53" spans="1:7">
      <c r="A53" s="233">
        <v>2003</v>
      </c>
      <c r="B53" s="462">
        <v>168.5</v>
      </c>
      <c r="C53" s="234">
        <f t="shared" ref="C53:C59" si="6">B53/B52-1</f>
        <v>2.3072252580449426E-2</v>
      </c>
      <c r="D53" s="236">
        <f t="shared" si="5"/>
        <v>4.0689832028574022</v>
      </c>
      <c r="E53" s="236">
        <f t="shared" si="4"/>
        <v>5.6554756435674598</v>
      </c>
      <c r="F53" s="236">
        <f t="shared" si="3"/>
        <v>4.1101354753174997</v>
      </c>
    </row>
    <row r="54" spans="1:7">
      <c r="A54" s="233">
        <v>2004</v>
      </c>
      <c r="B54" s="462">
        <v>174.6</v>
      </c>
      <c r="C54" s="234">
        <f t="shared" si="6"/>
        <v>3.6201780415430207E-2</v>
      </c>
      <c r="D54" s="236">
        <f t="shared" si="5"/>
        <v>4.2218206261174398</v>
      </c>
      <c r="E54" s="236">
        <f t="shared" si="4"/>
        <v>5.8679042237753505</v>
      </c>
      <c r="F54" s="236">
        <f t="shared" si="3"/>
        <v>4.2645186428017157</v>
      </c>
    </row>
    <row r="55" spans="1:7">
      <c r="A55" s="233">
        <v>2005</v>
      </c>
      <c r="B55" s="462">
        <f>'Consumer Price Index'!B81</f>
        <v>176.4</v>
      </c>
      <c r="C55" s="234">
        <f t="shared" si="6"/>
        <v>1.0309278350515427E-2</v>
      </c>
      <c r="D55" s="236">
        <f t="shared" si="5"/>
        <v>4.2657979243061632</v>
      </c>
      <c r="E55" s="236">
        <f t="shared" si="4"/>
        <v>5.9290282261063432</v>
      </c>
      <c r="F55" s="236">
        <f t="shared" si="3"/>
        <v>4.3089407119975665</v>
      </c>
    </row>
    <row r="56" spans="1:7">
      <c r="A56" s="233">
        <v>2006</v>
      </c>
      <c r="B56" s="462">
        <f>'Consumer Price Index'!B82</f>
        <v>178.1</v>
      </c>
      <c r="C56" s="234">
        <f t="shared" si="6"/>
        <v>9.6371882086168092E-3</v>
      </c>
      <c r="D56" s="236">
        <f>D57*(1-C57)</f>
        <v>4.3073082647258571</v>
      </c>
      <c r="E56" s="236">
        <f t="shared" si="4"/>
        <v>5.9867234063260391</v>
      </c>
      <c r="F56" s="236">
        <f>F57*(1-C57)</f>
        <v>4.3508708734766497</v>
      </c>
    </row>
    <row r="57" spans="1:7">
      <c r="A57" s="233">
        <v>2007</v>
      </c>
      <c r="B57" s="462">
        <f>'Consumer Price Index'!B83</f>
        <v>184.125</v>
      </c>
      <c r="C57" s="234">
        <f t="shared" si="6"/>
        <v>3.3829309376754768E-2</v>
      </c>
      <c r="D57" s="236">
        <f>D58*(1-C58)</f>
        <v>4.4581235039818408</v>
      </c>
      <c r="E57" s="236">
        <f>E58*(1-C58)</f>
        <v>6.1963413550293049</v>
      </c>
      <c r="F57" s="236">
        <f>F58*(1-C58)</f>
        <v>4.5032114052953158</v>
      </c>
    </row>
    <row r="58" spans="1:7">
      <c r="A58" s="233">
        <v>2008</v>
      </c>
      <c r="B58" s="462">
        <f>'Consumer Price Index'!B84</f>
        <v>190.32</v>
      </c>
      <c r="C58" s="234">
        <f t="shared" si="6"/>
        <v>3.3645621181262797E-2</v>
      </c>
      <c r="D58" s="236">
        <f>D59*(1-C59)</f>
        <v>4.6133422703909206</v>
      </c>
      <c r="E58" s="236">
        <f>E59*(1-C59)</f>
        <v>6.4120797616746525</v>
      </c>
      <c r="F58" s="236">
        <v>4.66</v>
      </c>
    </row>
    <row r="59" spans="1:7">
      <c r="A59" s="233">
        <v>2009</v>
      </c>
      <c r="B59" s="462">
        <f>'Consumer Price Index'!B85</f>
        <v>197.44800000000001</v>
      </c>
      <c r="C59" s="234">
        <f t="shared" si="6"/>
        <v>3.7452711223203039E-2</v>
      </c>
      <c r="D59" s="236">
        <f>D60*(1-C60)</f>
        <v>4.7928474000000003</v>
      </c>
      <c r="E59" s="236">
        <f>E60*(1-C60)</f>
        <v>6.6615737599999996</v>
      </c>
      <c r="F59" s="236">
        <v>4.66</v>
      </c>
    </row>
    <row r="60" spans="1:7">
      <c r="A60" s="233">
        <v>2010</v>
      </c>
      <c r="B60" s="462">
        <f>'Consumer Price Index'!B86</f>
        <v>201</v>
      </c>
      <c r="C60" s="234">
        <f>'Consumer Price Index'!F20</f>
        <v>1.7999999999999999E-2</v>
      </c>
      <c r="D60" s="236">
        <f>D61*(1-C61)</f>
        <v>4.8807</v>
      </c>
      <c r="E60" s="236">
        <f>E61*(1-C61)</f>
        <v>6.7836799999999995</v>
      </c>
      <c r="F60" s="236">
        <v>4.66</v>
      </c>
    </row>
    <row r="61" spans="1:7">
      <c r="A61" s="233">
        <v>2011</v>
      </c>
      <c r="B61" s="462">
        <f>'Consumer Price Index'!B87</f>
        <v>203.87799999999999</v>
      </c>
      <c r="C61" s="234">
        <f>'Consumer Price Index'!F21</f>
        <v>1.4E-2</v>
      </c>
      <c r="D61" s="237">
        <v>4.95</v>
      </c>
      <c r="E61" s="237">
        <v>6.88</v>
      </c>
      <c r="F61" s="237">
        <v>5.05</v>
      </c>
    </row>
    <row r="62" spans="1:7">
      <c r="A62" s="233"/>
    </row>
    <row r="63" spans="1:7" ht="24.75" customHeight="1">
      <c r="A63" s="753" t="s">
        <v>2089</v>
      </c>
      <c r="B63" s="730"/>
      <c r="C63" s="730"/>
      <c r="D63" s="730"/>
      <c r="E63" s="730"/>
      <c r="F63" s="730"/>
      <c r="G63" s="730"/>
    </row>
    <row r="65" spans="1:2" ht="15">
      <c r="A65" s="748" t="s">
        <v>1093</v>
      </c>
      <c r="B65" s="748"/>
    </row>
  </sheetData>
  <mergeCells count="3">
    <mergeCell ref="A63:G63"/>
    <mergeCell ref="A65:B65"/>
    <mergeCell ref="A1:F1"/>
  </mergeCells>
  <phoneticPr fontId="15" type="noConversion"/>
  <hyperlinks>
    <hyperlink ref="A65:B65" location="'Table of Contents'!A1" display="Table of contents"/>
  </hyperlinks>
  <pageMargins left="0.75" right="0.75" top="1" bottom="1" header="0.5" footer="0.5"/>
  <pageSetup orientation="portrait" verticalDpi="1200" r:id="rId1"/>
  <headerFooter alignWithMargins="0"/>
</worksheet>
</file>

<file path=xl/worksheets/sheet43.xml><?xml version="1.0" encoding="utf-8"?>
<worksheet xmlns="http://schemas.openxmlformats.org/spreadsheetml/2006/main" xmlns:r="http://schemas.openxmlformats.org/officeDocument/2006/relationships">
  <sheetPr codeName="Sheet38"/>
  <dimension ref="A1:AH207"/>
  <sheetViews>
    <sheetView topLeftCell="I33" workbookViewId="0">
      <selection activeCell="U58" sqref="U58"/>
    </sheetView>
  </sheetViews>
  <sheetFormatPr defaultRowHeight="12.75"/>
  <cols>
    <col min="1" max="1" width="24.42578125" customWidth="1"/>
    <col min="13" max="13" width="17.7109375" customWidth="1"/>
    <col min="14" max="17" width="11.28515625" customWidth="1"/>
    <col min="18" max="18" width="15.5703125" customWidth="1"/>
    <col min="19" max="23" width="11.28515625" customWidth="1"/>
    <col min="24" max="24" width="4.28515625" customWidth="1"/>
    <col min="28" max="28" width="8.7109375" customWidth="1"/>
    <col min="34" max="34" width="8.42578125" customWidth="1"/>
  </cols>
  <sheetData>
    <row r="1" spans="1:34" ht="18">
      <c r="A1" s="228" t="s">
        <v>2105</v>
      </c>
      <c r="M1" s="64"/>
      <c r="N1" s="64"/>
      <c r="O1" s="64"/>
      <c r="P1" s="64"/>
      <c r="Q1" s="64"/>
      <c r="R1" s="64"/>
      <c r="S1" s="64"/>
      <c r="T1" s="64"/>
      <c r="U1" s="64"/>
      <c r="V1" s="64"/>
      <c r="W1" s="64"/>
      <c r="X1" s="64"/>
      <c r="Y1" s="64"/>
      <c r="Z1" s="64"/>
      <c r="AA1" s="64"/>
    </row>
    <row r="2" spans="1:34">
      <c r="A2" s="91" t="s">
        <v>2061</v>
      </c>
    </row>
    <row r="3" spans="1:34">
      <c r="A3" s="91"/>
    </row>
    <row r="4" spans="1:34">
      <c r="A4" s="9" t="s">
        <v>1750</v>
      </c>
      <c r="B4" s="10" t="s">
        <v>1655</v>
      </c>
      <c r="C4" s="10" t="s">
        <v>1655</v>
      </c>
      <c r="D4" s="10" t="s">
        <v>1655</v>
      </c>
      <c r="E4" s="10" t="s">
        <v>1655</v>
      </c>
      <c r="F4" s="10" t="s">
        <v>1655</v>
      </c>
      <c r="G4" s="10" t="s">
        <v>1655</v>
      </c>
      <c r="H4" s="10" t="s">
        <v>1655</v>
      </c>
      <c r="I4" s="10" t="s">
        <v>1655</v>
      </c>
      <c r="J4" s="593" t="s">
        <v>1655</v>
      </c>
      <c r="K4" s="645" t="s">
        <v>1655</v>
      </c>
      <c r="L4" s="10"/>
      <c r="M4" s="754" t="s">
        <v>899</v>
      </c>
      <c r="N4" s="754"/>
      <c r="O4" s="754"/>
      <c r="P4" s="754"/>
      <c r="Q4" s="754"/>
      <c r="R4" s="754"/>
      <c r="S4" s="754"/>
      <c r="T4" s="754"/>
      <c r="U4" s="754"/>
      <c r="V4" s="754"/>
      <c r="W4" s="754"/>
      <c r="X4" s="754"/>
      <c r="Y4" s="754"/>
      <c r="Z4" s="754"/>
      <c r="AA4" s="754"/>
      <c r="AB4" s="754"/>
    </row>
    <row r="5" spans="1:34" ht="13.5" thickBot="1">
      <c r="A5" s="50" t="s">
        <v>1205</v>
      </c>
      <c r="B5" s="43">
        <v>2002</v>
      </c>
      <c r="C5" s="43">
        <v>2003</v>
      </c>
      <c r="D5" s="43">
        <v>2004</v>
      </c>
      <c r="E5" s="43">
        <v>2005</v>
      </c>
      <c r="F5" s="43">
        <v>2006</v>
      </c>
      <c r="G5" s="43">
        <v>2007</v>
      </c>
      <c r="H5" s="43">
        <v>2008</v>
      </c>
      <c r="I5" s="43">
        <v>2009</v>
      </c>
      <c r="J5" s="43">
        <v>2010</v>
      </c>
      <c r="K5" s="43">
        <v>2011</v>
      </c>
      <c r="L5" s="21"/>
      <c r="M5" s="59"/>
      <c r="N5" s="43">
        <v>2002</v>
      </c>
      <c r="O5" s="43">
        <v>2003</v>
      </c>
      <c r="P5" s="43">
        <v>2004</v>
      </c>
      <c r="Q5" s="43">
        <v>2005</v>
      </c>
      <c r="R5" s="43">
        <v>2006</v>
      </c>
      <c r="S5" s="43">
        <v>2007</v>
      </c>
      <c r="T5" s="43">
        <v>2008</v>
      </c>
      <c r="U5" s="43">
        <v>2009</v>
      </c>
      <c r="V5" s="43">
        <v>2010</v>
      </c>
      <c r="W5" s="43">
        <v>2011</v>
      </c>
      <c r="X5" s="21"/>
      <c r="Y5" s="10">
        <v>2002</v>
      </c>
      <c r="Z5" s="10">
        <v>2003</v>
      </c>
      <c r="AA5" s="10">
        <v>2004</v>
      </c>
      <c r="AB5" s="10">
        <v>2005</v>
      </c>
      <c r="AC5" s="10">
        <v>2006</v>
      </c>
      <c r="AD5" s="10">
        <v>2007</v>
      </c>
      <c r="AE5" s="10">
        <v>2008</v>
      </c>
      <c r="AF5" s="10">
        <v>2009</v>
      </c>
      <c r="AG5" s="614">
        <v>2010</v>
      </c>
      <c r="AH5" s="645">
        <v>2011</v>
      </c>
    </row>
    <row r="6" spans="1:34" ht="13.5" thickBot="1">
      <c r="A6" t="s">
        <v>1558</v>
      </c>
      <c r="B6" s="59">
        <v>70200</v>
      </c>
      <c r="C6" s="59">
        <v>73200</v>
      </c>
      <c r="D6" s="59">
        <v>85200</v>
      </c>
      <c r="E6" s="59">
        <v>89200</v>
      </c>
      <c r="F6" s="59">
        <v>99900</v>
      </c>
      <c r="G6" s="59">
        <v>116000</v>
      </c>
      <c r="H6" s="59">
        <v>114000</v>
      </c>
      <c r="I6" s="59">
        <v>108500</v>
      </c>
      <c r="J6" s="59">
        <v>102930</v>
      </c>
      <c r="K6" s="59">
        <v>98140</v>
      </c>
      <c r="L6" s="59"/>
      <c r="M6" s="334" t="s">
        <v>339</v>
      </c>
      <c r="N6" s="43" t="s">
        <v>1655</v>
      </c>
      <c r="O6" s="43" t="s">
        <v>1655</v>
      </c>
      <c r="P6" s="43" t="s">
        <v>1655</v>
      </c>
      <c r="Q6" s="43" t="s">
        <v>1655</v>
      </c>
      <c r="R6" s="43" t="s">
        <v>1655</v>
      </c>
      <c r="S6" s="43" t="s">
        <v>1655</v>
      </c>
      <c r="T6" s="43" t="s">
        <v>1655</v>
      </c>
      <c r="U6" s="43" t="s">
        <v>1655</v>
      </c>
      <c r="V6" s="43" t="s">
        <v>1655</v>
      </c>
      <c r="W6" s="43" t="s">
        <v>1655</v>
      </c>
      <c r="X6" s="43"/>
      <c r="Y6" s="227" t="s">
        <v>1656</v>
      </c>
      <c r="Z6" s="227" t="s">
        <v>1656</v>
      </c>
      <c r="AA6" s="227" t="s">
        <v>1656</v>
      </c>
      <c r="AB6" s="227" t="s">
        <v>1656</v>
      </c>
      <c r="AC6" s="227" t="s">
        <v>1656</v>
      </c>
      <c r="AD6" s="227" t="s">
        <v>1656</v>
      </c>
      <c r="AE6" s="227" t="s">
        <v>1656</v>
      </c>
      <c r="AF6" s="227" t="s">
        <v>1656</v>
      </c>
      <c r="AG6" s="227" t="s">
        <v>1656</v>
      </c>
      <c r="AH6" s="227" t="s">
        <v>1656</v>
      </c>
    </row>
    <row r="7" spans="1:34">
      <c r="A7" t="s">
        <v>600</v>
      </c>
      <c r="B7" s="59">
        <v>108400</v>
      </c>
      <c r="C7" s="59">
        <v>105990</v>
      </c>
      <c r="D7" s="59">
        <v>106190</v>
      </c>
      <c r="E7" s="59">
        <v>107687</v>
      </c>
      <c r="F7" s="59">
        <v>107174</v>
      </c>
      <c r="G7" s="59">
        <v>105000</v>
      </c>
      <c r="H7" s="59">
        <v>102911</v>
      </c>
      <c r="I7" s="59">
        <v>98078</v>
      </c>
      <c r="J7" s="59">
        <v>95683</v>
      </c>
      <c r="K7" s="59">
        <v>95545</v>
      </c>
      <c r="L7" s="59"/>
      <c r="M7" t="s">
        <v>1648</v>
      </c>
      <c r="N7" s="59">
        <v>311021</v>
      </c>
      <c r="O7" s="59">
        <v>313176</v>
      </c>
      <c r="P7" s="59">
        <v>377569</v>
      </c>
      <c r="Q7" s="59">
        <v>381454</v>
      </c>
      <c r="R7" s="59">
        <v>386169</v>
      </c>
      <c r="S7" s="59">
        <v>410852</v>
      </c>
      <c r="T7" s="59">
        <v>404236</v>
      </c>
      <c r="U7" s="59">
        <v>381945</v>
      </c>
      <c r="V7" s="59">
        <v>381386</v>
      </c>
      <c r="W7" s="59">
        <v>386371</v>
      </c>
      <c r="X7" s="59"/>
      <c r="Y7" s="313">
        <v>4.0000000000000001E-3</v>
      </c>
      <c r="Z7" s="313">
        <f>O7/N7-1</f>
        <v>6.9287925895678004E-3</v>
      </c>
      <c r="AA7" s="313">
        <f>P7/O7-1</f>
        <v>0.20561281835134237</v>
      </c>
      <c r="AB7" s="313">
        <f>Q7/P7-1</f>
        <v>1.0289509996848301E-2</v>
      </c>
      <c r="AC7" s="313">
        <f>R7/Q7-1</f>
        <v>1.2360599181028276E-2</v>
      </c>
      <c r="AD7" s="313">
        <f>S7/R7-1</f>
        <v>6.391761120131334E-2</v>
      </c>
      <c r="AE7" s="313">
        <v>-1.6E-2</v>
      </c>
      <c r="AF7" s="313">
        <f>U7/T7-1</f>
        <v>-5.5143530017118692E-2</v>
      </c>
      <c r="AG7" s="313">
        <f>V7/U7-1</f>
        <v>-1.4635615075468955E-3</v>
      </c>
      <c r="AH7" s="313">
        <f>W7/V7-1</f>
        <v>1.3070747221974655E-2</v>
      </c>
    </row>
    <row r="8" spans="1:34">
      <c r="A8" t="s">
        <v>1647</v>
      </c>
      <c r="B8" s="59">
        <v>56672</v>
      </c>
      <c r="C8" s="59">
        <v>58014</v>
      </c>
      <c r="D8" s="59">
        <v>58911</v>
      </c>
      <c r="E8" s="59">
        <v>56021</v>
      </c>
      <c r="F8" s="59">
        <v>54133</v>
      </c>
      <c r="G8" s="59">
        <v>50511</v>
      </c>
      <c r="H8" s="59">
        <v>49611</v>
      </c>
      <c r="I8" s="59">
        <v>45141</v>
      </c>
      <c r="J8" s="59">
        <v>44997</v>
      </c>
      <c r="K8" s="59">
        <v>45701</v>
      </c>
      <c r="L8" s="59"/>
      <c r="M8" t="s">
        <v>1649</v>
      </c>
      <c r="N8" s="59">
        <v>192379</v>
      </c>
      <c r="O8" s="59">
        <v>202416</v>
      </c>
      <c r="P8" s="59">
        <v>151341</v>
      </c>
      <c r="Q8" s="59">
        <v>165142</v>
      </c>
      <c r="R8" s="59">
        <v>182550</v>
      </c>
      <c r="S8" s="59">
        <v>180977</v>
      </c>
      <c r="T8" s="59">
        <v>180532</v>
      </c>
      <c r="U8" s="59">
        <v>171671</v>
      </c>
      <c r="V8" s="59">
        <v>166794</v>
      </c>
      <c r="W8" s="59">
        <v>162901</v>
      </c>
      <c r="X8" s="59"/>
      <c r="Y8" s="313">
        <v>5.8999999999999997E-2</v>
      </c>
      <c r="Z8" s="313">
        <f t="shared" ref="Z8:AH16" si="0">O8/N8-1</f>
        <v>5.2173054231490879E-2</v>
      </c>
      <c r="AA8" s="313">
        <f t="shared" si="0"/>
        <v>-0.25232689115484941</v>
      </c>
      <c r="AB8" s="313">
        <f t="shared" si="0"/>
        <v>9.1191415412875454E-2</v>
      </c>
      <c r="AC8" s="313">
        <f t="shared" si="0"/>
        <v>0.10541231182860811</v>
      </c>
      <c r="AD8" s="313">
        <f t="shared" si="0"/>
        <v>-8.6168173103259305E-3</v>
      </c>
      <c r="AE8" s="313">
        <v>5.0000000000000001E-3</v>
      </c>
      <c r="AF8" s="313">
        <f t="shared" si="0"/>
        <v>-4.9082711098309417E-2</v>
      </c>
      <c r="AG8" s="313">
        <f t="shared" si="0"/>
        <v>-2.8408991617687285E-2</v>
      </c>
      <c r="AH8" s="313">
        <f t="shared" si="0"/>
        <v>-2.3340168111562809E-2</v>
      </c>
    </row>
    <row r="9" spans="1:34">
      <c r="A9" t="s">
        <v>1559</v>
      </c>
      <c r="B9" s="59">
        <v>26100</v>
      </c>
      <c r="C9" s="59">
        <v>27300</v>
      </c>
      <c r="D9" s="59">
        <v>27700</v>
      </c>
      <c r="E9" s="59">
        <v>30300</v>
      </c>
      <c r="F9" s="59">
        <v>32500</v>
      </c>
      <c r="G9" s="59">
        <v>35500</v>
      </c>
      <c r="H9" s="59">
        <v>35600</v>
      </c>
      <c r="I9" s="59">
        <v>32200</v>
      </c>
      <c r="J9" s="59">
        <v>36000</v>
      </c>
      <c r="K9" s="59">
        <v>37850</v>
      </c>
      <c r="L9" s="59"/>
      <c r="M9" s="70" t="s">
        <v>1650</v>
      </c>
      <c r="N9" s="399">
        <f>N8+N7</f>
        <v>503400</v>
      </c>
      <c r="O9" s="399">
        <f>O8+O7</f>
        <v>515592</v>
      </c>
      <c r="P9" s="399">
        <f>P8+P7</f>
        <v>528910</v>
      </c>
      <c r="Q9" s="399">
        <f>Q8+Q7</f>
        <v>546596</v>
      </c>
      <c r="R9" s="399">
        <f>F50</f>
        <v>568719</v>
      </c>
      <c r="S9" s="399">
        <f>G50</f>
        <v>585762</v>
      </c>
      <c r="T9" s="399">
        <v>584768</v>
      </c>
      <c r="U9" s="399">
        <v>553616</v>
      </c>
      <c r="V9" s="399">
        <v>548180</v>
      </c>
      <c r="W9" s="399">
        <v>549272</v>
      </c>
      <c r="X9" s="399"/>
      <c r="Y9" s="400">
        <v>2.4E-2</v>
      </c>
      <c r="Z9" s="400">
        <f t="shared" si="0"/>
        <v>2.4219308700834219E-2</v>
      </c>
      <c r="AA9" s="400">
        <f t="shared" si="0"/>
        <v>2.5830501636953329E-2</v>
      </c>
      <c r="AB9" s="400">
        <f t="shared" si="0"/>
        <v>3.3438581233101949E-2</v>
      </c>
      <c r="AC9" s="400">
        <f t="shared" si="0"/>
        <v>4.0474134461284006E-2</v>
      </c>
      <c r="AD9" s="400">
        <f t="shared" si="0"/>
        <v>2.9967347670818212E-2</v>
      </c>
      <c r="AE9" s="400">
        <v>-0.01</v>
      </c>
      <c r="AF9" s="400">
        <f t="shared" si="0"/>
        <v>-5.3272408886943179E-2</v>
      </c>
      <c r="AG9" s="400">
        <f t="shared" si="0"/>
        <v>-9.8190803733996246E-3</v>
      </c>
      <c r="AH9" s="400">
        <f t="shared" si="0"/>
        <v>1.9920464081142342E-3</v>
      </c>
    </row>
    <row r="10" spans="1:34">
      <c r="A10" t="s">
        <v>601</v>
      </c>
      <c r="B10" s="59">
        <v>27860</v>
      </c>
      <c r="C10" s="59">
        <v>30677</v>
      </c>
      <c r="D10" s="59">
        <v>30677</v>
      </c>
      <c r="E10" s="59">
        <v>32500</v>
      </c>
      <c r="F10" s="59">
        <v>33600</v>
      </c>
      <c r="G10" s="59">
        <v>34350</v>
      </c>
      <c r="H10" s="59">
        <v>33400</v>
      </c>
      <c r="I10" s="59">
        <v>33800</v>
      </c>
      <c r="J10" s="59">
        <v>33375</v>
      </c>
      <c r="K10" s="59">
        <v>33600</v>
      </c>
      <c r="L10" s="59"/>
      <c r="M10" t="s">
        <v>1651</v>
      </c>
      <c r="N10" s="59">
        <v>255931</v>
      </c>
      <c r="O10" s="333">
        <v>254743</v>
      </c>
      <c r="P10" s="333">
        <v>255532</v>
      </c>
      <c r="Q10" s="333">
        <v>254147</v>
      </c>
      <c r="R10" s="333">
        <v>255458</v>
      </c>
      <c r="S10" s="333">
        <v>257669</v>
      </c>
      <c r="T10" s="333">
        <v>336623</v>
      </c>
      <c r="U10" s="333">
        <v>335656</v>
      </c>
      <c r="V10" s="333">
        <v>328518</v>
      </c>
      <c r="W10" s="333">
        <v>326352</v>
      </c>
      <c r="X10" s="333"/>
      <c r="Y10" s="313">
        <v>-4.0000000000000001E-3</v>
      </c>
      <c r="Z10" s="313">
        <f t="shared" si="0"/>
        <v>-4.6418761306757927E-3</v>
      </c>
      <c r="AA10" s="313">
        <f t="shared" si="0"/>
        <v>3.0972391783090636E-3</v>
      </c>
      <c r="AB10" s="313">
        <f t="shared" si="0"/>
        <v>-5.4200648059734569E-3</v>
      </c>
      <c r="AC10" s="313">
        <f t="shared" si="0"/>
        <v>5.1584319311264171E-3</v>
      </c>
      <c r="AD10" s="313">
        <f t="shared" si="0"/>
        <v>8.6550430990612881E-3</v>
      </c>
      <c r="AE10" s="313">
        <v>-5.0000000000000001E-3</v>
      </c>
      <c r="AF10" s="313">
        <f t="shared" si="0"/>
        <v>-2.8726498189368677E-3</v>
      </c>
      <c r="AG10" s="313">
        <f t="shared" si="0"/>
        <v>-2.1265819767857574E-2</v>
      </c>
      <c r="AH10" s="313">
        <f t="shared" si="0"/>
        <v>-6.5932460321809216E-3</v>
      </c>
    </row>
    <row r="11" spans="1:34">
      <c r="A11" t="s">
        <v>1714</v>
      </c>
      <c r="B11" s="59">
        <v>14900</v>
      </c>
      <c r="C11" s="59">
        <v>16645</v>
      </c>
      <c r="D11" s="59">
        <v>17290</v>
      </c>
      <c r="E11" s="59">
        <v>23700</v>
      </c>
      <c r="F11" s="59">
        <v>26730</v>
      </c>
      <c r="G11" s="59">
        <v>31561</v>
      </c>
      <c r="H11" s="59">
        <v>32030</v>
      </c>
      <c r="I11" s="59">
        <v>30500</v>
      </c>
      <c r="J11" s="59">
        <v>31000</v>
      </c>
      <c r="K11" s="59">
        <v>30510</v>
      </c>
      <c r="L11" s="59"/>
      <c r="M11" t="s">
        <v>1652</v>
      </c>
      <c r="N11" s="59">
        <v>77864</v>
      </c>
      <c r="O11" s="333">
        <v>80576</v>
      </c>
      <c r="P11" s="333">
        <v>83078</v>
      </c>
      <c r="Q11" s="333">
        <v>87828</v>
      </c>
      <c r="R11" s="333">
        <v>94343</v>
      </c>
      <c r="S11" s="333">
        <f>S13-S12-S10</f>
        <v>94111</v>
      </c>
      <c r="T11" s="333">
        <f>T13-T12-T10</f>
        <v>15884</v>
      </c>
      <c r="U11" s="333">
        <f>U13-U12-U10</f>
        <v>15504</v>
      </c>
      <c r="V11" s="333">
        <v>15654</v>
      </c>
      <c r="W11" s="333">
        <v>16018</v>
      </c>
      <c r="X11" s="333"/>
      <c r="Y11" s="313">
        <v>1.6E-2</v>
      </c>
      <c r="Z11" s="313">
        <f t="shared" si="0"/>
        <v>3.4829959930134491E-2</v>
      </c>
      <c r="AA11" s="313">
        <f t="shared" si="0"/>
        <v>3.1051429706115963E-2</v>
      </c>
      <c r="AB11" s="313">
        <f t="shared" si="0"/>
        <v>5.7175184766123488E-2</v>
      </c>
      <c r="AC11" s="313">
        <f t="shared" si="0"/>
        <v>7.4179077287425343E-2</v>
      </c>
      <c r="AD11" s="313">
        <f t="shared" si="0"/>
        <v>-2.4591119637916714E-3</v>
      </c>
      <c r="AE11" s="313">
        <v>1.6E-2</v>
      </c>
      <c r="AF11" s="313">
        <f t="shared" si="0"/>
        <v>-2.3923444976076569E-2</v>
      </c>
      <c r="AG11" s="313">
        <f t="shared" si="0"/>
        <v>9.6749226006191957E-3</v>
      </c>
      <c r="AH11" s="313">
        <f t="shared" si="0"/>
        <v>2.3252842723904488E-2</v>
      </c>
    </row>
    <row r="12" spans="1:34">
      <c r="A12" t="s">
        <v>1560</v>
      </c>
      <c r="B12" s="59">
        <v>24898</v>
      </c>
      <c r="C12" s="59">
        <v>25124</v>
      </c>
      <c r="D12" s="59">
        <v>23828</v>
      </c>
      <c r="E12" s="59">
        <v>24560</v>
      </c>
      <c r="F12" s="59">
        <v>26479</v>
      </c>
      <c r="G12" s="59">
        <v>27259</v>
      </c>
      <c r="H12" s="59">
        <v>27181</v>
      </c>
      <c r="I12" s="59">
        <v>25377</v>
      </c>
      <c r="J12" s="59">
        <v>23936</v>
      </c>
      <c r="K12" s="59">
        <v>23600</v>
      </c>
      <c r="L12" s="59"/>
      <c r="M12" t="s">
        <v>1653</v>
      </c>
      <c r="N12" s="59">
        <v>145186</v>
      </c>
      <c r="O12" s="333">
        <v>143422</v>
      </c>
      <c r="P12" s="333">
        <v>153348</v>
      </c>
      <c r="Q12" s="333">
        <v>163017</v>
      </c>
      <c r="R12" s="333">
        <v>172279</v>
      </c>
      <c r="S12" s="333">
        <v>178260</v>
      </c>
      <c r="T12" s="333">
        <v>190615</v>
      </c>
      <c r="U12" s="333">
        <v>193744</v>
      </c>
      <c r="V12" s="333">
        <v>213540</v>
      </c>
      <c r="W12" s="333">
        <v>220970</v>
      </c>
      <c r="X12" s="333"/>
      <c r="Y12" s="313">
        <v>-1.9E-2</v>
      </c>
      <c r="Z12" s="313">
        <f t="shared" si="0"/>
        <v>-1.2149931811607173E-2</v>
      </c>
      <c r="AA12" s="313">
        <f t="shared" si="0"/>
        <v>6.92083501833749E-2</v>
      </c>
      <c r="AB12" s="313">
        <f t="shared" si="0"/>
        <v>6.3052664527740721E-2</v>
      </c>
      <c r="AC12" s="313">
        <f t="shared" si="0"/>
        <v>5.6816160277762373E-2</v>
      </c>
      <c r="AD12" s="313">
        <f t="shared" si="0"/>
        <v>3.471694170502504E-2</v>
      </c>
      <c r="AE12" s="313">
        <v>6.5000000000000002E-2</v>
      </c>
      <c r="AF12" s="313">
        <f t="shared" si="0"/>
        <v>1.6415287359336839E-2</v>
      </c>
      <c r="AG12" s="313">
        <f t="shared" si="0"/>
        <v>0.10217606738789331</v>
      </c>
      <c r="AH12" s="313">
        <f t="shared" si="0"/>
        <v>3.4794417907652031E-2</v>
      </c>
    </row>
    <row r="13" spans="1:34">
      <c r="A13" t="s">
        <v>1659</v>
      </c>
      <c r="B13" s="59">
        <v>18178</v>
      </c>
      <c r="C13" s="59">
        <v>18548</v>
      </c>
      <c r="D13" s="59">
        <v>18753</v>
      </c>
      <c r="E13" s="59">
        <v>19069</v>
      </c>
      <c r="F13" s="59">
        <v>19800</v>
      </c>
      <c r="G13" s="59">
        <v>19897</v>
      </c>
      <c r="H13" s="59">
        <v>19806</v>
      </c>
      <c r="I13" s="59">
        <v>18800</v>
      </c>
      <c r="J13" s="59">
        <v>17661</v>
      </c>
      <c r="K13" s="59">
        <v>18191</v>
      </c>
      <c r="L13" s="59"/>
      <c r="M13" s="70" t="s">
        <v>1654</v>
      </c>
      <c r="N13" s="399">
        <f>N12+N11+N10</f>
        <v>478981</v>
      </c>
      <c r="O13" s="399">
        <f>O12+O11+O10</f>
        <v>478741</v>
      </c>
      <c r="P13" s="399">
        <f>P12+P11+P10</f>
        <v>491958</v>
      </c>
      <c r="Q13" s="399">
        <v>504992</v>
      </c>
      <c r="R13" s="399">
        <v>522080</v>
      </c>
      <c r="S13" s="399">
        <f>G108</f>
        <v>530040</v>
      </c>
      <c r="T13" s="399">
        <v>543122</v>
      </c>
      <c r="U13" s="399">
        <v>544904</v>
      </c>
      <c r="V13" s="399">
        <v>557712</v>
      </c>
      <c r="W13" s="399">
        <v>563340</v>
      </c>
      <c r="X13" s="399"/>
      <c r="Y13" s="400">
        <v>-5.0000000000000001E-3</v>
      </c>
      <c r="Z13" s="400">
        <f t="shared" si="0"/>
        <v>-5.0106371651481574E-4</v>
      </c>
      <c r="AA13" s="400">
        <f t="shared" si="0"/>
        <v>2.7607829703325981E-2</v>
      </c>
      <c r="AB13" s="400">
        <f t="shared" si="0"/>
        <v>2.6494131612861294E-2</v>
      </c>
      <c r="AC13" s="400">
        <f t="shared" si="0"/>
        <v>3.3838159812432655E-2</v>
      </c>
      <c r="AD13" s="400">
        <f t="shared" si="0"/>
        <v>1.5246705485749246E-2</v>
      </c>
      <c r="AE13" s="400">
        <v>2.1999999999999999E-2</v>
      </c>
      <c r="AF13" s="400">
        <f t="shared" si="0"/>
        <v>3.2810307812978223E-3</v>
      </c>
      <c r="AG13" s="400">
        <f t="shared" si="0"/>
        <v>2.3505057771644244E-2</v>
      </c>
      <c r="AH13" s="400">
        <f t="shared" si="0"/>
        <v>1.0091229882089658E-2</v>
      </c>
    </row>
    <row r="14" spans="1:34">
      <c r="A14" t="s">
        <v>1562</v>
      </c>
      <c r="B14" s="59">
        <v>15696</v>
      </c>
      <c r="C14" s="59">
        <v>15650</v>
      </c>
      <c r="D14" s="59">
        <v>17409</v>
      </c>
      <c r="E14" s="59">
        <v>17274</v>
      </c>
      <c r="F14" s="59">
        <v>18383</v>
      </c>
      <c r="G14" s="59">
        <v>18565</v>
      </c>
      <c r="H14" s="59">
        <v>18044</v>
      </c>
      <c r="I14" s="59">
        <v>18009</v>
      </c>
      <c r="J14" s="59">
        <v>18123</v>
      </c>
      <c r="K14" s="59">
        <v>18150</v>
      </c>
      <c r="L14" s="59"/>
      <c r="M14" t="s">
        <v>1555</v>
      </c>
      <c r="N14" s="59">
        <v>376116</v>
      </c>
      <c r="O14" s="333">
        <v>397442</v>
      </c>
      <c r="P14" s="333">
        <v>439735</v>
      </c>
      <c r="Q14" s="333">
        <v>456531</v>
      </c>
      <c r="R14" s="333">
        <v>508037</v>
      </c>
      <c r="S14" s="333">
        <f>G145</f>
        <v>555011</v>
      </c>
      <c r="T14" s="399">
        <v>578182</v>
      </c>
      <c r="U14" s="399">
        <v>597858</v>
      </c>
      <c r="V14" s="399">
        <v>631097</v>
      </c>
      <c r="W14" s="399">
        <v>678474</v>
      </c>
      <c r="X14" s="399"/>
      <c r="Y14" s="313">
        <v>1.7000000000000001E-2</v>
      </c>
      <c r="Z14" s="313">
        <f t="shared" si="0"/>
        <v>5.6700592370438896E-2</v>
      </c>
      <c r="AA14" s="313">
        <f t="shared" si="0"/>
        <v>0.10641301120666657</v>
      </c>
      <c r="AB14" s="313">
        <f t="shared" si="0"/>
        <v>3.8195731520120013E-2</v>
      </c>
      <c r="AC14" s="313">
        <f t="shared" si="0"/>
        <v>0.11282037802471234</v>
      </c>
      <c r="AD14" s="313">
        <f t="shared" si="0"/>
        <v>9.2461769516787085E-2</v>
      </c>
      <c r="AE14" s="313">
        <v>2.8000000000000001E-2</v>
      </c>
      <c r="AF14" s="313">
        <f t="shared" si="0"/>
        <v>3.4030806908551314E-2</v>
      </c>
      <c r="AG14" s="313">
        <f t="shared" si="0"/>
        <v>5.5596813959167601E-2</v>
      </c>
      <c r="AH14" s="313">
        <f t="shared" si="0"/>
        <v>7.5070868662028278E-2</v>
      </c>
    </row>
    <row r="15" spans="1:34">
      <c r="A15" t="s">
        <v>1561</v>
      </c>
      <c r="B15" s="59">
        <v>18117</v>
      </c>
      <c r="C15" s="59">
        <v>18100</v>
      </c>
      <c r="D15" s="59">
        <v>16801</v>
      </c>
      <c r="E15" s="59">
        <v>16394</v>
      </c>
      <c r="F15" s="59">
        <v>16030</v>
      </c>
      <c r="G15" s="59">
        <v>15096</v>
      </c>
      <c r="H15" s="59">
        <v>14430</v>
      </c>
      <c r="I15" s="59">
        <v>14314</v>
      </c>
      <c r="J15" s="59">
        <v>15600</v>
      </c>
      <c r="K15" s="59">
        <v>17100</v>
      </c>
      <c r="L15" s="59"/>
      <c r="M15" t="s">
        <v>1556</v>
      </c>
      <c r="N15" s="59">
        <v>63164</v>
      </c>
      <c r="O15" s="333">
        <v>65977</v>
      </c>
      <c r="P15" s="333">
        <v>70692</v>
      </c>
      <c r="Q15" s="333">
        <f>E197</f>
        <v>72759</v>
      </c>
      <c r="R15" s="333">
        <v>78807</v>
      </c>
      <c r="S15" s="333">
        <f>G197</f>
        <v>84556</v>
      </c>
      <c r="T15" s="399">
        <v>91513</v>
      </c>
      <c r="U15" s="399">
        <v>99612</v>
      </c>
      <c r="V15" s="399">
        <v>104810</v>
      </c>
      <c r="W15" s="399">
        <v>112343</v>
      </c>
      <c r="X15" s="399"/>
      <c r="Y15" s="313">
        <v>0.05</v>
      </c>
      <c r="Z15" s="313">
        <f t="shared" si="0"/>
        <v>4.4534861630042499E-2</v>
      </c>
      <c r="AA15" s="313">
        <f t="shared" si="0"/>
        <v>7.1464298164511941E-2</v>
      </c>
      <c r="AB15" s="313">
        <f t="shared" si="0"/>
        <v>2.9239517908674184E-2</v>
      </c>
      <c r="AC15" s="313">
        <f t="shared" si="0"/>
        <v>8.3123737269616083E-2</v>
      </c>
      <c r="AD15" s="313">
        <f t="shared" si="0"/>
        <v>7.2950372428845167E-2</v>
      </c>
      <c r="AE15" s="313">
        <v>7.1999999999999995E-2</v>
      </c>
      <c r="AF15" s="313">
        <f t="shared" si="0"/>
        <v>8.8501087277217394E-2</v>
      </c>
      <c r="AG15" s="313">
        <f t="shared" si="0"/>
        <v>5.2182467975745883E-2</v>
      </c>
      <c r="AH15" s="313">
        <f t="shared" si="0"/>
        <v>7.1872912889991314E-2</v>
      </c>
    </row>
    <row r="16" spans="1:34">
      <c r="A16" t="s">
        <v>1564</v>
      </c>
      <c r="B16" s="59">
        <v>11474</v>
      </c>
      <c r="C16" s="59">
        <v>12514</v>
      </c>
      <c r="D16" s="59">
        <v>14000</v>
      </c>
      <c r="E16" s="59">
        <v>15295</v>
      </c>
      <c r="F16" s="59">
        <v>17487</v>
      </c>
      <c r="G16" s="59">
        <v>19422</v>
      </c>
      <c r="H16" s="59">
        <v>20200</v>
      </c>
      <c r="I16" s="59">
        <v>17600</v>
      </c>
      <c r="J16" s="652">
        <v>17000</v>
      </c>
      <c r="K16" s="59">
        <v>17000</v>
      </c>
      <c r="L16" s="59"/>
      <c r="M16" t="s">
        <v>1553</v>
      </c>
      <c r="N16" s="59">
        <v>21564</v>
      </c>
      <c r="O16" s="333">
        <v>21379</v>
      </c>
      <c r="P16" s="333">
        <v>20948</v>
      </c>
      <c r="Q16" s="333">
        <f>E64</f>
        <v>21088</v>
      </c>
      <c r="R16" s="333">
        <v>21295</v>
      </c>
      <c r="S16" s="333">
        <f>G64</f>
        <v>21796</v>
      </c>
      <c r="T16" s="399">
        <v>21585</v>
      </c>
      <c r="U16" s="399">
        <v>21576</v>
      </c>
      <c r="V16" s="399">
        <v>21668</v>
      </c>
      <c r="W16" s="399">
        <v>21727</v>
      </c>
      <c r="X16" s="399"/>
      <c r="Y16" s="313">
        <v>8.0000000000000002E-3</v>
      </c>
      <c r="Z16" s="313">
        <f t="shared" si="0"/>
        <v>-8.5791133370431982E-3</v>
      </c>
      <c r="AA16" s="313">
        <f t="shared" si="0"/>
        <v>-2.0159970064081545E-2</v>
      </c>
      <c r="AB16" s="313">
        <f t="shared" si="0"/>
        <v>6.6832155814398053E-3</v>
      </c>
      <c r="AC16" s="313">
        <f t="shared" si="0"/>
        <v>9.8160091047041487E-3</v>
      </c>
      <c r="AD16" s="313">
        <f t="shared" si="0"/>
        <v>2.3526649448227355E-2</v>
      </c>
      <c r="AE16" s="313">
        <v>2.1999999999999999E-2</v>
      </c>
      <c r="AF16" s="313">
        <f t="shared" si="0"/>
        <v>-4.1695621959692009E-4</v>
      </c>
      <c r="AG16" s="313">
        <f t="shared" si="0"/>
        <v>4.2639970337412514E-3</v>
      </c>
      <c r="AH16" s="313">
        <f t="shared" si="0"/>
        <v>2.7229093594240972E-3</v>
      </c>
    </row>
    <row r="17" spans="1:34" ht="13.5" thickBot="1">
      <c r="A17" t="s">
        <v>1563</v>
      </c>
      <c r="B17" s="59">
        <v>12592</v>
      </c>
      <c r="C17" s="59">
        <v>13672</v>
      </c>
      <c r="D17" s="59">
        <v>12566</v>
      </c>
      <c r="E17" s="59">
        <v>12269</v>
      </c>
      <c r="F17" s="59">
        <v>12055</v>
      </c>
      <c r="G17" s="59">
        <v>13520</v>
      </c>
      <c r="H17" s="59">
        <v>13212</v>
      </c>
      <c r="I17" s="59">
        <v>12409</v>
      </c>
      <c r="J17" s="59">
        <v>12370</v>
      </c>
      <c r="K17" s="59">
        <v>12510</v>
      </c>
      <c r="L17" s="59"/>
      <c r="M17" s="46" t="s">
        <v>1557</v>
      </c>
      <c r="N17" s="60">
        <f t="shared" ref="N17:S17" si="1">N9+N13+N14+N15+N16</f>
        <v>1443225</v>
      </c>
      <c r="O17" s="60">
        <f t="shared" si="1"/>
        <v>1479131</v>
      </c>
      <c r="P17" s="60">
        <f t="shared" si="1"/>
        <v>1552243</v>
      </c>
      <c r="Q17" s="60">
        <f t="shared" si="1"/>
        <v>1601966</v>
      </c>
      <c r="R17" s="60">
        <f t="shared" si="1"/>
        <v>1698938</v>
      </c>
      <c r="S17" s="60">
        <f t="shared" si="1"/>
        <v>1777165</v>
      </c>
      <c r="T17" s="60">
        <v>1819170</v>
      </c>
      <c r="U17" s="60">
        <v>1817566</v>
      </c>
      <c r="V17" s="60">
        <v>1863467</v>
      </c>
      <c r="W17" s="60">
        <v>1925156</v>
      </c>
      <c r="X17" s="60"/>
      <c r="Y17" s="335">
        <v>1.2999999999999999E-2</v>
      </c>
      <c r="Z17" s="335">
        <f>O17/N17-1</f>
        <v>2.4879003620364104E-2</v>
      </c>
      <c r="AA17" s="335">
        <f>P17/O17-1</f>
        <v>4.9429022851931403E-2</v>
      </c>
      <c r="AB17" s="335">
        <f>Q17/P17-1</f>
        <v>3.2032999987759547E-2</v>
      </c>
      <c r="AC17" s="335">
        <f>R17/Q17-1</f>
        <v>6.0533119928887436E-2</v>
      </c>
      <c r="AD17" s="335">
        <f>S17/R17-1</f>
        <v>4.6044646714594739E-2</v>
      </c>
      <c r="AE17" s="335">
        <v>1.6E-2</v>
      </c>
      <c r="AF17" s="335">
        <f>U17/T17-1</f>
        <v>-8.8172078475345916E-4</v>
      </c>
      <c r="AG17" s="335">
        <f>V17/U17-1</f>
        <v>2.525410356487745E-2</v>
      </c>
      <c r="AH17" s="335">
        <f>W17/V17-1</f>
        <v>3.3104423099523661E-2</v>
      </c>
    </row>
    <row r="18" spans="1:34" ht="13.5" thickTop="1">
      <c r="A18" t="s">
        <v>1568</v>
      </c>
      <c r="B18" s="59">
        <v>7360</v>
      </c>
      <c r="C18" s="59">
        <v>7840</v>
      </c>
      <c r="D18" s="59">
        <v>8245</v>
      </c>
      <c r="E18" s="59">
        <v>8936</v>
      </c>
      <c r="F18" s="59">
        <v>9140</v>
      </c>
      <c r="G18" s="59">
        <v>9205</v>
      </c>
      <c r="H18" s="59">
        <v>9900</v>
      </c>
      <c r="I18" s="59">
        <v>9500</v>
      </c>
      <c r="J18" s="59">
        <v>9670</v>
      </c>
      <c r="K18" s="59">
        <v>9800</v>
      </c>
      <c r="L18" s="59"/>
      <c r="AE18" s="10"/>
    </row>
    <row r="19" spans="1:34">
      <c r="A19" t="s">
        <v>1565</v>
      </c>
      <c r="B19" s="59">
        <v>8731</v>
      </c>
      <c r="C19" s="59">
        <v>8891</v>
      </c>
      <c r="D19" s="59">
        <v>8670</v>
      </c>
      <c r="E19" s="59">
        <v>8785</v>
      </c>
      <c r="F19" s="59">
        <v>8818</v>
      </c>
      <c r="G19" s="59">
        <v>9044</v>
      </c>
      <c r="H19" s="59">
        <v>8937</v>
      </c>
      <c r="I19" s="59">
        <v>8728</v>
      </c>
      <c r="J19" s="59">
        <v>8670</v>
      </c>
      <c r="K19" s="59">
        <v>8917</v>
      </c>
      <c r="L19" s="59"/>
    </row>
    <row r="20" spans="1:34">
      <c r="A20" t="s">
        <v>1570</v>
      </c>
      <c r="B20" s="59">
        <v>7129</v>
      </c>
      <c r="C20" s="59">
        <v>7350</v>
      </c>
      <c r="D20" s="59">
        <v>7710</v>
      </c>
      <c r="E20" s="59">
        <v>7440</v>
      </c>
      <c r="F20" s="59">
        <v>8359</v>
      </c>
      <c r="G20" s="59">
        <v>8191</v>
      </c>
      <c r="H20" s="59">
        <v>8208</v>
      </c>
      <c r="I20" s="59">
        <v>7832</v>
      </c>
      <c r="J20" s="59">
        <v>8312</v>
      </c>
      <c r="K20" s="59">
        <v>8250</v>
      </c>
      <c r="L20" s="59"/>
      <c r="M20" s="754" t="s">
        <v>452</v>
      </c>
      <c r="N20" s="754"/>
      <c r="O20" s="754"/>
      <c r="P20" s="754"/>
      <c r="Q20" s="754"/>
      <c r="R20" s="754"/>
      <c r="S20" s="754"/>
      <c r="T20" s="754"/>
      <c r="U20" s="754"/>
      <c r="V20" s="754"/>
      <c r="W20" s="754"/>
      <c r="X20" s="754"/>
      <c r="Y20" s="754"/>
      <c r="Z20" s="754"/>
      <c r="AA20" s="754"/>
    </row>
    <row r="21" spans="1:34" ht="13.5" thickBot="1">
      <c r="A21" t="s">
        <v>1567</v>
      </c>
      <c r="B21" s="59">
        <v>9157</v>
      </c>
      <c r="C21" s="59">
        <v>8023</v>
      </c>
      <c r="D21" s="59">
        <v>8142</v>
      </c>
      <c r="E21" s="59">
        <v>8969</v>
      </c>
      <c r="F21" s="59">
        <v>9377</v>
      </c>
      <c r="G21" s="59">
        <v>9270</v>
      </c>
      <c r="H21" s="59">
        <v>8846</v>
      </c>
      <c r="I21" s="59">
        <v>8041</v>
      </c>
      <c r="J21" s="59">
        <v>8249</v>
      </c>
      <c r="K21" s="59">
        <v>8100</v>
      </c>
      <c r="L21" s="59"/>
      <c r="M21" s="50" t="s">
        <v>1728</v>
      </c>
      <c r="N21" s="229">
        <v>2002</v>
      </c>
      <c r="O21" s="229">
        <v>2003</v>
      </c>
      <c r="P21" s="229">
        <v>2004</v>
      </c>
      <c r="Q21" s="229">
        <v>2005</v>
      </c>
      <c r="R21" s="229">
        <v>2006</v>
      </c>
      <c r="S21" s="229">
        <v>2007</v>
      </c>
      <c r="T21" s="229">
        <v>2008</v>
      </c>
      <c r="U21" s="229">
        <v>2009</v>
      </c>
      <c r="V21" s="229">
        <v>2010</v>
      </c>
      <c r="W21" s="229">
        <v>2011</v>
      </c>
      <c r="X21" s="229"/>
      <c r="Y21" s="50" t="s">
        <v>1729</v>
      </c>
      <c r="Z21" s="50" t="s">
        <v>1157</v>
      </c>
      <c r="AA21" s="50" t="s">
        <v>338</v>
      </c>
      <c r="AB21" s="50" t="s">
        <v>579</v>
      </c>
      <c r="AC21" s="50" t="s">
        <v>859</v>
      </c>
      <c r="AD21" s="50" t="s">
        <v>1811</v>
      </c>
      <c r="AE21" s="50" t="s">
        <v>1934</v>
      </c>
      <c r="AF21" s="50" t="s">
        <v>1935</v>
      </c>
      <c r="AG21" s="50" t="s">
        <v>2062</v>
      </c>
      <c r="AH21" s="50" t="s">
        <v>2113</v>
      </c>
    </row>
    <row r="22" spans="1:34">
      <c r="A22" t="s">
        <v>1566</v>
      </c>
      <c r="B22" s="59">
        <v>8534</v>
      </c>
      <c r="C22" s="59">
        <v>8351</v>
      </c>
      <c r="D22" s="59">
        <v>8550</v>
      </c>
      <c r="E22" s="59">
        <v>8704</v>
      </c>
      <c r="F22" s="59">
        <v>8175</v>
      </c>
      <c r="G22" s="59">
        <v>8042</v>
      </c>
      <c r="H22" s="59">
        <v>6474</v>
      </c>
      <c r="I22" s="59">
        <v>6046</v>
      </c>
      <c r="J22" s="59">
        <v>6335</v>
      </c>
      <c r="K22" s="59">
        <v>6300</v>
      </c>
      <c r="L22" s="59"/>
      <c r="M22" t="str">
        <f>A112</f>
        <v>China</v>
      </c>
      <c r="N22" s="2">
        <f>B112</f>
        <v>235580</v>
      </c>
      <c r="O22" s="2">
        <f>C112</f>
        <v>254048</v>
      </c>
      <c r="P22" s="2">
        <f>D112</f>
        <v>291000</v>
      </c>
      <c r="Q22" s="2">
        <f>E112</f>
        <v>306156</v>
      </c>
      <c r="R22" s="2">
        <v>351515</v>
      </c>
      <c r="S22" s="2">
        <f>G112</f>
        <v>393137</v>
      </c>
      <c r="T22" s="2">
        <f>H112</f>
        <v>410301</v>
      </c>
      <c r="U22" s="2">
        <f>I112</f>
        <v>423638</v>
      </c>
      <c r="V22" s="2">
        <f>J112</f>
        <v>448304</v>
      </c>
      <c r="W22" s="2">
        <f>K112</f>
        <v>489880</v>
      </c>
      <c r="X22" s="2"/>
      <c r="Y22" s="136">
        <f t="shared" ref="Y22:Z29" si="2">N22/N$17</f>
        <v>0.16323165133641671</v>
      </c>
      <c r="Z22" s="136">
        <f t="shared" si="2"/>
        <v>0.17175490203369412</v>
      </c>
      <c r="AA22" s="136">
        <f t="shared" ref="AA22:AD29" si="3">P22/P$17</f>
        <v>0.18747064731488561</v>
      </c>
      <c r="AB22" s="136">
        <f t="shared" si="3"/>
        <v>0.19111267030636106</v>
      </c>
      <c r="AC22" s="136">
        <f t="shared" si="3"/>
        <v>0.20690278279725335</v>
      </c>
      <c r="AD22" s="136">
        <f t="shared" si="3"/>
        <v>0.22121581282548328</v>
      </c>
      <c r="AE22" s="136">
        <f t="shared" ref="AE22:AE29" si="4">T22/T$17</f>
        <v>0.2255429673972196</v>
      </c>
      <c r="AF22" s="136">
        <f t="shared" ref="AF22:AH29" si="5">U22/U$17</f>
        <v>0.23307984414321131</v>
      </c>
      <c r="AG22" s="136">
        <f t="shared" si="5"/>
        <v>0.24057522886104235</v>
      </c>
      <c r="AH22" s="136">
        <f t="shared" si="5"/>
        <v>0.25446249550685762</v>
      </c>
    </row>
    <row r="23" spans="1:34">
      <c r="A23" t="s">
        <v>1569</v>
      </c>
      <c r="B23" s="59">
        <v>7398</v>
      </c>
      <c r="C23" s="59">
        <v>7500</v>
      </c>
      <c r="D23" s="59">
        <v>6872</v>
      </c>
      <c r="E23" s="59">
        <v>6810</v>
      </c>
      <c r="F23" s="59">
        <v>6930</v>
      </c>
      <c r="G23" s="59">
        <v>6500</v>
      </c>
      <c r="H23" s="59">
        <v>7049</v>
      </c>
      <c r="I23" s="59">
        <v>6194</v>
      </c>
      <c r="J23" s="59">
        <v>6000</v>
      </c>
      <c r="K23" s="59">
        <v>6000</v>
      </c>
      <c r="L23" s="59"/>
      <c r="M23" s="59" t="str">
        <f>A68</f>
        <v>USA</v>
      </c>
      <c r="N23" s="2">
        <f>B68</f>
        <v>234562</v>
      </c>
      <c r="O23" s="2">
        <f>C68</f>
        <v>231300</v>
      </c>
      <c r="P23" s="2">
        <v>232402</v>
      </c>
      <c r="Q23" s="2">
        <f>E68</f>
        <v>230991</v>
      </c>
      <c r="R23" s="2">
        <v>231822</v>
      </c>
      <c r="S23" s="2">
        <f>G68</f>
        <v>230618</v>
      </c>
      <c r="T23" s="2">
        <f>H68</f>
        <v>231772</v>
      </c>
      <c r="U23" s="2">
        <f>I68</f>
        <v>230937</v>
      </c>
      <c r="V23" s="2">
        <f>J68</f>
        <v>228982</v>
      </c>
      <c r="W23" s="2">
        <f>K68</f>
        <v>225337</v>
      </c>
      <c r="X23" s="2"/>
      <c r="Y23" s="136">
        <f t="shared" si="2"/>
        <v>0.16252628661504617</v>
      </c>
      <c r="Z23" s="136">
        <f t="shared" si="2"/>
        <v>0.15637560162014047</v>
      </c>
      <c r="AA23" s="136">
        <f t="shared" si="3"/>
        <v>0.14972011469853624</v>
      </c>
      <c r="AB23" s="136">
        <f t="shared" si="3"/>
        <v>0.14419219883568066</v>
      </c>
      <c r="AC23" s="136">
        <f t="shared" si="3"/>
        <v>0.13645112417286565</v>
      </c>
      <c r="AD23" s="136">
        <f t="shared" si="3"/>
        <v>0.1297673541848956</v>
      </c>
      <c r="AE23" s="136">
        <f t="shared" si="4"/>
        <v>0.12740535518945453</v>
      </c>
      <c r="AF23" s="136">
        <f t="shared" si="5"/>
        <v>0.12705838467488939</v>
      </c>
      <c r="AG23" s="136">
        <f t="shared" si="5"/>
        <v>0.12287955729830471</v>
      </c>
      <c r="AH23" s="136">
        <f t="shared" si="5"/>
        <v>0.11704869631344161</v>
      </c>
    </row>
    <row r="24" spans="1:34">
      <c r="A24" t="s">
        <v>325</v>
      </c>
      <c r="B24" s="389" t="s">
        <v>235</v>
      </c>
      <c r="C24" s="389" t="s">
        <v>235</v>
      </c>
      <c r="D24" s="389" t="s">
        <v>235</v>
      </c>
      <c r="E24" s="389" t="s">
        <v>235</v>
      </c>
      <c r="F24" s="59">
        <v>5878</v>
      </c>
      <c r="G24" s="59"/>
      <c r="H24" s="390"/>
      <c r="I24" s="390">
        <v>501</v>
      </c>
      <c r="J24" s="390">
        <v>5383</v>
      </c>
      <c r="K24" s="390">
        <v>5523</v>
      </c>
      <c r="L24" s="59"/>
      <c r="M24" t="str">
        <f>A7</f>
        <v>Germany*</v>
      </c>
      <c r="N24" s="2">
        <f>B7</f>
        <v>108400</v>
      </c>
      <c r="O24" s="2">
        <f>C7</f>
        <v>105990</v>
      </c>
      <c r="P24" s="2">
        <f>D7</f>
        <v>106190</v>
      </c>
      <c r="Q24" s="2">
        <f>E7</f>
        <v>107687</v>
      </c>
      <c r="R24" s="2">
        <v>99900</v>
      </c>
      <c r="S24" s="2">
        <f>G7</f>
        <v>105000</v>
      </c>
      <c r="T24" s="2">
        <f>H7</f>
        <v>102911</v>
      </c>
      <c r="U24" s="2">
        <f>I7</f>
        <v>98078</v>
      </c>
      <c r="V24" s="2">
        <f>J7</f>
        <v>95683</v>
      </c>
      <c r="W24" s="2">
        <f>K7</f>
        <v>95545</v>
      </c>
      <c r="X24" s="2"/>
      <c r="Y24" s="136">
        <f t="shared" ref="Y24:AH24" si="6">N24/N$17</f>
        <v>7.5109563650851391E-2</v>
      </c>
      <c r="Z24" s="136">
        <f t="shared" si="6"/>
        <v>7.1656939108165535E-2</v>
      </c>
      <c r="AA24" s="136">
        <f t="shared" si="6"/>
        <v>6.8410680544218908E-2</v>
      </c>
      <c r="AB24" s="136">
        <f t="shared" si="6"/>
        <v>6.7221776242442105E-2</v>
      </c>
      <c r="AC24" s="136">
        <f t="shared" si="6"/>
        <v>5.88014394874916E-2</v>
      </c>
      <c r="AD24" s="136">
        <f t="shared" si="6"/>
        <v>5.9082865125072798E-2</v>
      </c>
      <c r="AE24" s="136">
        <f t="shared" si="6"/>
        <v>5.6570304039754396E-2</v>
      </c>
      <c r="AF24" s="136">
        <f t="shared" si="6"/>
        <v>5.3961176650531538E-2</v>
      </c>
      <c r="AG24" s="136">
        <f t="shared" si="6"/>
        <v>5.1346763854685916E-2</v>
      </c>
      <c r="AH24" s="136">
        <f t="shared" si="6"/>
        <v>4.9629744290852276E-2</v>
      </c>
    </row>
    <row r="25" spans="1:34">
      <c r="A25" t="s">
        <v>1571</v>
      </c>
      <c r="B25" s="59">
        <v>3939</v>
      </c>
      <c r="C25" s="59">
        <v>4693</v>
      </c>
      <c r="D25" s="59">
        <v>4312</v>
      </c>
      <c r="E25" s="59">
        <v>4225</v>
      </c>
      <c r="F25" s="59">
        <v>5228</v>
      </c>
      <c r="G25" s="59">
        <v>5686</v>
      </c>
      <c r="H25" s="59">
        <v>5770</v>
      </c>
      <c r="I25" s="59">
        <v>5255</v>
      </c>
      <c r="J25" s="59">
        <v>5020</v>
      </c>
      <c r="K25" s="390">
        <v>5020</v>
      </c>
      <c r="L25" s="59"/>
      <c r="M25" t="str">
        <f>A69</f>
        <v>Brazil *</v>
      </c>
      <c r="N25" s="2">
        <f>B69</f>
        <v>86000</v>
      </c>
      <c r="O25" s="2">
        <f>C69</f>
        <v>82200</v>
      </c>
      <c r="P25" s="2">
        <f>D69</f>
        <v>85600</v>
      </c>
      <c r="Q25" s="2">
        <f>E69</f>
        <v>91072</v>
      </c>
      <c r="R25" s="2">
        <v>93600</v>
      </c>
      <c r="S25" s="2">
        <f>G69</f>
        <v>96000</v>
      </c>
      <c r="T25" s="2">
        <f>H69</f>
        <v>106300</v>
      </c>
      <c r="U25" s="2">
        <f>I69</f>
        <v>107000</v>
      </c>
      <c r="V25" s="2">
        <f>J69</f>
        <v>128700</v>
      </c>
      <c r="W25" s="2">
        <f>K69</f>
        <v>133000</v>
      </c>
      <c r="X25" s="2"/>
      <c r="Y25" s="136">
        <f t="shared" si="2"/>
        <v>5.9588768210085054E-2</v>
      </c>
      <c r="Z25" s="136">
        <f t="shared" si="2"/>
        <v>5.5573171003785331E-2</v>
      </c>
      <c r="AA25" s="136">
        <f t="shared" si="3"/>
        <v>5.5146004845890752E-2</v>
      </c>
      <c r="AB25" s="136">
        <f t="shared" si="3"/>
        <v>5.6850145383859581E-2</v>
      </c>
      <c r="AC25" s="136">
        <f t="shared" si="3"/>
        <v>5.5093240600893031E-2</v>
      </c>
      <c r="AD25" s="136">
        <f t="shared" si="3"/>
        <v>5.4018619542923703E-2</v>
      </c>
      <c r="AE25" s="136">
        <f t="shared" si="4"/>
        <v>5.8433241533226689E-2</v>
      </c>
      <c r="AF25" s="136">
        <f t="shared" si="5"/>
        <v>5.8869939248423438E-2</v>
      </c>
      <c r="AG25" s="136">
        <f t="shared" si="5"/>
        <v>6.9064813060816216E-2</v>
      </c>
      <c r="AH25" s="136">
        <f t="shared" si="5"/>
        <v>6.9085310489124002E-2</v>
      </c>
    </row>
    <row r="26" spans="1:34">
      <c r="A26" s="91" t="s">
        <v>2106</v>
      </c>
      <c r="B26" s="59">
        <v>2026</v>
      </c>
      <c r="C26" s="59">
        <v>2000</v>
      </c>
      <c r="D26" s="59">
        <v>2200</v>
      </c>
      <c r="E26" s="59">
        <v>2715</v>
      </c>
      <c r="F26" s="59">
        <v>3320</v>
      </c>
      <c r="G26" s="59">
        <v>3550</v>
      </c>
      <c r="H26" s="59">
        <v>3400</v>
      </c>
      <c r="I26" s="59">
        <v>3366</v>
      </c>
      <c r="J26" s="59">
        <v>3974</v>
      </c>
      <c r="K26" s="59">
        <v>4690</v>
      </c>
      <c r="L26" s="59"/>
      <c r="M26" t="str">
        <f>A6</f>
        <v>Russia</v>
      </c>
      <c r="N26" s="2">
        <f>B6</f>
        <v>70200</v>
      </c>
      <c r="O26" s="2">
        <f>C6</f>
        <v>73200</v>
      </c>
      <c r="P26" s="2">
        <f>D6</f>
        <v>85200</v>
      </c>
      <c r="Q26" s="2">
        <f>E6</f>
        <v>89200</v>
      </c>
      <c r="R26" s="2">
        <v>107174</v>
      </c>
      <c r="S26" s="2">
        <f>G6</f>
        <v>116000</v>
      </c>
      <c r="T26" s="2">
        <f>H6</f>
        <v>114000</v>
      </c>
      <c r="U26" s="2">
        <f>I6</f>
        <v>108500</v>
      </c>
      <c r="V26" s="2">
        <f>J6</f>
        <v>102930</v>
      </c>
      <c r="W26" s="2">
        <f>K6</f>
        <v>98140</v>
      </c>
      <c r="X26" s="2"/>
      <c r="Y26" s="136">
        <f t="shared" ref="Y26:AH27" si="7">N26/N$17</f>
        <v>4.8641064283115938E-2</v>
      </c>
      <c r="Z26" s="136">
        <f t="shared" si="7"/>
        <v>4.9488517244246792E-2</v>
      </c>
      <c r="AA26" s="136">
        <f t="shared" si="7"/>
        <v>5.4888313234461354E-2</v>
      </c>
      <c r="AB26" s="136">
        <f t="shared" si="7"/>
        <v>5.5681581257030426E-2</v>
      </c>
      <c r="AC26" s="136">
        <f t="shared" si="7"/>
        <v>6.3082937694018265E-2</v>
      </c>
      <c r="AD26" s="136">
        <f t="shared" si="7"/>
        <v>6.527249861436614E-2</v>
      </c>
      <c r="AE26" s="136">
        <f t="shared" si="7"/>
        <v>6.2665941061033334E-2</v>
      </c>
      <c r="AF26" s="136">
        <f t="shared" si="7"/>
        <v>5.9695218770597601E-2</v>
      </c>
      <c r="AG26" s="136">
        <f t="shared" si="7"/>
        <v>5.523575142462947E-2</v>
      </c>
      <c r="AH26" s="136">
        <f t="shared" si="7"/>
        <v>5.0977687003027287E-2</v>
      </c>
    </row>
    <row r="27" spans="1:34">
      <c r="A27" t="s">
        <v>1573</v>
      </c>
      <c r="B27" s="59">
        <v>4165</v>
      </c>
      <c r="C27" s="59">
        <v>3979</v>
      </c>
      <c r="D27" s="59">
        <v>3788</v>
      </c>
      <c r="E27" s="59">
        <v>3781</v>
      </c>
      <c r="F27" s="59">
        <v>3730</v>
      </c>
      <c r="G27" s="59">
        <v>4011</v>
      </c>
      <c r="H27" s="59">
        <v>3749</v>
      </c>
      <c r="I27" s="59">
        <v>3740</v>
      </c>
      <c r="J27" s="59">
        <v>4319</v>
      </c>
      <c r="K27" s="59">
        <v>4491</v>
      </c>
      <c r="L27" s="59"/>
      <c r="M27" t="str">
        <f>A70</f>
        <v>Mexico</v>
      </c>
      <c r="N27" s="2">
        <f>B70</f>
        <v>63700</v>
      </c>
      <c r="O27" s="2">
        <f>C70</f>
        <v>66420</v>
      </c>
      <c r="P27" s="2">
        <f>D70</f>
        <v>68482</v>
      </c>
      <c r="Q27" s="2">
        <f>E70</f>
        <v>72558</v>
      </c>
      <c r="R27" s="2">
        <v>78162</v>
      </c>
      <c r="S27" s="2">
        <f>G70</f>
        <v>81000</v>
      </c>
      <c r="T27" s="2">
        <f>H70</f>
        <v>82343</v>
      </c>
      <c r="U27" s="2">
        <f>I70</f>
        <v>82325</v>
      </c>
      <c r="V27" s="2">
        <f>J70</f>
        <v>79889</v>
      </c>
      <c r="W27" s="2">
        <f>K70</f>
        <v>81500</v>
      </c>
      <c r="X27" s="2"/>
      <c r="Y27" s="136">
        <f t="shared" si="7"/>
        <v>4.4137262034679277E-2</v>
      </c>
      <c r="Z27" s="136">
        <f t="shared" si="7"/>
        <v>4.4904744745394423E-2</v>
      </c>
      <c r="AA27" s="136">
        <f t="shared" si="7"/>
        <v>4.4118092334769751E-2</v>
      </c>
      <c r="AB27" s="136">
        <f t="shared" si="7"/>
        <v>4.5293096108157099E-2</v>
      </c>
      <c r="AC27" s="136">
        <f t="shared" si="7"/>
        <v>4.6006387519732912E-2</v>
      </c>
      <c r="AD27" s="136">
        <f t="shared" si="7"/>
        <v>4.5578210239341874E-2</v>
      </c>
      <c r="AE27" s="136">
        <f t="shared" si="7"/>
        <v>4.5264048989374278E-2</v>
      </c>
      <c r="AF27" s="136">
        <f t="shared" si="7"/>
        <v>4.52940911086585E-2</v>
      </c>
      <c r="AG27" s="136">
        <f t="shared" si="7"/>
        <v>4.2871164340447132E-2</v>
      </c>
      <c r="AH27" s="136">
        <f t="shared" si="7"/>
        <v>4.2334231615515833E-2</v>
      </c>
    </row>
    <row r="28" spans="1:34">
      <c r="A28" t="s">
        <v>1572</v>
      </c>
      <c r="B28" s="59">
        <v>4136</v>
      </c>
      <c r="C28" s="59">
        <v>4564</v>
      </c>
      <c r="D28" s="59">
        <v>4617</v>
      </c>
      <c r="E28" s="59">
        <v>4587</v>
      </c>
      <c r="F28" s="59">
        <v>4548</v>
      </c>
      <c r="G28" s="59">
        <v>4547</v>
      </c>
      <c r="H28" s="59">
        <v>4470</v>
      </c>
      <c r="I28" s="59">
        <v>4491</v>
      </c>
      <c r="J28" s="59">
        <v>4235</v>
      </c>
      <c r="K28" s="59">
        <v>4220</v>
      </c>
      <c r="L28" s="59"/>
      <c r="M28" t="str">
        <f>A113</f>
        <v>Japan</v>
      </c>
      <c r="N28" s="2">
        <f>B113</f>
        <v>69304</v>
      </c>
      <c r="O28" s="2">
        <f>C113</f>
        <v>64970</v>
      </c>
      <c r="P28" s="2">
        <f>D113</f>
        <v>65490</v>
      </c>
      <c r="Q28" s="2">
        <f>E113</f>
        <v>63430</v>
      </c>
      <c r="R28" s="2">
        <v>62980</v>
      </c>
      <c r="S28" s="2">
        <f>G113</f>
        <v>62804</v>
      </c>
      <c r="T28" s="2">
        <f>H113</f>
        <v>61111</v>
      </c>
      <c r="U28" s="2">
        <f>I113</f>
        <v>59820</v>
      </c>
      <c r="V28" s="2">
        <f>J113</f>
        <v>58100</v>
      </c>
      <c r="W28" s="2">
        <f>K113</f>
        <v>56000</v>
      </c>
      <c r="X28" s="2"/>
      <c r="Y28" s="136">
        <f t="shared" si="2"/>
        <v>4.8020232465485285E-2</v>
      </c>
      <c r="Z28" s="136">
        <f t="shared" si="2"/>
        <v>4.3924439417468771E-2</v>
      </c>
      <c r="AA28" s="136">
        <f t="shared" si="3"/>
        <v>4.2190559081277869E-2</v>
      </c>
      <c r="AB28" s="136">
        <f t="shared" si="3"/>
        <v>3.9595097523917488E-2</v>
      </c>
      <c r="AC28" s="136">
        <f t="shared" si="3"/>
        <v>3.7070216806028233E-2</v>
      </c>
      <c r="AD28" s="136">
        <f t="shared" si="3"/>
        <v>3.533943106014354E-2</v>
      </c>
      <c r="AE28" s="136">
        <f t="shared" si="4"/>
        <v>3.3592792317375504E-2</v>
      </c>
      <c r="AF28" s="136">
        <f t="shared" si="5"/>
        <v>3.2912147344305517E-2</v>
      </c>
      <c r="AG28" s="136">
        <f t="shared" si="5"/>
        <v>3.1178443192178881E-2</v>
      </c>
      <c r="AH28" s="136">
        <f t="shared" si="5"/>
        <v>2.9088551784894313E-2</v>
      </c>
    </row>
    <row r="29" spans="1:34">
      <c r="A29" s="91" t="s">
        <v>2107</v>
      </c>
      <c r="B29" s="59">
        <v>4550</v>
      </c>
      <c r="C29" s="59">
        <v>4400</v>
      </c>
      <c r="D29" s="59">
        <v>4000</v>
      </c>
      <c r="E29" s="59">
        <v>3888</v>
      </c>
      <c r="F29" s="59">
        <v>3850</v>
      </c>
      <c r="G29" s="59">
        <v>4150</v>
      </c>
      <c r="H29" s="59">
        <v>4600</v>
      </c>
      <c r="I29" s="59">
        <v>4450</v>
      </c>
      <c r="J29" s="59">
        <v>4050</v>
      </c>
      <c r="K29" s="59">
        <v>4000</v>
      </c>
      <c r="L29" s="59"/>
      <c r="M29" s="59" t="str">
        <f>A8</f>
        <v>Great Britain</v>
      </c>
      <c r="N29" s="2">
        <f>B8</f>
        <v>56672</v>
      </c>
      <c r="O29" s="2">
        <f>C8</f>
        <v>58014</v>
      </c>
      <c r="P29" s="2">
        <f>D8</f>
        <v>58911</v>
      </c>
      <c r="Q29" s="2">
        <f>E8</f>
        <v>56021</v>
      </c>
      <c r="R29" s="2">
        <v>54133</v>
      </c>
      <c r="S29" s="2">
        <f>G8</f>
        <v>50511</v>
      </c>
      <c r="T29" s="2">
        <f>H8</f>
        <v>49611</v>
      </c>
      <c r="U29" s="2">
        <f>I8</f>
        <v>45141</v>
      </c>
      <c r="V29" s="2">
        <f>J8</f>
        <v>44997</v>
      </c>
      <c r="W29" s="2">
        <f>K8</f>
        <v>45701</v>
      </c>
      <c r="X29" s="2"/>
      <c r="Y29" s="136">
        <f t="shared" si="2"/>
        <v>3.9267612465138838E-2</v>
      </c>
      <c r="Z29" s="136">
        <f t="shared" si="2"/>
        <v>3.922167813398543E-2</v>
      </c>
      <c r="AA29" s="136">
        <f t="shared" si="3"/>
        <v>3.7952176302292875E-2</v>
      </c>
      <c r="AB29" s="136">
        <f t="shared" si="3"/>
        <v>3.4970155421525803E-2</v>
      </c>
      <c r="AC29" s="136">
        <f t="shared" si="3"/>
        <v>3.1862846083847672E-2</v>
      </c>
      <c r="AD29" s="136">
        <f t="shared" si="3"/>
        <v>2.8422234288881448E-2</v>
      </c>
      <c r="AE29" s="136">
        <f t="shared" si="4"/>
        <v>2.7271228087534426E-2</v>
      </c>
      <c r="AF29" s="136">
        <f t="shared" si="5"/>
        <v>2.4835961940309181E-2</v>
      </c>
      <c r="AG29" s="136">
        <f t="shared" si="5"/>
        <v>2.4146926132848072E-2</v>
      </c>
      <c r="AH29" s="136">
        <f t="shared" si="5"/>
        <v>2.3738855448597412E-2</v>
      </c>
    </row>
    <row r="30" spans="1:34" ht="13.5" thickBot="1">
      <c r="A30" t="s">
        <v>1574</v>
      </c>
      <c r="B30" s="59">
        <v>3728</v>
      </c>
      <c r="C30" s="59">
        <v>3774</v>
      </c>
      <c r="D30" s="59">
        <v>3653</v>
      </c>
      <c r="E30" s="59">
        <v>3619</v>
      </c>
      <c r="F30" s="59">
        <v>3515</v>
      </c>
      <c r="G30" s="59">
        <v>3380</v>
      </c>
      <c r="H30" s="59">
        <v>3926</v>
      </c>
      <c r="I30" s="59">
        <v>3721</v>
      </c>
      <c r="J30" s="59">
        <v>3455</v>
      </c>
      <c r="K30" s="59">
        <v>3589</v>
      </c>
      <c r="L30" s="59"/>
      <c r="M30" s="46" t="s">
        <v>900</v>
      </c>
      <c r="N30" s="356">
        <f t="shared" ref="N30:U30" si="8">SUM(N22:N29)</f>
        <v>924418</v>
      </c>
      <c r="O30" s="356">
        <f t="shared" si="8"/>
        <v>936142</v>
      </c>
      <c r="P30" s="356">
        <f t="shared" si="8"/>
        <v>993275</v>
      </c>
      <c r="Q30" s="356">
        <f t="shared" si="8"/>
        <v>1017115</v>
      </c>
      <c r="R30" s="356">
        <f t="shared" si="8"/>
        <v>1079286</v>
      </c>
      <c r="S30" s="356">
        <f t="shared" si="8"/>
        <v>1135070</v>
      </c>
      <c r="T30" s="356">
        <f t="shared" si="8"/>
        <v>1158349</v>
      </c>
      <c r="U30" s="356">
        <f t="shared" si="8"/>
        <v>1155439</v>
      </c>
      <c r="V30" s="356">
        <f t="shared" ref="V30:W30" si="9">SUM(V22:V29)</f>
        <v>1187585</v>
      </c>
      <c r="W30" s="356">
        <f t="shared" si="9"/>
        <v>1225103</v>
      </c>
      <c r="Y30" s="357">
        <f t="shared" ref="Y30:AD30" si="10">N30/N32</f>
        <v>0.64052244106081868</v>
      </c>
      <c r="Z30" s="357">
        <f t="shared" si="10"/>
        <v>0.63289999330688085</v>
      </c>
      <c r="AA30" s="357">
        <f t="shared" si="10"/>
        <v>0.63989658835633334</v>
      </c>
      <c r="AB30" s="357">
        <f t="shared" si="10"/>
        <v>0.63491672107897423</v>
      </c>
      <c r="AC30" s="357">
        <f t="shared" si="10"/>
        <v>0.63527097516213071</v>
      </c>
      <c r="AD30" s="357">
        <f t="shared" si="10"/>
        <v>0.63869702588110844</v>
      </c>
      <c r="AE30" s="357">
        <f>T30/T32</f>
        <v>0.63674587861497278</v>
      </c>
      <c r="AF30" s="357">
        <f>U30/U32</f>
        <v>0.63570676388092651</v>
      </c>
      <c r="AG30" s="357">
        <f>V30/V32</f>
        <v>0.63729864816495274</v>
      </c>
      <c r="AH30" s="357">
        <f>W30/W32</f>
        <v>0.6363655724523104</v>
      </c>
    </row>
    <row r="31" spans="1:34" ht="13.5" thickTop="1">
      <c r="A31" t="s">
        <v>1575</v>
      </c>
      <c r="B31" s="59">
        <v>3493</v>
      </c>
      <c r="C31" s="59">
        <v>3645</v>
      </c>
      <c r="D31" s="59">
        <v>3561</v>
      </c>
      <c r="E31" s="59">
        <v>3417</v>
      </c>
      <c r="F31" s="59">
        <v>3494</v>
      </c>
      <c r="G31" s="59">
        <v>3508</v>
      </c>
      <c r="H31" s="59">
        <v>3625</v>
      </c>
      <c r="I31" s="59">
        <v>3555</v>
      </c>
      <c r="J31" s="59">
        <v>3539</v>
      </c>
      <c r="K31" s="59">
        <v>3546</v>
      </c>
      <c r="L31" s="59"/>
    </row>
    <row r="32" spans="1:34" ht="13.5" thickBot="1">
      <c r="A32" t="s">
        <v>1715</v>
      </c>
      <c r="B32" s="59">
        <v>4850</v>
      </c>
      <c r="C32" s="59">
        <v>4676</v>
      </c>
      <c r="D32" s="59">
        <v>4218</v>
      </c>
      <c r="E32" s="59">
        <v>3963</v>
      </c>
      <c r="F32" s="59">
        <v>3795</v>
      </c>
      <c r="G32" s="59">
        <v>3683</v>
      </c>
      <c r="H32" s="59">
        <v>3558</v>
      </c>
      <c r="I32" s="59">
        <v>3300</v>
      </c>
      <c r="J32" s="59">
        <v>3110</v>
      </c>
      <c r="K32" s="59">
        <v>3200</v>
      </c>
      <c r="L32" s="59"/>
      <c r="M32" s="46" t="s">
        <v>1557</v>
      </c>
      <c r="N32" s="60">
        <f t="shared" ref="N32:S32" si="11">SUM(N17)</f>
        <v>1443225</v>
      </c>
      <c r="O32" s="60">
        <f t="shared" si="11"/>
        <v>1479131</v>
      </c>
      <c r="P32" s="60">
        <f t="shared" si="11"/>
        <v>1552243</v>
      </c>
      <c r="Q32" s="60">
        <f t="shared" si="11"/>
        <v>1601966</v>
      </c>
      <c r="R32" s="60">
        <f t="shared" si="11"/>
        <v>1698938</v>
      </c>
      <c r="S32" s="60">
        <f t="shared" si="11"/>
        <v>1777165</v>
      </c>
      <c r="T32" s="60">
        <f>SUM(T17)</f>
        <v>1819170</v>
      </c>
      <c r="U32" s="60">
        <f>SUM(U17)</f>
        <v>1817566</v>
      </c>
      <c r="V32" s="60">
        <f>SUM(V17)</f>
        <v>1863467</v>
      </c>
      <c r="W32" s="60">
        <f>SUM(W17)</f>
        <v>1925156</v>
      </c>
    </row>
    <row r="33" spans="1:19" ht="13.5" thickTop="1">
      <c r="A33" t="s">
        <v>1580</v>
      </c>
      <c r="B33" s="59">
        <v>1337</v>
      </c>
      <c r="C33" s="59">
        <v>1453</v>
      </c>
      <c r="D33" s="59">
        <v>1350</v>
      </c>
      <c r="E33" s="59">
        <v>1390</v>
      </c>
      <c r="F33" s="59">
        <v>1510</v>
      </c>
      <c r="G33" s="59">
        <v>1519</v>
      </c>
      <c r="H33" s="59">
        <v>1240</v>
      </c>
      <c r="I33" s="59">
        <v>2794</v>
      </c>
      <c r="J33" s="59">
        <v>2955</v>
      </c>
      <c r="K33" s="59">
        <v>3000</v>
      </c>
      <c r="L33" s="59"/>
    </row>
    <row r="34" spans="1:19">
      <c r="A34" t="s">
        <v>1578</v>
      </c>
      <c r="B34" s="59">
        <v>2221</v>
      </c>
      <c r="C34" s="59">
        <v>2271</v>
      </c>
      <c r="D34" s="59">
        <v>2490</v>
      </c>
      <c r="E34" s="59">
        <v>2399</v>
      </c>
      <c r="F34" s="59">
        <v>2497</v>
      </c>
      <c r="G34" s="59">
        <v>2552</v>
      </c>
      <c r="H34" s="59">
        <v>2580</v>
      </c>
      <c r="I34" s="59">
        <v>2509</v>
      </c>
      <c r="J34" s="59">
        <v>2436</v>
      </c>
      <c r="K34" s="59">
        <v>2346</v>
      </c>
      <c r="L34" s="59"/>
    </row>
    <row r="35" spans="1:19">
      <c r="A35" t="s">
        <v>1577</v>
      </c>
      <c r="B35" s="59">
        <v>2536</v>
      </c>
      <c r="C35" s="59">
        <v>2200</v>
      </c>
      <c r="D35" s="59">
        <v>2100</v>
      </c>
      <c r="E35" s="59">
        <v>1989</v>
      </c>
      <c r="F35" s="59">
        <v>1905</v>
      </c>
      <c r="G35" s="59">
        <v>1905</v>
      </c>
      <c r="H35" s="59">
        <v>1940</v>
      </c>
      <c r="I35" s="59">
        <v>1953</v>
      </c>
      <c r="J35" s="59">
        <v>1847</v>
      </c>
      <c r="K35" s="59">
        <v>1973</v>
      </c>
      <c r="L35" s="59"/>
    </row>
    <row r="36" spans="1:19">
      <c r="A36" t="s">
        <v>1576</v>
      </c>
      <c r="B36" s="59">
        <v>2587</v>
      </c>
      <c r="C36" s="59">
        <v>2466</v>
      </c>
      <c r="D36" s="59">
        <v>2770</v>
      </c>
      <c r="E36" s="59">
        <v>2990</v>
      </c>
      <c r="F36" s="59">
        <v>2960</v>
      </c>
      <c r="G36" s="59">
        <v>3066</v>
      </c>
      <c r="H36" s="59">
        <v>1240</v>
      </c>
      <c r="I36" s="59">
        <v>1120</v>
      </c>
      <c r="J36" s="59">
        <v>1460</v>
      </c>
      <c r="K36" s="59">
        <v>1533</v>
      </c>
      <c r="L36" s="59"/>
      <c r="M36" s="657" t="s">
        <v>2127</v>
      </c>
      <c r="N36" s="9"/>
      <c r="O36" s="9"/>
      <c r="P36" s="9"/>
      <c r="Q36" s="9"/>
      <c r="R36" s="9"/>
      <c r="S36" s="9"/>
    </row>
    <row r="37" spans="1:19">
      <c r="A37" t="s">
        <v>1581</v>
      </c>
      <c r="B37">
        <v>951</v>
      </c>
      <c r="C37">
        <v>970</v>
      </c>
      <c r="D37" s="59">
        <v>1100</v>
      </c>
      <c r="E37" s="59">
        <v>1250</v>
      </c>
      <c r="F37" s="59">
        <v>1270</v>
      </c>
      <c r="G37" s="59">
        <v>1280</v>
      </c>
      <c r="H37" s="59">
        <v>1190</v>
      </c>
      <c r="I37" s="59">
        <v>1070</v>
      </c>
      <c r="J37" s="59">
        <v>1293</v>
      </c>
      <c r="K37" s="59">
        <v>1360</v>
      </c>
      <c r="L37" s="59"/>
      <c r="M37" s="253">
        <v>2010</v>
      </c>
      <c r="N37" s="31" t="s">
        <v>2125</v>
      </c>
      <c r="O37" s="31" t="s">
        <v>2126</v>
      </c>
      <c r="P37" s="31" t="s">
        <v>763</v>
      </c>
      <c r="Q37" s="31" t="s">
        <v>765</v>
      </c>
      <c r="R37" s="31" t="s">
        <v>2128</v>
      </c>
      <c r="S37" s="31" t="s">
        <v>2129</v>
      </c>
    </row>
    <row r="38" spans="1:19">
      <c r="A38" t="s">
        <v>1583</v>
      </c>
      <c r="B38">
        <v>460</v>
      </c>
      <c r="C38">
        <v>566</v>
      </c>
      <c r="D38">
        <v>650</v>
      </c>
      <c r="E38" s="59">
        <v>740</v>
      </c>
      <c r="F38" s="59">
        <v>840</v>
      </c>
      <c r="G38" s="59">
        <v>933</v>
      </c>
      <c r="H38" s="59">
        <v>900</v>
      </c>
      <c r="I38" s="59">
        <v>900</v>
      </c>
      <c r="J38" s="59">
        <v>905</v>
      </c>
      <c r="K38" s="59">
        <v>1071</v>
      </c>
      <c r="L38" s="59"/>
      <c r="M38" t="s">
        <v>2124</v>
      </c>
      <c r="N38" s="258">
        <v>144</v>
      </c>
      <c r="O38" s="659">
        <v>3.7854100000000002</v>
      </c>
      <c r="P38" s="659">
        <f t="shared" ref="P38:P43" si="12">N38/O38</f>
        <v>38.040793467550408</v>
      </c>
      <c r="Q38" s="659">
        <f t="shared" ref="Q38:Q43" si="13">P38*128</f>
        <v>4869.2215638464522</v>
      </c>
      <c r="R38" s="659">
        <f t="shared" ref="R38:R43" si="14">Q38/12</f>
        <v>405.76846365387104</v>
      </c>
      <c r="S38" s="659">
        <f t="shared" ref="S38:S43" si="15">R38/365</f>
        <v>1.1116944209695097</v>
      </c>
    </row>
    <row r="39" spans="1:19">
      <c r="A39" t="s">
        <v>134</v>
      </c>
      <c r="B39">
        <v>550</v>
      </c>
      <c r="C39">
        <v>500</v>
      </c>
      <c r="D39">
        <v>750</v>
      </c>
      <c r="E39" s="59">
        <v>900</v>
      </c>
      <c r="F39" s="59">
        <v>700</v>
      </c>
      <c r="G39" s="59">
        <v>600</v>
      </c>
      <c r="H39" s="59">
        <v>500</v>
      </c>
      <c r="I39" s="59">
        <v>450</v>
      </c>
      <c r="J39" s="59">
        <v>825</v>
      </c>
      <c r="K39" s="59">
        <v>923</v>
      </c>
      <c r="L39" s="59"/>
      <c r="M39" t="s">
        <v>2123</v>
      </c>
      <c r="N39" s="258">
        <v>107.4</v>
      </c>
      <c r="O39" s="659">
        <v>3.7854100000000002</v>
      </c>
      <c r="P39" s="659">
        <f t="shared" si="12"/>
        <v>28.372091794548016</v>
      </c>
      <c r="Q39" s="659">
        <f t="shared" si="13"/>
        <v>3631.627749702146</v>
      </c>
      <c r="R39" s="659">
        <f t="shared" si="14"/>
        <v>302.63564580851215</v>
      </c>
      <c r="S39" s="659">
        <f t="shared" si="15"/>
        <v>0.82913875563975936</v>
      </c>
    </row>
    <row r="40" spans="1:19">
      <c r="A40" t="s">
        <v>1579</v>
      </c>
      <c r="B40" s="59">
        <v>1400</v>
      </c>
      <c r="C40" s="59">
        <v>1458</v>
      </c>
      <c r="D40" s="59">
        <v>1079</v>
      </c>
      <c r="E40" s="59">
        <v>1145</v>
      </c>
      <c r="F40" s="59">
        <v>1004</v>
      </c>
      <c r="G40" s="59">
        <v>961</v>
      </c>
      <c r="H40" s="59">
        <v>997</v>
      </c>
      <c r="I40" s="59">
        <v>891</v>
      </c>
      <c r="J40" s="59">
        <v>837</v>
      </c>
      <c r="K40" s="59">
        <v>807</v>
      </c>
      <c r="L40" s="59"/>
      <c r="M40" t="s">
        <v>1567</v>
      </c>
      <c r="N40" s="258">
        <v>90</v>
      </c>
      <c r="O40" s="659">
        <v>3.7854100000000002</v>
      </c>
      <c r="P40" s="659">
        <f t="shared" si="12"/>
        <v>23.775495917219004</v>
      </c>
      <c r="Q40" s="659">
        <f t="shared" si="13"/>
        <v>3043.2634774040325</v>
      </c>
      <c r="R40" s="659">
        <f t="shared" si="14"/>
        <v>253.60528978366938</v>
      </c>
      <c r="S40" s="659">
        <f t="shared" si="15"/>
        <v>0.69480901310594345</v>
      </c>
    </row>
    <row r="41" spans="1:19">
      <c r="A41" t="s">
        <v>1582</v>
      </c>
      <c r="B41">
        <v>657</v>
      </c>
      <c r="C41">
        <v>680</v>
      </c>
      <c r="D41">
        <v>716</v>
      </c>
      <c r="E41" s="59">
        <v>695</v>
      </c>
      <c r="F41" s="59">
        <v>670</v>
      </c>
      <c r="G41" s="59">
        <v>695</v>
      </c>
      <c r="H41" s="59">
        <v>718</v>
      </c>
      <c r="I41" s="59">
        <v>636</v>
      </c>
      <c r="J41" s="59">
        <v>620</v>
      </c>
      <c r="K41" s="59">
        <v>630</v>
      </c>
      <c r="L41" s="59"/>
      <c r="M41" t="s">
        <v>1975</v>
      </c>
      <c r="N41" s="258">
        <v>81.900000000000006</v>
      </c>
      <c r="O41" s="659">
        <v>3.7854100000000002</v>
      </c>
      <c r="P41" s="659">
        <f t="shared" si="12"/>
        <v>21.635701284669295</v>
      </c>
      <c r="Q41" s="659">
        <f t="shared" si="13"/>
        <v>2769.3697644376698</v>
      </c>
      <c r="R41" s="659">
        <f t="shared" si="14"/>
        <v>230.78081370313916</v>
      </c>
      <c r="S41" s="659">
        <f t="shared" si="15"/>
        <v>0.63227620192640865</v>
      </c>
    </row>
    <row r="42" spans="1:19">
      <c r="A42" t="s">
        <v>1585</v>
      </c>
      <c r="B42">
        <v>160</v>
      </c>
      <c r="C42">
        <v>390</v>
      </c>
      <c r="D42">
        <v>400</v>
      </c>
      <c r="E42" s="59">
        <v>550</v>
      </c>
      <c r="F42" s="59">
        <v>700</v>
      </c>
      <c r="G42" s="59">
        <v>755</v>
      </c>
      <c r="H42" s="59">
        <v>755</v>
      </c>
      <c r="I42" s="59">
        <v>680</v>
      </c>
      <c r="J42" s="59">
        <v>450</v>
      </c>
      <c r="K42" s="59">
        <v>575</v>
      </c>
      <c r="L42" s="59"/>
      <c r="M42" t="s">
        <v>1558</v>
      </c>
      <c r="N42" s="258">
        <v>72.7</v>
      </c>
      <c r="O42" s="659">
        <v>3.7854100000000002</v>
      </c>
      <c r="P42" s="659">
        <f t="shared" si="12"/>
        <v>19.205317257575796</v>
      </c>
      <c r="Q42" s="659">
        <f t="shared" si="13"/>
        <v>2458.2806089697019</v>
      </c>
      <c r="R42" s="659">
        <f t="shared" si="14"/>
        <v>204.85671741414183</v>
      </c>
      <c r="S42" s="659">
        <f t="shared" si="15"/>
        <v>0.56125128058668994</v>
      </c>
    </row>
    <row r="43" spans="1:19">
      <c r="A43" t="s">
        <v>326</v>
      </c>
      <c r="B43" s="59">
        <v>4814</v>
      </c>
      <c r="C43" s="59">
        <v>6000</v>
      </c>
      <c r="D43" s="59">
        <v>6000</v>
      </c>
      <c r="E43" s="59">
        <v>6730</v>
      </c>
      <c r="F43" s="59">
        <v>573</v>
      </c>
      <c r="G43" s="59">
        <v>585</v>
      </c>
      <c r="H43" s="390">
        <v>560</v>
      </c>
      <c r="I43" s="390">
        <v>501</v>
      </c>
      <c r="J43" s="59">
        <v>454</v>
      </c>
      <c r="K43" s="59">
        <v>437</v>
      </c>
      <c r="L43" s="59"/>
      <c r="M43" t="s">
        <v>1561</v>
      </c>
      <c r="N43" s="258">
        <v>30.5</v>
      </c>
      <c r="O43" s="659">
        <v>3.7854100000000002</v>
      </c>
      <c r="P43" s="659">
        <f t="shared" si="12"/>
        <v>8.057251394168663</v>
      </c>
      <c r="Q43" s="659">
        <f t="shared" si="13"/>
        <v>1031.3281784535889</v>
      </c>
      <c r="R43" s="659">
        <f t="shared" si="14"/>
        <v>85.94401487113241</v>
      </c>
      <c r="S43" s="659">
        <f t="shared" si="15"/>
        <v>0.23546305444145865</v>
      </c>
    </row>
    <row r="44" spans="1:19">
      <c r="A44" t="s">
        <v>1584</v>
      </c>
      <c r="B44">
        <v>390</v>
      </c>
      <c r="C44">
        <v>440</v>
      </c>
      <c r="D44">
        <v>390</v>
      </c>
      <c r="E44" s="59">
        <v>393</v>
      </c>
      <c r="F44" s="59">
        <v>380</v>
      </c>
      <c r="G44" s="59">
        <v>398</v>
      </c>
      <c r="H44" s="59">
        <v>409</v>
      </c>
      <c r="I44" s="59">
        <v>361</v>
      </c>
      <c r="J44" s="59">
        <v>342</v>
      </c>
      <c r="K44" s="59">
        <v>321</v>
      </c>
      <c r="L44" s="59"/>
    </row>
    <row r="45" spans="1:19">
      <c r="A45" t="s">
        <v>1586</v>
      </c>
      <c r="B45">
        <v>383</v>
      </c>
      <c r="C45">
        <v>391</v>
      </c>
      <c r="D45">
        <v>377</v>
      </c>
      <c r="E45" s="59">
        <v>374</v>
      </c>
      <c r="F45" s="59">
        <v>333</v>
      </c>
      <c r="G45" s="59">
        <v>330</v>
      </c>
      <c r="H45" s="59">
        <v>312</v>
      </c>
      <c r="I45" s="59">
        <v>308</v>
      </c>
      <c r="J45" s="59">
        <v>310</v>
      </c>
      <c r="K45" s="59">
        <v>303</v>
      </c>
      <c r="L45" s="59"/>
    </row>
    <row r="46" spans="1:19">
      <c r="A46" t="s">
        <v>1587</v>
      </c>
      <c r="B46">
        <v>121</v>
      </c>
      <c r="C46">
        <v>129</v>
      </c>
      <c r="D46">
        <v>145</v>
      </c>
      <c r="E46" s="59">
        <v>156</v>
      </c>
      <c r="F46" s="59">
        <v>174</v>
      </c>
      <c r="G46" s="59">
        <v>175</v>
      </c>
      <c r="H46" s="59">
        <v>175</v>
      </c>
      <c r="I46" s="59">
        <v>160</v>
      </c>
      <c r="J46" s="59">
        <v>162</v>
      </c>
      <c r="K46" s="59">
        <v>167</v>
      </c>
      <c r="L46" s="59"/>
    </row>
    <row r="47" spans="1:19">
      <c r="A47" t="s">
        <v>1589</v>
      </c>
      <c r="B47">
        <v>100</v>
      </c>
      <c r="C47">
        <v>180</v>
      </c>
      <c r="D47">
        <v>350</v>
      </c>
      <c r="E47" s="59">
        <v>400</v>
      </c>
      <c r="F47" s="59">
        <v>400</v>
      </c>
      <c r="G47" s="59">
        <v>350</v>
      </c>
      <c r="H47" s="59">
        <v>332</v>
      </c>
      <c r="I47" s="59">
        <v>108</v>
      </c>
      <c r="J47" s="59">
        <v>154</v>
      </c>
      <c r="K47" s="59">
        <v>147</v>
      </c>
      <c r="L47" s="59"/>
    </row>
    <row r="48" spans="1:19">
      <c r="A48" t="s">
        <v>1588</v>
      </c>
      <c r="B48">
        <v>150</v>
      </c>
      <c r="C48">
        <v>78</v>
      </c>
      <c r="D48">
        <v>80</v>
      </c>
      <c r="E48" s="59">
        <v>76</v>
      </c>
      <c r="F48" s="59">
        <v>75</v>
      </c>
      <c r="G48" s="59">
        <v>110</v>
      </c>
      <c r="H48" s="59">
        <v>112</v>
      </c>
      <c r="I48" s="59">
        <v>127</v>
      </c>
      <c r="J48" s="59">
        <v>134</v>
      </c>
      <c r="K48" s="59">
        <v>136</v>
      </c>
      <c r="L48" s="59"/>
    </row>
    <row r="49" spans="1:12">
      <c r="A49" t="s">
        <v>1116</v>
      </c>
      <c r="B49">
        <v>300</v>
      </c>
      <c r="C49">
        <v>300</v>
      </c>
      <c r="D49">
        <v>300</v>
      </c>
      <c r="E49" s="59">
        <v>320</v>
      </c>
      <c r="F49" s="59">
        <v>300</v>
      </c>
      <c r="G49" s="59">
        <v>100</v>
      </c>
      <c r="H49" s="59">
        <v>0</v>
      </c>
      <c r="I49" s="59">
        <v>0</v>
      </c>
      <c r="J49" s="59">
        <v>0</v>
      </c>
      <c r="K49" s="59">
        <v>0</v>
      </c>
      <c r="L49" s="59"/>
    </row>
    <row r="50" spans="1:12" ht="13.5" thickBot="1">
      <c r="A50" s="46" t="s">
        <v>175</v>
      </c>
      <c r="B50" s="60">
        <f t="shared" ref="B50:K50" si="16">SUM(B6:B49)</f>
        <v>503400</v>
      </c>
      <c r="C50" s="60">
        <f t="shared" si="16"/>
        <v>515592</v>
      </c>
      <c r="D50" s="60">
        <f t="shared" si="16"/>
        <v>528910</v>
      </c>
      <c r="E50" s="60">
        <f t="shared" si="16"/>
        <v>546605</v>
      </c>
      <c r="F50" s="60">
        <f t="shared" si="16"/>
        <v>568719</v>
      </c>
      <c r="G50" s="60">
        <f t="shared" si="16"/>
        <v>585762</v>
      </c>
      <c r="H50" s="60">
        <f t="shared" si="16"/>
        <v>576897</v>
      </c>
      <c r="I50" s="60">
        <f t="shared" si="16"/>
        <v>548016</v>
      </c>
      <c r="J50" s="60">
        <f t="shared" si="16"/>
        <v>548180</v>
      </c>
      <c r="K50" s="60">
        <f t="shared" si="16"/>
        <v>549272</v>
      </c>
      <c r="L50" s="67"/>
    </row>
    <row r="51" spans="1:12" ht="13.5" thickTop="1">
      <c r="A51" s="66"/>
      <c r="B51" s="67"/>
      <c r="C51" s="67"/>
    </row>
    <row r="52" spans="1:12">
      <c r="A52" s="9" t="s">
        <v>1553</v>
      </c>
      <c r="B52" s="9"/>
      <c r="C52" s="9"/>
    </row>
    <row r="53" spans="1:12" ht="13.5" thickBot="1">
      <c r="A53" s="50" t="s">
        <v>1205</v>
      </c>
      <c r="B53" s="50">
        <v>2002</v>
      </c>
      <c r="C53" s="50">
        <v>2003</v>
      </c>
      <c r="D53" s="50">
        <v>2004</v>
      </c>
      <c r="E53" s="50">
        <v>2005</v>
      </c>
      <c r="F53" s="50">
        <v>2006</v>
      </c>
      <c r="G53" s="50">
        <v>2007</v>
      </c>
      <c r="H53" s="50">
        <v>2008</v>
      </c>
      <c r="I53" s="50">
        <v>2009</v>
      </c>
      <c r="J53" s="50">
        <v>2010</v>
      </c>
      <c r="K53" s="50">
        <v>2011</v>
      </c>
      <c r="L53" s="66"/>
    </row>
    <row r="54" spans="1:12">
      <c r="A54" t="s">
        <v>1590</v>
      </c>
      <c r="B54" s="59">
        <v>17480</v>
      </c>
      <c r="C54" s="333">
        <v>17260</v>
      </c>
      <c r="D54" s="59">
        <v>16910</v>
      </c>
      <c r="E54" s="59">
        <v>17090</v>
      </c>
      <c r="F54" s="59">
        <v>17200</v>
      </c>
      <c r="G54" s="59">
        <v>16770</v>
      </c>
      <c r="H54" s="59">
        <v>17080</v>
      </c>
      <c r="I54" s="59">
        <v>17320</v>
      </c>
      <c r="J54" s="59">
        <v>17420</v>
      </c>
      <c r="K54" s="59">
        <v>17380</v>
      </c>
      <c r="L54" s="59"/>
    </row>
    <row r="55" spans="1:12">
      <c r="A55" t="s">
        <v>1716</v>
      </c>
      <c r="B55" s="59">
        <v>3093</v>
      </c>
      <c r="C55" s="333">
        <v>3127</v>
      </c>
      <c r="D55" s="59">
        <v>3060</v>
      </c>
      <c r="E55" s="59">
        <v>3036</v>
      </c>
      <c r="F55" s="59">
        <v>3100</v>
      </c>
      <c r="G55" s="59">
        <v>3800</v>
      </c>
      <c r="H55" s="59">
        <v>3225</v>
      </c>
      <c r="I55" s="59">
        <v>3050</v>
      </c>
      <c r="J55" s="59">
        <v>2995</v>
      </c>
      <c r="K55" s="59">
        <v>3000</v>
      </c>
      <c r="L55" s="59"/>
    </row>
    <row r="56" spans="1:12">
      <c r="A56" t="s">
        <v>602</v>
      </c>
      <c r="B56">
        <v>400</v>
      </c>
      <c r="C56" s="24">
        <v>400</v>
      </c>
      <c r="D56">
        <v>390</v>
      </c>
      <c r="E56">
        <v>364</v>
      </c>
      <c r="F56">
        <v>385</v>
      </c>
      <c r="G56">
        <v>600</v>
      </c>
      <c r="H56">
        <v>650</v>
      </c>
      <c r="I56">
        <v>600</v>
      </c>
      <c r="J56">
        <v>600</v>
      </c>
      <c r="K56">
        <v>700</v>
      </c>
    </row>
    <row r="57" spans="1:12">
      <c r="A57" t="s">
        <v>603</v>
      </c>
      <c r="B57">
        <v>180</v>
      </c>
      <c r="C57" s="24">
        <v>180</v>
      </c>
      <c r="D57">
        <v>180</v>
      </c>
      <c r="E57">
        <v>180</v>
      </c>
      <c r="F57">
        <v>185</v>
      </c>
      <c r="G57">
        <v>185</v>
      </c>
      <c r="H57">
        <v>187</v>
      </c>
      <c r="I57">
        <v>187</v>
      </c>
      <c r="J57">
        <v>187</v>
      </c>
      <c r="K57">
        <v>187</v>
      </c>
    </row>
    <row r="58" spans="1:12">
      <c r="A58" t="s">
        <v>604</v>
      </c>
      <c r="B58">
        <v>181</v>
      </c>
      <c r="C58" s="24">
        <v>160</v>
      </c>
      <c r="D58">
        <v>160</v>
      </c>
      <c r="E58">
        <v>160</v>
      </c>
      <c r="F58">
        <v>157</v>
      </c>
      <c r="G58">
        <v>155</v>
      </c>
      <c r="H58">
        <v>157</v>
      </c>
      <c r="I58">
        <v>157</v>
      </c>
      <c r="J58">
        <v>190</v>
      </c>
      <c r="K58">
        <v>181</v>
      </c>
    </row>
    <row r="59" spans="1:12">
      <c r="A59" t="s">
        <v>605</v>
      </c>
      <c r="B59">
        <v>130</v>
      </c>
      <c r="C59" s="24">
        <v>130</v>
      </c>
      <c r="D59">
        <v>130</v>
      </c>
      <c r="E59">
        <v>130</v>
      </c>
      <c r="F59">
        <v>132</v>
      </c>
      <c r="G59">
        <v>133</v>
      </c>
      <c r="H59">
        <v>130</v>
      </c>
      <c r="I59" s="24">
        <v>128</v>
      </c>
      <c r="J59" s="91">
        <v>134</v>
      </c>
      <c r="K59" s="91">
        <v>137</v>
      </c>
    </row>
    <row r="60" spans="1:12">
      <c r="A60" t="s">
        <v>606</v>
      </c>
      <c r="B60">
        <v>65</v>
      </c>
      <c r="C60" s="24">
        <v>80</v>
      </c>
      <c r="D60">
        <v>72</v>
      </c>
      <c r="E60">
        <v>72</v>
      </c>
      <c r="F60">
        <v>75</v>
      </c>
      <c r="G60">
        <v>80</v>
      </c>
      <c r="H60">
        <v>83</v>
      </c>
      <c r="I60">
        <v>61</v>
      </c>
      <c r="J60" s="91">
        <v>62</v>
      </c>
      <c r="K60" s="91">
        <v>63</v>
      </c>
    </row>
    <row r="61" spans="1:12">
      <c r="A61" t="s">
        <v>1717</v>
      </c>
      <c r="B61">
        <v>20</v>
      </c>
      <c r="C61" s="24">
        <v>27</v>
      </c>
      <c r="D61">
        <v>31</v>
      </c>
      <c r="E61">
        <v>41</v>
      </c>
      <c r="F61">
        <v>46</v>
      </c>
      <c r="G61">
        <v>58</v>
      </c>
      <c r="H61">
        <v>60</v>
      </c>
      <c r="I61">
        <v>58</v>
      </c>
      <c r="J61" s="91">
        <v>62</v>
      </c>
      <c r="K61" s="91">
        <v>60</v>
      </c>
    </row>
    <row r="62" spans="1:12">
      <c r="A62" t="s">
        <v>607</v>
      </c>
      <c r="B62">
        <v>8</v>
      </c>
      <c r="C62" s="24">
        <v>8</v>
      </c>
      <c r="D62">
        <v>8</v>
      </c>
      <c r="E62">
        <v>8</v>
      </c>
      <c r="F62">
        <v>8</v>
      </c>
      <c r="G62">
        <v>8</v>
      </c>
      <c r="H62">
        <v>8</v>
      </c>
      <c r="I62">
        <v>8</v>
      </c>
      <c r="J62" s="91">
        <v>9</v>
      </c>
      <c r="K62" s="91">
        <v>10</v>
      </c>
    </row>
    <row r="63" spans="1:12">
      <c r="A63" t="s">
        <v>608</v>
      </c>
      <c r="B63">
        <v>7</v>
      </c>
      <c r="C63" s="24">
        <v>7</v>
      </c>
      <c r="D63">
        <v>7</v>
      </c>
      <c r="E63">
        <v>7</v>
      </c>
      <c r="F63">
        <v>7</v>
      </c>
      <c r="G63">
        <v>7</v>
      </c>
      <c r="H63">
        <v>7</v>
      </c>
      <c r="I63">
        <v>7</v>
      </c>
      <c r="J63" s="91">
        <v>8</v>
      </c>
      <c r="K63" s="91">
        <v>9</v>
      </c>
    </row>
    <row r="64" spans="1:12" ht="13.5" thickBot="1">
      <c r="A64" s="46" t="s">
        <v>175</v>
      </c>
      <c r="B64" s="60">
        <v>21564</v>
      </c>
      <c r="C64" s="60">
        <v>21379</v>
      </c>
      <c r="D64" s="60">
        <v>20948</v>
      </c>
      <c r="E64" s="60">
        <f t="shared" ref="E64:K64" si="17">SUM(E54:E63)</f>
        <v>21088</v>
      </c>
      <c r="F64" s="60">
        <f t="shared" si="17"/>
        <v>21295</v>
      </c>
      <c r="G64" s="60">
        <f t="shared" si="17"/>
        <v>21796</v>
      </c>
      <c r="H64" s="60">
        <f t="shared" si="17"/>
        <v>21587</v>
      </c>
      <c r="I64" s="60">
        <f t="shared" si="17"/>
        <v>21576</v>
      </c>
      <c r="J64" s="60">
        <f t="shared" si="17"/>
        <v>21667</v>
      </c>
      <c r="K64" s="60">
        <f t="shared" si="17"/>
        <v>21727</v>
      </c>
      <c r="L64" s="67"/>
    </row>
    <row r="65" spans="1:12" ht="13.5" thickTop="1"/>
    <row r="66" spans="1:12">
      <c r="A66" s="9" t="s">
        <v>1554</v>
      </c>
    </row>
    <row r="67" spans="1:12" ht="13.5" thickBot="1">
      <c r="A67" s="50" t="s">
        <v>1205</v>
      </c>
      <c r="B67" s="50">
        <v>2002</v>
      </c>
      <c r="C67" s="50">
        <v>2003</v>
      </c>
      <c r="D67" s="50">
        <v>2004</v>
      </c>
      <c r="E67" s="50">
        <v>2005</v>
      </c>
      <c r="F67" s="50">
        <v>2006</v>
      </c>
      <c r="G67" s="50">
        <v>2007</v>
      </c>
      <c r="H67" s="50">
        <v>2008</v>
      </c>
      <c r="I67" s="50">
        <v>2009</v>
      </c>
      <c r="J67" s="50">
        <v>2010</v>
      </c>
      <c r="K67" s="50">
        <v>2011</v>
      </c>
      <c r="L67" s="66"/>
    </row>
    <row r="68" spans="1:12">
      <c r="A68" t="s">
        <v>1591</v>
      </c>
      <c r="B68" s="59">
        <v>234562</v>
      </c>
      <c r="C68" s="333">
        <v>231300</v>
      </c>
      <c r="D68" s="333">
        <v>232402</v>
      </c>
      <c r="E68" s="333">
        <v>230991</v>
      </c>
      <c r="F68" s="333">
        <v>231822</v>
      </c>
      <c r="G68" s="333">
        <v>230618</v>
      </c>
      <c r="H68" s="333">
        <v>231772</v>
      </c>
      <c r="I68" s="333">
        <v>230937</v>
      </c>
      <c r="J68" s="333">
        <v>228982</v>
      </c>
      <c r="K68" s="333">
        <v>225337</v>
      </c>
      <c r="L68" s="333"/>
    </row>
    <row r="69" spans="1:12">
      <c r="A69" t="s">
        <v>1727</v>
      </c>
      <c r="B69" s="59">
        <v>86000</v>
      </c>
      <c r="C69" s="333">
        <v>82200</v>
      </c>
      <c r="D69" s="333">
        <v>85600</v>
      </c>
      <c r="E69" s="333">
        <v>91072</v>
      </c>
      <c r="F69" s="333">
        <v>93600</v>
      </c>
      <c r="G69" s="333">
        <v>96000</v>
      </c>
      <c r="H69" s="333">
        <v>106300</v>
      </c>
      <c r="I69" s="333">
        <v>107000</v>
      </c>
      <c r="J69" s="333">
        <v>128700</v>
      </c>
      <c r="K69" s="333">
        <v>133000</v>
      </c>
      <c r="L69" s="333"/>
    </row>
    <row r="70" spans="1:12">
      <c r="A70" t="s">
        <v>1592</v>
      </c>
      <c r="B70" s="59">
        <v>63700</v>
      </c>
      <c r="C70" s="333">
        <v>66420</v>
      </c>
      <c r="D70" s="333">
        <v>68482</v>
      </c>
      <c r="E70" s="333">
        <v>72558</v>
      </c>
      <c r="F70" s="333">
        <v>78162</v>
      </c>
      <c r="G70" s="333">
        <v>81000</v>
      </c>
      <c r="H70" s="333">
        <v>82343</v>
      </c>
      <c r="I70" s="333">
        <v>82325</v>
      </c>
      <c r="J70" s="333">
        <v>79889</v>
      </c>
      <c r="K70" s="333">
        <v>81500</v>
      </c>
      <c r="L70" s="333"/>
    </row>
    <row r="71" spans="1:12">
      <c r="A71" t="s">
        <v>609</v>
      </c>
      <c r="B71" s="59">
        <v>16000</v>
      </c>
      <c r="C71" s="333">
        <v>15000</v>
      </c>
      <c r="D71" s="59">
        <v>20800</v>
      </c>
      <c r="E71" s="59">
        <v>22000</v>
      </c>
      <c r="F71" s="59">
        <v>24000</v>
      </c>
      <c r="G71" s="59">
        <v>26249</v>
      </c>
      <c r="H71" s="59">
        <v>24905</v>
      </c>
      <c r="I71" s="333">
        <v>23141</v>
      </c>
      <c r="J71" s="333">
        <v>20000</v>
      </c>
      <c r="K71" s="333">
        <v>23500</v>
      </c>
    </row>
    <row r="72" spans="1:12">
      <c r="A72" t="s">
        <v>327</v>
      </c>
      <c r="B72" s="59">
        <v>12000</v>
      </c>
      <c r="C72" s="333">
        <v>15074</v>
      </c>
      <c r="D72" s="59">
        <v>16000</v>
      </c>
      <c r="E72" s="59">
        <v>16500</v>
      </c>
      <c r="F72" s="59">
        <v>18400</v>
      </c>
      <c r="G72" s="59">
        <v>19000</v>
      </c>
      <c r="H72" s="59">
        <v>19000</v>
      </c>
      <c r="I72" s="59">
        <v>20140</v>
      </c>
      <c r="J72" s="59">
        <v>20500</v>
      </c>
      <c r="K72" s="59">
        <v>21000</v>
      </c>
      <c r="L72" s="59"/>
    </row>
    <row r="73" spans="1:12">
      <c r="A73" t="s">
        <v>1593</v>
      </c>
      <c r="B73" s="59">
        <v>21369</v>
      </c>
      <c r="C73" s="333">
        <v>23443</v>
      </c>
      <c r="D73" s="333">
        <v>23130</v>
      </c>
      <c r="E73" s="333">
        <v>23156</v>
      </c>
      <c r="F73" s="333">
        <v>23636</v>
      </c>
      <c r="G73" s="333">
        <v>23923</v>
      </c>
      <c r="H73" s="333">
        <v>23662</v>
      </c>
      <c r="I73" s="333">
        <v>22394</v>
      </c>
      <c r="J73" s="333">
        <v>19647</v>
      </c>
      <c r="K73" s="333">
        <v>19515</v>
      </c>
      <c r="L73" s="59"/>
    </row>
    <row r="74" spans="1:12">
      <c r="A74" t="s">
        <v>610</v>
      </c>
      <c r="B74" s="59">
        <v>13986</v>
      </c>
      <c r="C74" s="333">
        <v>12725</v>
      </c>
      <c r="D74" s="59">
        <v>12800</v>
      </c>
      <c r="E74" s="59">
        <v>13700</v>
      </c>
      <c r="F74" s="59">
        <v>14000</v>
      </c>
      <c r="G74" s="59">
        <v>14500</v>
      </c>
      <c r="H74" s="59">
        <v>15500</v>
      </c>
      <c r="I74" s="59">
        <v>17000</v>
      </c>
      <c r="J74" s="59">
        <v>17500</v>
      </c>
      <c r="K74" s="59">
        <v>17000</v>
      </c>
      <c r="L74" s="59"/>
    </row>
    <row r="75" spans="1:12">
      <c r="A75" t="s">
        <v>611</v>
      </c>
      <c r="B75" s="59">
        <v>5982</v>
      </c>
      <c r="C75" s="333">
        <v>6044</v>
      </c>
      <c r="D75" s="59">
        <v>6100</v>
      </c>
      <c r="E75" s="59">
        <v>7100</v>
      </c>
      <c r="F75" s="59">
        <v>9300</v>
      </c>
      <c r="G75" s="59">
        <v>9236</v>
      </c>
      <c r="H75" s="59">
        <v>10800</v>
      </c>
      <c r="I75" s="59">
        <v>10900</v>
      </c>
      <c r="J75" s="59">
        <v>11000</v>
      </c>
      <c r="K75" s="59">
        <v>11500</v>
      </c>
      <c r="L75" s="59"/>
    </row>
    <row r="76" spans="1:12">
      <c r="A76" t="s">
        <v>612</v>
      </c>
      <c r="B76" s="59">
        <v>2731</v>
      </c>
      <c r="C76" s="333">
        <v>2994</v>
      </c>
      <c r="D76" s="59">
        <v>3000</v>
      </c>
      <c r="E76" s="59">
        <v>3000</v>
      </c>
      <c r="F76" s="59">
        <v>3500</v>
      </c>
      <c r="G76" s="59">
        <v>3600</v>
      </c>
      <c r="H76" s="59">
        <v>3500</v>
      </c>
      <c r="I76" s="59">
        <v>5300</v>
      </c>
      <c r="J76" s="59">
        <v>5700</v>
      </c>
      <c r="K76" s="59">
        <v>5500</v>
      </c>
      <c r="L76" s="59"/>
    </row>
    <row r="77" spans="1:12">
      <c r="A77" t="s">
        <v>1139</v>
      </c>
      <c r="B77" s="59">
        <v>4000</v>
      </c>
      <c r="C77" s="333">
        <v>4168</v>
      </c>
      <c r="D77" s="59">
        <v>4200</v>
      </c>
      <c r="E77" s="59">
        <v>4800</v>
      </c>
      <c r="F77" s="59">
        <v>5484</v>
      </c>
      <c r="G77" s="59">
        <v>5680</v>
      </c>
      <c r="H77" s="59">
        <v>5870</v>
      </c>
      <c r="I77" s="59">
        <v>5923</v>
      </c>
      <c r="J77" s="59">
        <v>5680</v>
      </c>
      <c r="K77" s="59">
        <v>5000</v>
      </c>
      <c r="L77" s="59"/>
    </row>
    <row r="78" spans="1:12">
      <c r="A78" t="s">
        <v>1140</v>
      </c>
      <c r="B78" s="59">
        <v>2700</v>
      </c>
      <c r="C78" s="333">
        <v>3370</v>
      </c>
      <c r="D78" s="59">
        <v>3000</v>
      </c>
      <c r="E78" s="59">
        <v>3000</v>
      </c>
      <c r="F78" s="59">
        <v>2800</v>
      </c>
      <c r="G78" s="59">
        <v>3000</v>
      </c>
      <c r="H78" s="59">
        <v>3000</v>
      </c>
      <c r="I78" s="59">
        <v>3100</v>
      </c>
      <c r="J78" s="59">
        <v>3200</v>
      </c>
      <c r="K78" s="59">
        <v>3300</v>
      </c>
      <c r="L78" s="59"/>
    </row>
    <row r="79" spans="1:12">
      <c r="A79" t="s">
        <v>1594</v>
      </c>
      <c r="B79" s="59">
        <v>2475</v>
      </c>
      <c r="C79" s="333">
        <v>2305</v>
      </c>
      <c r="D79" s="59">
        <v>2490</v>
      </c>
      <c r="E79" s="59">
        <v>2629</v>
      </c>
      <c r="F79" s="59">
        <v>2800</v>
      </c>
      <c r="G79" s="59">
        <v>2504</v>
      </c>
      <c r="H79" s="59">
        <v>2400</v>
      </c>
      <c r="I79" s="59">
        <v>2474</v>
      </c>
      <c r="J79" s="59">
        <v>2586</v>
      </c>
      <c r="K79" s="59">
        <v>2660</v>
      </c>
      <c r="L79" s="59"/>
    </row>
    <row r="80" spans="1:12">
      <c r="A80" t="s">
        <v>615</v>
      </c>
      <c r="B80" s="59">
        <v>1396</v>
      </c>
      <c r="C80" s="333">
        <v>1426</v>
      </c>
      <c r="D80" s="59">
        <v>1500</v>
      </c>
      <c r="E80" s="59">
        <v>1800</v>
      </c>
      <c r="F80" s="59">
        <v>1800</v>
      </c>
      <c r="G80" s="59">
        <v>1800</v>
      </c>
      <c r="H80" s="59">
        <v>2000</v>
      </c>
      <c r="I80" s="59">
        <v>1800</v>
      </c>
      <c r="J80" s="59">
        <v>1800</v>
      </c>
      <c r="K80" s="59">
        <v>1800</v>
      </c>
      <c r="L80" s="59"/>
    </row>
    <row r="81" spans="1:12">
      <c r="A81" t="s">
        <v>616</v>
      </c>
      <c r="B81" s="59">
        <v>1100</v>
      </c>
      <c r="C81" s="333">
        <v>1310</v>
      </c>
      <c r="D81" s="59">
        <v>1400</v>
      </c>
      <c r="E81" s="59">
        <v>1500</v>
      </c>
      <c r="F81" s="59">
        <v>1600</v>
      </c>
      <c r="G81" s="59">
        <v>1600</v>
      </c>
      <c r="H81" s="59">
        <v>1600</v>
      </c>
      <c r="I81" s="59">
        <v>1500</v>
      </c>
      <c r="J81" s="59">
        <v>1500</v>
      </c>
      <c r="K81" s="59">
        <v>1500</v>
      </c>
      <c r="L81" s="59"/>
    </row>
    <row r="82" spans="1:12">
      <c r="A82" t="s">
        <v>617</v>
      </c>
      <c r="B82" s="59">
        <v>1292</v>
      </c>
      <c r="C82" s="333">
        <v>1260</v>
      </c>
      <c r="D82" s="59">
        <v>1300</v>
      </c>
      <c r="E82" s="59">
        <v>1400</v>
      </c>
      <c r="F82" s="59">
        <v>1500</v>
      </c>
      <c r="G82" s="59">
        <v>1600</v>
      </c>
      <c r="H82" s="59">
        <v>1800</v>
      </c>
      <c r="I82" s="59">
        <v>1500</v>
      </c>
      <c r="J82" s="59">
        <v>1400</v>
      </c>
      <c r="K82" s="59">
        <v>1500</v>
      </c>
      <c r="L82" s="59"/>
    </row>
    <row r="83" spans="1:12">
      <c r="A83" t="s">
        <v>614</v>
      </c>
      <c r="B83" s="59">
        <v>1726</v>
      </c>
      <c r="C83" s="333">
        <v>1600</v>
      </c>
      <c r="D83" s="59">
        <v>1600</v>
      </c>
      <c r="E83" s="59">
        <v>1600</v>
      </c>
      <c r="F83" s="59">
        <v>1500</v>
      </c>
      <c r="G83" s="59">
        <v>1500</v>
      </c>
      <c r="H83" s="59">
        <v>1500</v>
      </c>
      <c r="I83" s="59">
        <v>1400</v>
      </c>
      <c r="J83" s="59">
        <v>1500</v>
      </c>
      <c r="K83" s="59">
        <v>1500</v>
      </c>
      <c r="L83" s="59"/>
    </row>
    <row r="84" spans="1:12">
      <c r="A84" t="s">
        <v>613</v>
      </c>
      <c r="B84" s="59">
        <v>1721</v>
      </c>
      <c r="C84" s="333">
        <v>1881</v>
      </c>
      <c r="D84" s="59">
        <v>1881</v>
      </c>
      <c r="E84" s="59">
        <v>1800</v>
      </c>
      <c r="F84" s="59">
        <v>1700</v>
      </c>
      <c r="G84" s="59">
        <v>1500</v>
      </c>
      <c r="H84" s="59">
        <v>1500</v>
      </c>
      <c r="I84" s="59">
        <v>1300</v>
      </c>
      <c r="J84" s="59">
        <v>1300</v>
      </c>
      <c r="K84" s="59">
        <v>1300</v>
      </c>
      <c r="L84" s="59"/>
    </row>
    <row r="85" spans="1:12">
      <c r="A85" t="s">
        <v>1143</v>
      </c>
      <c r="B85">
        <v>600</v>
      </c>
      <c r="C85" s="24">
        <v>665</v>
      </c>
      <c r="D85">
        <v>665</v>
      </c>
      <c r="E85" s="59">
        <v>650</v>
      </c>
      <c r="F85" s="59">
        <v>700</v>
      </c>
      <c r="G85" s="59">
        <v>700</v>
      </c>
      <c r="H85" s="59">
        <v>650</v>
      </c>
      <c r="I85" s="59">
        <v>950</v>
      </c>
      <c r="J85" s="59">
        <v>950</v>
      </c>
      <c r="K85" s="59">
        <v>950</v>
      </c>
      <c r="L85" s="59"/>
    </row>
    <row r="86" spans="1:12">
      <c r="A86" t="s">
        <v>1141</v>
      </c>
      <c r="B86">
        <v>950</v>
      </c>
      <c r="C86" s="24">
        <v>900</v>
      </c>
      <c r="D86">
        <v>900</v>
      </c>
      <c r="E86" s="59">
        <v>900</v>
      </c>
      <c r="F86" s="59">
        <v>900</v>
      </c>
      <c r="G86" s="59">
        <v>950</v>
      </c>
      <c r="H86" s="59">
        <v>900</v>
      </c>
      <c r="I86" s="59">
        <v>900</v>
      </c>
      <c r="J86" s="59">
        <v>930</v>
      </c>
      <c r="K86" s="59">
        <v>950</v>
      </c>
      <c r="L86" s="59"/>
    </row>
    <row r="87" spans="1:12">
      <c r="A87" t="s">
        <v>618</v>
      </c>
      <c r="B87">
        <v>972</v>
      </c>
      <c r="C87" s="24">
        <v>961</v>
      </c>
      <c r="D87">
        <v>961</v>
      </c>
      <c r="E87" s="59">
        <v>950</v>
      </c>
      <c r="F87" s="59">
        <v>950</v>
      </c>
      <c r="G87" s="59">
        <v>950</v>
      </c>
      <c r="H87" s="59">
        <v>950</v>
      </c>
      <c r="I87" s="59">
        <v>950</v>
      </c>
      <c r="J87" s="59">
        <v>900</v>
      </c>
      <c r="K87" s="59">
        <v>900</v>
      </c>
      <c r="L87" s="59"/>
    </row>
    <row r="88" spans="1:12">
      <c r="A88" t="s">
        <v>1142</v>
      </c>
      <c r="B88">
        <v>800</v>
      </c>
      <c r="C88" s="24">
        <v>800</v>
      </c>
      <c r="D88">
        <v>800</v>
      </c>
      <c r="E88" s="59">
        <v>800</v>
      </c>
      <c r="F88" s="59">
        <v>850</v>
      </c>
      <c r="G88" s="59">
        <v>900</v>
      </c>
      <c r="H88" s="59">
        <v>900</v>
      </c>
      <c r="I88" s="59">
        <v>900</v>
      </c>
      <c r="J88" s="59">
        <v>900</v>
      </c>
      <c r="K88" s="59">
        <v>900</v>
      </c>
      <c r="L88" s="59"/>
    </row>
    <row r="89" spans="1:12">
      <c r="A89" t="s">
        <v>1810</v>
      </c>
      <c r="B89">
        <v>800</v>
      </c>
      <c r="C89" s="24">
        <v>763</v>
      </c>
      <c r="D89">
        <v>770</v>
      </c>
      <c r="E89" s="59">
        <v>800</v>
      </c>
      <c r="F89" s="59">
        <v>800</v>
      </c>
      <c r="G89" s="59">
        <v>800</v>
      </c>
      <c r="H89" s="59">
        <v>800</v>
      </c>
      <c r="I89" s="59">
        <v>780</v>
      </c>
      <c r="J89" s="59">
        <v>780</v>
      </c>
      <c r="K89" s="59">
        <v>800</v>
      </c>
      <c r="L89" s="59"/>
    </row>
    <row r="90" spans="1:12">
      <c r="A90" t="s">
        <v>1144</v>
      </c>
      <c r="B90">
        <v>400</v>
      </c>
      <c r="C90" s="24">
        <v>500</v>
      </c>
      <c r="D90">
        <v>500</v>
      </c>
      <c r="E90" s="59">
        <v>550</v>
      </c>
      <c r="F90" s="59">
        <v>600</v>
      </c>
      <c r="G90" s="59">
        <v>700</v>
      </c>
      <c r="H90" s="59">
        <v>700</v>
      </c>
      <c r="I90" s="59">
        <v>600</v>
      </c>
      <c r="J90" s="59">
        <v>650</v>
      </c>
      <c r="K90" s="59">
        <v>700</v>
      </c>
      <c r="L90" s="59"/>
    </row>
    <row r="91" spans="1:12">
      <c r="A91" t="s">
        <v>1146</v>
      </c>
      <c r="B91">
        <v>300</v>
      </c>
      <c r="C91" s="24">
        <v>300</v>
      </c>
      <c r="D91">
        <v>300</v>
      </c>
      <c r="E91" s="59">
        <v>330</v>
      </c>
      <c r="F91" s="59">
        <v>350</v>
      </c>
      <c r="G91" s="59">
        <v>350</v>
      </c>
      <c r="H91" s="59">
        <v>400</v>
      </c>
      <c r="I91" s="59">
        <v>410</v>
      </c>
      <c r="J91" s="59">
        <v>420</v>
      </c>
      <c r="K91" s="59">
        <v>420</v>
      </c>
      <c r="L91" s="59"/>
    </row>
    <row r="92" spans="1:12">
      <c r="A92" t="s">
        <v>1149</v>
      </c>
      <c r="B92">
        <v>120</v>
      </c>
      <c r="C92" s="24">
        <v>120</v>
      </c>
      <c r="D92">
        <v>150</v>
      </c>
      <c r="E92" s="59">
        <v>180</v>
      </c>
      <c r="F92" s="59">
        <v>200</v>
      </c>
      <c r="G92" s="59">
        <v>250</v>
      </c>
      <c r="H92" s="59">
        <v>250</v>
      </c>
      <c r="I92" s="59">
        <v>260</v>
      </c>
      <c r="J92" s="59">
        <v>290</v>
      </c>
      <c r="K92" s="59">
        <v>300</v>
      </c>
      <c r="L92" s="59"/>
    </row>
    <row r="93" spans="1:12">
      <c r="A93" t="s">
        <v>1145</v>
      </c>
      <c r="B93">
        <v>400</v>
      </c>
      <c r="C93" s="24">
        <v>400</v>
      </c>
      <c r="D93">
        <v>400</v>
      </c>
      <c r="E93" s="59">
        <v>400</v>
      </c>
      <c r="F93" s="59">
        <v>300</v>
      </c>
      <c r="G93" s="59">
        <v>300</v>
      </c>
      <c r="H93" s="59">
        <v>250</v>
      </c>
      <c r="I93" s="59">
        <v>240</v>
      </c>
      <c r="J93" s="59">
        <v>250</v>
      </c>
      <c r="K93" s="59">
        <v>260</v>
      </c>
      <c r="L93" s="59"/>
    </row>
    <row r="94" spans="1:12">
      <c r="A94" t="s">
        <v>1147</v>
      </c>
      <c r="B94">
        <v>140</v>
      </c>
      <c r="C94" s="24">
        <v>140</v>
      </c>
      <c r="D94">
        <v>140</v>
      </c>
      <c r="E94" s="59">
        <v>140</v>
      </c>
      <c r="F94" s="59">
        <v>140</v>
      </c>
      <c r="G94" s="59">
        <v>140</v>
      </c>
      <c r="H94" s="59">
        <v>140</v>
      </c>
      <c r="I94" s="59">
        <v>140</v>
      </c>
      <c r="J94" s="59">
        <v>140</v>
      </c>
      <c r="K94" s="59">
        <v>140</v>
      </c>
      <c r="L94" s="59"/>
    </row>
    <row r="95" spans="1:12">
      <c r="A95" t="s">
        <v>1148</v>
      </c>
      <c r="B95">
        <v>127</v>
      </c>
      <c r="C95" s="24">
        <v>127</v>
      </c>
      <c r="D95">
        <v>130</v>
      </c>
      <c r="E95" s="59">
        <v>130</v>
      </c>
      <c r="F95" s="59">
        <v>130</v>
      </c>
      <c r="G95" s="59">
        <v>140</v>
      </c>
      <c r="H95" s="59">
        <v>140</v>
      </c>
      <c r="I95" s="59">
        <v>140</v>
      </c>
      <c r="J95" s="59">
        <v>140</v>
      </c>
      <c r="K95" s="59">
        <v>140</v>
      </c>
      <c r="L95" s="59"/>
    </row>
    <row r="96" spans="1:12">
      <c r="A96" t="s">
        <v>1151</v>
      </c>
      <c r="B96">
        <v>97</v>
      </c>
      <c r="C96" s="24">
        <v>97</v>
      </c>
      <c r="D96">
        <v>97</v>
      </c>
      <c r="E96" s="59">
        <v>95</v>
      </c>
      <c r="F96" s="59">
        <v>95</v>
      </c>
      <c r="G96" s="59">
        <v>95</v>
      </c>
      <c r="H96" s="59">
        <v>90</v>
      </c>
      <c r="I96" s="59">
        <v>90</v>
      </c>
      <c r="J96" s="59">
        <v>90</v>
      </c>
      <c r="K96" s="59">
        <v>90</v>
      </c>
      <c r="L96" s="59"/>
    </row>
    <row r="97" spans="1:12">
      <c r="A97" t="s">
        <v>1152</v>
      </c>
      <c r="B97">
        <v>70</v>
      </c>
      <c r="C97" s="24">
        <v>70</v>
      </c>
      <c r="D97">
        <v>70</v>
      </c>
      <c r="E97" s="59">
        <v>70</v>
      </c>
      <c r="F97" s="59">
        <v>80</v>
      </c>
      <c r="G97" s="59">
        <v>80</v>
      </c>
      <c r="H97" s="59">
        <v>80</v>
      </c>
      <c r="I97" s="59">
        <v>80</v>
      </c>
      <c r="J97" s="59">
        <v>80</v>
      </c>
      <c r="K97" s="59">
        <v>80</v>
      </c>
      <c r="L97" s="59"/>
    </row>
    <row r="98" spans="1:12">
      <c r="A98" t="s">
        <v>1154</v>
      </c>
      <c r="B98">
        <v>60</v>
      </c>
      <c r="C98" s="24">
        <v>60</v>
      </c>
      <c r="D98">
        <v>60</v>
      </c>
      <c r="E98" s="59">
        <v>60</v>
      </c>
      <c r="F98" s="59">
        <v>70</v>
      </c>
      <c r="G98" s="59">
        <v>70</v>
      </c>
      <c r="H98" s="59">
        <v>70</v>
      </c>
      <c r="I98" s="59">
        <v>70</v>
      </c>
      <c r="J98" s="59">
        <v>70</v>
      </c>
      <c r="K98" s="59">
        <v>70</v>
      </c>
      <c r="L98" s="59"/>
    </row>
    <row r="99" spans="1:12">
      <c r="A99" t="s">
        <v>1153</v>
      </c>
      <c r="B99">
        <v>70</v>
      </c>
      <c r="C99" s="24">
        <v>70</v>
      </c>
      <c r="D99">
        <v>70</v>
      </c>
      <c r="E99" s="59">
        <v>70</v>
      </c>
      <c r="F99" s="59">
        <v>60</v>
      </c>
      <c r="G99" s="59">
        <v>60</v>
      </c>
      <c r="H99" s="59">
        <v>60</v>
      </c>
      <c r="I99" s="59">
        <v>60</v>
      </c>
      <c r="J99" s="59">
        <v>60</v>
      </c>
      <c r="K99" s="59">
        <v>60</v>
      </c>
      <c r="L99" s="59"/>
    </row>
    <row r="100" spans="1:12">
      <c r="A100" t="s">
        <v>1718</v>
      </c>
      <c r="B100">
        <v>38</v>
      </c>
      <c r="C100" s="24">
        <v>38</v>
      </c>
      <c r="D100">
        <v>45</v>
      </c>
      <c r="E100" s="59">
        <v>51</v>
      </c>
      <c r="F100" s="59">
        <v>55</v>
      </c>
      <c r="G100" s="59">
        <v>48</v>
      </c>
      <c r="H100" s="59">
        <v>49</v>
      </c>
      <c r="I100" s="59">
        <v>42</v>
      </c>
      <c r="J100" s="59">
        <v>45</v>
      </c>
      <c r="K100" s="59">
        <v>45</v>
      </c>
      <c r="L100" s="59"/>
    </row>
    <row r="101" spans="1:12">
      <c r="A101" t="s">
        <v>1155</v>
      </c>
      <c r="B101">
        <v>35</v>
      </c>
      <c r="C101" s="24">
        <v>35</v>
      </c>
      <c r="D101">
        <v>35</v>
      </c>
      <c r="E101" s="59">
        <v>35</v>
      </c>
      <c r="F101" s="59">
        <v>35</v>
      </c>
      <c r="G101" s="59">
        <v>37</v>
      </c>
      <c r="H101" s="59">
        <v>35</v>
      </c>
      <c r="I101" s="59">
        <v>30</v>
      </c>
      <c r="J101" s="59">
        <v>30</v>
      </c>
      <c r="K101" s="59">
        <v>30</v>
      </c>
      <c r="L101" s="59"/>
    </row>
    <row r="102" spans="1:12">
      <c r="A102" t="s">
        <v>620</v>
      </c>
      <c r="B102">
        <v>17</v>
      </c>
      <c r="C102" s="24">
        <v>17</v>
      </c>
      <c r="D102">
        <v>17</v>
      </c>
      <c r="E102" s="59">
        <v>17</v>
      </c>
      <c r="F102" s="59">
        <v>17</v>
      </c>
      <c r="G102" s="59">
        <v>20</v>
      </c>
      <c r="H102" s="59">
        <v>20</v>
      </c>
      <c r="I102" s="59">
        <v>23</v>
      </c>
      <c r="J102" s="59">
        <v>23</v>
      </c>
      <c r="K102" s="59">
        <v>23</v>
      </c>
      <c r="L102" s="59"/>
    </row>
    <row r="103" spans="1:12">
      <c r="A103" t="s">
        <v>1150</v>
      </c>
      <c r="B103">
        <v>190</v>
      </c>
      <c r="C103" s="24">
        <v>100</v>
      </c>
      <c r="D103">
        <v>100</v>
      </c>
      <c r="E103" s="59">
        <v>90</v>
      </c>
      <c r="F103" s="59">
        <v>80</v>
      </c>
      <c r="G103" s="59">
        <v>80</v>
      </c>
      <c r="H103" s="59">
        <v>70</v>
      </c>
      <c r="I103" s="59">
        <v>50</v>
      </c>
      <c r="J103" s="59">
        <v>30</v>
      </c>
      <c r="K103" s="59">
        <v>20</v>
      </c>
      <c r="L103" s="59"/>
    </row>
    <row r="104" spans="1:12">
      <c r="A104" t="s">
        <v>1595</v>
      </c>
      <c r="B104">
        <v>22</v>
      </c>
      <c r="C104" s="24">
        <v>22</v>
      </c>
      <c r="D104">
        <v>25</v>
      </c>
      <c r="E104" s="59">
        <v>27</v>
      </c>
      <c r="F104" s="59">
        <v>26</v>
      </c>
      <c r="G104" s="59">
        <v>26</v>
      </c>
      <c r="H104" s="59">
        <v>26</v>
      </c>
      <c r="I104" s="59">
        <v>22</v>
      </c>
      <c r="J104" s="59">
        <v>18</v>
      </c>
      <c r="K104" s="59">
        <v>18</v>
      </c>
      <c r="L104" s="59"/>
    </row>
    <row r="105" spans="1:12">
      <c r="A105" t="s">
        <v>1156</v>
      </c>
      <c r="B105">
        <v>16</v>
      </c>
      <c r="C105" s="24">
        <v>16</v>
      </c>
      <c r="D105">
        <v>16</v>
      </c>
      <c r="E105" s="59">
        <v>16</v>
      </c>
      <c r="F105" s="59">
        <v>16</v>
      </c>
      <c r="G105" s="59">
        <v>16</v>
      </c>
      <c r="H105" s="59">
        <v>16</v>
      </c>
      <c r="I105" s="59">
        <v>16</v>
      </c>
      <c r="J105" s="59">
        <v>16</v>
      </c>
      <c r="K105" s="59">
        <v>16</v>
      </c>
      <c r="L105" s="59"/>
    </row>
    <row r="106" spans="1:12">
      <c r="A106" t="s">
        <v>619</v>
      </c>
      <c r="B106">
        <v>13</v>
      </c>
      <c r="C106" s="24">
        <v>16</v>
      </c>
      <c r="D106">
        <v>18</v>
      </c>
      <c r="E106" s="59">
        <v>21</v>
      </c>
      <c r="F106" s="59">
        <v>18</v>
      </c>
      <c r="G106" s="59">
        <v>14</v>
      </c>
      <c r="H106" s="59">
        <v>16</v>
      </c>
      <c r="I106" s="59">
        <v>13</v>
      </c>
      <c r="J106" s="59">
        <v>12</v>
      </c>
      <c r="K106" s="59">
        <v>12</v>
      </c>
      <c r="L106" s="59"/>
    </row>
    <row r="107" spans="1:12">
      <c r="A107" t="s">
        <v>621</v>
      </c>
      <c r="B107">
        <v>4</v>
      </c>
      <c r="C107" s="24">
        <v>4</v>
      </c>
      <c r="D107">
        <v>4</v>
      </c>
      <c r="E107" s="59">
        <v>4</v>
      </c>
      <c r="F107" s="59">
        <v>4</v>
      </c>
      <c r="G107" s="59">
        <v>4</v>
      </c>
      <c r="H107" s="59">
        <v>4</v>
      </c>
      <c r="I107" s="59">
        <v>4</v>
      </c>
      <c r="J107" s="59">
        <v>4</v>
      </c>
      <c r="K107" s="59">
        <v>4</v>
      </c>
      <c r="L107" s="59"/>
    </row>
    <row r="108" spans="1:12" ht="13.5" thickBot="1">
      <c r="A108" s="46" t="s">
        <v>175</v>
      </c>
      <c r="B108" s="60">
        <v>478981</v>
      </c>
      <c r="C108" s="60">
        <v>479649</v>
      </c>
      <c r="D108" s="60">
        <f t="shared" ref="D108:J108" si="18">SUM(D68:D107)</f>
        <v>491958</v>
      </c>
      <c r="E108" s="60">
        <f t="shared" si="18"/>
        <v>504992</v>
      </c>
      <c r="F108" s="60">
        <f t="shared" si="18"/>
        <v>522080</v>
      </c>
      <c r="G108" s="60">
        <f t="shared" si="18"/>
        <v>530040</v>
      </c>
      <c r="H108" s="60">
        <f t="shared" si="18"/>
        <v>544068</v>
      </c>
      <c r="I108" s="60">
        <f t="shared" si="18"/>
        <v>544904</v>
      </c>
      <c r="J108" s="60">
        <f t="shared" si="18"/>
        <v>557712</v>
      </c>
      <c r="K108" s="60">
        <f>SUM(K68:K107)</f>
        <v>563340</v>
      </c>
      <c r="L108" s="67"/>
    </row>
    <row r="109" spans="1:12" ht="13.5" thickTop="1"/>
    <row r="110" spans="1:12">
      <c r="A110" s="9" t="s">
        <v>1555</v>
      </c>
    </row>
    <row r="111" spans="1:12" ht="13.5" thickBot="1">
      <c r="A111" s="50" t="s">
        <v>1205</v>
      </c>
      <c r="B111" s="50">
        <v>2002</v>
      </c>
      <c r="C111" s="50">
        <v>2003</v>
      </c>
      <c r="D111" s="50">
        <v>2004</v>
      </c>
      <c r="E111" s="50">
        <v>2005</v>
      </c>
      <c r="F111" s="50">
        <v>2006</v>
      </c>
      <c r="G111" s="50">
        <v>2007</v>
      </c>
      <c r="H111" s="50">
        <v>2008</v>
      </c>
      <c r="I111" s="50">
        <v>2009</v>
      </c>
      <c r="J111" s="50">
        <v>2010</v>
      </c>
      <c r="K111" s="50">
        <v>2011</v>
      </c>
      <c r="L111" s="66"/>
    </row>
    <row r="112" spans="1:12">
      <c r="A112" t="s">
        <v>1596</v>
      </c>
      <c r="B112" s="59">
        <v>235580</v>
      </c>
      <c r="C112" s="333">
        <v>254048</v>
      </c>
      <c r="D112" s="59">
        <v>291000</v>
      </c>
      <c r="E112" s="59">
        <v>306156</v>
      </c>
      <c r="F112" s="59">
        <v>351515</v>
      </c>
      <c r="G112" s="59">
        <v>393137</v>
      </c>
      <c r="H112" s="59">
        <v>410301</v>
      </c>
      <c r="I112" s="59">
        <v>423638</v>
      </c>
      <c r="J112" s="59">
        <v>448304</v>
      </c>
      <c r="K112" s="59">
        <v>489880</v>
      </c>
      <c r="L112" s="59"/>
    </row>
    <row r="113" spans="1:12">
      <c r="A113" t="s">
        <v>1597</v>
      </c>
      <c r="B113" s="59">
        <v>69304</v>
      </c>
      <c r="C113" s="333">
        <v>64970</v>
      </c>
      <c r="D113" s="59">
        <v>65490</v>
      </c>
      <c r="E113" s="59">
        <v>63430</v>
      </c>
      <c r="F113" s="59">
        <v>62980</v>
      </c>
      <c r="G113" s="59">
        <v>62804</v>
      </c>
      <c r="H113" s="59">
        <v>61111</v>
      </c>
      <c r="I113" s="59">
        <v>59820</v>
      </c>
      <c r="J113" s="59">
        <v>58100</v>
      </c>
      <c r="K113" s="59">
        <v>56000</v>
      </c>
      <c r="L113" s="59"/>
    </row>
    <row r="114" spans="1:12">
      <c r="A114" t="s">
        <v>1600</v>
      </c>
      <c r="B114" s="59">
        <v>8930</v>
      </c>
      <c r="C114" s="333">
        <v>10498</v>
      </c>
      <c r="D114" s="59">
        <v>11664</v>
      </c>
      <c r="E114" s="59">
        <v>13783</v>
      </c>
      <c r="F114" s="59">
        <v>18000</v>
      </c>
      <c r="G114" s="59">
        <v>18000</v>
      </c>
      <c r="H114" s="59">
        <v>18499</v>
      </c>
      <c r="I114" s="59">
        <v>23000</v>
      </c>
      <c r="J114" s="59">
        <v>26500</v>
      </c>
      <c r="K114" s="59">
        <v>27800</v>
      </c>
      <c r="L114" s="59"/>
    </row>
    <row r="115" spans="1:12">
      <c r="A115" t="s">
        <v>1598</v>
      </c>
      <c r="B115" s="59">
        <v>12524</v>
      </c>
      <c r="C115" s="333">
        <v>15239</v>
      </c>
      <c r="D115" s="59">
        <v>16135</v>
      </c>
      <c r="E115" s="59">
        <v>17030</v>
      </c>
      <c r="F115" s="59">
        <v>20209</v>
      </c>
      <c r="G115" s="59">
        <v>21700</v>
      </c>
      <c r="H115" s="59">
        <v>21350</v>
      </c>
      <c r="I115" s="59">
        <v>19450</v>
      </c>
      <c r="J115" s="59">
        <v>19950</v>
      </c>
      <c r="K115" s="59">
        <v>20600</v>
      </c>
      <c r="L115" s="59"/>
    </row>
    <row r="116" spans="1:12">
      <c r="A116" t="s">
        <v>1601</v>
      </c>
      <c r="B116" s="59">
        <v>6000</v>
      </c>
      <c r="C116" s="333">
        <v>6000</v>
      </c>
      <c r="D116" s="59">
        <v>7000</v>
      </c>
      <c r="E116" s="59">
        <v>7800</v>
      </c>
      <c r="F116" s="59">
        <v>8000</v>
      </c>
      <c r="G116" s="59">
        <v>9000</v>
      </c>
      <c r="H116" s="59">
        <v>13800</v>
      </c>
      <c r="I116" s="59">
        <v>15500</v>
      </c>
      <c r="J116" s="59">
        <v>15600</v>
      </c>
      <c r="K116" s="59">
        <v>18500</v>
      </c>
      <c r="L116" s="59"/>
    </row>
    <row r="117" spans="1:12">
      <c r="A117" t="s">
        <v>1719</v>
      </c>
      <c r="B117" s="59">
        <v>18848</v>
      </c>
      <c r="C117" s="333">
        <v>19802</v>
      </c>
      <c r="D117" s="59">
        <v>17895</v>
      </c>
      <c r="E117" s="59">
        <v>17020</v>
      </c>
      <c r="F117" s="59">
        <v>16436</v>
      </c>
      <c r="G117" s="59">
        <v>17886</v>
      </c>
      <c r="H117" s="59">
        <v>18615</v>
      </c>
      <c r="I117" s="59">
        <v>17995</v>
      </c>
      <c r="J117" s="59">
        <v>18173</v>
      </c>
      <c r="K117" s="59">
        <v>18497</v>
      </c>
      <c r="L117" s="59"/>
    </row>
    <row r="118" spans="1:12">
      <c r="A118" t="s">
        <v>1599</v>
      </c>
      <c r="B118" s="59">
        <v>11000</v>
      </c>
      <c r="C118" s="333">
        <v>12700</v>
      </c>
      <c r="D118" s="59">
        <v>14000</v>
      </c>
      <c r="E118" s="59">
        <v>13500</v>
      </c>
      <c r="F118" s="59">
        <v>13210</v>
      </c>
      <c r="G118" s="59">
        <v>13600</v>
      </c>
      <c r="H118" s="59">
        <v>13300</v>
      </c>
      <c r="I118" s="59">
        <v>14600</v>
      </c>
      <c r="J118" s="59">
        <v>15700</v>
      </c>
      <c r="K118" s="59">
        <v>15700</v>
      </c>
      <c r="L118" s="59"/>
    </row>
    <row r="119" spans="1:12">
      <c r="A119" t="s">
        <v>1602</v>
      </c>
      <c r="B119" s="59">
        <v>3850</v>
      </c>
      <c r="C119" s="333">
        <v>3600</v>
      </c>
      <c r="D119" s="59">
        <v>3846</v>
      </c>
      <c r="E119" s="59">
        <v>3676</v>
      </c>
      <c r="F119" s="59">
        <v>4084</v>
      </c>
      <c r="G119" s="59">
        <v>3956</v>
      </c>
      <c r="H119" s="59">
        <v>3743</v>
      </c>
      <c r="I119" s="59">
        <v>3806</v>
      </c>
      <c r="J119" s="59">
        <v>5158</v>
      </c>
      <c r="K119" s="59">
        <v>5132</v>
      </c>
      <c r="L119" s="59"/>
    </row>
    <row r="120" spans="1:12">
      <c r="A120" t="s">
        <v>1603</v>
      </c>
      <c r="B120" s="59">
        <v>2036</v>
      </c>
      <c r="C120" s="333">
        <v>2360</v>
      </c>
      <c r="D120" s="59">
        <v>3110</v>
      </c>
      <c r="E120" s="59">
        <v>3276</v>
      </c>
      <c r="F120" s="59">
        <v>3640</v>
      </c>
      <c r="G120" s="59">
        <v>4090</v>
      </c>
      <c r="H120" s="59">
        <v>3620</v>
      </c>
      <c r="I120" s="59">
        <v>3600</v>
      </c>
      <c r="J120" s="59">
        <v>4824</v>
      </c>
      <c r="K120" s="59">
        <v>4250</v>
      </c>
      <c r="L120" s="59"/>
    </row>
    <row r="121" spans="1:12">
      <c r="A121" t="s">
        <v>1137</v>
      </c>
      <c r="B121">
        <v>150</v>
      </c>
      <c r="C121" s="24">
        <v>150</v>
      </c>
      <c r="D121">
        <v>200</v>
      </c>
      <c r="E121" s="59">
        <v>200</v>
      </c>
      <c r="F121" s="59">
        <v>200</v>
      </c>
      <c r="G121" s="59"/>
      <c r="H121" s="59">
        <v>300</v>
      </c>
      <c r="I121" s="59">
        <v>900</v>
      </c>
      <c r="J121" s="59">
        <v>2000</v>
      </c>
      <c r="K121" s="59">
        <v>3300</v>
      </c>
      <c r="L121" s="59"/>
    </row>
    <row r="122" spans="1:12">
      <c r="A122" t="s">
        <v>1605</v>
      </c>
      <c r="B122" s="59">
        <v>1000</v>
      </c>
      <c r="C122" s="24">
        <v>900</v>
      </c>
      <c r="D122" s="59">
        <v>1200</v>
      </c>
      <c r="E122" s="59">
        <v>1500</v>
      </c>
      <c r="F122" s="59">
        <v>1400</v>
      </c>
      <c r="G122" s="59">
        <v>1600</v>
      </c>
      <c r="H122" s="59">
        <v>2300</v>
      </c>
      <c r="I122" s="59">
        <v>2466</v>
      </c>
      <c r="J122" s="59">
        <v>2920</v>
      </c>
      <c r="K122" s="59">
        <v>3125</v>
      </c>
      <c r="L122" s="59"/>
    </row>
    <row r="123" spans="1:12">
      <c r="A123" t="s">
        <v>1604</v>
      </c>
      <c r="B123" s="59">
        <v>1400</v>
      </c>
      <c r="C123" s="333">
        <v>1250</v>
      </c>
      <c r="D123" s="59">
        <v>1415</v>
      </c>
      <c r="E123" s="59">
        <v>1400</v>
      </c>
      <c r="F123" s="59">
        <v>1400</v>
      </c>
      <c r="G123" s="59">
        <v>1800</v>
      </c>
      <c r="H123" s="59">
        <v>1650</v>
      </c>
      <c r="I123" s="59">
        <v>1600</v>
      </c>
      <c r="J123" s="59">
        <v>2530</v>
      </c>
      <c r="K123" s="59">
        <v>2600</v>
      </c>
      <c r="L123" s="59"/>
    </row>
    <row r="124" spans="1:12">
      <c r="A124" t="s">
        <v>622</v>
      </c>
      <c r="B124" s="59">
        <v>1485</v>
      </c>
      <c r="C124" s="333">
        <v>1485</v>
      </c>
      <c r="D124" s="59">
        <v>1470</v>
      </c>
      <c r="E124" s="59">
        <v>1500</v>
      </c>
      <c r="F124" s="59">
        <v>1420</v>
      </c>
      <c r="G124" s="59">
        <v>1580</v>
      </c>
      <c r="H124" s="59">
        <v>2100</v>
      </c>
      <c r="I124" s="59">
        <v>2100</v>
      </c>
      <c r="J124" s="59">
        <v>1900</v>
      </c>
      <c r="K124" s="59">
        <v>2250</v>
      </c>
      <c r="L124" s="59"/>
    </row>
    <row r="125" spans="1:12">
      <c r="A125" t="s">
        <v>1610</v>
      </c>
      <c r="B125">
        <v>65</v>
      </c>
      <c r="C125" s="24">
        <v>702</v>
      </c>
      <c r="D125">
        <v>826</v>
      </c>
      <c r="E125" s="59">
        <v>927</v>
      </c>
      <c r="F125" s="59">
        <v>1025</v>
      </c>
      <c r="G125" s="59">
        <v>1279</v>
      </c>
      <c r="H125" s="59">
        <v>1320</v>
      </c>
      <c r="I125" s="59">
        <v>1500</v>
      </c>
      <c r="J125" s="59">
        <v>1700</v>
      </c>
      <c r="K125" s="59">
        <v>2000</v>
      </c>
      <c r="L125" s="59"/>
    </row>
    <row r="126" spans="1:12">
      <c r="A126" t="s">
        <v>623</v>
      </c>
      <c r="B126">
        <v>422</v>
      </c>
      <c r="C126" s="24">
        <v>422</v>
      </c>
      <c r="D126">
        <v>450</v>
      </c>
      <c r="E126" s="59">
        <v>480</v>
      </c>
      <c r="F126" s="59">
        <v>520</v>
      </c>
      <c r="G126" s="59">
        <v>700</v>
      </c>
      <c r="H126" s="59">
        <v>750</v>
      </c>
      <c r="I126" s="59">
        <v>710</v>
      </c>
      <c r="J126" s="59">
        <v>1600</v>
      </c>
      <c r="K126" s="59">
        <v>1800</v>
      </c>
      <c r="L126" s="59"/>
    </row>
    <row r="127" spans="1:12">
      <c r="A127" t="s">
        <v>597</v>
      </c>
      <c r="B127">
        <v>735</v>
      </c>
      <c r="C127" s="24">
        <v>735</v>
      </c>
      <c r="D127" s="59">
        <v>1130</v>
      </c>
      <c r="E127" s="59">
        <v>1103</v>
      </c>
      <c r="F127" s="59">
        <v>1104</v>
      </c>
      <c r="G127" s="59">
        <v>1140</v>
      </c>
      <c r="H127" s="59">
        <v>1200</v>
      </c>
      <c r="I127" s="59">
        <v>1000</v>
      </c>
      <c r="J127" s="59">
        <v>1000</v>
      </c>
      <c r="K127" s="59">
        <v>1100</v>
      </c>
      <c r="L127" s="59"/>
    </row>
    <row r="128" spans="1:12">
      <c r="A128" t="s">
        <v>1606</v>
      </c>
      <c r="B128">
        <v>850</v>
      </c>
      <c r="C128" s="24">
        <v>722</v>
      </c>
      <c r="D128">
        <v>722</v>
      </c>
      <c r="E128" s="59">
        <v>845</v>
      </c>
      <c r="F128" s="59">
        <v>766</v>
      </c>
      <c r="G128" s="59">
        <v>825</v>
      </c>
      <c r="H128" s="59">
        <v>900</v>
      </c>
      <c r="I128" s="59">
        <v>900</v>
      </c>
      <c r="J128" s="59">
        <v>980</v>
      </c>
      <c r="K128" s="59">
        <v>1020</v>
      </c>
      <c r="L128" s="59"/>
    </row>
    <row r="129" spans="1:12">
      <c r="A129" t="s">
        <v>1138</v>
      </c>
      <c r="B129">
        <v>60</v>
      </c>
      <c r="C129" s="24">
        <v>232</v>
      </c>
      <c r="D129">
        <v>245</v>
      </c>
      <c r="E129" s="59">
        <v>400</v>
      </c>
      <c r="F129" s="59">
        <v>400</v>
      </c>
      <c r="G129" s="59">
        <v>500</v>
      </c>
      <c r="H129" s="59">
        <v>830</v>
      </c>
      <c r="I129" s="59">
        <v>865</v>
      </c>
      <c r="J129" s="59">
        <v>720</v>
      </c>
      <c r="K129" s="59">
        <v>1000</v>
      </c>
      <c r="L129" s="59"/>
    </row>
    <row r="130" spans="1:12">
      <c r="A130" t="s">
        <v>598</v>
      </c>
      <c r="B130">
        <v>428</v>
      </c>
      <c r="C130" s="24">
        <v>429</v>
      </c>
      <c r="D130">
        <v>484</v>
      </c>
      <c r="E130" s="59">
        <v>515</v>
      </c>
      <c r="F130" s="59">
        <v>469</v>
      </c>
      <c r="G130" s="59">
        <v>468</v>
      </c>
      <c r="H130" s="59">
        <v>574</v>
      </c>
      <c r="I130" s="59">
        <v>555</v>
      </c>
      <c r="J130" s="59">
        <v>714</v>
      </c>
      <c r="K130" s="59">
        <v>875</v>
      </c>
      <c r="L130" s="59"/>
    </row>
    <row r="131" spans="1:12">
      <c r="A131" t="s">
        <v>1611</v>
      </c>
      <c r="B131">
        <v>34</v>
      </c>
      <c r="C131" s="24">
        <v>30</v>
      </c>
      <c r="D131">
        <v>80</v>
      </c>
      <c r="E131" s="59">
        <v>80</v>
      </c>
      <c r="F131" s="59">
        <v>74</v>
      </c>
      <c r="G131" s="59">
        <v>72</v>
      </c>
      <c r="H131" s="59">
        <v>199</v>
      </c>
      <c r="I131" s="59">
        <v>324</v>
      </c>
      <c r="J131" s="59">
        <v>449</v>
      </c>
      <c r="K131" s="59">
        <v>571</v>
      </c>
      <c r="L131" s="59"/>
    </row>
    <row r="132" spans="1:12">
      <c r="A132" t="s">
        <v>1720</v>
      </c>
      <c r="B132">
        <v>510</v>
      </c>
      <c r="C132" s="24">
        <v>328</v>
      </c>
      <c r="D132">
        <v>288</v>
      </c>
      <c r="E132" s="59">
        <v>266</v>
      </c>
      <c r="F132" s="59">
        <v>225</v>
      </c>
      <c r="G132" s="59">
        <v>170</v>
      </c>
      <c r="H132" s="59">
        <v>0</v>
      </c>
      <c r="I132" s="59">
        <v>450</v>
      </c>
      <c r="J132" s="59">
        <v>470</v>
      </c>
      <c r="K132" s="59">
        <v>540</v>
      </c>
      <c r="L132" s="59"/>
    </row>
    <row r="133" spans="1:12">
      <c r="A133" s="24" t="s">
        <v>2108</v>
      </c>
      <c r="C133" s="24"/>
      <c r="E133" s="59"/>
      <c r="F133" s="59"/>
      <c r="G133" s="59"/>
      <c r="H133" s="59"/>
      <c r="I133" s="333"/>
      <c r="J133" s="333">
        <v>409</v>
      </c>
      <c r="K133" s="333">
        <v>441</v>
      </c>
      <c r="L133" s="59"/>
    </row>
    <row r="134" spans="1:12">
      <c r="A134" t="s">
        <v>1133</v>
      </c>
      <c r="B134">
        <v>200</v>
      </c>
      <c r="C134" s="24">
        <v>231</v>
      </c>
      <c r="D134">
        <v>251</v>
      </c>
      <c r="E134" s="59">
        <v>265</v>
      </c>
      <c r="F134" s="59">
        <v>250</v>
      </c>
      <c r="G134" s="59">
        <v>277</v>
      </c>
      <c r="H134" s="59">
        <v>259</v>
      </c>
      <c r="I134" s="59">
        <v>279</v>
      </c>
      <c r="J134" s="59">
        <v>456</v>
      </c>
      <c r="K134" s="59">
        <v>425</v>
      </c>
      <c r="L134" s="59"/>
    </row>
    <row r="135" spans="1:12">
      <c r="A135" s="24" t="s">
        <v>1841</v>
      </c>
      <c r="C135" s="24"/>
      <c r="E135" s="59"/>
      <c r="F135" s="59"/>
      <c r="G135" s="59"/>
      <c r="H135" s="59">
        <v>237</v>
      </c>
      <c r="I135" s="333">
        <v>200</v>
      </c>
      <c r="J135" s="333">
        <v>225</v>
      </c>
      <c r="K135" s="333">
        <v>300</v>
      </c>
      <c r="L135" s="59"/>
    </row>
    <row r="136" spans="1:12">
      <c r="A136" t="s">
        <v>1608</v>
      </c>
      <c r="B136">
        <v>100</v>
      </c>
      <c r="C136" s="24">
        <v>150</v>
      </c>
      <c r="D136">
        <v>150</v>
      </c>
      <c r="E136" s="59">
        <v>185</v>
      </c>
      <c r="F136" s="59">
        <v>173</v>
      </c>
      <c r="G136" s="59">
        <v>199</v>
      </c>
      <c r="H136" s="59">
        <v>209</v>
      </c>
      <c r="I136" s="59">
        <v>200</v>
      </c>
      <c r="J136" s="59">
        <v>210</v>
      </c>
      <c r="K136" s="59">
        <v>202</v>
      </c>
      <c r="L136" s="59"/>
    </row>
    <row r="137" spans="1:12">
      <c r="A137" s="24" t="s">
        <v>1843</v>
      </c>
      <c r="C137" s="24"/>
      <c r="E137" s="59"/>
      <c r="F137" s="59"/>
      <c r="G137" s="59"/>
      <c r="H137" s="59">
        <v>95</v>
      </c>
      <c r="I137" s="59">
        <v>80</v>
      </c>
      <c r="J137" s="59">
        <v>130</v>
      </c>
      <c r="K137" s="59">
        <v>180</v>
      </c>
      <c r="L137" s="59"/>
    </row>
    <row r="138" spans="1:12">
      <c r="A138" s="24" t="s">
        <v>1842</v>
      </c>
      <c r="C138" s="24"/>
      <c r="E138" s="59"/>
      <c r="F138" s="59"/>
      <c r="G138" s="59"/>
      <c r="H138" s="59">
        <v>150</v>
      </c>
      <c r="I138" s="59">
        <v>100</v>
      </c>
      <c r="J138" s="59">
        <v>120</v>
      </c>
      <c r="K138" s="59">
        <v>150</v>
      </c>
      <c r="L138" s="59"/>
    </row>
    <row r="139" spans="1:12">
      <c r="A139" t="s">
        <v>624</v>
      </c>
      <c r="B139">
        <v>50</v>
      </c>
      <c r="C139" s="24">
        <v>50</v>
      </c>
      <c r="D139">
        <v>50</v>
      </c>
      <c r="E139" s="59">
        <v>55</v>
      </c>
      <c r="F139" s="59">
        <v>55</v>
      </c>
      <c r="G139" s="59">
        <v>87</v>
      </c>
      <c r="H139" s="59">
        <v>89</v>
      </c>
      <c r="I139" s="59">
        <v>89</v>
      </c>
      <c r="J139" s="59">
        <v>78</v>
      </c>
      <c r="K139" s="59">
        <v>80</v>
      </c>
      <c r="L139" s="59"/>
    </row>
    <row r="140" spans="1:12">
      <c r="A140" t="s">
        <v>1609</v>
      </c>
      <c r="B140">
        <v>100</v>
      </c>
      <c r="C140" s="24">
        <v>91</v>
      </c>
      <c r="D140">
        <v>104</v>
      </c>
      <c r="E140" s="59">
        <v>100</v>
      </c>
      <c r="F140" s="59">
        <v>100</v>
      </c>
      <c r="G140" s="59">
        <v>111</v>
      </c>
      <c r="H140" s="59">
        <v>109</v>
      </c>
      <c r="I140" s="59">
        <v>99</v>
      </c>
      <c r="J140" s="59">
        <v>105</v>
      </c>
      <c r="K140" s="59">
        <v>79</v>
      </c>
      <c r="L140" s="59"/>
    </row>
    <row r="141" spans="1:12">
      <c r="A141" t="s">
        <v>1612</v>
      </c>
      <c r="B141">
        <v>15</v>
      </c>
      <c r="C141" s="24">
        <v>18</v>
      </c>
      <c r="D141">
        <v>30</v>
      </c>
      <c r="E141" s="59">
        <v>25</v>
      </c>
      <c r="F141" s="59">
        <v>32</v>
      </c>
      <c r="G141" s="59">
        <v>30</v>
      </c>
      <c r="H141" s="59">
        <v>28</v>
      </c>
      <c r="I141" s="59">
        <v>52</v>
      </c>
      <c r="J141" s="59">
        <v>60</v>
      </c>
      <c r="K141" s="59">
        <v>65</v>
      </c>
      <c r="L141" s="59"/>
    </row>
    <row r="142" spans="1:12">
      <c r="A142" s="24" t="s">
        <v>2109</v>
      </c>
      <c r="C142" s="24"/>
      <c r="E142" s="59"/>
      <c r="F142" s="59"/>
      <c r="G142" s="59"/>
      <c r="H142" s="59"/>
      <c r="I142" s="333"/>
      <c r="J142" s="333">
        <v>12</v>
      </c>
      <c r="K142" s="333">
        <v>12</v>
      </c>
      <c r="L142" s="59"/>
    </row>
    <row r="143" spans="1:12">
      <c r="A143" t="s">
        <v>1607</v>
      </c>
      <c r="B143">
        <v>340</v>
      </c>
      <c r="C143" s="24">
        <v>300</v>
      </c>
      <c r="D143">
        <v>450</v>
      </c>
      <c r="E143" s="59">
        <v>650</v>
      </c>
      <c r="F143" s="59">
        <v>350</v>
      </c>
      <c r="G143" s="59">
        <v>550</v>
      </c>
      <c r="H143" s="59">
        <v>522</v>
      </c>
      <c r="I143" s="59">
        <v>466</v>
      </c>
      <c r="J143" s="59"/>
      <c r="K143" s="59">
        <v>0</v>
      </c>
      <c r="L143" s="59"/>
    </row>
    <row r="144" spans="1:12">
      <c r="A144" t="s">
        <v>625</v>
      </c>
      <c r="B144">
        <v>100</v>
      </c>
      <c r="C144" s="24">
        <v>0</v>
      </c>
      <c r="D144">
        <v>50</v>
      </c>
      <c r="E144" s="59">
        <v>0</v>
      </c>
      <c r="F144" s="59">
        <v>0</v>
      </c>
      <c r="G144" s="59">
        <v>0</v>
      </c>
      <c r="H144" s="59">
        <v>0</v>
      </c>
      <c r="I144" s="59">
        <v>0</v>
      </c>
      <c r="J144" s="59">
        <v>0</v>
      </c>
      <c r="K144" s="59">
        <v>0</v>
      </c>
      <c r="L144" s="59"/>
    </row>
    <row r="145" spans="1:13" ht="13.5" thickBot="1">
      <c r="A145" s="46" t="s">
        <v>175</v>
      </c>
      <c r="B145" s="60">
        <v>376116</v>
      </c>
      <c r="C145" s="60">
        <v>396638</v>
      </c>
      <c r="D145" s="60">
        <f>SUM(D112:D141)</f>
        <v>439235</v>
      </c>
      <c r="E145" s="60">
        <f>SUM(E112:E141)</f>
        <v>455517</v>
      </c>
      <c r="F145" s="60">
        <f>SUM(F112:F141)</f>
        <v>507687</v>
      </c>
      <c r="G145" s="60">
        <f>SUM(G112:G141)</f>
        <v>555011</v>
      </c>
      <c r="H145" s="60">
        <f>SUM(H112:H144)</f>
        <v>578160</v>
      </c>
      <c r="I145" s="60">
        <f>SUM(I112:I144)</f>
        <v>596344</v>
      </c>
      <c r="J145" s="60">
        <f>SUM(J112:J144)</f>
        <v>631097</v>
      </c>
      <c r="K145" s="60">
        <f>SUM(K112:K144)</f>
        <v>678474</v>
      </c>
      <c r="L145" s="67"/>
      <c r="M145" s="59"/>
    </row>
    <row r="146" spans="1:13" ht="13.5" thickTop="1">
      <c r="B146" s="59"/>
      <c r="C146" s="59"/>
    </row>
    <row r="147" spans="1:13">
      <c r="A147" s="9" t="s">
        <v>1556</v>
      </c>
      <c r="B147" s="9"/>
      <c r="C147" s="9"/>
    </row>
    <row r="148" spans="1:13" ht="13.5" thickBot="1">
      <c r="A148" s="50" t="s">
        <v>1205</v>
      </c>
      <c r="B148" s="50">
        <v>2002</v>
      </c>
      <c r="C148" s="50">
        <v>2003</v>
      </c>
      <c r="D148" s="50">
        <v>2004</v>
      </c>
      <c r="E148" s="50">
        <v>2005</v>
      </c>
      <c r="F148" s="50">
        <v>2006</v>
      </c>
      <c r="G148" s="50">
        <v>2007</v>
      </c>
      <c r="H148" s="50">
        <v>2008</v>
      </c>
      <c r="I148" s="50">
        <v>2009</v>
      </c>
      <c r="J148" s="50">
        <v>2010</v>
      </c>
      <c r="K148" s="50">
        <v>2011</v>
      </c>
      <c r="L148" s="66"/>
    </row>
    <row r="149" spans="1:13">
      <c r="A149" t="s">
        <v>1721</v>
      </c>
      <c r="B149" s="59">
        <v>24400</v>
      </c>
      <c r="C149" s="59">
        <v>25000</v>
      </c>
      <c r="D149" s="59">
        <v>25000</v>
      </c>
      <c r="E149" s="59">
        <v>25900</v>
      </c>
      <c r="F149" s="59">
        <v>27000</v>
      </c>
      <c r="G149" s="59">
        <v>26530</v>
      </c>
      <c r="H149" s="59">
        <v>25900</v>
      </c>
      <c r="I149" s="59">
        <v>28800</v>
      </c>
      <c r="J149" s="59">
        <v>29600</v>
      </c>
      <c r="K149" s="59">
        <v>30870</v>
      </c>
      <c r="L149" s="59"/>
    </row>
    <row r="150" spans="1:13">
      <c r="A150" t="s">
        <v>1132</v>
      </c>
      <c r="B150">
        <v>7000</v>
      </c>
      <c r="C150" s="59">
        <v>8600</v>
      </c>
      <c r="D150" s="59">
        <v>9400</v>
      </c>
      <c r="E150" s="59">
        <v>10000</v>
      </c>
      <c r="F150" s="59">
        <v>11500</v>
      </c>
      <c r="G150" s="59">
        <v>13500</v>
      </c>
      <c r="H150" s="59">
        <v>15400</v>
      </c>
      <c r="I150" s="59">
        <v>16000</v>
      </c>
      <c r="J150" s="59">
        <v>17600</v>
      </c>
      <c r="K150" s="59">
        <v>19596</v>
      </c>
      <c r="L150" s="59"/>
    </row>
    <row r="151" spans="1:13">
      <c r="A151" t="s">
        <v>1617</v>
      </c>
      <c r="B151" s="59">
        <v>1450</v>
      </c>
      <c r="C151" s="59">
        <v>1598</v>
      </c>
      <c r="D151" s="59">
        <v>2059</v>
      </c>
      <c r="E151" s="59">
        <v>2931</v>
      </c>
      <c r="F151" s="59">
        <v>3753</v>
      </c>
      <c r="G151" s="59">
        <v>3958</v>
      </c>
      <c r="H151" s="59">
        <v>5325</v>
      </c>
      <c r="I151" s="59">
        <v>6869</v>
      </c>
      <c r="J151" s="59">
        <v>7362</v>
      </c>
      <c r="K151" s="59">
        <v>8200</v>
      </c>
      <c r="L151" s="59"/>
    </row>
    <row r="152" spans="1:13">
      <c r="A152" t="s">
        <v>1613</v>
      </c>
      <c r="B152" s="59">
        <v>4392</v>
      </c>
      <c r="C152" s="59">
        <v>4600</v>
      </c>
      <c r="D152" s="59">
        <v>4775</v>
      </c>
      <c r="E152" s="59">
        <v>4270</v>
      </c>
      <c r="F152" s="59">
        <v>4389</v>
      </c>
      <c r="G152" s="59">
        <v>4580</v>
      </c>
      <c r="H152" s="59">
        <v>5100</v>
      </c>
      <c r="I152" s="59">
        <v>6200</v>
      </c>
      <c r="J152" s="59">
        <v>5890</v>
      </c>
      <c r="K152" s="59">
        <v>6000</v>
      </c>
      <c r="L152" s="59"/>
    </row>
    <row r="153" spans="1:13">
      <c r="A153" t="s">
        <v>1614</v>
      </c>
      <c r="B153" s="59">
        <v>2650</v>
      </c>
      <c r="C153" s="59">
        <v>2100</v>
      </c>
      <c r="D153" s="59">
        <v>2600</v>
      </c>
      <c r="E153" s="59">
        <v>3500</v>
      </c>
      <c r="F153" s="59">
        <v>3800</v>
      </c>
      <c r="G153" s="59">
        <v>4500</v>
      </c>
      <c r="H153" s="59">
        <v>5300</v>
      </c>
      <c r="I153" s="59">
        <v>5300</v>
      </c>
      <c r="J153" s="59">
        <v>5100</v>
      </c>
      <c r="K153" s="59">
        <v>4900</v>
      </c>
      <c r="L153" s="59"/>
    </row>
    <row r="154" spans="1:13" ht="12" customHeight="1">
      <c r="A154" t="s">
        <v>626</v>
      </c>
      <c r="B154" s="59">
        <v>1445</v>
      </c>
      <c r="C154" s="59">
        <v>1496</v>
      </c>
      <c r="D154" s="59">
        <v>1812</v>
      </c>
      <c r="E154" s="59">
        <v>1650</v>
      </c>
      <c r="F154" s="59">
        <v>1418</v>
      </c>
      <c r="G154" s="59">
        <v>3027</v>
      </c>
      <c r="H154" s="59">
        <v>3474</v>
      </c>
      <c r="I154" s="59">
        <v>3700</v>
      </c>
      <c r="J154" s="59">
        <v>4140</v>
      </c>
      <c r="K154" s="59">
        <v>4800</v>
      </c>
      <c r="L154" s="59"/>
    </row>
    <row r="155" spans="1:13">
      <c r="A155" t="s">
        <v>1615</v>
      </c>
      <c r="B155" s="59">
        <v>1804</v>
      </c>
      <c r="C155" s="59">
        <v>2015</v>
      </c>
      <c r="D155" s="59">
        <v>2135</v>
      </c>
      <c r="E155" s="59">
        <v>2430</v>
      </c>
      <c r="F155" s="59">
        <v>2850</v>
      </c>
      <c r="G155" s="59">
        <v>3500</v>
      </c>
      <c r="H155" s="59">
        <v>3900</v>
      </c>
      <c r="I155" s="59">
        <v>3381</v>
      </c>
      <c r="J155" s="59">
        <v>3373</v>
      </c>
      <c r="K155" s="59">
        <v>3500</v>
      </c>
      <c r="L155" s="59"/>
    </row>
    <row r="156" spans="1:13">
      <c r="A156" t="s">
        <v>1621</v>
      </c>
      <c r="B156" s="59">
        <v>1197</v>
      </c>
      <c r="C156" s="59">
        <v>1064</v>
      </c>
      <c r="D156" s="59">
        <v>1610</v>
      </c>
      <c r="E156" s="59">
        <v>1700</v>
      </c>
      <c r="F156" s="59">
        <v>2421</v>
      </c>
      <c r="G156" s="59">
        <v>2560</v>
      </c>
      <c r="H156" s="59">
        <v>2654</v>
      </c>
      <c r="I156" s="59">
        <v>2678</v>
      </c>
      <c r="J156" s="59">
        <v>2740</v>
      </c>
      <c r="K156" s="59">
        <v>3264</v>
      </c>
      <c r="L156" s="59"/>
    </row>
    <row r="157" spans="1:13">
      <c r="A157" t="s">
        <v>1620</v>
      </c>
      <c r="B157" s="59">
        <v>1137</v>
      </c>
      <c r="C157" s="59">
        <v>1098</v>
      </c>
      <c r="D157" s="59">
        <v>1200</v>
      </c>
      <c r="E157" s="59">
        <v>1444</v>
      </c>
      <c r="F157" s="59">
        <v>1551</v>
      </c>
      <c r="G157" s="59">
        <v>1725</v>
      </c>
      <c r="H157" s="59">
        <v>1904</v>
      </c>
      <c r="I157" s="59">
        <v>1910</v>
      </c>
      <c r="J157" s="59">
        <v>2635</v>
      </c>
      <c r="K157" s="59">
        <v>3020</v>
      </c>
      <c r="L157" s="59"/>
    </row>
    <row r="158" spans="1:13">
      <c r="A158" t="s">
        <v>1619</v>
      </c>
      <c r="B158" s="59">
        <v>1206</v>
      </c>
      <c r="C158" s="59">
        <v>1168</v>
      </c>
      <c r="D158" s="59">
        <v>1165</v>
      </c>
      <c r="E158" s="59">
        <v>1300</v>
      </c>
      <c r="F158" s="59">
        <v>1300</v>
      </c>
      <c r="G158" s="59">
        <v>1430</v>
      </c>
      <c r="H158" s="59">
        <v>1850</v>
      </c>
      <c r="I158" s="59">
        <v>2200</v>
      </c>
      <c r="J158" s="59">
        <v>2200</v>
      </c>
      <c r="K158" s="59">
        <v>2300</v>
      </c>
      <c r="L158" s="59"/>
    </row>
    <row r="159" spans="1:13">
      <c r="A159" t="s">
        <v>1618</v>
      </c>
      <c r="B159" s="59">
        <v>1400</v>
      </c>
      <c r="C159" s="59">
        <v>1182</v>
      </c>
      <c r="D159" s="59">
        <v>1300</v>
      </c>
      <c r="E159" s="59">
        <v>1209</v>
      </c>
      <c r="F159" s="59">
        <v>1157</v>
      </c>
      <c r="G159" s="59">
        <v>1119</v>
      </c>
      <c r="H159" s="59">
        <v>515</v>
      </c>
      <c r="I159" s="59">
        <v>541</v>
      </c>
      <c r="J159" s="59">
        <v>1505</v>
      </c>
      <c r="K159" s="59">
        <v>1946</v>
      </c>
      <c r="L159" s="59"/>
    </row>
    <row r="160" spans="1:13">
      <c r="A160" t="s">
        <v>1630</v>
      </c>
      <c r="B160">
        <v>661</v>
      </c>
      <c r="C160">
        <v>660</v>
      </c>
      <c r="D160">
        <v>671</v>
      </c>
      <c r="E160" s="59">
        <v>742</v>
      </c>
      <c r="F160" s="59">
        <v>936</v>
      </c>
      <c r="G160" s="59">
        <v>1128</v>
      </c>
      <c r="H160" s="59">
        <v>1322</v>
      </c>
      <c r="I160" s="59">
        <v>2900</v>
      </c>
      <c r="J160" s="59">
        <v>1660</v>
      </c>
      <c r="K160" s="59">
        <v>1837</v>
      </c>
      <c r="L160" s="59"/>
    </row>
    <row r="161" spans="1:12">
      <c r="A161" t="s">
        <v>1624</v>
      </c>
      <c r="B161">
        <v>946</v>
      </c>
      <c r="C161">
        <v>950</v>
      </c>
      <c r="D161" s="59">
        <v>1048</v>
      </c>
      <c r="E161" s="59">
        <v>1086</v>
      </c>
      <c r="F161" s="59">
        <v>1813</v>
      </c>
      <c r="G161" s="59">
        <v>1806</v>
      </c>
      <c r="H161" s="59">
        <v>1920</v>
      </c>
      <c r="I161" s="59">
        <v>1768</v>
      </c>
      <c r="J161" s="59">
        <v>1721</v>
      </c>
      <c r="K161" s="59">
        <v>1834</v>
      </c>
      <c r="L161" s="59"/>
    </row>
    <row r="162" spans="1:12">
      <c r="A162" t="s">
        <v>1623</v>
      </c>
      <c r="B162">
        <v>911</v>
      </c>
      <c r="C162">
        <v>977</v>
      </c>
      <c r="D162" s="59">
        <v>1085</v>
      </c>
      <c r="E162" s="59">
        <v>1177</v>
      </c>
      <c r="F162" s="59">
        <v>1193</v>
      </c>
      <c r="G162" s="59">
        <v>1318</v>
      </c>
      <c r="H162" s="59">
        <v>1449</v>
      </c>
      <c r="I162" s="59">
        <v>1448</v>
      </c>
      <c r="J162" s="59">
        <v>1665</v>
      </c>
      <c r="K162" s="59">
        <v>1830</v>
      </c>
      <c r="L162" s="59"/>
    </row>
    <row r="163" spans="1:12">
      <c r="A163" t="s">
        <v>1626</v>
      </c>
      <c r="B163">
        <v>752</v>
      </c>
      <c r="C163">
        <v>875</v>
      </c>
      <c r="D163">
        <v>962</v>
      </c>
      <c r="E163" s="59">
        <v>1004</v>
      </c>
      <c r="F163" s="59">
        <v>1231</v>
      </c>
      <c r="G163" s="59">
        <v>1281</v>
      </c>
      <c r="H163" s="59">
        <v>1371</v>
      </c>
      <c r="I163" s="59">
        <v>1400</v>
      </c>
      <c r="J163" s="59">
        <v>1670</v>
      </c>
      <c r="K163" s="59">
        <v>1765</v>
      </c>
      <c r="L163" s="59"/>
    </row>
    <row r="164" spans="1:12">
      <c r="A164" t="s">
        <v>1722</v>
      </c>
      <c r="B164">
        <v>974</v>
      </c>
      <c r="C164" s="59">
        <v>1210</v>
      </c>
      <c r="D164" s="59">
        <v>1214</v>
      </c>
      <c r="E164" s="59">
        <v>1300</v>
      </c>
      <c r="F164" s="59">
        <v>1226</v>
      </c>
      <c r="G164" s="59">
        <v>1350</v>
      </c>
      <c r="H164" s="59">
        <v>1300</v>
      </c>
      <c r="I164" s="59">
        <v>1300</v>
      </c>
      <c r="J164" s="59">
        <v>1500</v>
      </c>
      <c r="K164" s="59">
        <v>1600</v>
      </c>
      <c r="L164" s="59"/>
    </row>
    <row r="165" spans="1:12">
      <c r="A165" t="s">
        <v>1622</v>
      </c>
      <c r="B165" s="59">
        <v>1102</v>
      </c>
      <c r="C165" s="59">
        <v>1000</v>
      </c>
      <c r="D165" s="59">
        <v>1000</v>
      </c>
      <c r="E165" s="59">
        <v>1000</v>
      </c>
      <c r="F165" s="59">
        <v>1036</v>
      </c>
      <c r="G165" s="59">
        <v>1100</v>
      </c>
      <c r="H165" s="59">
        <v>1205</v>
      </c>
      <c r="I165" s="59">
        <v>1250</v>
      </c>
      <c r="J165" s="59">
        <v>1420</v>
      </c>
      <c r="K165" s="59">
        <v>1419</v>
      </c>
      <c r="L165" s="59"/>
    </row>
    <row r="166" spans="1:12">
      <c r="A166" t="s">
        <v>1629</v>
      </c>
      <c r="B166">
        <v>510</v>
      </c>
      <c r="C166">
        <v>725</v>
      </c>
      <c r="D166">
        <v>700</v>
      </c>
      <c r="E166" s="59">
        <v>682</v>
      </c>
      <c r="F166" s="59">
        <v>714</v>
      </c>
      <c r="G166" s="59">
        <v>823</v>
      </c>
      <c r="H166" s="59">
        <v>834</v>
      </c>
      <c r="I166" s="59">
        <v>921</v>
      </c>
      <c r="J166" s="59">
        <v>1277</v>
      </c>
      <c r="K166" s="59">
        <v>1239</v>
      </c>
      <c r="L166" s="59"/>
    </row>
    <row r="167" spans="1:12">
      <c r="A167" t="s">
        <v>1628</v>
      </c>
      <c r="B167">
        <v>783</v>
      </c>
      <c r="C167">
        <v>750</v>
      </c>
      <c r="D167">
        <v>760</v>
      </c>
      <c r="E167" s="59">
        <v>850</v>
      </c>
      <c r="F167" s="59">
        <v>915</v>
      </c>
      <c r="G167" s="59">
        <v>990</v>
      </c>
      <c r="H167" s="59">
        <v>1100</v>
      </c>
      <c r="I167" s="59">
        <v>1100</v>
      </c>
      <c r="J167" s="59">
        <v>1100</v>
      </c>
      <c r="K167" s="59">
        <v>1100</v>
      </c>
      <c r="L167" s="59"/>
    </row>
    <row r="168" spans="1:12">
      <c r="A168" t="s">
        <v>599</v>
      </c>
      <c r="B168">
        <v>563</v>
      </c>
      <c r="C168">
        <v>434</v>
      </c>
      <c r="D168">
        <v>464</v>
      </c>
      <c r="E168" s="59">
        <v>561</v>
      </c>
      <c r="F168" s="59">
        <v>665</v>
      </c>
      <c r="G168" s="59">
        <v>710</v>
      </c>
      <c r="H168" s="59">
        <v>829</v>
      </c>
      <c r="I168" s="59">
        <v>800</v>
      </c>
      <c r="J168" s="59">
        <v>960</v>
      </c>
      <c r="K168" s="59">
        <v>1100</v>
      </c>
      <c r="L168" s="59"/>
    </row>
    <row r="169" spans="1:12">
      <c r="A169" t="s">
        <v>1844</v>
      </c>
      <c r="B169">
        <v>558</v>
      </c>
      <c r="C169">
        <v>550</v>
      </c>
      <c r="D169">
        <v>570</v>
      </c>
      <c r="E169" s="59">
        <v>529</v>
      </c>
      <c r="F169" s="59">
        <v>535</v>
      </c>
      <c r="G169" s="59">
        <v>561</v>
      </c>
      <c r="H169" s="59">
        <v>594</v>
      </c>
      <c r="I169" s="59">
        <v>598</v>
      </c>
      <c r="J169" s="59">
        <v>827</v>
      </c>
      <c r="K169" s="59">
        <v>1040</v>
      </c>
      <c r="L169" s="59"/>
    </row>
    <row r="170" spans="1:12">
      <c r="A170" t="s">
        <v>1627</v>
      </c>
      <c r="B170">
        <v>680</v>
      </c>
      <c r="C170">
        <v>814</v>
      </c>
      <c r="D170" s="59">
        <v>1071</v>
      </c>
      <c r="E170" s="59">
        <v>1337</v>
      </c>
      <c r="F170" s="59">
        <v>760</v>
      </c>
      <c r="G170" s="59">
        <v>710</v>
      </c>
      <c r="H170" s="59">
        <v>930</v>
      </c>
      <c r="I170" s="59">
        <v>950</v>
      </c>
      <c r="J170" s="59">
        <v>1050</v>
      </c>
      <c r="K170" s="59">
        <v>1015</v>
      </c>
      <c r="L170" s="59"/>
    </row>
    <row r="171" spans="1:12">
      <c r="A171" t="s">
        <v>1616</v>
      </c>
      <c r="B171" s="59">
        <v>1250</v>
      </c>
      <c r="C171" s="59">
        <v>1750</v>
      </c>
      <c r="D171" s="59">
        <v>2650</v>
      </c>
      <c r="E171" s="59">
        <v>1000</v>
      </c>
      <c r="F171" s="59">
        <v>1100</v>
      </c>
      <c r="G171" s="59">
        <v>1050</v>
      </c>
      <c r="H171" s="59">
        <v>1155</v>
      </c>
      <c r="I171" s="59">
        <v>1123</v>
      </c>
      <c r="J171" s="59">
        <v>1180</v>
      </c>
      <c r="K171" s="59">
        <v>1000</v>
      </c>
      <c r="L171" s="59"/>
    </row>
    <row r="172" spans="1:12">
      <c r="A172" t="s">
        <v>1723</v>
      </c>
      <c r="B172">
        <v>543</v>
      </c>
      <c r="C172">
        <v>550</v>
      </c>
      <c r="D172">
        <v>578</v>
      </c>
      <c r="E172" s="59">
        <v>620</v>
      </c>
      <c r="F172" s="59">
        <v>650</v>
      </c>
      <c r="G172" s="59">
        <v>680</v>
      </c>
      <c r="H172" s="59">
        <v>700</v>
      </c>
      <c r="I172" s="59">
        <v>750</v>
      </c>
      <c r="J172" s="59">
        <v>750</v>
      </c>
      <c r="K172" s="59">
        <v>900</v>
      </c>
      <c r="L172" s="59"/>
    </row>
    <row r="173" spans="1:12">
      <c r="A173" t="s">
        <v>1625</v>
      </c>
      <c r="B173">
        <v>927</v>
      </c>
      <c r="C173">
        <v>877</v>
      </c>
      <c r="D173">
        <v>914</v>
      </c>
      <c r="E173" s="59">
        <v>950</v>
      </c>
      <c r="F173" s="59">
        <v>925</v>
      </c>
      <c r="G173" s="59">
        <v>1000</v>
      </c>
      <c r="H173" s="59">
        <v>1050</v>
      </c>
      <c r="I173" s="59">
        <v>1015</v>
      </c>
      <c r="J173" s="59">
        <v>900</v>
      </c>
      <c r="K173" s="59">
        <v>850</v>
      </c>
      <c r="L173" s="59"/>
    </row>
    <row r="174" spans="1:12">
      <c r="A174" t="s">
        <v>1634</v>
      </c>
      <c r="E174" s="59"/>
      <c r="F174" s="59"/>
      <c r="G174" s="59"/>
      <c r="H174" s="59">
        <v>600</v>
      </c>
      <c r="I174" s="59">
        <v>620</v>
      </c>
      <c r="J174" s="59">
        <v>700</v>
      </c>
      <c r="K174" s="59">
        <v>850</v>
      </c>
      <c r="L174" s="59"/>
    </row>
    <row r="175" spans="1:12">
      <c r="A175" t="s">
        <v>1638</v>
      </c>
      <c r="B175">
        <v>189</v>
      </c>
      <c r="C175">
        <v>216</v>
      </c>
      <c r="D175">
        <v>207</v>
      </c>
      <c r="E175" s="59">
        <v>230</v>
      </c>
      <c r="F175" s="59">
        <v>230</v>
      </c>
      <c r="G175" s="59">
        <v>270</v>
      </c>
      <c r="H175" s="59">
        <v>320</v>
      </c>
      <c r="I175" s="59">
        <v>340</v>
      </c>
      <c r="J175" s="59">
        <v>370</v>
      </c>
      <c r="K175" s="59">
        <v>450</v>
      </c>
      <c r="L175" s="59"/>
    </row>
    <row r="176" spans="1:12">
      <c r="A176" t="s">
        <v>1635</v>
      </c>
      <c r="B176">
        <v>597</v>
      </c>
      <c r="C176">
        <v>559</v>
      </c>
      <c r="D176">
        <v>570</v>
      </c>
      <c r="E176" s="59">
        <v>510</v>
      </c>
      <c r="F176" s="59">
        <v>473</v>
      </c>
      <c r="G176" s="59">
        <v>452</v>
      </c>
      <c r="H176" s="59">
        <v>550</v>
      </c>
      <c r="I176" s="59">
        <v>601</v>
      </c>
      <c r="J176" s="59">
        <v>384</v>
      </c>
      <c r="K176" s="59">
        <v>429</v>
      </c>
      <c r="L176" s="59"/>
    </row>
    <row r="177" spans="1:12">
      <c r="A177" t="s">
        <v>1637</v>
      </c>
      <c r="B177">
        <v>270</v>
      </c>
      <c r="C177">
        <v>294</v>
      </c>
      <c r="D177">
        <v>316</v>
      </c>
      <c r="E177" s="59">
        <v>322</v>
      </c>
      <c r="F177" s="59">
        <v>346</v>
      </c>
      <c r="G177" s="59">
        <v>420</v>
      </c>
      <c r="H177" s="59">
        <v>480</v>
      </c>
      <c r="I177" s="59">
        <v>500</v>
      </c>
      <c r="J177" s="59">
        <v>480</v>
      </c>
      <c r="K177" s="59">
        <v>400</v>
      </c>
      <c r="L177" s="59"/>
    </row>
    <row r="178" spans="1:12">
      <c r="A178" t="s">
        <v>1636</v>
      </c>
      <c r="B178">
        <v>357</v>
      </c>
      <c r="C178">
        <v>388</v>
      </c>
      <c r="D178">
        <v>374</v>
      </c>
      <c r="E178" s="59">
        <v>368</v>
      </c>
      <c r="F178" s="59">
        <v>345</v>
      </c>
      <c r="G178" s="59">
        <v>345</v>
      </c>
      <c r="H178" s="59">
        <v>345</v>
      </c>
      <c r="I178" s="59">
        <v>400</v>
      </c>
      <c r="J178" s="59">
        <v>400</v>
      </c>
      <c r="K178" s="59">
        <v>400</v>
      </c>
      <c r="L178" s="59"/>
    </row>
    <row r="179" spans="1:12">
      <c r="A179" t="s">
        <v>627</v>
      </c>
      <c r="B179">
        <v>330</v>
      </c>
      <c r="C179">
        <v>310</v>
      </c>
      <c r="D179">
        <v>301</v>
      </c>
      <c r="E179" s="59">
        <v>293</v>
      </c>
      <c r="F179" s="59">
        <v>290</v>
      </c>
      <c r="G179" s="59">
        <v>310</v>
      </c>
      <c r="H179" s="59">
        <v>328</v>
      </c>
      <c r="I179" s="59">
        <v>328</v>
      </c>
      <c r="J179" s="59">
        <v>373</v>
      </c>
      <c r="K179" s="59">
        <v>382</v>
      </c>
      <c r="L179" s="59"/>
    </row>
    <row r="180" spans="1:12">
      <c r="A180" t="s">
        <v>17</v>
      </c>
      <c r="B180">
        <v>200</v>
      </c>
      <c r="C180">
        <v>200</v>
      </c>
      <c r="D180">
        <v>277</v>
      </c>
      <c r="E180" s="59">
        <v>338</v>
      </c>
      <c r="F180" s="59">
        <v>288</v>
      </c>
      <c r="G180" s="59">
        <v>223</v>
      </c>
      <c r="H180" s="59">
        <v>3</v>
      </c>
      <c r="I180" s="59">
        <v>159</v>
      </c>
      <c r="J180" s="59">
        <v>260</v>
      </c>
      <c r="K180" s="59">
        <v>260</v>
      </c>
      <c r="L180" s="59"/>
    </row>
    <row r="181" spans="1:12">
      <c r="A181" t="s">
        <v>1639</v>
      </c>
      <c r="B181">
        <v>200</v>
      </c>
      <c r="C181">
        <v>198</v>
      </c>
      <c r="D181">
        <v>196</v>
      </c>
      <c r="E181" s="59">
        <v>207</v>
      </c>
      <c r="F181" s="59">
        <v>215</v>
      </c>
      <c r="G181" s="59">
        <v>221</v>
      </c>
      <c r="H181" s="59">
        <v>218</v>
      </c>
      <c r="I181" s="59">
        <v>200</v>
      </c>
      <c r="J181" s="59">
        <v>230</v>
      </c>
      <c r="K181" s="59">
        <v>236</v>
      </c>
      <c r="L181" s="59"/>
    </row>
    <row r="182" spans="1:12">
      <c r="A182" s="91" t="s">
        <v>2112</v>
      </c>
      <c r="E182" s="59"/>
      <c r="F182" s="59"/>
      <c r="G182" s="59"/>
      <c r="H182" s="59"/>
      <c r="I182" s="59"/>
      <c r="J182" s="59">
        <v>164</v>
      </c>
      <c r="K182" s="59">
        <v>221</v>
      </c>
      <c r="L182" s="59"/>
    </row>
    <row r="183" spans="1:12">
      <c r="A183" t="s">
        <v>629</v>
      </c>
      <c r="B183">
        <v>146</v>
      </c>
      <c r="C183">
        <v>150</v>
      </c>
      <c r="D183">
        <v>156</v>
      </c>
      <c r="E183" s="59">
        <v>155</v>
      </c>
      <c r="F183" s="59">
        <v>122</v>
      </c>
      <c r="G183" s="59">
        <v>160</v>
      </c>
      <c r="H183" s="59">
        <v>180</v>
      </c>
      <c r="I183" s="59">
        <v>170</v>
      </c>
      <c r="J183" s="59">
        <v>170</v>
      </c>
      <c r="K183" s="59">
        <v>220</v>
      </c>
      <c r="L183" s="59"/>
    </row>
    <row r="184" spans="1:12">
      <c r="A184" t="s">
        <v>628</v>
      </c>
      <c r="B184">
        <v>190</v>
      </c>
      <c r="C184">
        <v>190</v>
      </c>
      <c r="D184">
        <v>190</v>
      </c>
      <c r="E184" s="59">
        <v>190</v>
      </c>
      <c r="F184" s="59">
        <v>190</v>
      </c>
      <c r="G184" s="59">
        <v>190</v>
      </c>
      <c r="H184" s="59">
        <v>190</v>
      </c>
      <c r="I184" s="59">
        <v>200</v>
      </c>
      <c r="J184" s="59">
        <v>210</v>
      </c>
      <c r="K184" s="59">
        <v>210</v>
      </c>
      <c r="L184" s="59"/>
    </row>
    <row r="185" spans="1:12">
      <c r="A185" t="s">
        <v>1640</v>
      </c>
      <c r="B185">
        <v>178</v>
      </c>
      <c r="C185">
        <v>188</v>
      </c>
      <c r="D185">
        <v>189</v>
      </c>
      <c r="E185" s="59">
        <v>202</v>
      </c>
      <c r="F185" s="59">
        <v>199</v>
      </c>
      <c r="G185" s="59">
        <v>196</v>
      </c>
      <c r="H185" s="59">
        <v>207</v>
      </c>
      <c r="I185" s="59">
        <v>207</v>
      </c>
      <c r="J185" s="59">
        <v>199</v>
      </c>
      <c r="K185" s="59">
        <v>209</v>
      </c>
      <c r="L185" s="59"/>
    </row>
    <row r="186" spans="1:12">
      <c r="A186" t="s">
        <v>1845</v>
      </c>
      <c r="E186" s="59"/>
      <c r="F186" s="59"/>
      <c r="G186" s="59"/>
      <c r="H186" s="59">
        <v>180</v>
      </c>
      <c r="I186" s="59">
        <v>165</v>
      </c>
      <c r="J186" s="59">
        <v>250</v>
      </c>
      <c r="K186" s="59">
        <v>200</v>
      </c>
      <c r="L186" s="59"/>
    </row>
    <row r="187" spans="1:12">
      <c r="A187" t="s">
        <v>1646</v>
      </c>
      <c r="B187">
        <v>32</v>
      </c>
      <c r="C187">
        <v>30</v>
      </c>
      <c r="D187">
        <v>68</v>
      </c>
      <c r="E187" s="59">
        <v>83</v>
      </c>
      <c r="F187" s="59">
        <v>94</v>
      </c>
      <c r="G187" s="59">
        <v>111</v>
      </c>
      <c r="H187" s="59">
        <v>120</v>
      </c>
      <c r="I187" s="59">
        <v>122</v>
      </c>
      <c r="J187" s="59">
        <v>127</v>
      </c>
      <c r="K187" s="59">
        <v>185</v>
      </c>
      <c r="L187" s="59"/>
    </row>
    <row r="188" spans="1:12">
      <c r="A188" t="s">
        <v>1641</v>
      </c>
      <c r="B188">
        <v>160</v>
      </c>
      <c r="C188">
        <v>155</v>
      </c>
      <c r="D188">
        <v>183</v>
      </c>
      <c r="E188" s="59">
        <v>200</v>
      </c>
      <c r="F188" s="59">
        <v>185</v>
      </c>
      <c r="G188" s="59">
        <v>195</v>
      </c>
      <c r="H188" s="59">
        <v>200</v>
      </c>
      <c r="I188" s="59">
        <v>170</v>
      </c>
      <c r="J188" s="59">
        <v>150</v>
      </c>
      <c r="K188" s="59">
        <v>170</v>
      </c>
      <c r="L188" s="59"/>
    </row>
    <row r="189" spans="1:12">
      <c r="A189" t="s">
        <v>630</v>
      </c>
      <c r="B189">
        <v>131</v>
      </c>
      <c r="C189">
        <v>122</v>
      </c>
      <c r="D189">
        <v>116</v>
      </c>
      <c r="E189" s="59">
        <v>100</v>
      </c>
      <c r="F189" s="59">
        <v>124</v>
      </c>
      <c r="G189" s="59">
        <v>136</v>
      </c>
      <c r="H189" s="59">
        <v>155</v>
      </c>
      <c r="I189" s="59">
        <v>150</v>
      </c>
      <c r="J189" s="59">
        <v>150</v>
      </c>
      <c r="K189" s="59">
        <v>170</v>
      </c>
      <c r="L189" s="59"/>
    </row>
    <row r="190" spans="1:12">
      <c r="A190" t="s">
        <v>1642</v>
      </c>
      <c r="B190">
        <v>76</v>
      </c>
      <c r="C190">
        <v>77</v>
      </c>
      <c r="D190">
        <v>79</v>
      </c>
      <c r="E190" s="59">
        <v>84</v>
      </c>
      <c r="F190" s="59">
        <v>80</v>
      </c>
      <c r="G190" s="59">
        <v>86</v>
      </c>
      <c r="H190" s="59">
        <v>90</v>
      </c>
      <c r="I190" s="59">
        <v>95</v>
      </c>
      <c r="J190" s="59">
        <v>100</v>
      </c>
      <c r="K190" s="59">
        <v>110</v>
      </c>
      <c r="L190" s="59"/>
    </row>
    <row r="191" spans="1:12">
      <c r="A191" t="s">
        <v>1724</v>
      </c>
      <c r="B191">
        <v>80</v>
      </c>
      <c r="C191">
        <v>79</v>
      </c>
      <c r="D191">
        <v>71</v>
      </c>
      <c r="E191" s="59">
        <v>83</v>
      </c>
      <c r="F191" s="59">
        <v>90</v>
      </c>
      <c r="G191" s="59">
        <v>90</v>
      </c>
      <c r="H191" s="59">
        <v>81</v>
      </c>
      <c r="I191" s="59">
        <v>100</v>
      </c>
      <c r="J191" s="59">
        <v>90</v>
      </c>
      <c r="K191" s="59">
        <v>108</v>
      </c>
      <c r="L191" s="59"/>
    </row>
    <row r="192" spans="1:12">
      <c r="A192" t="s">
        <v>1644</v>
      </c>
      <c r="B192">
        <v>66</v>
      </c>
      <c r="C192">
        <v>65</v>
      </c>
      <c r="D192">
        <v>61</v>
      </c>
      <c r="E192" s="59">
        <v>62</v>
      </c>
      <c r="F192" s="59">
        <v>61</v>
      </c>
      <c r="G192" s="59">
        <v>61</v>
      </c>
      <c r="H192" s="59">
        <v>70</v>
      </c>
      <c r="I192" s="59">
        <v>70</v>
      </c>
      <c r="J192" s="59">
        <v>65</v>
      </c>
      <c r="K192" s="59">
        <v>65</v>
      </c>
      <c r="L192" s="59"/>
    </row>
    <row r="193" spans="1:27">
      <c r="A193" t="s">
        <v>1643</v>
      </c>
      <c r="B193">
        <v>76</v>
      </c>
      <c r="C193">
        <v>71</v>
      </c>
      <c r="D193">
        <v>63</v>
      </c>
      <c r="E193" s="59">
        <v>66</v>
      </c>
      <c r="F193" s="59">
        <v>60</v>
      </c>
      <c r="G193" s="59">
        <v>60</v>
      </c>
      <c r="H193" s="59">
        <v>60</v>
      </c>
      <c r="I193" s="59">
        <v>30</v>
      </c>
      <c r="J193" s="59">
        <v>30</v>
      </c>
      <c r="K193" s="59">
        <v>60</v>
      </c>
      <c r="L193" s="59"/>
    </row>
    <row r="194" spans="1:27">
      <c r="A194" t="s">
        <v>1124</v>
      </c>
      <c r="B194">
        <v>30</v>
      </c>
      <c r="C194">
        <v>30</v>
      </c>
      <c r="D194">
        <v>46</v>
      </c>
      <c r="E194" s="59">
        <v>40</v>
      </c>
      <c r="F194" s="59">
        <v>42</v>
      </c>
      <c r="G194" s="59">
        <v>45</v>
      </c>
      <c r="H194" s="59">
        <v>45</v>
      </c>
      <c r="I194" s="59">
        <v>45</v>
      </c>
      <c r="J194" s="59">
        <v>45</v>
      </c>
      <c r="K194" s="59">
        <v>45</v>
      </c>
      <c r="L194" s="59"/>
      <c r="AA194" t="s">
        <v>1190</v>
      </c>
    </row>
    <row r="195" spans="1:27">
      <c r="A195" t="s">
        <v>1645</v>
      </c>
      <c r="B195">
        <v>26</v>
      </c>
      <c r="C195">
        <v>32</v>
      </c>
      <c r="D195">
        <v>36</v>
      </c>
      <c r="E195" s="59">
        <v>34</v>
      </c>
      <c r="F195" s="59">
        <v>36</v>
      </c>
      <c r="G195" s="59">
        <v>37</v>
      </c>
      <c r="H195" s="59">
        <v>30</v>
      </c>
      <c r="I195" s="59">
        <v>30</v>
      </c>
      <c r="J195" s="59">
        <v>30</v>
      </c>
      <c r="K195" s="59">
        <v>30</v>
      </c>
      <c r="L195" s="59"/>
    </row>
    <row r="196" spans="1:27">
      <c r="A196" t="s">
        <v>631</v>
      </c>
      <c r="B196">
        <v>17</v>
      </c>
      <c r="C196">
        <v>20</v>
      </c>
      <c r="D196">
        <v>20</v>
      </c>
      <c r="E196" s="59">
        <v>20</v>
      </c>
      <c r="F196" s="59">
        <v>20</v>
      </c>
      <c r="G196" s="59">
        <v>12</v>
      </c>
      <c r="H196" s="59">
        <v>10</v>
      </c>
      <c r="I196" s="59">
        <v>8</v>
      </c>
      <c r="J196" s="59">
        <v>8</v>
      </c>
      <c r="K196" s="59">
        <v>8</v>
      </c>
      <c r="L196" s="59"/>
    </row>
    <row r="197" spans="1:27" ht="13.5" thickBot="1">
      <c r="A197" s="46" t="s">
        <v>175</v>
      </c>
      <c r="B197" s="60">
        <v>63164</v>
      </c>
      <c r="C197" s="60">
        <f t="shared" ref="C197:I197" si="19">SUM(C149:C196)</f>
        <v>65417</v>
      </c>
      <c r="D197" s="60">
        <f t="shared" si="19"/>
        <v>70262</v>
      </c>
      <c r="E197" s="60">
        <f t="shared" si="19"/>
        <v>72759</v>
      </c>
      <c r="F197" s="60">
        <f t="shared" si="19"/>
        <v>78328</v>
      </c>
      <c r="G197" s="60">
        <f t="shared" si="19"/>
        <v>84556</v>
      </c>
      <c r="H197" s="60">
        <f t="shared" si="19"/>
        <v>91543</v>
      </c>
      <c r="I197" s="60">
        <f t="shared" si="19"/>
        <v>99612</v>
      </c>
      <c r="J197" s="60">
        <f>SUM(J149:J196)</f>
        <v>104810</v>
      </c>
      <c r="K197" s="60">
        <f>SUM(K149:K196)</f>
        <v>112343</v>
      </c>
      <c r="L197" s="67"/>
    </row>
    <row r="198" spans="1:27" ht="13.5" thickTop="1">
      <c r="A198" s="66"/>
      <c r="B198" s="67"/>
      <c r="C198" s="67"/>
    </row>
    <row r="199" spans="1:27" ht="13.5" thickBot="1">
      <c r="A199" s="46" t="s">
        <v>1557</v>
      </c>
      <c r="B199" s="60">
        <v>1443225</v>
      </c>
      <c r="C199" s="60">
        <f t="shared" ref="C199:K199" si="20">C197+C145+C108+C64+C50</f>
        <v>1478675</v>
      </c>
      <c r="D199" s="60">
        <f t="shared" si="20"/>
        <v>1551313</v>
      </c>
      <c r="E199" s="60">
        <f t="shared" si="20"/>
        <v>1600961</v>
      </c>
      <c r="F199" s="60">
        <f t="shared" si="20"/>
        <v>1698109</v>
      </c>
      <c r="G199" s="60">
        <f t="shared" si="20"/>
        <v>1777165</v>
      </c>
      <c r="H199" s="60">
        <f t="shared" si="20"/>
        <v>1812255</v>
      </c>
      <c r="I199" s="60">
        <f t="shared" si="20"/>
        <v>1810452</v>
      </c>
      <c r="J199" s="60">
        <f t="shared" si="20"/>
        <v>1863466</v>
      </c>
      <c r="K199" s="60">
        <f t="shared" si="20"/>
        <v>1925156</v>
      </c>
      <c r="L199" s="67"/>
    </row>
    <row r="200" spans="1:27" ht="22.5" customHeight="1" thickTop="1"/>
    <row r="201" spans="1:27">
      <c r="A201" s="59" t="s">
        <v>1725</v>
      </c>
    </row>
    <row r="202" spans="1:27">
      <c r="A202" t="s">
        <v>1726</v>
      </c>
    </row>
    <row r="204" spans="1:27" ht="15" customHeight="1">
      <c r="A204" s="725" t="s">
        <v>2110</v>
      </c>
      <c r="B204" s="717"/>
      <c r="C204" s="717"/>
      <c r="D204" s="717"/>
      <c r="E204" s="717"/>
      <c r="F204" s="717"/>
      <c r="G204" s="717"/>
      <c r="H204" s="717"/>
      <c r="I204" s="717"/>
      <c r="J204" s="717"/>
      <c r="K204" s="717"/>
      <c r="L204" s="717"/>
      <c r="M204" s="717"/>
      <c r="N204" s="717"/>
      <c r="O204" s="717"/>
      <c r="P204" s="3"/>
      <c r="Q204" s="3"/>
      <c r="R204" s="3"/>
      <c r="S204" s="3"/>
      <c r="T204" s="3"/>
      <c r="U204" s="3"/>
      <c r="V204" s="613"/>
      <c r="W204" s="644"/>
      <c r="X204" s="3"/>
    </row>
    <row r="205" spans="1:27" ht="15">
      <c r="A205" s="138" t="s">
        <v>2111</v>
      </c>
    </row>
    <row r="206" spans="1:27" ht="15">
      <c r="A206" s="138"/>
    </row>
    <row r="207" spans="1:27" ht="15">
      <c r="A207" s="748" t="s">
        <v>1093</v>
      </c>
      <c r="B207" s="748"/>
    </row>
  </sheetData>
  <sortState ref="M38:S43">
    <sortCondition descending="1" ref="S38:S43"/>
  </sortState>
  <mergeCells count="4">
    <mergeCell ref="A204:O204"/>
    <mergeCell ref="A207:B207"/>
    <mergeCell ref="M20:AA20"/>
    <mergeCell ref="M4:AB4"/>
  </mergeCells>
  <phoneticPr fontId="15" type="noConversion"/>
  <hyperlinks>
    <hyperlink ref="A207:B207" location="'Table of Contents'!A1" display="Table of contents"/>
  </hyperlinks>
  <pageMargins left="0.75" right="0.75" top="1" bottom="1" header="0.5" footer="0.5"/>
  <pageSetup orientation="portrait" verticalDpi="1200" r:id="rId1"/>
  <headerFooter alignWithMargins="0"/>
  <drawing r:id="rId2"/>
</worksheet>
</file>

<file path=xl/worksheets/sheet44.xml><?xml version="1.0" encoding="utf-8"?>
<worksheet xmlns="http://schemas.openxmlformats.org/spreadsheetml/2006/main" xmlns:r="http://schemas.openxmlformats.org/officeDocument/2006/relationships">
  <sheetPr codeName="Sheet40"/>
  <dimension ref="A1:AT58"/>
  <sheetViews>
    <sheetView topLeftCell="L1" workbookViewId="0">
      <pane ySplit="1" topLeftCell="A2" activePane="bottomLeft" state="frozen"/>
      <selection pane="bottomLeft" activeCell="U1" sqref="U1"/>
    </sheetView>
  </sheetViews>
  <sheetFormatPr defaultColWidth="8.85546875" defaultRowHeight="12.75"/>
  <cols>
    <col min="1" max="1" width="17" style="672" bestFit="1" customWidth="1"/>
    <col min="2" max="2" width="11" style="672" bestFit="1" customWidth="1"/>
    <col min="3" max="4" width="16.140625" style="672" bestFit="1" customWidth="1"/>
    <col min="5" max="5" width="13.140625" style="672" bestFit="1" customWidth="1"/>
    <col min="6" max="7" width="16.140625" style="672" bestFit="1" customWidth="1"/>
    <col min="8" max="8" width="12.7109375" style="672" bestFit="1" customWidth="1"/>
    <col min="9" max="10" width="16.140625" style="672" bestFit="1" customWidth="1"/>
    <col min="11" max="11" width="10.140625" style="672" bestFit="1" customWidth="1"/>
    <col min="12" max="12" width="16.140625" style="672" bestFit="1" customWidth="1"/>
    <col min="13" max="13" width="17.28515625" style="672" bestFit="1" customWidth="1"/>
    <col min="14" max="14" width="19" style="672" bestFit="1" customWidth="1"/>
    <col min="15" max="15" width="22.5703125" style="672" bestFit="1" customWidth="1"/>
    <col min="16" max="16" width="16.5703125" style="672" bestFit="1" customWidth="1"/>
    <col min="17" max="17" width="20.7109375" style="672" bestFit="1" customWidth="1"/>
    <col min="18" max="18" width="22.7109375" style="672" bestFit="1" customWidth="1"/>
    <col min="19" max="19" width="18.42578125" style="672" bestFit="1" customWidth="1"/>
    <col min="20" max="20" width="20.85546875" style="672" bestFit="1" customWidth="1"/>
    <col min="21" max="21" width="22.7109375" style="672" bestFit="1" customWidth="1"/>
    <col min="22" max="22" width="18.5703125" style="672" bestFit="1" customWidth="1"/>
    <col min="23" max="23" width="22" style="672" bestFit="1" customWidth="1"/>
    <col min="24" max="24" width="20" style="672" bestFit="1" customWidth="1"/>
    <col min="25" max="25" width="16.140625" style="672" bestFit="1" customWidth="1"/>
    <col min="26" max="26" width="30.140625" style="672" bestFit="1" customWidth="1"/>
    <col min="27" max="27" width="31" style="672" bestFit="1" customWidth="1"/>
    <col min="28" max="28" width="28.140625" style="672" bestFit="1" customWidth="1"/>
    <col min="29" max="29" width="31.42578125" style="672" bestFit="1" customWidth="1"/>
    <col min="30" max="30" width="21.85546875" style="672" bestFit="1" customWidth="1"/>
    <col min="31" max="31" width="22.140625" style="672" bestFit="1" customWidth="1"/>
    <col min="32" max="32" width="21.5703125" style="672" bestFit="1" customWidth="1"/>
    <col min="33" max="33" width="22.85546875" style="672" bestFit="1" customWidth="1"/>
    <col min="34" max="34" width="22.5703125" style="672" bestFit="1" customWidth="1"/>
    <col min="35" max="35" width="25.7109375" style="672" bestFit="1" customWidth="1"/>
    <col min="36" max="16384" width="8.85546875" style="672"/>
  </cols>
  <sheetData>
    <row r="1" spans="1:46">
      <c r="A1" s="690"/>
      <c r="B1" s="701" t="s">
        <v>2143</v>
      </c>
      <c r="C1" s="702" t="s">
        <v>2144</v>
      </c>
      <c r="D1" s="703" t="s">
        <v>2145</v>
      </c>
      <c r="E1" s="701" t="s">
        <v>2146</v>
      </c>
      <c r="F1" s="702" t="s">
        <v>2147</v>
      </c>
      <c r="G1" s="703" t="s">
        <v>2148</v>
      </c>
      <c r="H1" s="701" t="s">
        <v>2149</v>
      </c>
      <c r="I1" s="702" t="s">
        <v>2150</v>
      </c>
      <c r="J1" s="702" t="s">
        <v>2151</v>
      </c>
      <c r="K1" s="701" t="s">
        <v>2152</v>
      </c>
      <c r="L1" s="702" t="s">
        <v>2153</v>
      </c>
      <c r="M1" s="703" t="s">
        <v>2154</v>
      </c>
      <c r="N1" s="693" t="s">
        <v>2155</v>
      </c>
      <c r="O1" s="694" t="s">
        <v>2156</v>
      </c>
      <c r="P1" s="695" t="s">
        <v>2157</v>
      </c>
      <c r="Q1" s="693" t="s">
        <v>2158</v>
      </c>
      <c r="R1" s="694" t="s">
        <v>2159</v>
      </c>
      <c r="S1" s="695" t="s">
        <v>2160</v>
      </c>
      <c r="T1" s="693" t="s">
        <v>2161</v>
      </c>
      <c r="U1" s="694" t="s">
        <v>2162</v>
      </c>
      <c r="V1" s="695" t="s">
        <v>2163</v>
      </c>
      <c r="W1" s="701" t="s">
        <v>2164</v>
      </c>
      <c r="X1" s="702" t="s">
        <v>2165</v>
      </c>
      <c r="Y1" s="703" t="s">
        <v>2181</v>
      </c>
      <c r="Z1" s="701" t="s">
        <v>2166</v>
      </c>
      <c r="AA1" s="702" t="s">
        <v>2167</v>
      </c>
      <c r="AB1" s="702" t="s">
        <v>2168</v>
      </c>
      <c r="AC1" s="702" t="s">
        <v>2169</v>
      </c>
      <c r="AD1" s="702" t="s">
        <v>2170</v>
      </c>
      <c r="AE1" s="702" t="s">
        <v>2171</v>
      </c>
      <c r="AF1" s="703" t="s">
        <v>2172</v>
      </c>
      <c r="AG1" s="701" t="s">
        <v>2173</v>
      </c>
      <c r="AH1" s="702" t="s">
        <v>2174</v>
      </c>
      <c r="AI1" s="703" t="s">
        <v>2175</v>
      </c>
      <c r="AJ1" s="691"/>
      <c r="AK1" s="691"/>
      <c r="AL1" s="691"/>
      <c r="AM1" s="691"/>
      <c r="AN1" s="691"/>
      <c r="AO1" s="691"/>
      <c r="AP1" s="691"/>
      <c r="AQ1" s="691"/>
      <c r="AR1" s="691"/>
      <c r="AS1" s="691"/>
      <c r="AT1" s="691"/>
    </row>
    <row r="2" spans="1:46">
      <c r="A2" s="692" t="s">
        <v>226</v>
      </c>
      <c r="B2" s="704" t="s">
        <v>1958</v>
      </c>
      <c r="C2" s="705" t="s">
        <v>1959</v>
      </c>
      <c r="D2" s="706" t="s">
        <v>1960</v>
      </c>
      <c r="E2" s="704" t="s">
        <v>1958</v>
      </c>
      <c r="F2" s="705" t="s">
        <v>1959</v>
      </c>
      <c r="G2" s="706" t="s">
        <v>1960</v>
      </c>
      <c r="H2" s="704" t="s">
        <v>1958</v>
      </c>
      <c r="I2" s="705" t="s">
        <v>1959</v>
      </c>
      <c r="J2" s="705" t="s">
        <v>1960</v>
      </c>
      <c r="K2" s="704" t="s">
        <v>1958</v>
      </c>
      <c r="L2" s="705" t="s">
        <v>1959</v>
      </c>
      <c r="M2" s="706" t="s">
        <v>1960</v>
      </c>
      <c r="N2" s="696" t="s">
        <v>1961</v>
      </c>
      <c r="O2" s="692" t="s">
        <v>1962</v>
      </c>
      <c r="P2" s="697" t="s">
        <v>2176</v>
      </c>
      <c r="Q2" s="696" t="s">
        <v>1963</v>
      </c>
      <c r="R2" s="692" t="s">
        <v>1964</v>
      </c>
      <c r="S2" s="697" t="s">
        <v>2177</v>
      </c>
      <c r="T2" s="696" t="s">
        <v>1965</v>
      </c>
      <c r="U2" s="692" t="s">
        <v>1966</v>
      </c>
      <c r="V2" s="697" t="s">
        <v>2178</v>
      </c>
      <c r="W2" s="704" t="s">
        <v>1967</v>
      </c>
      <c r="X2" s="705" t="s">
        <v>226</v>
      </c>
      <c r="Y2" s="706" t="s">
        <v>175</v>
      </c>
      <c r="Z2" s="710" t="s">
        <v>1968</v>
      </c>
      <c r="AA2" s="709" t="s">
        <v>2179</v>
      </c>
      <c r="AB2" s="709" t="s">
        <v>1969</v>
      </c>
      <c r="AC2" s="709" t="s">
        <v>2180</v>
      </c>
      <c r="AD2" s="709" t="s">
        <v>1970</v>
      </c>
      <c r="AE2" s="709" t="s">
        <v>1971</v>
      </c>
      <c r="AF2" s="711" t="s">
        <v>175</v>
      </c>
      <c r="AG2" s="704" t="s">
        <v>1972</v>
      </c>
      <c r="AH2" s="705" t="s">
        <v>1973</v>
      </c>
      <c r="AI2" s="706" t="s">
        <v>1974</v>
      </c>
      <c r="AJ2" s="691"/>
      <c r="AK2" s="691"/>
      <c r="AL2" s="691"/>
      <c r="AM2" s="691"/>
      <c r="AN2" s="691"/>
      <c r="AO2" s="691"/>
      <c r="AP2" s="691"/>
      <c r="AQ2" s="691"/>
      <c r="AR2" s="691"/>
      <c r="AS2" s="691"/>
      <c r="AT2" s="691"/>
    </row>
    <row r="3" spans="1:46">
      <c r="A3" s="673" t="s">
        <v>124</v>
      </c>
      <c r="B3" s="676">
        <v>12360</v>
      </c>
      <c r="C3" s="671">
        <v>318061400</v>
      </c>
      <c r="D3" s="698">
        <v>703300400</v>
      </c>
      <c r="E3" s="676">
        <v>2900</v>
      </c>
      <c r="F3" s="671">
        <v>121751200</v>
      </c>
      <c r="G3" s="698">
        <v>371526000</v>
      </c>
      <c r="H3" s="676">
        <v>6400</v>
      </c>
      <c r="I3" s="671">
        <v>251358600</v>
      </c>
      <c r="J3" s="671">
        <v>848991700</v>
      </c>
      <c r="K3" s="676">
        <v>21660</v>
      </c>
      <c r="L3" s="674">
        <v>691171200</v>
      </c>
      <c r="M3" s="677">
        <v>1923818100</v>
      </c>
      <c r="N3" s="676">
        <v>60</v>
      </c>
      <c r="O3" s="670">
        <v>2180</v>
      </c>
      <c r="P3" s="708">
        <v>10120</v>
      </c>
      <c r="Q3" s="675">
        <v>3121100</v>
      </c>
      <c r="R3" s="671">
        <v>120769200</v>
      </c>
      <c r="S3" s="698">
        <v>194171100</v>
      </c>
      <c r="T3" s="675">
        <v>19980100</v>
      </c>
      <c r="U3" s="671">
        <v>258046000</v>
      </c>
      <c r="V3" s="698">
        <v>425274300</v>
      </c>
      <c r="W3" s="675">
        <v>141339800</v>
      </c>
      <c r="X3" s="671">
        <v>118059700</v>
      </c>
      <c r="Y3" s="698">
        <v>259399500</v>
      </c>
      <c r="Z3" s="675">
        <v>60093300</v>
      </c>
      <c r="AA3" s="671">
        <v>145167500</v>
      </c>
      <c r="AB3" s="671">
        <v>110351200</v>
      </c>
      <c r="AC3" s="671">
        <v>34816300</v>
      </c>
      <c r="AD3" s="671">
        <v>34816300</v>
      </c>
      <c r="AE3" s="671">
        <v>0</v>
      </c>
      <c r="AF3" s="698">
        <v>205260800</v>
      </c>
      <c r="AG3" s="676">
        <v>8800</v>
      </c>
      <c r="AH3" s="674">
        <v>17</v>
      </c>
      <c r="AI3" s="677">
        <v>37</v>
      </c>
    </row>
    <row r="4" spans="1:46">
      <c r="A4" s="673" t="s">
        <v>125</v>
      </c>
      <c r="B4" s="676">
        <v>2560</v>
      </c>
      <c r="C4" s="671">
        <v>74423000</v>
      </c>
      <c r="D4" s="698">
        <v>226680700</v>
      </c>
      <c r="E4" s="676">
        <v>750</v>
      </c>
      <c r="F4" s="671">
        <v>35096200</v>
      </c>
      <c r="G4" s="698">
        <v>110271600</v>
      </c>
      <c r="H4" s="676">
        <v>1150</v>
      </c>
      <c r="I4" s="671">
        <v>48702100</v>
      </c>
      <c r="J4" s="671">
        <v>138667600</v>
      </c>
      <c r="K4" s="676">
        <v>4460</v>
      </c>
      <c r="L4" s="674">
        <v>158221300</v>
      </c>
      <c r="M4" s="677">
        <v>475619900</v>
      </c>
      <c r="N4" s="676">
        <v>250</v>
      </c>
      <c r="O4" s="670">
        <v>470</v>
      </c>
      <c r="P4" s="708">
        <v>1840</v>
      </c>
      <c r="Q4" s="675">
        <v>6060300</v>
      </c>
      <c r="R4" s="671">
        <v>24977200</v>
      </c>
      <c r="S4" s="698">
        <v>43385500</v>
      </c>
      <c r="T4" s="675">
        <v>67076000</v>
      </c>
      <c r="U4" s="671">
        <v>53370800</v>
      </c>
      <c r="V4" s="698">
        <v>106233900</v>
      </c>
      <c r="W4" s="675">
        <v>32484900</v>
      </c>
      <c r="X4" s="671">
        <v>41100400</v>
      </c>
      <c r="Y4" s="698">
        <v>73585300</v>
      </c>
      <c r="Z4" s="675">
        <v>8097800</v>
      </c>
      <c r="AA4" s="671">
        <v>15201200</v>
      </c>
      <c r="AB4" s="671">
        <v>15201200</v>
      </c>
      <c r="AC4" s="671">
        <v>0</v>
      </c>
      <c r="AD4" s="671">
        <v>0</v>
      </c>
      <c r="AE4" s="671">
        <v>0</v>
      </c>
      <c r="AF4" s="698">
        <v>23299000</v>
      </c>
      <c r="AG4" s="676">
        <v>1500</v>
      </c>
      <c r="AH4" s="674">
        <v>21</v>
      </c>
      <c r="AI4" s="677">
        <v>9</v>
      </c>
    </row>
    <row r="5" spans="1:46">
      <c r="A5" s="673" t="s">
        <v>126</v>
      </c>
      <c r="B5" s="676">
        <v>20430</v>
      </c>
      <c r="C5" s="671">
        <v>606325300</v>
      </c>
      <c r="D5" s="698">
        <v>1256473500</v>
      </c>
      <c r="E5" s="676">
        <v>4820</v>
      </c>
      <c r="F5" s="671">
        <v>235039000</v>
      </c>
      <c r="G5" s="698">
        <v>715254900</v>
      </c>
      <c r="H5" s="676">
        <v>10960</v>
      </c>
      <c r="I5" s="671">
        <v>478777300</v>
      </c>
      <c r="J5" s="671">
        <v>1539566300</v>
      </c>
      <c r="K5" s="676">
        <v>36210</v>
      </c>
      <c r="L5" s="674">
        <v>1320141600</v>
      </c>
      <c r="M5" s="677">
        <v>3511294700</v>
      </c>
      <c r="N5" s="676">
        <v>320</v>
      </c>
      <c r="O5" s="670">
        <v>2880</v>
      </c>
      <c r="P5" s="708">
        <v>17230</v>
      </c>
      <c r="Q5" s="675">
        <v>11033800</v>
      </c>
      <c r="R5" s="671">
        <v>171958100</v>
      </c>
      <c r="S5" s="698">
        <v>423333400</v>
      </c>
      <c r="T5" s="675">
        <v>91569200</v>
      </c>
      <c r="U5" s="671">
        <v>367862000</v>
      </c>
      <c r="V5" s="698">
        <v>797042300</v>
      </c>
      <c r="W5" s="675">
        <v>302027400</v>
      </c>
      <c r="X5" s="671">
        <v>251578800</v>
      </c>
      <c r="Y5" s="698">
        <v>553606200</v>
      </c>
      <c r="Z5" s="675">
        <v>78888400</v>
      </c>
      <c r="AA5" s="671">
        <v>116596100</v>
      </c>
      <c r="AB5" s="671">
        <v>22007200</v>
      </c>
      <c r="AC5" s="671">
        <v>94588900</v>
      </c>
      <c r="AD5" s="671">
        <v>94588900</v>
      </c>
      <c r="AE5" s="671">
        <v>0</v>
      </c>
      <c r="AF5" s="698">
        <v>195484500</v>
      </c>
      <c r="AG5" s="676">
        <v>9864</v>
      </c>
      <c r="AH5" s="674">
        <v>46</v>
      </c>
      <c r="AI5" s="677">
        <v>45</v>
      </c>
    </row>
    <row r="6" spans="1:46">
      <c r="A6" s="673" t="s">
        <v>127</v>
      </c>
      <c r="B6" s="676">
        <v>6190</v>
      </c>
      <c r="C6" s="671">
        <v>137369400</v>
      </c>
      <c r="D6" s="698">
        <v>366481800</v>
      </c>
      <c r="E6" s="676">
        <v>2180</v>
      </c>
      <c r="F6" s="671">
        <v>71364900</v>
      </c>
      <c r="G6" s="698">
        <v>266413700</v>
      </c>
      <c r="H6" s="676">
        <v>3510</v>
      </c>
      <c r="I6" s="671">
        <v>130464900</v>
      </c>
      <c r="J6" s="671">
        <v>449320300</v>
      </c>
      <c r="K6" s="676">
        <v>11880</v>
      </c>
      <c r="L6" s="674">
        <v>339199200</v>
      </c>
      <c r="M6" s="677">
        <v>1082215800</v>
      </c>
      <c r="N6" s="676">
        <v>100</v>
      </c>
      <c r="O6" s="670">
        <v>670</v>
      </c>
      <c r="P6" s="708">
        <v>5420</v>
      </c>
      <c r="Q6" s="675">
        <v>6325200</v>
      </c>
      <c r="R6" s="671">
        <v>35301600</v>
      </c>
      <c r="S6" s="698">
        <v>95742600</v>
      </c>
      <c r="T6" s="675">
        <v>66606000</v>
      </c>
      <c r="U6" s="671">
        <v>75922300</v>
      </c>
      <c r="V6" s="698">
        <v>223953500</v>
      </c>
      <c r="W6" s="675">
        <v>64722100</v>
      </c>
      <c r="X6" s="671">
        <v>64289900</v>
      </c>
      <c r="Y6" s="698">
        <v>129012000</v>
      </c>
      <c r="Z6" s="675">
        <v>32427600</v>
      </c>
      <c r="AA6" s="671">
        <v>36276200</v>
      </c>
      <c r="AB6" s="671">
        <v>13693000</v>
      </c>
      <c r="AC6" s="671">
        <v>22583200</v>
      </c>
      <c r="AD6" s="671">
        <v>22583200</v>
      </c>
      <c r="AE6" s="671">
        <v>0</v>
      </c>
      <c r="AF6" s="698">
        <v>68703800</v>
      </c>
      <c r="AG6" s="676">
        <v>3342</v>
      </c>
      <c r="AH6" s="674">
        <v>14</v>
      </c>
      <c r="AI6" s="677">
        <v>34</v>
      </c>
    </row>
    <row r="7" spans="1:46">
      <c r="A7" s="673" t="s">
        <v>128</v>
      </c>
      <c r="B7" s="676">
        <v>118590</v>
      </c>
      <c r="C7" s="671">
        <v>3949964300</v>
      </c>
      <c r="D7" s="698">
        <v>10835267200</v>
      </c>
      <c r="E7" s="676">
        <v>48730</v>
      </c>
      <c r="F7" s="671">
        <v>3249196300</v>
      </c>
      <c r="G7" s="698">
        <v>11549372000</v>
      </c>
      <c r="H7" s="676">
        <v>74320</v>
      </c>
      <c r="I7" s="671">
        <v>3927282300</v>
      </c>
      <c r="J7" s="671">
        <v>11855678900</v>
      </c>
      <c r="K7" s="676">
        <v>241640</v>
      </c>
      <c r="L7" s="674">
        <v>11126442900</v>
      </c>
      <c r="M7" s="677">
        <v>34240318100</v>
      </c>
      <c r="N7" s="676">
        <v>7030</v>
      </c>
      <c r="O7" s="670">
        <v>12310</v>
      </c>
      <c r="P7" s="708">
        <v>99250</v>
      </c>
      <c r="Q7" s="675">
        <v>486367700</v>
      </c>
      <c r="R7" s="671">
        <v>806675200</v>
      </c>
      <c r="S7" s="698">
        <v>2656921400</v>
      </c>
      <c r="T7" s="675">
        <v>4369128200</v>
      </c>
      <c r="U7" s="671">
        <v>1695205700</v>
      </c>
      <c r="V7" s="698">
        <v>4770933300</v>
      </c>
      <c r="W7" s="675">
        <v>2582497900</v>
      </c>
      <c r="X7" s="671">
        <v>2588631200</v>
      </c>
      <c r="Y7" s="698">
        <v>5171129100</v>
      </c>
      <c r="Z7" s="675">
        <v>391781900</v>
      </c>
      <c r="AA7" s="671">
        <v>744120500</v>
      </c>
      <c r="AB7" s="671">
        <v>137467400</v>
      </c>
      <c r="AC7" s="671">
        <v>606653100</v>
      </c>
      <c r="AD7" s="671">
        <v>606653100</v>
      </c>
      <c r="AE7" s="671">
        <v>0</v>
      </c>
      <c r="AF7" s="698">
        <v>1135902400</v>
      </c>
      <c r="AG7" s="676">
        <v>63811</v>
      </c>
      <c r="AH7" s="674">
        <v>458</v>
      </c>
      <c r="AI7" s="677">
        <v>263</v>
      </c>
    </row>
    <row r="8" spans="1:46">
      <c r="A8" s="673" t="s">
        <v>129</v>
      </c>
      <c r="B8" s="676">
        <v>22720</v>
      </c>
      <c r="C8" s="671">
        <v>1011200900</v>
      </c>
      <c r="D8" s="698">
        <v>6998147400</v>
      </c>
      <c r="E8" s="676">
        <v>19220</v>
      </c>
      <c r="F8" s="671">
        <v>1391130400</v>
      </c>
      <c r="G8" s="698">
        <v>5497116800</v>
      </c>
      <c r="H8" s="676">
        <v>16420</v>
      </c>
      <c r="I8" s="671">
        <v>733463000</v>
      </c>
      <c r="J8" s="671">
        <v>2292210000</v>
      </c>
      <c r="K8" s="676">
        <v>58360</v>
      </c>
      <c r="L8" s="674">
        <v>3135794300</v>
      </c>
      <c r="M8" s="677">
        <v>14787474200</v>
      </c>
      <c r="N8" s="676">
        <v>5000</v>
      </c>
      <c r="O8" s="670">
        <v>2240</v>
      </c>
      <c r="P8" s="708">
        <v>15480</v>
      </c>
      <c r="Q8" s="675">
        <v>548348100</v>
      </c>
      <c r="R8" s="671">
        <v>137490200</v>
      </c>
      <c r="S8" s="698">
        <v>325362600</v>
      </c>
      <c r="T8" s="675">
        <v>5829378000</v>
      </c>
      <c r="U8" s="671">
        <v>294364900</v>
      </c>
      <c r="V8" s="698">
        <v>874404500</v>
      </c>
      <c r="W8" s="675">
        <v>995445600</v>
      </c>
      <c r="X8" s="671">
        <v>1589007300</v>
      </c>
      <c r="Y8" s="698">
        <v>2584452900</v>
      </c>
      <c r="Z8" s="675">
        <v>65442700</v>
      </c>
      <c r="AA8" s="671">
        <v>53401700</v>
      </c>
      <c r="AB8" s="671">
        <v>9185000</v>
      </c>
      <c r="AC8" s="671">
        <v>44216700</v>
      </c>
      <c r="AD8" s="671">
        <v>44216700</v>
      </c>
      <c r="AE8" s="671">
        <v>0</v>
      </c>
      <c r="AF8" s="698">
        <v>118844400</v>
      </c>
      <c r="AG8" s="676">
        <v>10678</v>
      </c>
      <c r="AH8" s="674">
        <v>164</v>
      </c>
      <c r="AI8" s="677">
        <v>72</v>
      </c>
    </row>
    <row r="9" spans="1:46">
      <c r="A9" s="673" t="s">
        <v>130</v>
      </c>
      <c r="B9" s="676">
        <v>12430</v>
      </c>
      <c r="C9" s="671">
        <v>381849700</v>
      </c>
      <c r="D9" s="698">
        <v>769257500</v>
      </c>
      <c r="E9" s="676">
        <v>2380</v>
      </c>
      <c r="F9" s="671">
        <v>150340500</v>
      </c>
      <c r="G9" s="698">
        <v>430565200</v>
      </c>
      <c r="H9" s="676">
        <v>6320</v>
      </c>
      <c r="I9" s="671">
        <v>374055300</v>
      </c>
      <c r="J9" s="671">
        <v>1085126300</v>
      </c>
      <c r="K9" s="676">
        <v>21130</v>
      </c>
      <c r="L9" s="674">
        <v>906245500</v>
      </c>
      <c r="M9" s="677">
        <v>2284949000</v>
      </c>
      <c r="N9" s="676">
        <v>430</v>
      </c>
      <c r="O9" s="670">
        <v>1150</v>
      </c>
      <c r="P9" s="708">
        <v>10850</v>
      </c>
      <c r="Q9" s="675">
        <v>16611000</v>
      </c>
      <c r="R9" s="671">
        <v>86677000</v>
      </c>
      <c r="S9" s="698">
        <v>278561700</v>
      </c>
      <c r="T9" s="675">
        <v>128291400</v>
      </c>
      <c r="U9" s="671">
        <v>181856200</v>
      </c>
      <c r="V9" s="698">
        <v>459109900</v>
      </c>
      <c r="W9" s="675">
        <v>214636300</v>
      </c>
      <c r="X9" s="671">
        <v>160736200</v>
      </c>
      <c r="Y9" s="698">
        <v>375372500</v>
      </c>
      <c r="Z9" s="675">
        <v>33115600</v>
      </c>
      <c r="AA9" s="671">
        <v>72173100</v>
      </c>
      <c r="AB9" s="671">
        <v>13895800</v>
      </c>
      <c r="AC9" s="671">
        <v>58277300</v>
      </c>
      <c r="AD9" s="671">
        <v>58277300</v>
      </c>
      <c r="AE9" s="671">
        <v>0</v>
      </c>
      <c r="AF9" s="698">
        <v>105288700</v>
      </c>
      <c r="AG9" s="676">
        <v>6719</v>
      </c>
      <c r="AH9" s="674">
        <v>30</v>
      </c>
      <c r="AI9" s="677">
        <v>27</v>
      </c>
    </row>
    <row r="10" spans="1:46">
      <c r="A10" s="673" t="s">
        <v>399</v>
      </c>
      <c r="B10" s="676">
        <v>3420</v>
      </c>
      <c r="C10" s="671">
        <v>134996000</v>
      </c>
      <c r="D10" s="698">
        <v>285430700</v>
      </c>
      <c r="E10" s="676">
        <v>440</v>
      </c>
      <c r="F10" s="671">
        <v>34445700</v>
      </c>
      <c r="G10" s="698">
        <v>85475100</v>
      </c>
      <c r="H10" s="676">
        <v>1260</v>
      </c>
      <c r="I10" s="671">
        <v>93744400</v>
      </c>
      <c r="J10" s="671">
        <v>183930900</v>
      </c>
      <c r="K10" s="676">
        <v>5120</v>
      </c>
      <c r="L10" s="674">
        <v>263186100</v>
      </c>
      <c r="M10" s="677">
        <v>554836700</v>
      </c>
      <c r="N10" s="676">
        <v>50</v>
      </c>
      <c r="O10" s="670">
        <v>400</v>
      </c>
      <c r="P10" s="708">
        <v>2970</v>
      </c>
      <c r="Q10" s="675">
        <v>1597700</v>
      </c>
      <c r="R10" s="671">
        <v>31941400</v>
      </c>
      <c r="S10" s="698">
        <v>101456900</v>
      </c>
      <c r="T10" s="675">
        <v>14566800</v>
      </c>
      <c r="U10" s="671">
        <v>68292800</v>
      </c>
      <c r="V10" s="698">
        <v>202571100</v>
      </c>
      <c r="W10" s="675">
        <v>34669600</v>
      </c>
      <c r="X10" s="671">
        <v>57682000</v>
      </c>
      <c r="Y10" s="698">
        <v>92351600</v>
      </c>
      <c r="Z10" s="675">
        <v>7882000</v>
      </c>
      <c r="AA10" s="671">
        <v>29955100</v>
      </c>
      <c r="AB10" s="671">
        <v>1243000</v>
      </c>
      <c r="AC10" s="671">
        <v>28712100</v>
      </c>
      <c r="AD10" s="671">
        <v>28712100</v>
      </c>
      <c r="AE10" s="671">
        <v>0</v>
      </c>
      <c r="AF10" s="698">
        <v>37837100</v>
      </c>
      <c r="AG10" s="676">
        <v>1690</v>
      </c>
      <c r="AH10" s="674">
        <v>12</v>
      </c>
      <c r="AI10" s="677">
        <v>10</v>
      </c>
    </row>
    <row r="11" spans="1:46">
      <c r="A11" s="673" t="s">
        <v>131</v>
      </c>
      <c r="B11" s="676">
        <v>2810</v>
      </c>
      <c r="C11" s="671">
        <v>81526200</v>
      </c>
      <c r="D11" s="698">
        <v>223741800</v>
      </c>
      <c r="E11" s="676">
        <v>520</v>
      </c>
      <c r="F11" s="671">
        <v>23539600</v>
      </c>
      <c r="G11" s="698">
        <v>73261300</v>
      </c>
      <c r="H11" s="676">
        <v>1370</v>
      </c>
      <c r="I11" s="671">
        <v>60457100</v>
      </c>
      <c r="J11" s="671">
        <v>167918300</v>
      </c>
      <c r="K11" s="676">
        <v>4700</v>
      </c>
      <c r="L11" s="674">
        <v>165522900</v>
      </c>
      <c r="M11" s="677">
        <v>464921400</v>
      </c>
      <c r="N11" s="676">
        <v>200</v>
      </c>
      <c r="O11" s="670">
        <v>330</v>
      </c>
      <c r="P11" s="708">
        <v>2280</v>
      </c>
      <c r="Q11" s="675">
        <v>8564500</v>
      </c>
      <c r="R11" s="671">
        <v>24560800</v>
      </c>
      <c r="S11" s="698">
        <v>48400900</v>
      </c>
      <c r="T11" s="675">
        <v>58147500</v>
      </c>
      <c r="U11" s="671">
        <v>51440300</v>
      </c>
      <c r="V11" s="698">
        <v>114154000</v>
      </c>
      <c r="W11" s="675">
        <v>32477900</v>
      </c>
      <c r="X11" s="671">
        <v>34353300</v>
      </c>
      <c r="Y11" s="698">
        <v>66831200</v>
      </c>
      <c r="Z11" s="675">
        <v>12971700</v>
      </c>
      <c r="AA11" s="671">
        <v>3553800</v>
      </c>
      <c r="AB11" s="671">
        <v>3553800</v>
      </c>
      <c r="AC11" s="671">
        <v>0</v>
      </c>
      <c r="AD11" s="671">
        <v>0</v>
      </c>
      <c r="AE11" s="671">
        <v>0</v>
      </c>
      <c r="AF11" s="698">
        <v>16525500</v>
      </c>
      <c r="AG11" s="676">
        <v>1287</v>
      </c>
      <c r="AH11" s="674">
        <v>13</v>
      </c>
      <c r="AI11" s="677">
        <v>9</v>
      </c>
    </row>
    <row r="12" spans="1:46">
      <c r="A12" s="673" t="s">
        <v>133</v>
      </c>
      <c r="B12" s="676">
        <v>76600</v>
      </c>
      <c r="C12" s="671">
        <v>2215602700</v>
      </c>
      <c r="D12" s="698">
        <v>5281206600</v>
      </c>
      <c r="E12" s="676">
        <v>21900</v>
      </c>
      <c r="F12" s="671">
        <v>1128695700</v>
      </c>
      <c r="G12" s="698">
        <v>3652007100</v>
      </c>
      <c r="H12" s="676">
        <v>40690</v>
      </c>
      <c r="I12" s="671">
        <v>1732907100</v>
      </c>
      <c r="J12" s="671">
        <v>5217471300</v>
      </c>
      <c r="K12" s="676">
        <v>139190</v>
      </c>
      <c r="L12" s="674">
        <v>5077205500</v>
      </c>
      <c r="M12" s="677">
        <v>14150685000</v>
      </c>
      <c r="N12" s="676">
        <v>1330</v>
      </c>
      <c r="O12" s="670">
        <v>8650</v>
      </c>
      <c r="P12" s="708">
        <v>66620</v>
      </c>
      <c r="Q12" s="675">
        <v>118502800</v>
      </c>
      <c r="R12" s="671">
        <v>492204000</v>
      </c>
      <c r="S12" s="698">
        <v>1604895900</v>
      </c>
      <c r="T12" s="675">
        <v>1199789100</v>
      </c>
      <c r="U12" s="671">
        <v>1059964300</v>
      </c>
      <c r="V12" s="698">
        <v>3021453200</v>
      </c>
      <c r="W12" s="675">
        <v>1311379600</v>
      </c>
      <c r="X12" s="671">
        <v>1080574000</v>
      </c>
      <c r="Y12" s="698">
        <v>2391953600</v>
      </c>
      <c r="Z12" s="675">
        <v>231269800</v>
      </c>
      <c r="AA12" s="671">
        <v>531794800</v>
      </c>
      <c r="AB12" s="671">
        <v>193788400</v>
      </c>
      <c r="AC12" s="671">
        <v>338006400</v>
      </c>
      <c r="AD12" s="671">
        <v>338006400</v>
      </c>
      <c r="AE12" s="671">
        <v>0</v>
      </c>
      <c r="AF12" s="698">
        <v>763064600</v>
      </c>
      <c r="AG12" s="676">
        <v>42463</v>
      </c>
      <c r="AH12" s="674">
        <v>72</v>
      </c>
      <c r="AI12" s="677">
        <v>156</v>
      </c>
    </row>
    <row r="13" spans="1:46">
      <c r="A13" s="673" t="s">
        <v>134</v>
      </c>
      <c r="B13" s="676">
        <v>32880</v>
      </c>
      <c r="C13" s="671">
        <v>1005457700</v>
      </c>
      <c r="D13" s="698">
        <v>3462268100</v>
      </c>
      <c r="E13" s="676">
        <v>12270</v>
      </c>
      <c r="F13" s="671">
        <v>726164100</v>
      </c>
      <c r="G13" s="698">
        <v>2550250700</v>
      </c>
      <c r="H13" s="676">
        <v>19460</v>
      </c>
      <c r="I13" s="671">
        <v>861852000</v>
      </c>
      <c r="J13" s="671">
        <v>2664437900</v>
      </c>
      <c r="K13" s="676">
        <v>64610</v>
      </c>
      <c r="L13" s="674">
        <v>2593473800</v>
      </c>
      <c r="M13" s="677">
        <v>8676956700</v>
      </c>
      <c r="N13" s="676">
        <v>1650</v>
      </c>
      <c r="O13" s="670">
        <v>3120</v>
      </c>
      <c r="P13" s="708">
        <v>28110</v>
      </c>
      <c r="Q13" s="675">
        <v>191686800</v>
      </c>
      <c r="R13" s="671">
        <v>198751600</v>
      </c>
      <c r="S13" s="698">
        <v>615019300</v>
      </c>
      <c r="T13" s="675">
        <v>1852847600</v>
      </c>
      <c r="U13" s="671">
        <v>422555900</v>
      </c>
      <c r="V13" s="698">
        <v>1186864600</v>
      </c>
      <c r="W13" s="675">
        <v>706116600</v>
      </c>
      <c r="X13" s="671">
        <v>774798700</v>
      </c>
      <c r="Y13" s="698">
        <v>1480915300</v>
      </c>
      <c r="Z13" s="675">
        <v>102341400</v>
      </c>
      <c r="AA13" s="671">
        <v>263736900</v>
      </c>
      <c r="AB13" s="671">
        <v>84191300</v>
      </c>
      <c r="AC13" s="671">
        <v>179545600</v>
      </c>
      <c r="AD13" s="671">
        <v>85627300</v>
      </c>
      <c r="AE13" s="671">
        <v>93918300</v>
      </c>
      <c r="AF13" s="698">
        <v>366078300</v>
      </c>
      <c r="AG13" s="676">
        <v>17507</v>
      </c>
      <c r="AH13" s="674">
        <v>42</v>
      </c>
      <c r="AI13" s="677">
        <v>64</v>
      </c>
    </row>
    <row r="14" spans="1:46">
      <c r="A14" s="673" t="s">
        <v>135</v>
      </c>
      <c r="B14" s="676">
        <v>5520</v>
      </c>
      <c r="C14" s="671">
        <v>166409100</v>
      </c>
      <c r="D14" s="698">
        <v>371983600</v>
      </c>
      <c r="E14" s="676">
        <v>1220</v>
      </c>
      <c r="F14" s="671">
        <v>53604200</v>
      </c>
      <c r="G14" s="698">
        <v>184825500</v>
      </c>
      <c r="H14" s="676">
        <v>2250</v>
      </c>
      <c r="I14" s="671">
        <v>86644800</v>
      </c>
      <c r="J14" s="671">
        <v>256476700</v>
      </c>
      <c r="K14" s="676">
        <v>8990</v>
      </c>
      <c r="L14" s="674">
        <v>306658100</v>
      </c>
      <c r="M14" s="677">
        <v>813285800</v>
      </c>
      <c r="N14" s="676">
        <v>180</v>
      </c>
      <c r="O14" s="670">
        <v>750</v>
      </c>
      <c r="P14" s="708">
        <v>4590</v>
      </c>
      <c r="Q14" s="675">
        <v>4686400</v>
      </c>
      <c r="R14" s="671">
        <v>37581700</v>
      </c>
      <c r="S14" s="698">
        <v>124141000</v>
      </c>
      <c r="T14" s="675">
        <v>46759600</v>
      </c>
      <c r="U14" s="671">
        <v>80106000</v>
      </c>
      <c r="V14" s="698">
        <v>245118000</v>
      </c>
      <c r="W14" s="675">
        <v>66951200</v>
      </c>
      <c r="X14" s="671">
        <v>61220200</v>
      </c>
      <c r="Y14" s="698">
        <v>128171400</v>
      </c>
      <c r="Z14" s="675">
        <v>18021700</v>
      </c>
      <c r="AA14" s="671">
        <v>46905600</v>
      </c>
      <c r="AB14" s="671">
        <v>27870600</v>
      </c>
      <c r="AC14" s="671">
        <v>19035000</v>
      </c>
      <c r="AD14" s="671">
        <v>19035000</v>
      </c>
      <c r="AE14" s="671">
        <v>0</v>
      </c>
      <c r="AF14" s="698">
        <v>64927300</v>
      </c>
      <c r="AG14" s="676">
        <v>2504</v>
      </c>
      <c r="AH14" s="674">
        <v>13</v>
      </c>
      <c r="AI14" s="677">
        <v>22</v>
      </c>
    </row>
    <row r="15" spans="1:46">
      <c r="A15" s="673" t="s">
        <v>136</v>
      </c>
      <c r="B15" s="676">
        <v>6090</v>
      </c>
      <c r="C15" s="671">
        <v>168631300</v>
      </c>
      <c r="D15" s="698">
        <v>439507200</v>
      </c>
      <c r="E15" s="676">
        <v>1780</v>
      </c>
      <c r="F15" s="671">
        <v>66834400</v>
      </c>
      <c r="G15" s="698">
        <v>231996200</v>
      </c>
      <c r="H15" s="676">
        <v>2740</v>
      </c>
      <c r="I15" s="671">
        <v>90648100</v>
      </c>
      <c r="J15" s="671">
        <v>306465600</v>
      </c>
      <c r="K15" s="676">
        <v>10610</v>
      </c>
      <c r="L15" s="674">
        <v>326113800</v>
      </c>
      <c r="M15" s="677">
        <v>977969000</v>
      </c>
      <c r="N15" s="676">
        <v>260</v>
      </c>
      <c r="O15" s="670">
        <v>1460</v>
      </c>
      <c r="P15" s="708">
        <v>4370</v>
      </c>
      <c r="Q15" s="675">
        <v>11147100</v>
      </c>
      <c r="R15" s="671">
        <v>64544900</v>
      </c>
      <c r="S15" s="698">
        <v>92939300</v>
      </c>
      <c r="T15" s="675">
        <v>135705400</v>
      </c>
      <c r="U15" s="671">
        <v>142069500</v>
      </c>
      <c r="V15" s="698">
        <v>161732300</v>
      </c>
      <c r="W15" s="675">
        <v>77977500</v>
      </c>
      <c r="X15" s="671">
        <v>79648600</v>
      </c>
      <c r="Y15" s="698">
        <v>157626100</v>
      </c>
      <c r="Z15" s="675">
        <v>17464700</v>
      </c>
      <c r="AA15" s="671">
        <v>23202300</v>
      </c>
      <c r="AB15" s="671">
        <v>4581800</v>
      </c>
      <c r="AC15" s="671">
        <v>18620500</v>
      </c>
      <c r="AD15" s="671">
        <v>18620500</v>
      </c>
      <c r="AE15" s="671">
        <v>0</v>
      </c>
      <c r="AF15" s="698">
        <v>40667000</v>
      </c>
      <c r="AG15" s="676">
        <v>3553</v>
      </c>
      <c r="AH15" s="674">
        <v>30</v>
      </c>
      <c r="AI15" s="677">
        <v>37</v>
      </c>
    </row>
    <row r="16" spans="1:46">
      <c r="A16" s="673" t="s">
        <v>137</v>
      </c>
      <c r="B16" s="676">
        <v>46630</v>
      </c>
      <c r="C16" s="671">
        <v>1359224500</v>
      </c>
      <c r="D16" s="698">
        <v>3336813200</v>
      </c>
      <c r="E16" s="676">
        <v>13700</v>
      </c>
      <c r="F16" s="671">
        <v>812540000</v>
      </c>
      <c r="G16" s="698">
        <v>2819467600</v>
      </c>
      <c r="H16" s="676">
        <v>26070</v>
      </c>
      <c r="I16" s="671">
        <v>1346948600</v>
      </c>
      <c r="J16" s="671">
        <v>3953690100</v>
      </c>
      <c r="K16" s="676">
        <v>86400</v>
      </c>
      <c r="L16" s="674">
        <v>3518713100</v>
      </c>
      <c r="M16" s="677">
        <v>10109970900</v>
      </c>
      <c r="N16" s="676">
        <v>1330</v>
      </c>
      <c r="O16" s="670">
        <v>5460</v>
      </c>
      <c r="P16" s="708">
        <v>39840</v>
      </c>
      <c r="Q16" s="675">
        <v>74961400</v>
      </c>
      <c r="R16" s="671">
        <v>370524400</v>
      </c>
      <c r="S16" s="698">
        <v>913738700</v>
      </c>
      <c r="T16" s="675">
        <v>702034300</v>
      </c>
      <c r="U16" s="671">
        <v>780147700</v>
      </c>
      <c r="V16" s="698">
        <v>1854631200</v>
      </c>
      <c r="W16" s="675">
        <v>809612300</v>
      </c>
      <c r="X16" s="671">
        <v>667723200</v>
      </c>
      <c r="Y16" s="698">
        <v>1477335500</v>
      </c>
      <c r="Z16" s="675">
        <v>153255100</v>
      </c>
      <c r="AA16" s="671">
        <v>296700000</v>
      </c>
      <c r="AB16" s="671">
        <v>62031400</v>
      </c>
      <c r="AC16" s="671">
        <v>234668600</v>
      </c>
      <c r="AD16" s="671">
        <v>219067000</v>
      </c>
      <c r="AE16" s="671">
        <v>15601600</v>
      </c>
      <c r="AF16" s="698">
        <v>449955100</v>
      </c>
      <c r="AG16" s="676">
        <v>21999</v>
      </c>
      <c r="AH16" s="674">
        <v>75</v>
      </c>
      <c r="AI16" s="677">
        <v>175</v>
      </c>
    </row>
    <row r="17" spans="1:35">
      <c r="A17" s="673" t="s">
        <v>138</v>
      </c>
      <c r="B17" s="676">
        <v>23280</v>
      </c>
      <c r="C17" s="671">
        <v>518993900</v>
      </c>
      <c r="D17" s="698">
        <v>1112041400</v>
      </c>
      <c r="E17" s="676">
        <v>5130</v>
      </c>
      <c r="F17" s="671">
        <v>190485300</v>
      </c>
      <c r="G17" s="698">
        <v>709486600</v>
      </c>
      <c r="H17" s="676">
        <v>10280</v>
      </c>
      <c r="I17" s="671">
        <v>424133700</v>
      </c>
      <c r="J17" s="671">
        <v>1496926400</v>
      </c>
      <c r="K17" s="676">
        <v>38690</v>
      </c>
      <c r="L17" s="674">
        <v>1133612900</v>
      </c>
      <c r="M17" s="677">
        <v>3318454400</v>
      </c>
      <c r="N17" s="676">
        <v>260</v>
      </c>
      <c r="O17" s="670">
        <v>1800</v>
      </c>
      <c r="P17" s="708">
        <v>21220</v>
      </c>
      <c r="Q17" s="675">
        <v>10817500</v>
      </c>
      <c r="R17" s="671">
        <v>97468100</v>
      </c>
      <c r="S17" s="698">
        <v>410708300</v>
      </c>
      <c r="T17" s="675">
        <v>78562900</v>
      </c>
      <c r="U17" s="671">
        <v>208391800</v>
      </c>
      <c r="V17" s="698">
        <v>825086700</v>
      </c>
      <c r="W17" s="675">
        <v>247542200</v>
      </c>
      <c r="X17" s="671">
        <v>208734700</v>
      </c>
      <c r="Y17" s="698">
        <v>456276900</v>
      </c>
      <c r="Z17" s="675">
        <v>68909400</v>
      </c>
      <c r="AA17" s="671">
        <v>123025000</v>
      </c>
      <c r="AB17" s="671">
        <v>13791200</v>
      </c>
      <c r="AC17" s="671">
        <v>109233800</v>
      </c>
      <c r="AD17" s="671">
        <v>109233800</v>
      </c>
      <c r="AE17" s="671">
        <v>0</v>
      </c>
      <c r="AF17" s="698">
        <v>191934400</v>
      </c>
      <c r="AG17" s="676">
        <v>10654</v>
      </c>
      <c r="AH17" s="674">
        <v>51</v>
      </c>
      <c r="AI17" s="677">
        <v>72</v>
      </c>
    </row>
    <row r="18" spans="1:35">
      <c r="A18" s="673" t="s">
        <v>139</v>
      </c>
      <c r="B18" s="676">
        <v>12810</v>
      </c>
      <c r="C18" s="671">
        <v>279843300</v>
      </c>
      <c r="D18" s="698">
        <v>610104000</v>
      </c>
      <c r="E18" s="676">
        <v>3620</v>
      </c>
      <c r="F18" s="671">
        <v>115002600</v>
      </c>
      <c r="G18" s="698">
        <v>600670100</v>
      </c>
      <c r="H18" s="676">
        <v>5560</v>
      </c>
      <c r="I18" s="671">
        <v>212907300</v>
      </c>
      <c r="J18" s="671">
        <v>762865500</v>
      </c>
      <c r="K18" s="676">
        <v>21990</v>
      </c>
      <c r="L18" s="674">
        <v>607753200</v>
      </c>
      <c r="M18" s="677">
        <v>1973639600</v>
      </c>
      <c r="N18" s="676">
        <v>140</v>
      </c>
      <c r="O18" s="670">
        <v>1390</v>
      </c>
      <c r="P18" s="708">
        <v>11280</v>
      </c>
      <c r="Q18" s="675">
        <v>5690800</v>
      </c>
      <c r="R18" s="671">
        <v>78495100</v>
      </c>
      <c r="S18" s="698">
        <v>195657400</v>
      </c>
      <c r="T18" s="675">
        <v>36608600</v>
      </c>
      <c r="U18" s="671">
        <v>165853200</v>
      </c>
      <c r="V18" s="698">
        <v>407642200</v>
      </c>
      <c r="W18" s="675">
        <v>128312000</v>
      </c>
      <c r="X18" s="671">
        <v>105791400</v>
      </c>
      <c r="Y18" s="698">
        <v>234103400</v>
      </c>
      <c r="Z18" s="675">
        <v>42452200</v>
      </c>
      <c r="AA18" s="671">
        <v>63154600</v>
      </c>
      <c r="AB18" s="671">
        <v>14150800</v>
      </c>
      <c r="AC18" s="671">
        <v>49003800</v>
      </c>
      <c r="AD18" s="671">
        <v>49003800</v>
      </c>
      <c r="AE18" s="671">
        <v>0</v>
      </c>
      <c r="AF18" s="698">
        <v>105606800</v>
      </c>
      <c r="AG18" s="676">
        <v>8253</v>
      </c>
      <c r="AH18" s="674">
        <v>33</v>
      </c>
      <c r="AI18" s="677">
        <v>71</v>
      </c>
    </row>
    <row r="19" spans="1:35">
      <c r="A19" s="673" t="s">
        <v>140</v>
      </c>
      <c r="B19" s="676">
        <v>10140</v>
      </c>
      <c r="C19" s="671">
        <v>241236100</v>
      </c>
      <c r="D19" s="698">
        <v>518776600</v>
      </c>
      <c r="E19" s="676">
        <v>2750</v>
      </c>
      <c r="F19" s="671">
        <v>83626800</v>
      </c>
      <c r="G19" s="698">
        <v>391865200</v>
      </c>
      <c r="H19" s="676">
        <v>4660</v>
      </c>
      <c r="I19" s="671">
        <v>180505400</v>
      </c>
      <c r="J19" s="671">
        <v>641415800</v>
      </c>
      <c r="K19" s="676">
        <v>17550</v>
      </c>
      <c r="L19" s="674">
        <v>505368300</v>
      </c>
      <c r="M19" s="677">
        <v>1552057600</v>
      </c>
      <c r="N19" s="676">
        <v>70</v>
      </c>
      <c r="O19" s="670">
        <v>1110</v>
      </c>
      <c r="P19" s="708">
        <v>8960</v>
      </c>
      <c r="Q19" s="675">
        <v>2278100</v>
      </c>
      <c r="R19" s="671">
        <v>65217000</v>
      </c>
      <c r="S19" s="698">
        <v>173741000</v>
      </c>
      <c r="T19" s="675">
        <v>14378600</v>
      </c>
      <c r="U19" s="671">
        <v>138710200</v>
      </c>
      <c r="V19" s="698">
        <v>365687800</v>
      </c>
      <c r="W19" s="675">
        <v>106343900</v>
      </c>
      <c r="X19" s="671">
        <v>89843300</v>
      </c>
      <c r="Y19" s="698">
        <v>196187200</v>
      </c>
      <c r="Z19" s="675">
        <v>32737400</v>
      </c>
      <c r="AA19" s="671">
        <v>63789400</v>
      </c>
      <c r="AB19" s="671">
        <v>10338200</v>
      </c>
      <c r="AC19" s="671">
        <v>53451200</v>
      </c>
      <c r="AD19" s="671">
        <v>53451200</v>
      </c>
      <c r="AE19" s="671">
        <v>0</v>
      </c>
      <c r="AF19" s="698">
        <v>96526800</v>
      </c>
      <c r="AG19" s="676">
        <v>5470</v>
      </c>
      <c r="AH19" s="674">
        <v>22</v>
      </c>
      <c r="AI19" s="677">
        <v>43</v>
      </c>
    </row>
    <row r="20" spans="1:35">
      <c r="A20" s="673" t="s">
        <v>141</v>
      </c>
      <c r="B20" s="676">
        <v>8130</v>
      </c>
      <c r="C20" s="671">
        <v>201723700</v>
      </c>
      <c r="D20" s="698">
        <v>551139700</v>
      </c>
      <c r="E20" s="676">
        <v>3090</v>
      </c>
      <c r="F20" s="671">
        <v>123969700</v>
      </c>
      <c r="G20" s="698">
        <v>374106600</v>
      </c>
      <c r="H20" s="676">
        <v>5300</v>
      </c>
      <c r="I20" s="671">
        <v>210816400</v>
      </c>
      <c r="J20" s="671">
        <v>694615300</v>
      </c>
      <c r="K20" s="676">
        <v>16520</v>
      </c>
      <c r="L20" s="674">
        <v>536509800</v>
      </c>
      <c r="M20" s="677">
        <v>1619861600</v>
      </c>
      <c r="N20" s="676">
        <v>270</v>
      </c>
      <c r="O20" s="670">
        <v>1320</v>
      </c>
      <c r="P20" s="708">
        <v>6540</v>
      </c>
      <c r="Q20" s="675">
        <v>10104900</v>
      </c>
      <c r="R20" s="671">
        <v>73621100</v>
      </c>
      <c r="S20" s="698">
        <v>117997700</v>
      </c>
      <c r="T20" s="675">
        <v>62303600</v>
      </c>
      <c r="U20" s="671">
        <v>156857200</v>
      </c>
      <c r="V20" s="698">
        <v>331978900</v>
      </c>
      <c r="W20" s="675">
        <v>95905300</v>
      </c>
      <c r="X20" s="671">
        <v>71277900</v>
      </c>
      <c r="Y20" s="698">
        <v>167183200</v>
      </c>
      <c r="Z20" s="675">
        <v>44783300</v>
      </c>
      <c r="AA20" s="671">
        <v>119700000</v>
      </c>
      <c r="AB20" s="671">
        <v>6273600</v>
      </c>
      <c r="AC20" s="671">
        <v>113426400</v>
      </c>
      <c r="AD20" s="671">
        <v>61816100</v>
      </c>
      <c r="AE20" s="671">
        <v>51610300</v>
      </c>
      <c r="AF20" s="698">
        <v>164483300</v>
      </c>
      <c r="AG20" s="676">
        <v>5952</v>
      </c>
      <c r="AH20" s="674">
        <v>15</v>
      </c>
      <c r="AI20" s="677">
        <v>50</v>
      </c>
    </row>
    <row r="21" spans="1:35">
      <c r="A21" s="673" t="s">
        <v>254</v>
      </c>
      <c r="B21" s="676">
        <v>19560</v>
      </c>
      <c r="C21" s="671">
        <v>546709700</v>
      </c>
      <c r="D21" s="698">
        <v>1223176400</v>
      </c>
      <c r="E21" s="676">
        <v>4520</v>
      </c>
      <c r="F21" s="671">
        <v>197945400</v>
      </c>
      <c r="G21" s="698">
        <v>651181800</v>
      </c>
      <c r="H21" s="676">
        <v>8370</v>
      </c>
      <c r="I21" s="671">
        <v>352928900</v>
      </c>
      <c r="J21" s="671">
        <v>1117636000</v>
      </c>
      <c r="K21" s="676">
        <v>32450</v>
      </c>
      <c r="L21" s="674">
        <v>1097584000</v>
      </c>
      <c r="M21" s="677">
        <v>2991994200</v>
      </c>
      <c r="N21" s="676">
        <v>220</v>
      </c>
      <c r="O21" s="670">
        <v>3540</v>
      </c>
      <c r="P21" s="708">
        <v>15800</v>
      </c>
      <c r="Q21" s="675">
        <v>6385800</v>
      </c>
      <c r="R21" s="671">
        <v>207976400</v>
      </c>
      <c r="S21" s="698">
        <v>332347500</v>
      </c>
      <c r="T21" s="675">
        <v>68880600</v>
      </c>
      <c r="U21" s="671">
        <v>438702200</v>
      </c>
      <c r="V21" s="698">
        <v>715593600</v>
      </c>
      <c r="W21" s="675">
        <v>228320800</v>
      </c>
      <c r="X21" s="671">
        <v>197724200</v>
      </c>
      <c r="Y21" s="698">
        <v>426045000</v>
      </c>
      <c r="Z21" s="675">
        <v>64252000</v>
      </c>
      <c r="AA21" s="671">
        <v>91239900</v>
      </c>
      <c r="AB21" s="671">
        <v>36003600</v>
      </c>
      <c r="AC21" s="671">
        <v>55236300</v>
      </c>
      <c r="AD21" s="671">
        <v>49878900</v>
      </c>
      <c r="AE21" s="671">
        <v>5357400</v>
      </c>
      <c r="AF21" s="698">
        <v>155491900</v>
      </c>
      <c r="AG21" s="676">
        <v>10651</v>
      </c>
      <c r="AH21" s="674">
        <v>17</v>
      </c>
      <c r="AI21" s="677">
        <v>66</v>
      </c>
    </row>
    <row r="22" spans="1:35">
      <c r="A22" s="673" t="s">
        <v>142</v>
      </c>
      <c r="B22" s="676">
        <v>5880</v>
      </c>
      <c r="C22" s="671">
        <v>160977700</v>
      </c>
      <c r="D22" s="698">
        <v>373996200</v>
      </c>
      <c r="E22" s="676">
        <v>1690</v>
      </c>
      <c r="F22" s="671">
        <v>67016700</v>
      </c>
      <c r="G22" s="698">
        <v>199126900</v>
      </c>
      <c r="H22" s="676">
        <v>2800</v>
      </c>
      <c r="I22" s="671">
        <v>100778300</v>
      </c>
      <c r="J22" s="671">
        <v>300463300</v>
      </c>
      <c r="K22" s="676">
        <v>10370</v>
      </c>
      <c r="L22" s="674">
        <v>328772700</v>
      </c>
      <c r="M22" s="677">
        <v>873586400</v>
      </c>
      <c r="N22" s="676">
        <v>390</v>
      </c>
      <c r="O22" s="670">
        <v>950</v>
      </c>
      <c r="P22" s="708">
        <v>4540</v>
      </c>
      <c r="Q22" s="675">
        <v>12433600</v>
      </c>
      <c r="R22" s="671">
        <v>49087500</v>
      </c>
      <c r="S22" s="698">
        <v>99456600</v>
      </c>
      <c r="T22" s="675">
        <v>103342000</v>
      </c>
      <c r="U22" s="671">
        <v>105023500</v>
      </c>
      <c r="V22" s="698">
        <v>165630700</v>
      </c>
      <c r="W22" s="675">
        <v>76941600</v>
      </c>
      <c r="X22" s="671">
        <v>65712000</v>
      </c>
      <c r="Y22" s="698">
        <v>142653600</v>
      </c>
      <c r="Z22" s="675">
        <v>19465200</v>
      </c>
      <c r="AA22" s="671">
        <v>29725900</v>
      </c>
      <c r="AB22" s="671">
        <v>12027200</v>
      </c>
      <c r="AC22" s="671">
        <v>17698700</v>
      </c>
      <c r="AD22" s="671">
        <v>17698700</v>
      </c>
      <c r="AE22" s="671">
        <v>0</v>
      </c>
      <c r="AF22" s="698">
        <v>49191100</v>
      </c>
      <c r="AG22" s="676">
        <v>4059</v>
      </c>
      <c r="AH22" s="674">
        <v>43</v>
      </c>
      <c r="AI22" s="677">
        <v>15</v>
      </c>
    </row>
    <row r="23" spans="1:35">
      <c r="A23" s="673" t="s">
        <v>143</v>
      </c>
      <c r="B23" s="676">
        <v>21030</v>
      </c>
      <c r="C23" s="671">
        <v>604304300</v>
      </c>
      <c r="D23" s="698">
        <v>1198309100</v>
      </c>
      <c r="E23" s="676">
        <v>3940</v>
      </c>
      <c r="F23" s="671">
        <v>209275600</v>
      </c>
      <c r="G23" s="698">
        <v>645993400</v>
      </c>
      <c r="H23" s="676">
        <v>9700</v>
      </c>
      <c r="I23" s="671">
        <v>473658500</v>
      </c>
      <c r="J23" s="671">
        <v>1293592800</v>
      </c>
      <c r="K23" s="676">
        <v>34670</v>
      </c>
      <c r="L23" s="674">
        <v>1287238400</v>
      </c>
      <c r="M23" s="677">
        <v>3137895300</v>
      </c>
      <c r="N23" s="676">
        <v>320</v>
      </c>
      <c r="O23" s="670">
        <v>1880</v>
      </c>
      <c r="P23" s="708">
        <v>18830</v>
      </c>
      <c r="Q23" s="675">
        <v>13054500</v>
      </c>
      <c r="R23" s="671">
        <v>129467200</v>
      </c>
      <c r="S23" s="698">
        <v>461782600</v>
      </c>
      <c r="T23" s="675">
        <v>94899800</v>
      </c>
      <c r="U23" s="671">
        <v>271779700</v>
      </c>
      <c r="V23" s="698">
        <v>831629600</v>
      </c>
      <c r="W23" s="675">
        <v>305466100</v>
      </c>
      <c r="X23" s="671">
        <v>266500000</v>
      </c>
      <c r="Y23" s="698">
        <v>571966100</v>
      </c>
      <c r="Z23" s="675">
        <v>56730200</v>
      </c>
      <c r="AA23" s="671">
        <v>156537600</v>
      </c>
      <c r="AB23" s="671">
        <v>8963000</v>
      </c>
      <c r="AC23" s="671">
        <v>147574600</v>
      </c>
      <c r="AD23" s="671">
        <v>147459800</v>
      </c>
      <c r="AE23" s="671">
        <v>114800</v>
      </c>
      <c r="AF23" s="698">
        <v>213267800</v>
      </c>
      <c r="AG23" s="676">
        <v>7617</v>
      </c>
      <c r="AH23" s="674">
        <v>34</v>
      </c>
      <c r="AI23" s="677">
        <v>50</v>
      </c>
    </row>
    <row r="24" spans="1:35">
      <c r="A24" s="673" t="s">
        <v>144</v>
      </c>
      <c r="B24" s="676">
        <v>26540</v>
      </c>
      <c r="C24" s="671">
        <v>808239800</v>
      </c>
      <c r="D24" s="698">
        <v>2174069500</v>
      </c>
      <c r="E24" s="676">
        <v>6240</v>
      </c>
      <c r="F24" s="671">
        <v>450545800</v>
      </c>
      <c r="G24" s="698">
        <v>1385330800</v>
      </c>
      <c r="H24" s="676">
        <v>13640</v>
      </c>
      <c r="I24" s="671">
        <v>795940600</v>
      </c>
      <c r="J24" s="671">
        <v>2207512900</v>
      </c>
      <c r="K24" s="676">
        <v>46420</v>
      </c>
      <c r="L24" s="674">
        <v>2054726200</v>
      </c>
      <c r="M24" s="677">
        <v>5766913200</v>
      </c>
      <c r="N24" s="676">
        <v>1100</v>
      </c>
      <c r="O24" s="670">
        <v>1620</v>
      </c>
      <c r="P24" s="708">
        <v>23820</v>
      </c>
      <c r="Q24" s="675">
        <v>93634000</v>
      </c>
      <c r="R24" s="671">
        <v>123349800</v>
      </c>
      <c r="S24" s="698">
        <v>591256000</v>
      </c>
      <c r="T24" s="675">
        <v>845474900</v>
      </c>
      <c r="U24" s="671">
        <v>257317700</v>
      </c>
      <c r="V24" s="698">
        <v>1071276900</v>
      </c>
      <c r="W24" s="675">
        <v>506491000</v>
      </c>
      <c r="X24" s="671">
        <v>483670100</v>
      </c>
      <c r="Y24" s="698">
        <v>990161100</v>
      </c>
      <c r="Z24" s="675">
        <v>73631400</v>
      </c>
      <c r="AA24" s="671">
        <v>79214000</v>
      </c>
      <c r="AB24" s="671">
        <v>13751200</v>
      </c>
      <c r="AC24" s="671">
        <v>65462800</v>
      </c>
      <c r="AD24" s="671">
        <v>65325400</v>
      </c>
      <c r="AE24" s="671">
        <v>137400</v>
      </c>
      <c r="AF24" s="698">
        <v>152845400</v>
      </c>
      <c r="AG24" s="676">
        <v>11419</v>
      </c>
      <c r="AH24" s="674">
        <v>72</v>
      </c>
      <c r="AI24" s="677">
        <v>37</v>
      </c>
    </row>
    <row r="25" spans="1:35">
      <c r="A25" s="673" t="s">
        <v>145</v>
      </c>
      <c r="B25" s="676">
        <v>37220</v>
      </c>
      <c r="C25" s="671">
        <v>949201000</v>
      </c>
      <c r="D25" s="698">
        <v>2087484000</v>
      </c>
      <c r="E25" s="676">
        <v>8890</v>
      </c>
      <c r="F25" s="671">
        <v>424643000</v>
      </c>
      <c r="G25" s="698">
        <v>1372322700</v>
      </c>
      <c r="H25" s="676">
        <v>18420</v>
      </c>
      <c r="I25" s="671">
        <v>798601400</v>
      </c>
      <c r="J25" s="671">
        <v>2618164700</v>
      </c>
      <c r="K25" s="676">
        <v>64530</v>
      </c>
      <c r="L25" s="674">
        <v>2172445400</v>
      </c>
      <c r="M25" s="677">
        <v>6077971400</v>
      </c>
      <c r="N25" s="676">
        <v>590</v>
      </c>
      <c r="O25" s="670">
        <v>4580</v>
      </c>
      <c r="P25" s="708">
        <v>32050</v>
      </c>
      <c r="Q25" s="675">
        <v>21763200</v>
      </c>
      <c r="R25" s="671">
        <v>294119800</v>
      </c>
      <c r="S25" s="698">
        <v>633318000</v>
      </c>
      <c r="T25" s="675">
        <v>148382900</v>
      </c>
      <c r="U25" s="671">
        <v>618869100</v>
      </c>
      <c r="V25" s="698">
        <v>1320232000</v>
      </c>
      <c r="W25" s="675">
        <v>511539700</v>
      </c>
      <c r="X25" s="671">
        <v>399557400</v>
      </c>
      <c r="Y25" s="698">
        <v>911097100</v>
      </c>
      <c r="Z25" s="675">
        <v>110029800</v>
      </c>
      <c r="AA25" s="671">
        <v>183875700</v>
      </c>
      <c r="AB25" s="671">
        <v>39205300</v>
      </c>
      <c r="AC25" s="671">
        <v>144670400</v>
      </c>
      <c r="AD25" s="671">
        <v>144670400</v>
      </c>
      <c r="AE25" s="671">
        <v>0</v>
      </c>
      <c r="AF25" s="698">
        <v>293905500</v>
      </c>
      <c r="AG25" s="676">
        <v>16744</v>
      </c>
      <c r="AH25" s="674">
        <v>120</v>
      </c>
      <c r="AI25" s="677">
        <v>141</v>
      </c>
    </row>
    <row r="26" spans="1:35">
      <c r="A26" s="673" t="s">
        <v>146</v>
      </c>
      <c r="B26" s="676">
        <v>18010</v>
      </c>
      <c r="C26" s="671">
        <v>451250700</v>
      </c>
      <c r="D26" s="698">
        <v>1246742100</v>
      </c>
      <c r="E26" s="676">
        <v>6320</v>
      </c>
      <c r="F26" s="671">
        <v>303644500</v>
      </c>
      <c r="G26" s="698">
        <v>1131065000</v>
      </c>
      <c r="H26" s="676">
        <v>10430</v>
      </c>
      <c r="I26" s="671">
        <v>491868600</v>
      </c>
      <c r="J26" s="671">
        <v>1591427100</v>
      </c>
      <c r="K26" s="676">
        <v>34760</v>
      </c>
      <c r="L26" s="674">
        <v>1246763800</v>
      </c>
      <c r="M26" s="677">
        <v>3969234200</v>
      </c>
      <c r="N26" s="676">
        <v>510</v>
      </c>
      <c r="O26" s="670">
        <v>2160</v>
      </c>
      <c r="P26" s="708">
        <v>15340</v>
      </c>
      <c r="Q26" s="675">
        <v>30874600</v>
      </c>
      <c r="R26" s="671">
        <v>143064300</v>
      </c>
      <c r="S26" s="698">
        <v>277311800</v>
      </c>
      <c r="T26" s="675">
        <v>230187700</v>
      </c>
      <c r="U26" s="671">
        <v>302661100</v>
      </c>
      <c r="V26" s="698">
        <v>713893300</v>
      </c>
      <c r="W26" s="675">
        <v>275708800</v>
      </c>
      <c r="X26" s="671">
        <v>211908000</v>
      </c>
      <c r="Y26" s="698">
        <v>487616800</v>
      </c>
      <c r="Z26" s="675">
        <v>62796400</v>
      </c>
      <c r="AA26" s="671">
        <v>115007300</v>
      </c>
      <c r="AB26" s="671">
        <v>16116400</v>
      </c>
      <c r="AC26" s="671">
        <v>98890900</v>
      </c>
      <c r="AD26" s="671">
        <v>98890900</v>
      </c>
      <c r="AE26" s="671">
        <v>0</v>
      </c>
      <c r="AF26" s="698">
        <v>177803700</v>
      </c>
      <c r="AG26" s="676">
        <v>9203</v>
      </c>
      <c r="AH26" s="674">
        <v>52</v>
      </c>
      <c r="AI26" s="677">
        <v>91</v>
      </c>
    </row>
    <row r="27" spans="1:35">
      <c r="A27" s="673" t="s">
        <v>147</v>
      </c>
      <c r="B27" s="676">
        <v>6900</v>
      </c>
      <c r="C27" s="671">
        <v>168023400</v>
      </c>
      <c r="D27" s="698">
        <v>376064800</v>
      </c>
      <c r="E27" s="676">
        <v>1890</v>
      </c>
      <c r="F27" s="671">
        <v>58189700</v>
      </c>
      <c r="G27" s="698">
        <v>198521100</v>
      </c>
      <c r="H27" s="676">
        <v>3510</v>
      </c>
      <c r="I27" s="671">
        <v>120020500</v>
      </c>
      <c r="J27" s="671">
        <v>416381800</v>
      </c>
      <c r="K27" s="676">
        <v>12300</v>
      </c>
      <c r="L27" s="674">
        <v>346233600</v>
      </c>
      <c r="M27" s="677">
        <v>990967700</v>
      </c>
      <c r="N27" s="676">
        <v>30</v>
      </c>
      <c r="O27" s="670">
        <v>1250</v>
      </c>
      <c r="P27" s="708">
        <v>5620</v>
      </c>
      <c r="Q27" s="675">
        <v>1101900</v>
      </c>
      <c r="R27" s="671">
        <v>63553600</v>
      </c>
      <c r="S27" s="698">
        <v>103367900</v>
      </c>
      <c r="T27" s="675">
        <v>7729600</v>
      </c>
      <c r="U27" s="671">
        <v>136692600</v>
      </c>
      <c r="V27" s="698">
        <v>231642600</v>
      </c>
      <c r="W27" s="675">
        <v>67852500</v>
      </c>
      <c r="X27" s="671">
        <v>60552900</v>
      </c>
      <c r="Y27" s="698">
        <v>128405400</v>
      </c>
      <c r="Z27" s="675">
        <v>41053900</v>
      </c>
      <c r="AA27" s="671">
        <v>60605500</v>
      </c>
      <c r="AB27" s="671">
        <v>30360200</v>
      </c>
      <c r="AC27" s="671">
        <v>30245300</v>
      </c>
      <c r="AD27" s="671">
        <v>30245300</v>
      </c>
      <c r="AE27" s="671">
        <v>0</v>
      </c>
      <c r="AF27" s="698">
        <v>101659400</v>
      </c>
      <c r="AG27" s="676">
        <v>5466</v>
      </c>
      <c r="AH27" s="674">
        <v>3</v>
      </c>
      <c r="AI27" s="677">
        <v>58</v>
      </c>
    </row>
    <row r="28" spans="1:35">
      <c r="A28" s="673" t="s">
        <v>148</v>
      </c>
      <c r="B28" s="676">
        <v>25110</v>
      </c>
      <c r="C28" s="671">
        <v>1063915100</v>
      </c>
      <c r="D28" s="698">
        <v>6570413200</v>
      </c>
      <c r="E28" s="676">
        <v>20080</v>
      </c>
      <c r="F28" s="671">
        <v>1110726500</v>
      </c>
      <c r="G28" s="698">
        <v>4238945800</v>
      </c>
      <c r="H28" s="676">
        <v>19130</v>
      </c>
      <c r="I28" s="671">
        <v>779525900</v>
      </c>
      <c r="J28" s="671">
        <v>2379085900</v>
      </c>
      <c r="K28" s="676">
        <v>64320</v>
      </c>
      <c r="L28" s="674">
        <v>2954167500</v>
      </c>
      <c r="M28" s="677">
        <v>13188444900</v>
      </c>
      <c r="N28" s="676">
        <v>3890</v>
      </c>
      <c r="O28" s="670">
        <v>2710</v>
      </c>
      <c r="P28" s="708">
        <v>18510</v>
      </c>
      <c r="Q28" s="675">
        <v>533524900</v>
      </c>
      <c r="R28" s="671">
        <v>158806600</v>
      </c>
      <c r="S28" s="698">
        <v>371583600</v>
      </c>
      <c r="T28" s="675">
        <v>5288213400</v>
      </c>
      <c r="U28" s="671">
        <v>338083600</v>
      </c>
      <c r="V28" s="698">
        <v>944116200</v>
      </c>
      <c r="W28" s="675">
        <v>939521400</v>
      </c>
      <c r="X28" s="671">
        <v>1577369300</v>
      </c>
      <c r="Y28" s="698">
        <v>2516890700</v>
      </c>
      <c r="Z28" s="675">
        <v>77317200</v>
      </c>
      <c r="AA28" s="671">
        <v>65382300</v>
      </c>
      <c r="AB28" s="671">
        <v>8113400</v>
      </c>
      <c r="AC28" s="671">
        <v>57268900</v>
      </c>
      <c r="AD28" s="671">
        <v>57268900</v>
      </c>
      <c r="AE28" s="671">
        <v>0</v>
      </c>
      <c r="AF28" s="698">
        <v>142699500</v>
      </c>
      <c r="AG28" s="676">
        <v>11797</v>
      </c>
      <c r="AH28" s="674">
        <v>58</v>
      </c>
      <c r="AI28" s="677">
        <v>81</v>
      </c>
    </row>
    <row r="29" spans="1:35">
      <c r="A29" s="673" t="s">
        <v>149</v>
      </c>
      <c r="B29" s="676">
        <v>5060</v>
      </c>
      <c r="C29" s="671">
        <v>114912100</v>
      </c>
      <c r="D29" s="698">
        <v>285414900</v>
      </c>
      <c r="E29" s="676">
        <v>1520</v>
      </c>
      <c r="F29" s="671">
        <v>43507600</v>
      </c>
      <c r="G29" s="698">
        <v>173792300</v>
      </c>
      <c r="H29" s="676">
        <v>1950</v>
      </c>
      <c r="I29" s="671">
        <v>61426600</v>
      </c>
      <c r="J29" s="671">
        <v>196734100</v>
      </c>
      <c r="K29" s="676">
        <v>8530</v>
      </c>
      <c r="L29" s="674">
        <v>219846300</v>
      </c>
      <c r="M29" s="677">
        <v>655941300</v>
      </c>
      <c r="N29" s="676">
        <v>220</v>
      </c>
      <c r="O29" s="670">
        <v>830</v>
      </c>
      <c r="P29" s="708">
        <v>4010</v>
      </c>
      <c r="Q29" s="675">
        <v>4526700</v>
      </c>
      <c r="R29" s="671">
        <v>32533400</v>
      </c>
      <c r="S29" s="698">
        <v>77852000</v>
      </c>
      <c r="T29" s="675">
        <v>50528200</v>
      </c>
      <c r="U29" s="671">
        <v>73355200</v>
      </c>
      <c r="V29" s="698">
        <v>161531500</v>
      </c>
      <c r="W29" s="675">
        <v>54962200</v>
      </c>
      <c r="X29" s="671">
        <v>43646400</v>
      </c>
      <c r="Y29" s="698">
        <v>98608600</v>
      </c>
      <c r="Z29" s="675">
        <v>17329100</v>
      </c>
      <c r="AA29" s="671">
        <v>4209200</v>
      </c>
      <c r="AB29" s="671">
        <v>4209200</v>
      </c>
      <c r="AC29" s="671">
        <v>0</v>
      </c>
      <c r="AD29" s="671">
        <v>0</v>
      </c>
      <c r="AE29" s="671">
        <v>0</v>
      </c>
      <c r="AF29" s="698">
        <v>21538300</v>
      </c>
      <c r="AG29" s="676">
        <v>3246</v>
      </c>
      <c r="AH29" s="674">
        <v>38</v>
      </c>
      <c r="AI29" s="677">
        <v>44</v>
      </c>
    </row>
    <row r="30" spans="1:35">
      <c r="A30" s="673" t="s">
        <v>150</v>
      </c>
      <c r="B30" s="676">
        <v>7860</v>
      </c>
      <c r="C30" s="671">
        <v>158528800</v>
      </c>
      <c r="D30" s="698">
        <v>357486000</v>
      </c>
      <c r="E30" s="676">
        <v>2230</v>
      </c>
      <c r="F30" s="671">
        <v>74457600</v>
      </c>
      <c r="G30" s="698">
        <v>393300000</v>
      </c>
      <c r="H30" s="676">
        <v>3380</v>
      </c>
      <c r="I30" s="671">
        <v>129042900</v>
      </c>
      <c r="J30" s="671">
        <v>463153000</v>
      </c>
      <c r="K30" s="676">
        <v>13470</v>
      </c>
      <c r="L30" s="674">
        <v>362029300</v>
      </c>
      <c r="M30" s="677">
        <v>1213939000</v>
      </c>
      <c r="N30" s="676">
        <v>100</v>
      </c>
      <c r="O30" s="670">
        <v>690</v>
      </c>
      <c r="P30" s="708">
        <v>7070</v>
      </c>
      <c r="Q30" s="675">
        <v>1967900</v>
      </c>
      <c r="R30" s="671">
        <v>36275700</v>
      </c>
      <c r="S30" s="698">
        <v>120285200</v>
      </c>
      <c r="T30" s="675">
        <v>10675100</v>
      </c>
      <c r="U30" s="671">
        <v>78067400</v>
      </c>
      <c r="V30" s="698">
        <v>268743500</v>
      </c>
      <c r="W30" s="675">
        <v>73795600</v>
      </c>
      <c r="X30" s="671">
        <v>58913300</v>
      </c>
      <c r="Y30" s="698">
        <v>132708900</v>
      </c>
      <c r="Z30" s="675">
        <v>26402500</v>
      </c>
      <c r="AA30" s="671">
        <v>44271800</v>
      </c>
      <c r="AB30" s="671">
        <v>14305800</v>
      </c>
      <c r="AC30" s="671">
        <v>29966000</v>
      </c>
      <c r="AD30" s="671">
        <v>29966000</v>
      </c>
      <c r="AE30" s="671">
        <v>0</v>
      </c>
      <c r="AF30" s="698">
        <v>70674300</v>
      </c>
      <c r="AG30" s="676">
        <v>4603</v>
      </c>
      <c r="AH30" s="674">
        <v>23</v>
      </c>
      <c r="AI30" s="677">
        <v>35</v>
      </c>
    </row>
    <row r="31" spans="1:35">
      <c r="A31" s="673" t="s">
        <v>151</v>
      </c>
      <c r="B31" s="676">
        <v>10370</v>
      </c>
      <c r="C31" s="671">
        <v>343757300</v>
      </c>
      <c r="D31" s="698">
        <v>667647900</v>
      </c>
      <c r="E31" s="676">
        <v>2190</v>
      </c>
      <c r="F31" s="671">
        <v>107893100</v>
      </c>
      <c r="G31" s="698">
        <v>318466900</v>
      </c>
      <c r="H31" s="676">
        <v>4980</v>
      </c>
      <c r="I31" s="671">
        <v>205306300</v>
      </c>
      <c r="J31" s="671">
        <v>593672000</v>
      </c>
      <c r="K31" s="676">
        <v>17540</v>
      </c>
      <c r="L31" s="674">
        <v>656956700</v>
      </c>
      <c r="M31" s="677">
        <v>1579786800</v>
      </c>
      <c r="N31" s="676">
        <v>130</v>
      </c>
      <c r="O31" s="670">
        <v>1200</v>
      </c>
      <c r="P31" s="708">
        <v>9040</v>
      </c>
      <c r="Q31" s="675">
        <v>3768500</v>
      </c>
      <c r="R31" s="671">
        <v>70731300</v>
      </c>
      <c r="S31" s="698">
        <v>269257500</v>
      </c>
      <c r="T31" s="675">
        <v>20998300</v>
      </c>
      <c r="U31" s="671">
        <v>151063100</v>
      </c>
      <c r="V31" s="698">
        <v>495586500</v>
      </c>
      <c r="W31" s="675">
        <v>156463200</v>
      </c>
      <c r="X31" s="671">
        <v>129657500</v>
      </c>
      <c r="Y31" s="698">
        <v>286120700</v>
      </c>
      <c r="Z31" s="675">
        <v>40682400</v>
      </c>
      <c r="AA31" s="671">
        <v>83381100</v>
      </c>
      <c r="AB31" s="671">
        <v>11419600</v>
      </c>
      <c r="AC31" s="671">
        <v>71961500</v>
      </c>
      <c r="AD31" s="671">
        <v>71961500</v>
      </c>
      <c r="AE31" s="671">
        <v>0</v>
      </c>
      <c r="AF31" s="698">
        <v>124063500</v>
      </c>
      <c r="AG31" s="676">
        <v>5862</v>
      </c>
      <c r="AH31" s="674">
        <v>27</v>
      </c>
      <c r="AI31" s="677">
        <v>25</v>
      </c>
    </row>
    <row r="32" spans="1:35">
      <c r="A32" s="673" t="s">
        <v>152</v>
      </c>
      <c r="B32" s="676">
        <v>5560</v>
      </c>
      <c r="C32" s="671">
        <v>193119800</v>
      </c>
      <c r="D32" s="698">
        <v>705485100</v>
      </c>
      <c r="E32" s="676">
        <v>1670</v>
      </c>
      <c r="F32" s="671">
        <v>90200400</v>
      </c>
      <c r="G32" s="698">
        <v>266989700</v>
      </c>
      <c r="H32" s="676">
        <v>3090</v>
      </c>
      <c r="I32" s="671">
        <v>132788600</v>
      </c>
      <c r="J32" s="671">
        <v>377598600</v>
      </c>
      <c r="K32" s="676">
        <v>10320</v>
      </c>
      <c r="L32" s="674">
        <v>416108800</v>
      </c>
      <c r="M32" s="677">
        <v>1350073400</v>
      </c>
      <c r="N32" s="676">
        <v>490</v>
      </c>
      <c r="O32" s="670">
        <v>920</v>
      </c>
      <c r="P32" s="708">
        <v>4150</v>
      </c>
      <c r="Q32" s="675">
        <v>39533100</v>
      </c>
      <c r="R32" s="671">
        <v>61202800</v>
      </c>
      <c r="S32" s="698">
        <v>92383900</v>
      </c>
      <c r="T32" s="675">
        <v>404114000</v>
      </c>
      <c r="U32" s="671">
        <v>129891200</v>
      </c>
      <c r="V32" s="698">
        <v>171479900</v>
      </c>
      <c r="W32" s="675">
        <v>119298900</v>
      </c>
      <c r="X32" s="671">
        <v>145127100</v>
      </c>
      <c r="Y32" s="698">
        <v>264426000</v>
      </c>
      <c r="Z32" s="675">
        <v>24463500</v>
      </c>
      <c r="AA32" s="671">
        <v>12875600</v>
      </c>
      <c r="AB32" s="671">
        <v>12875600</v>
      </c>
      <c r="AC32" s="671">
        <v>0</v>
      </c>
      <c r="AD32" s="671">
        <v>0</v>
      </c>
      <c r="AE32" s="671">
        <v>0</v>
      </c>
      <c r="AF32" s="698">
        <v>37339100</v>
      </c>
      <c r="AG32" s="676">
        <v>3301</v>
      </c>
      <c r="AH32" s="674">
        <v>21</v>
      </c>
      <c r="AI32" s="677">
        <v>13</v>
      </c>
    </row>
    <row r="33" spans="1:35">
      <c r="A33" s="673" t="s">
        <v>153</v>
      </c>
      <c r="B33" s="676">
        <v>29580</v>
      </c>
      <c r="C33" s="671">
        <v>931710700</v>
      </c>
      <c r="D33" s="698">
        <v>2373087300</v>
      </c>
      <c r="E33" s="676">
        <v>7350</v>
      </c>
      <c r="F33" s="671">
        <v>514099800</v>
      </c>
      <c r="G33" s="698">
        <v>1711892800</v>
      </c>
      <c r="H33" s="676">
        <v>15670</v>
      </c>
      <c r="I33" s="671">
        <v>904491400</v>
      </c>
      <c r="J33" s="671">
        <v>2715322100</v>
      </c>
      <c r="K33" s="676">
        <v>52600</v>
      </c>
      <c r="L33" s="674">
        <v>2350301900</v>
      </c>
      <c r="M33" s="677">
        <v>6800302200</v>
      </c>
      <c r="N33" s="676">
        <v>810</v>
      </c>
      <c r="O33" s="670">
        <v>1990</v>
      </c>
      <c r="P33" s="708">
        <v>26780</v>
      </c>
      <c r="Q33" s="675">
        <v>97514300</v>
      </c>
      <c r="R33" s="671">
        <v>149997400</v>
      </c>
      <c r="S33" s="698">
        <v>684199000</v>
      </c>
      <c r="T33" s="675">
        <v>942550900</v>
      </c>
      <c r="U33" s="671">
        <v>314746800</v>
      </c>
      <c r="V33" s="698">
        <v>1115789600</v>
      </c>
      <c r="W33" s="675">
        <v>589963000</v>
      </c>
      <c r="X33" s="671">
        <v>610377800</v>
      </c>
      <c r="Y33" s="698">
        <v>1200340800</v>
      </c>
      <c r="Z33" s="675">
        <v>82671700</v>
      </c>
      <c r="AA33" s="671">
        <v>180985200</v>
      </c>
      <c r="AB33" s="671">
        <v>17404600</v>
      </c>
      <c r="AC33" s="671">
        <v>163580600</v>
      </c>
      <c r="AD33" s="671">
        <v>163580600</v>
      </c>
      <c r="AE33" s="671">
        <v>0</v>
      </c>
      <c r="AF33" s="698">
        <v>263656900</v>
      </c>
      <c r="AG33" s="676">
        <v>8985</v>
      </c>
      <c r="AH33" s="674">
        <v>44</v>
      </c>
      <c r="AI33" s="677">
        <v>42</v>
      </c>
    </row>
    <row r="34" spans="1:35">
      <c r="A34" s="673" t="s">
        <v>174</v>
      </c>
      <c r="B34" s="676">
        <v>6570</v>
      </c>
      <c r="C34" s="671">
        <v>168722000</v>
      </c>
      <c r="D34" s="698">
        <v>362772000</v>
      </c>
      <c r="E34" s="676">
        <v>1350</v>
      </c>
      <c r="F34" s="671">
        <v>52944200</v>
      </c>
      <c r="G34" s="698">
        <v>168359900</v>
      </c>
      <c r="H34" s="676">
        <v>2820</v>
      </c>
      <c r="I34" s="671">
        <v>104684100</v>
      </c>
      <c r="J34" s="671">
        <v>306575100</v>
      </c>
      <c r="K34" s="676">
        <v>10740</v>
      </c>
      <c r="L34" s="674">
        <v>326350300</v>
      </c>
      <c r="M34" s="677">
        <v>837707000</v>
      </c>
      <c r="N34" s="676">
        <v>90</v>
      </c>
      <c r="O34" s="670">
        <v>970</v>
      </c>
      <c r="P34" s="708">
        <v>5510</v>
      </c>
      <c r="Q34" s="675">
        <v>2177000</v>
      </c>
      <c r="R34" s="671">
        <v>45669400</v>
      </c>
      <c r="S34" s="698">
        <v>120875600</v>
      </c>
      <c r="T34" s="675">
        <v>15106500</v>
      </c>
      <c r="U34" s="671">
        <v>98687800</v>
      </c>
      <c r="V34" s="698">
        <v>248977700</v>
      </c>
      <c r="W34" s="675">
        <v>70312200</v>
      </c>
      <c r="X34" s="671">
        <v>61451800</v>
      </c>
      <c r="Y34" s="698">
        <v>131764000</v>
      </c>
      <c r="Z34" s="675">
        <v>27476100</v>
      </c>
      <c r="AA34" s="671">
        <v>41612100</v>
      </c>
      <c r="AB34" s="671">
        <v>19334000</v>
      </c>
      <c r="AC34" s="671">
        <v>22278100</v>
      </c>
      <c r="AD34" s="671">
        <v>22278100</v>
      </c>
      <c r="AE34" s="671">
        <v>0</v>
      </c>
      <c r="AF34" s="698">
        <v>69088200</v>
      </c>
      <c r="AG34" s="676">
        <v>2470</v>
      </c>
      <c r="AH34" s="674">
        <v>35</v>
      </c>
      <c r="AI34" s="677">
        <v>27</v>
      </c>
    </row>
    <row r="35" spans="1:35">
      <c r="A35" s="673" t="s">
        <v>154</v>
      </c>
      <c r="B35" s="676">
        <v>61930</v>
      </c>
      <c r="C35" s="671">
        <v>2078941800</v>
      </c>
      <c r="D35" s="698">
        <v>5180402600</v>
      </c>
      <c r="E35" s="676">
        <v>14110</v>
      </c>
      <c r="F35" s="671">
        <v>1055538200</v>
      </c>
      <c r="G35" s="698">
        <v>3261558700</v>
      </c>
      <c r="H35" s="676">
        <v>32150</v>
      </c>
      <c r="I35" s="671">
        <v>2009308200</v>
      </c>
      <c r="J35" s="671">
        <v>5593843500</v>
      </c>
      <c r="K35" s="676">
        <v>108190</v>
      </c>
      <c r="L35" s="674">
        <v>5143788200</v>
      </c>
      <c r="M35" s="677">
        <v>14035804800</v>
      </c>
      <c r="N35" s="676">
        <v>1830</v>
      </c>
      <c r="O35" s="670">
        <v>7500</v>
      </c>
      <c r="P35" s="708">
        <v>52600</v>
      </c>
      <c r="Q35" s="675">
        <v>163656400</v>
      </c>
      <c r="R35" s="671">
        <v>496981300</v>
      </c>
      <c r="S35" s="698">
        <v>1418304100</v>
      </c>
      <c r="T35" s="675">
        <v>1577578300</v>
      </c>
      <c r="U35" s="671">
        <v>1060743900</v>
      </c>
      <c r="V35" s="698">
        <v>2542080400</v>
      </c>
      <c r="W35" s="675">
        <v>1197364300</v>
      </c>
      <c r="X35" s="671">
        <v>1311293700</v>
      </c>
      <c r="Y35" s="698">
        <v>2508658000</v>
      </c>
      <c r="Z35" s="675">
        <v>187465100</v>
      </c>
      <c r="AA35" s="671">
        <v>246234400</v>
      </c>
      <c r="AB35" s="671">
        <v>46044100</v>
      </c>
      <c r="AC35" s="671">
        <v>200190300</v>
      </c>
      <c r="AD35" s="671">
        <v>185982400</v>
      </c>
      <c r="AE35" s="671">
        <v>14207900</v>
      </c>
      <c r="AF35" s="698">
        <v>433699500</v>
      </c>
      <c r="AG35" s="676">
        <v>40769</v>
      </c>
      <c r="AH35" s="674">
        <v>110</v>
      </c>
      <c r="AI35" s="677">
        <v>257</v>
      </c>
    </row>
    <row r="36" spans="1:35">
      <c r="A36" s="673" t="s">
        <v>155</v>
      </c>
      <c r="B36" s="676">
        <v>37260</v>
      </c>
      <c r="C36" s="671">
        <v>949293200</v>
      </c>
      <c r="D36" s="698">
        <v>2936342400</v>
      </c>
      <c r="E36" s="676">
        <v>10920</v>
      </c>
      <c r="F36" s="671">
        <v>559325200</v>
      </c>
      <c r="G36" s="698">
        <v>1885956500</v>
      </c>
      <c r="H36" s="676">
        <v>17620</v>
      </c>
      <c r="I36" s="671">
        <v>743431500</v>
      </c>
      <c r="J36" s="671">
        <v>2307699300</v>
      </c>
      <c r="K36" s="676">
        <v>65800</v>
      </c>
      <c r="L36" s="674">
        <v>2252049900</v>
      </c>
      <c r="M36" s="677">
        <v>7129998200</v>
      </c>
      <c r="N36" s="676">
        <v>1020</v>
      </c>
      <c r="O36" s="670">
        <v>4380</v>
      </c>
      <c r="P36" s="708">
        <v>31860</v>
      </c>
      <c r="Q36" s="675">
        <v>86143000</v>
      </c>
      <c r="R36" s="671">
        <v>250761500</v>
      </c>
      <c r="S36" s="698">
        <v>612388700</v>
      </c>
      <c r="T36" s="675">
        <v>926229800</v>
      </c>
      <c r="U36" s="671">
        <v>534714800</v>
      </c>
      <c r="V36" s="698">
        <v>1475397800</v>
      </c>
      <c r="W36" s="675">
        <v>545192400</v>
      </c>
      <c r="X36" s="671">
        <v>557330900</v>
      </c>
      <c r="Y36" s="698">
        <v>1102523300</v>
      </c>
      <c r="Z36" s="675">
        <v>109787900</v>
      </c>
      <c r="AA36" s="671">
        <v>242107200</v>
      </c>
      <c r="AB36" s="671">
        <v>117977900</v>
      </c>
      <c r="AC36" s="671">
        <v>124129300</v>
      </c>
      <c r="AD36" s="671">
        <v>124129300</v>
      </c>
      <c r="AE36" s="671">
        <v>0</v>
      </c>
      <c r="AF36" s="698">
        <v>351895100</v>
      </c>
      <c r="AG36" s="676">
        <v>18331</v>
      </c>
      <c r="AH36" s="674">
        <v>71</v>
      </c>
      <c r="AI36" s="677">
        <v>94</v>
      </c>
    </row>
    <row r="37" spans="1:35">
      <c r="A37" s="673" t="s">
        <v>156</v>
      </c>
      <c r="B37" s="676">
        <v>3580</v>
      </c>
      <c r="C37" s="671">
        <v>67172700</v>
      </c>
      <c r="D37" s="698">
        <v>201584000</v>
      </c>
      <c r="E37" s="676">
        <v>1240</v>
      </c>
      <c r="F37" s="671">
        <v>34525600</v>
      </c>
      <c r="G37" s="698">
        <v>167375100</v>
      </c>
      <c r="H37" s="676">
        <v>1310</v>
      </c>
      <c r="I37" s="671">
        <v>46617700</v>
      </c>
      <c r="J37" s="671">
        <v>143240700</v>
      </c>
      <c r="K37" s="676">
        <v>6130</v>
      </c>
      <c r="L37" s="674">
        <v>148316000</v>
      </c>
      <c r="M37" s="677">
        <v>512199800</v>
      </c>
      <c r="N37" s="676">
        <v>40</v>
      </c>
      <c r="O37" s="670">
        <v>280</v>
      </c>
      <c r="P37" s="708">
        <v>3260</v>
      </c>
      <c r="Q37" s="675">
        <v>2894000</v>
      </c>
      <c r="R37" s="671">
        <v>12466000</v>
      </c>
      <c r="S37" s="698">
        <v>51812700</v>
      </c>
      <c r="T37" s="675">
        <v>28022500</v>
      </c>
      <c r="U37" s="671">
        <v>27765100</v>
      </c>
      <c r="V37" s="698">
        <v>145796400</v>
      </c>
      <c r="W37" s="675">
        <v>28930900</v>
      </c>
      <c r="X37" s="671">
        <v>30238100</v>
      </c>
      <c r="Y37" s="698">
        <v>59169000</v>
      </c>
      <c r="Z37" s="675">
        <v>13324600</v>
      </c>
      <c r="AA37" s="671">
        <v>22806500</v>
      </c>
      <c r="AB37" s="671">
        <v>3497500</v>
      </c>
      <c r="AC37" s="671">
        <v>19309000</v>
      </c>
      <c r="AD37" s="671">
        <v>19309000</v>
      </c>
      <c r="AE37" s="671">
        <v>0</v>
      </c>
      <c r="AF37" s="698">
        <v>36131100</v>
      </c>
      <c r="AG37" s="676">
        <v>1598</v>
      </c>
      <c r="AH37" s="674">
        <v>4</v>
      </c>
      <c r="AI37" s="677">
        <v>23</v>
      </c>
    </row>
    <row r="38" spans="1:35">
      <c r="A38" s="673" t="s">
        <v>158</v>
      </c>
      <c r="B38" s="676">
        <v>44240</v>
      </c>
      <c r="C38" s="671">
        <v>1168188800</v>
      </c>
      <c r="D38" s="698">
        <v>3986027500</v>
      </c>
      <c r="E38" s="676">
        <v>15060</v>
      </c>
      <c r="F38" s="671">
        <v>815668400</v>
      </c>
      <c r="G38" s="698">
        <v>2918499500</v>
      </c>
      <c r="H38" s="676">
        <v>23430</v>
      </c>
      <c r="I38" s="671">
        <v>979953700</v>
      </c>
      <c r="J38" s="671">
        <v>3111379400</v>
      </c>
      <c r="K38" s="676">
        <v>82730</v>
      </c>
      <c r="L38" s="674">
        <v>2963810900</v>
      </c>
      <c r="M38" s="677">
        <v>10015906400</v>
      </c>
      <c r="N38" s="676">
        <v>1780</v>
      </c>
      <c r="O38" s="670">
        <v>4640</v>
      </c>
      <c r="P38" s="708">
        <v>37820</v>
      </c>
      <c r="Q38" s="675">
        <v>179260900</v>
      </c>
      <c r="R38" s="671">
        <v>278979600</v>
      </c>
      <c r="S38" s="698">
        <v>709948300</v>
      </c>
      <c r="T38" s="675">
        <v>1839348000</v>
      </c>
      <c r="U38" s="671">
        <v>589125900</v>
      </c>
      <c r="V38" s="698">
        <v>1557553600</v>
      </c>
      <c r="W38" s="675">
        <v>708878100</v>
      </c>
      <c r="X38" s="671">
        <v>889164200</v>
      </c>
      <c r="Y38" s="698">
        <v>1598042300</v>
      </c>
      <c r="Z38" s="675">
        <v>143770200</v>
      </c>
      <c r="AA38" s="671">
        <v>209233100</v>
      </c>
      <c r="AB38" s="671">
        <v>44889000</v>
      </c>
      <c r="AC38" s="671">
        <v>164344100</v>
      </c>
      <c r="AD38" s="671">
        <v>159820900</v>
      </c>
      <c r="AE38" s="671">
        <v>4523200</v>
      </c>
      <c r="AF38" s="698">
        <v>353003300</v>
      </c>
      <c r="AG38" s="676">
        <v>22840</v>
      </c>
      <c r="AH38" s="674">
        <v>63</v>
      </c>
      <c r="AI38" s="677">
        <v>100</v>
      </c>
    </row>
    <row r="39" spans="1:35">
      <c r="A39" s="673" t="s">
        <v>159</v>
      </c>
      <c r="B39" s="676">
        <v>9790</v>
      </c>
      <c r="C39" s="671">
        <v>241034100</v>
      </c>
      <c r="D39" s="698">
        <v>528848700</v>
      </c>
      <c r="E39" s="676">
        <v>2850</v>
      </c>
      <c r="F39" s="671">
        <v>97596900</v>
      </c>
      <c r="G39" s="698">
        <v>329006800</v>
      </c>
      <c r="H39" s="676">
        <v>5160</v>
      </c>
      <c r="I39" s="671">
        <v>199360000</v>
      </c>
      <c r="J39" s="671">
        <v>701772400</v>
      </c>
      <c r="K39" s="676">
        <v>17800</v>
      </c>
      <c r="L39" s="674">
        <v>537991000</v>
      </c>
      <c r="M39" s="677">
        <v>1559627900</v>
      </c>
      <c r="N39" s="676">
        <v>70</v>
      </c>
      <c r="O39" s="670">
        <v>1480</v>
      </c>
      <c r="P39" s="708">
        <v>8240</v>
      </c>
      <c r="Q39" s="675">
        <v>2313800</v>
      </c>
      <c r="R39" s="671">
        <v>72994700</v>
      </c>
      <c r="S39" s="698">
        <v>165725600</v>
      </c>
      <c r="T39" s="675">
        <v>12511900</v>
      </c>
      <c r="U39" s="671">
        <v>157408700</v>
      </c>
      <c r="V39" s="698">
        <v>358928100</v>
      </c>
      <c r="W39" s="675">
        <v>107794300</v>
      </c>
      <c r="X39" s="671">
        <v>82891300</v>
      </c>
      <c r="Y39" s="698">
        <v>190685600</v>
      </c>
      <c r="Z39" s="675">
        <v>44265400</v>
      </c>
      <c r="AA39" s="671">
        <v>58441800</v>
      </c>
      <c r="AB39" s="671">
        <v>28296500</v>
      </c>
      <c r="AC39" s="671">
        <v>30145300</v>
      </c>
      <c r="AD39" s="671">
        <v>30145300</v>
      </c>
      <c r="AE39" s="671">
        <v>0</v>
      </c>
      <c r="AF39" s="698">
        <v>102707200</v>
      </c>
      <c r="AG39" s="676">
        <v>7002</v>
      </c>
      <c r="AH39" s="674">
        <v>13</v>
      </c>
      <c r="AI39" s="677">
        <v>51</v>
      </c>
    </row>
    <row r="40" spans="1:35">
      <c r="A40" s="673" t="s">
        <v>160</v>
      </c>
      <c r="B40" s="676">
        <v>15730</v>
      </c>
      <c r="C40" s="671">
        <v>433987200</v>
      </c>
      <c r="D40" s="698">
        <v>1020414200</v>
      </c>
      <c r="E40" s="676">
        <v>5560</v>
      </c>
      <c r="F40" s="671">
        <v>246061000</v>
      </c>
      <c r="G40" s="698">
        <v>789965300</v>
      </c>
      <c r="H40" s="676">
        <v>8040</v>
      </c>
      <c r="I40" s="671">
        <v>322881900</v>
      </c>
      <c r="J40" s="671">
        <v>1020683700</v>
      </c>
      <c r="K40" s="676">
        <v>29330</v>
      </c>
      <c r="L40" s="674">
        <v>1002930100</v>
      </c>
      <c r="M40" s="677">
        <v>2831063200</v>
      </c>
      <c r="N40" s="676">
        <v>1200</v>
      </c>
      <c r="O40" s="670">
        <v>1980</v>
      </c>
      <c r="P40" s="708">
        <v>12550</v>
      </c>
      <c r="Q40" s="675">
        <v>31979500</v>
      </c>
      <c r="R40" s="671">
        <v>127322200</v>
      </c>
      <c r="S40" s="698">
        <v>274685500</v>
      </c>
      <c r="T40" s="675">
        <v>205297400</v>
      </c>
      <c r="U40" s="671">
        <v>268924600</v>
      </c>
      <c r="V40" s="698">
        <v>546192200</v>
      </c>
      <c r="W40" s="675">
        <v>245498000</v>
      </c>
      <c r="X40" s="671">
        <v>182645600</v>
      </c>
      <c r="Y40" s="698">
        <v>428143600</v>
      </c>
      <c r="Z40" s="675">
        <v>49909700</v>
      </c>
      <c r="AA40" s="671">
        <v>7343900</v>
      </c>
      <c r="AB40" s="671">
        <v>7343900</v>
      </c>
      <c r="AC40" s="671">
        <v>0</v>
      </c>
      <c r="AD40" s="671">
        <v>0</v>
      </c>
      <c r="AE40" s="671">
        <v>0</v>
      </c>
      <c r="AF40" s="698">
        <v>57253600</v>
      </c>
      <c r="AG40" s="676">
        <v>9371</v>
      </c>
      <c r="AH40" s="674">
        <v>141</v>
      </c>
      <c r="AI40" s="677">
        <v>91</v>
      </c>
    </row>
    <row r="41" spans="1:35">
      <c r="A41" s="673" t="s">
        <v>161</v>
      </c>
      <c r="B41" s="676">
        <v>37230</v>
      </c>
      <c r="C41" s="671">
        <v>996851700</v>
      </c>
      <c r="D41" s="698">
        <v>3219268400</v>
      </c>
      <c r="E41" s="676">
        <v>11760</v>
      </c>
      <c r="F41" s="671">
        <v>681994600</v>
      </c>
      <c r="G41" s="698">
        <v>2201711700</v>
      </c>
      <c r="H41" s="676">
        <v>21660</v>
      </c>
      <c r="I41" s="671">
        <v>1069445900</v>
      </c>
      <c r="J41" s="671">
        <v>3273432900</v>
      </c>
      <c r="K41" s="676">
        <v>70650</v>
      </c>
      <c r="L41" s="674">
        <v>2748292200</v>
      </c>
      <c r="M41" s="677">
        <v>8694413000</v>
      </c>
      <c r="N41" s="676">
        <v>1740</v>
      </c>
      <c r="O41" s="670">
        <v>4800</v>
      </c>
      <c r="P41" s="708">
        <v>30690</v>
      </c>
      <c r="Q41" s="675">
        <v>96559800</v>
      </c>
      <c r="R41" s="671">
        <v>314793800</v>
      </c>
      <c r="S41" s="698">
        <v>585498100</v>
      </c>
      <c r="T41" s="675">
        <v>986868200</v>
      </c>
      <c r="U41" s="671">
        <v>663329300</v>
      </c>
      <c r="V41" s="698">
        <v>1569070900</v>
      </c>
      <c r="W41" s="675">
        <v>623329600</v>
      </c>
      <c r="X41" s="671">
        <v>565348800</v>
      </c>
      <c r="Y41" s="698">
        <v>1188678400</v>
      </c>
      <c r="Z41" s="675">
        <v>154782900</v>
      </c>
      <c r="AA41" s="671">
        <v>297809700</v>
      </c>
      <c r="AB41" s="671">
        <v>27774200</v>
      </c>
      <c r="AC41" s="671">
        <v>270035500</v>
      </c>
      <c r="AD41" s="671">
        <v>230263000</v>
      </c>
      <c r="AE41" s="671">
        <v>39772500</v>
      </c>
      <c r="AF41" s="698">
        <v>452592600</v>
      </c>
      <c r="AG41" s="676">
        <v>16504</v>
      </c>
      <c r="AH41" s="674">
        <v>115</v>
      </c>
      <c r="AI41" s="677">
        <v>426</v>
      </c>
    </row>
    <row r="42" spans="1:35">
      <c r="A42" s="673" t="s">
        <v>162</v>
      </c>
      <c r="B42" s="676">
        <v>3430</v>
      </c>
      <c r="C42" s="671">
        <v>80553400</v>
      </c>
      <c r="D42" s="698">
        <v>205933900</v>
      </c>
      <c r="E42" s="676">
        <v>700</v>
      </c>
      <c r="F42" s="671">
        <v>33122500</v>
      </c>
      <c r="G42" s="698">
        <v>98632900</v>
      </c>
      <c r="H42" s="676">
        <v>1650</v>
      </c>
      <c r="I42" s="671">
        <v>70676600</v>
      </c>
      <c r="J42" s="671">
        <v>203428800</v>
      </c>
      <c r="K42" s="676">
        <v>5780</v>
      </c>
      <c r="L42" s="674">
        <v>184352500</v>
      </c>
      <c r="M42" s="677">
        <v>507995600</v>
      </c>
      <c r="N42" s="676">
        <v>50</v>
      </c>
      <c r="O42" s="670">
        <v>270</v>
      </c>
      <c r="P42" s="708">
        <v>3110</v>
      </c>
      <c r="Q42" s="675">
        <v>1693200</v>
      </c>
      <c r="R42" s="671">
        <v>16825900</v>
      </c>
      <c r="S42" s="698">
        <v>62034300</v>
      </c>
      <c r="T42" s="675">
        <v>13280900</v>
      </c>
      <c r="U42" s="671">
        <v>35688400</v>
      </c>
      <c r="V42" s="698">
        <v>156964600</v>
      </c>
      <c r="W42" s="675">
        <v>42009100</v>
      </c>
      <c r="X42" s="671">
        <v>30779500</v>
      </c>
      <c r="Y42" s="698">
        <v>72788600</v>
      </c>
      <c r="Z42" s="675">
        <v>11724700</v>
      </c>
      <c r="AA42" s="671">
        <v>23902300</v>
      </c>
      <c r="AB42" s="671">
        <v>1990700</v>
      </c>
      <c r="AC42" s="671">
        <v>21911600</v>
      </c>
      <c r="AD42" s="671">
        <v>21518700</v>
      </c>
      <c r="AE42" s="671">
        <v>392900</v>
      </c>
      <c r="AF42" s="698">
        <v>35627000</v>
      </c>
      <c r="AG42" s="676">
        <v>1916</v>
      </c>
      <c r="AH42" s="674">
        <v>9</v>
      </c>
      <c r="AI42" s="677">
        <v>9</v>
      </c>
    </row>
    <row r="43" spans="1:35">
      <c r="A43" s="673" t="s">
        <v>163</v>
      </c>
      <c r="B43" s="676">
        <v>15730</v>
      </c>
      <c r="C43" s="671">
        <v>385870600</v>
      </c>
      <c r="D43" s="698">
        <v>783250900</v>
      </c>
      <c r="E43" s="676">
        <v>3170</v>
      </c>
      <c r="F43" s="671">
        <v>124032000</v>
      </c>
      <c r="G43" s="698">
        <v>379700700</v>
      </c>
      <c r="H43" s="676">
        <v>7360</v>
      </c>
      <c r="I43" s="671">
        <v>266304000</v>
      </c>
      <c r="J43" s="671">
        <v>851883700</v>
      </c>
      <c r="K43" s="676">
        <v>26260</v>
      </c>
      <c r="L43" s="674">
        <v>776206600</v>
      </c>
      <c r="M43" s="677">
        <v>2014835300</v>
      </c>
      <c r="N43" s="676">
        <v>60</v>
      </c>
      <c r="O43" s="670">
        <v>1920</v>
      </c>
      <c r="P43" s="708">
        <v>13750</v>
      </c>
      <c r="Q43" s="675">
        <v>2190400</v>
      </c>
      <c r="R43" s="671">
        <v>99636000</v>
      </c>
      <c r="S43" s="698">
        <v>284044200</v>
      </c>
      <c r="T43" s="675">
        <v>17296100</v>
      </c>
      <c r="U43" s="671">
        <v>214945900</v>
      </c>
      <c r="V43" s="698">
        <v>551008900</v>
      </c>
      <c r="W43" s="675">
        <v>188599900</v>
      </c>
      <c r="X43" s="671">
        <v>146382000</v>
      </c>
      <c r="Y43" s="698">
        <v>334981900</v>
      </c>
      <c r="Z43" s="675">
        <v>63970800</v>
      </c>
      <c r="AA43" s="671">
        <v>139995800</v>
      </c>
      <c r="AB43" s="671">
        <v>86245900</v>
      </c>
      <c r="AC43" s="671">
        <v>53749900</v>
      </c>
      <c r="AD43" s="671">
        <v>53749900</v>
      </c>
      <c r="AE43" s="671">
        <v>0</v>
      </c>
      <c r="AF43" s="698">
        <v>203966600</v>
      </c>
      <c r="AG43" s="676">
        <v>10616</v>
      </c>
      <c r="AH43" s="674">
        <v>19</v>
      </c>
      <c r="AI43" s="677">
        <v>57</v>
      </c>
    </row>
    <row r="44" spans="1:35">
      <c r="A44" s="673" t="s">
        <v>157</v>
      </c>
      <c r="B44" s="676">
        <v>3810</v>
      </c>
      <c r="C44" s="671">
        <v>76271100</v>
      </c>
      <c r="D44" s="698">
        <v>167571900</v>
      </c>
      <c r="E44" s="676">
        <v>1020</v>
      </c>
      <c r="F44" s="671">
        <v>24870600</v>
      </c>
      <c r="G44" s="698">
        <v>157253600</v>
      </c>
      <c r="H44" s="676">
        <v>1430</v>
      </c>
      <c r="I44" s="671">
        <v>45796500</v>
      </c>
      <c r="J44" s="671">
        <v>167437300</v>
      </c>
      <c r="K44" s="676">
        <v>6260</v>
      </c>
      <c r="L44" s="674">
        <v>146938200</v>
      </c>
      <c r="M44" s="677">
        <v>492262800</v>
      </c>
      <c r="N44" s="676">
        <v>30</v>
      </c>
      <c r="O44" s="670">
        <v>350</v>
      </c>
      <c r="P44" s="708">
        <v>3430</v>
      </c>
      <c r="Q44" s="675">
        <v>611200</v>
      </c>
      <c r="R44" s="671">
        <v>16992700</v>
      </c>
      <c r="S44" s="698">
        <v>58667200</v>
      </c>
      <c r="T44" s="675">
        <v>4755300</v>
      </c>
      <c r="U44" s="671">
        <v>36816700</v>
      </c>
      <c r="V44" s="698">
        <v>125999900</v>
      </c>
      <c r="W44" s="675">
        <v>31943700</v>
      </c>
      <c r="X44" s="671">
        <v>25911700</v>
      </c>
      <c r="Y44" s="698">
        <v>57855400</v>
      </c>
      <c r="Z44" s="675">
        <v>13250600</v>
      </c>
      <c r="AA44" s="671">
        <v>17228400</v>
      </c>
      <c r="AB44" s="671">
        <v>6315100</v>
      </c>
      <c r="AC44" s="671">
        <v>10913300</v>
      </c>
      <c r="AD44" s="671">
        <v>10913300</v>
      </c>
      <c r="AE44" s="671">
        <v>0</v>
      </c>
      <c r="AF44" s="698">
        <v>30479000</v>
      </c>
      <c r="AG44" s="676">
        <v>2836</v>
      </c>
      <c r="AH44" s="674">
        <v>9</v>
      </c>
      <c r="AI44" s="677">
        <v>21</v>
      </c>
    </row>
    <row r="45" spans="1:35">
      <c r="A45" s="673" t="s">
        <v>164</v>
      </c>
      <c r="B45" s="676">
        <v>15150</v>
      </c>
      <c r="C45" s="671">
        <v>417965200</v>
      </c>
      <c r="D45" s="698">
        <v>994142100</v>
      </c>
      <c r="E45" s="676">
        <v>4190</v>
      </c>
      <c r="F45" s="671">
        <v>182163400</v>
      </c>
      <c r="G45" s="698">
        <v>590044800</v>
      </c>
      <c r="H45" s="676">
        <v>9670</v>
      </c>
      <c r="I45" s="671">
        <v>427511300</v>
      </c>
      <c r="J45" s="671">
        <v>1359420800</v>
      </c>
      <c r="K45" s="676">
        <v>29010</v>
      </c>
      <c r="L45" s="674">
        <v>1027639900</v>
      </c>
      <c r="M45" s="677">
        <v>2943607700</v>
      </c>
      <c r="N45" s="676">
        <v>190</v>
      </c>
      <c r="O45" s="670">
        <v>2450</v>
      </c>
      <c r="P45" s="708">
        <v>12510</v>
      </c>
      <c r="Q45" s="675">
        <v>9685700</v>
      </c>
      <c r="R45" s="671">
        <v>140865800</v>
      </c>
      <c r="S45" s="698">
        <v>267413700</v>
      </c>
      <c r="T45" s="675">
        <v>106436700</v>
      </c>
      <c r="U45" s="671">
        <v>300068300</v>
      </c>
      <c r="V45" s="698">
        <v>587637100</v>
      </c>
      <c r="W45" s="675">
        <v>214262400</v>
      </c>
      <c r="X45" s="671">
        <v>165584600</v>
      </c>
      <c r="Y45" s="698">
        <v>379847000</v>
      </c>
      <c r="Z45" s="675">
        <v>70177500</v>
      </c>
      <c r="AA45" s="671">
        <v>261881700</v>
      </c>
      <c r="AB45" s="671">
        <v>16901300</v>
      </c>
      <c r="AC45" s="671">
        <v>244980400</v>
      </c>
      <c r="AD45" s="671">
        <v>111547700</v>
      </c>
      <c r="AE45" s="671">
        <v>133432700</v>
      </c>
      <c r="AF45" s="698">
        <v>332059200</v>
      </c>
      <c r="AG45" s="676">
        <v>11418</v>
      </c>
      <c r="AH45" s="674">
        <v>29</v>
      </c>
      <c r="AI45" s="677">
        <v>55</v>
      </c>
    </row>
    <row r="46" spans="1:35">
      <c r="A46" s="673" t="s">
        <v>165</v>
      </c>
      <c r="B46" s="676">
        <v>81850</v>
      </c>
      <c r="C46" s="671">
        <v>2570875900</v>
      </c>
      <c r="D46" s="698">
        <v>7335814900</v>
      </c>
      <c r="E46" s="676">
        <v>30230</v>
      </c>
      <c r="F46" s="671">
        <v>1708975400</v>
      </c>
      <c r="G46" s="698">
        <v>6277755200</v>
      </c>
      <c r="H46" s="676">
        <v>48310</v>
      </c>
      <c r="I46" s="671">
        <v>2293504700</v>
      </c>
      <c r="J46" s="671">
        <v>7393721600</v>
      </c>
      <c r="K46" s="676">
        <v>160390</v>
      </c>
      <c r="L46" s="674">
        <v>6573356000</v>
      </c>
      <c r="M46" s="677">
        <v>21007291700</v>
      </c>
      <c r="N46" s="676">
        <v>2280</v>
      </c>
      <c r="O46" s="670">
        <v>13520</v>
      </c>
      <c r="P46" s="708">
        <v>66050</v>
      </c>
      <c r="Q46" s="675">
        <v>258399400</v>
      </c>
      <c r="R46" s="671">
        <v>851519100</v>
      </c>
      <c r="S46" s="698">
        <v>1460957400</v>
      </c>
      <c r="T46" s="675">
        <v>2547039000</v>
      </c>
      <c r="U46" s="671">
        <v>1830063100</v>
      </c>
      <c r="V46" s="698">
        <v>2958712800</v>
      </c>
      <c r="W46" s="675">
        <v>1528564100</v>
      </c>
      <c r="X46" s="671">
        <v>1607273000</v>
      </c>
      <c r="Y46" s="698">
        <v>3135837100</v>
      </c>
      <c r="Z46" s="675">
        <v>353195200</v>
      </c>
      <c r="AA46" s="671">
        <v>562253100</v>
      </c>
      <c r="AB46" s="671">
        <v>119500900</v>
      </c>
      <c r="AC46" s="671">
        <v>442752200</v>
      </c>
      <c r="AD46" s="671">
        <v>221328700</v>
      </c>
      <c r="AE46" s="671">
        <v>221423500</v>
      </c>
      <c r="AF46" s="698">
        <v>915448300</v>
      </c>
      <c r="AG46" s="676">
        <v>45308</v>
      </c>
      <c r="AH46" s="674">
        <v>126</v>
      </c>
      <c r="AI46" s="677">
        <v>282</v>
      </c>
    </row>
    <row r="47" spans="1:35">
      <c r="A47" s="673" t="s">
        <v>166</v>
      </c>
      <c r="B47" s="676">
        <v>5180</v>
      </c>
      <c r="C47" s="671">
        <v>119190400</v>
      </c>
      <c r="D47" s="698">
        <v>324849300</v>
      </c>
      <c r="E47" s="676">
        <v>1670</v>
      </c>
      <c r="F47" s="671">
        <v>68378800</v>
      </c>
      <c r="G47" s="698">
        <v>228992800</v>
      </c>
      <c r="H47" s="676">
        <v>3780</v>
      </c>
      <c r="I47" s="671">
        <v>146229600</v>
      </c>
      <c r="J47" s="671">
        <v>475330700</v>
      </c>
      <c r="K47" s="676">
        <v>10630</v>
      </c>
      <c r="L47" s="674">
        <v>333798800</v>
      </c>
      <c r="M47" s="677">
        <v>1029172800</v>
      </c>
      <c r="N47" s="676">
        <v>90</v>
      </c>
      <c r="O47" s="670">
        <v>590</v>
      </c>
      <c r="P47" s="708">
        <v>4500</v>
      </c>
      <c r="Q47" s="675">
        <v>2922900</v>
      </c>
      <c r="R47" s="671">
        <v>32671600</v>
      </c>
      <c r="S47" s="698">
        <v>83595900</v>
      </c>
      <c r="T47" s="675">
        <v>20473100</v>
      </c>
      <c r="U47" s="671">
        <v>69106400</v>
      </c>
      <c r="V47" s="698">
        <v>235269800</v>
      </c>
      <c r="W47" s="675">
        <v>61313500</v>
      </c>
      <c r="X47" s="671">
        <v>45888500</v>
      </c>
      <c r="Y47" s="698">
        <v>107202000</v>
      </c>
      <c r="Z47" s="675">
        <v>21098500</v>
      </c>
      <c r="AA47" s="671">
        <v>51445300</v>
      </c>
      <c r="AB47" s="671">
        <v>15283600</v>
      </c>
      <c r="AC47" s="671">
        <v>36161700</v>
      </c>
      <c r="AD47" s="671">
        <v>36161700</v>
      </c>
      <c r="AE47" s="671">
        <v>0</v>
      </c>
      <c r="AF47" s="698">
        <v>72543800</v>
      </c>
      <c r="AG47" s="676">
        <v>3282</v>
      </c>
      <c r="AH47" s="674">
        <v>23</v>
      </c>
      <c r="AI47" s="677">
        <v>18</v>
      </c>
    </row>
    <row r="48" spans="1:35">
      <c r="A48" s="673" t="s">
        <v>167</v>
      </c>
      <c r="B48" s="676">
        <v>3530</v>
      </c>
      <c r="C48" s="671">
        <v>110680400</v>
      </c>
      <c r="D48" s="698">
        <v>270673500</v>
      </c>
      <c r="E48" s="676">
        <v>950</v>
      </c>
      <c r="F48" s="671">
        <v>36182200</v>
      </c>
      <c r="G48" s="698">
        <v>111246300</v>
      </c>
      <c r="H48" s="676">
        <v>1650</v>
      </c>
      <c r="I48" s="671">
        <v>58619100</v>
      </c>
      <c r="J48" s="671">
        <v>170245000</v>
      </c>
      <c r="K48" s="676">
        <v>6130</v>
      </c>
      <c r="L48" s="674">
        <v>205481700</v>
      </c>
      <c r="M48" s="677">
        <v>552164800</v>
      </c>
      <c r="N48" s="676">
        <v>360</v>
      </c>
      <c r="O48" s="670">
        <v>1080</v>
      </c>
      <c r="P48" s="708">
        <v>2090</v>
      </c>
      <c r="Q48" s="675">
        <v>10912300</v>
      </c>
      <c r="R48" s="671">
        <v>54584100</v>
      </c>
      <c r="S48" s="698">
        <v>45184000</v>
      </c>
      <c r="T48" s="675">
        <v>71481500</v>
      </c>
      <c r="U48" s="671">
        <v>117475700</v>
      </c>
      <c r="V48" s="698">
        <v>81716300</v>
      </c>
      <c r="W48" s="675">
        <v>52149400</v>
      </c>
      <c r="X48" s="671">
        <v>40688400</v>
      </c>
      <c r="Y48" s="698">
        <v>92837800</v>
      </c>
      <c r="Z48" s="675">
        <v>9371900</v>
      </c>
      <c r="AA48" s="671">
        <v>15051200</v>
      </c>
      <c r="AB48" s="671">
        <v>4357100</v>
      </c>
      <c r="AC48" s="671">
        <v>10694100</v>
      </c>
      <c r="AD48" s="671">
        <v>10289400</v>
      </c>
      <c r="AE48" s="671">
        <v>404700</v>
      </c>
      <c r="AF48" s="698">
        <v>24423100</v>
      </c>
      <c r="AG48" s="676">
        <v>2341</v>
      </c>
      <c r="AH48" s="674">
        <v>26</v>
      </c>
      <c r="AI48" s="677">
        <v>9</v>
      </c>
    </row>
    <row r="49" spans="1:35">
      <c r="A49" s="673" t="s">
        <v>169</v>
      </c>
      <c r="B49" s="676">
        <v>27450</v>
      </c>
      <c r="C49" s="671">
        <v>906580300</v>
      </c>
      <c r="D49" s="698">
        <v>3325054800</v>
      </c>
      <c r="E49" s="676">
        <v>9520</v>
      </c>
      <c r="F49" s="671">
        <v>620314700</v>
      </c>
      <c r="G49" s="698">
        <v>2054549100</v>
      </c>
      <c r="H49" s="676">
        <v>14860</v>
      </c>
      <c r="I49" s="671">
        <v>707582100</v>
      </c>
      <c r="J49" s="671">
        <v>1995037700</v>
      </c>
      <c r="K49" s="676">
        <v>51830</v>
      </c>
      <c r="L49" s="674">
        <v>2234477100</v>
      </c>
      <c r="M49" s="677">
        <v>7374641600</v>
      </c>
      <c r="N49" s="676">
        <v>1850</v>
      </c>
      <c r="O49" s="670">
        <v>3650</v>
      </c>
      <c r="P49" s="708">
        <v>21950</v>
      </c>
      <c r="Q49" s="675">
        <v>186872500</v>
      </c>
      <c r="R49" s="671">
        <v>225552600</v>
      </c>
      <c r="S49" s="698">
        <v>494155200</v>
      </c>
      <c r="T49" s="675">
        <v>1958607300</v>
      </c>
      <c r="U49" s="671">
        <v>482230900</v>
      </c>
      <c r="V49" s="698">
        <v>884216600</v>
      </c>
      <c r="W49" s="675">
        <v>593339300</v>
      </c>
      <c r="X49" s="671">
        <v>754864200</v>
      </c>
      <c r="Y49" s="698">
        <v>1348203500</v>
      </c>
      <c r="Z49" s="675">
        <v>91166000</v>
      </c>
      <c r="AA49" s="671">
        <v>123062000</v>
      </c>
      <c r="AB49" s="671">
        <v>44832500</v>
      </c>
      <c r="AC49" s="671">
        <v>78229500</v>
      </c>
      <c r="AD49" s="671">
        <v>78229500</v>
      </c>
      <c r="AE49" s="671">
        <v>0</v>
      </c>
      <c r="AF49" s="698">
        <v>214228000</v>
      </c>
      <c r="AG49" s="676">
        <v>14878</v>
      </c>
      <c r="AH49" s="674">
        <v>53</v>
      </c>
      <c r="AI49" s="677">
        <v>76</v>
      </c>
    </row>
    <row r="50" spans="1:35">
      <c r="A50" s="673" t="s">
        <v>170</v>
      </c>
      <c r="B50" s="676">
        <v>23870</v>
      </c>
      <c r="C50" s="671">
        <v>721986700</v>
      </c>
      <c r="D50" s="698">
        <v>1527137600</v>
      </c>
      <c r="E50" s="676">
        <v>6480</v>
      </c>
      <c r="F50" s="671">
        <v>336063700</v>
      </c>
      <c r="G50" s="698">
        <v>1081679900</v>
      </c>
      <c r="H50" s="676">
        <v>11810</v>
      </c>
      <c r="I50" s="671">
        <v>557058100</v>
      </c>
      <c r="J50" s="671">
        <v>1677933700</v>
      </c>
      <c r="K50" s="676">
        <v>42160</v>
      </c>
      <c r="L50" s="674">
        <v>1615108500</v>
      </c>
      <c r="M50" s="677">
        <v>4286751200</v>
      </c>
      <c r="N50" s="676">
        <v>1150</v>
      </c>
      <c r="O50" s="670">
        <v>3220</v>
      </c>
      <c r="P50" s="708">
        <v>19500</v>
      </c>
      <c r="Q50" s="675">
        <v>34461400</v>
      </c>
      <c r="R50" s="671">
        <v>200382700</v>
      </c>
      <c r="S50" s="698">
        <v>487142600</v>
      </c>
      <c r="T50" s="675">
        <v>225223300</v>
      </c>
      <c r="U50" s="671">
        <v>424888100</v>
      </c>
      <c r="V50" s="698">
        <v>877026200</v>
      </c>
      <c r="W50" s="675">
        <v>380347300</v>
      </c>
      <c r="X50" s="671">
        <v>304850100</v>
      </c>
      <c r="Y50" s="698">
        <v>685197400</v>
      </c>
      <c r="Z50" s="675">
        <v>71668900</v>
      </c>
      <c r="AA50" s="671">
        <v>189559200</v>
      </c>
      <c r="AB50" s="671">
        <v>81915700</v>
      </c>
      <c r="AC50" s="671">
        <v>107643500</v>
      </c>
      <c r="AD50" s="671">
        <v>107643500</v>
      </c>
      <c r="AE50" s="671">
        <v>0</v>
      </c>
      <c r="AF50" s="698">
        <v>261228100</v>
      </c>
      <c r="AG50" s="676">
        <v>13678</v>
      </c>
      <c r="AH50" s="674">
        <v>179</v>
      </c>
      <c r="AI50" s="677">
        <v>105</v>
      </c>
    </row>
    <row r="51" spans="1:35">
      <c r="A51" s="673" t="s">
        <v>171</v>
      </c>
      <c r="B51" s="676">
        <v>5740</v>
      </c>
      <c r="C51" s="671">
        <v>132577700</v>
      </c>
      <c r="D51" s="698">
        <v>279486300</v>
      </c>
      <c r="E51" s="676">
        <v>1050</v>
      </c>
      <c r="F51" s="671">
        <v>59031100</v>
      </c>
      <c r="G51" s="698">
        <v>146098700</v>
      </c>
      <c r="H51" s="676">
        <v>2300</v>
      </c>
      <c r="I51" s="671">
        <v>85476200</v>
      </c>
      <c r="J51" s="671">
        <v>249662100</v>
      </c>
      <c r="K51" s="676">
        <v>9090</v>
      </c>
      <c r="L51" s="674">
        <v>277085000</v>
      </c>
      <c r="M51" s="677">
        <v>675247100</v>
      </c>
      <c r="N51" s="676">
        <v>30</v>
      </c>
      <c r="O51" s="670">
        <v>760</v>
      </c>
      <c r="P51" s="708">
        <v>4950</v>
      </c>
      <c r="Q51" s="675">
        <v>810100</v>
      </c>
      <c r="R51" s="671">
        <v>35921700</v>
      </c>
      <c r="S51" s="698">
        <v>95845900</v>
      </c>
      <c r="T51" s="675">
        <v>6840700</v>
      </c>
      <c r="U51" s="671">
        <v>78259300</v>
      </c>
      <c r="V51" s="698">
        <v>194386300</v>
      </c>
      <c r="W51" s="675">
        <v>55480700</v>
      </c>
      <c r="X51" s="671">
        <v>48267700</v>
      </c>
      <c r="Y51" s="698">
        <v>103748400</v>
      </c>
      <c r="Z51" s="675">
        <v>24326800</v>
      </c>
      <c r="AA51" s="671">
        <v>28736500</v>
      </c>
      <c r="AB51" s="671">
        <v>7520600</v>
      </c>
      <c r="AC51" s="671">
        <v>21215900</v>
      </c>
      <c r="AD51" s="671">
        <v>21215900</v>
      </c>
      <c r="AE51" s="671">
        <v>0</v>
      </c>
      <c r="AF51" s="698">
        <v>53063300</v>
      </c>
      <c r="AG51" s="676">
        <v>4454</v>
      </c>
      <c r="AH51" s="674">
        <v>9</v>
      </c>
      <c r="AI51" s="677">
        <v>32</v>
      </c>
    </row>
    <row r="52" spans="1:35">
      <c r="A52" s="673" t="s">
        <v>172</v>
      </c>
      <c r="B52" s="676">
        <v>30440</v>
      </c>
      <c r="C52" s="671">
        <v>769402800</v>
      </c>
      <c r="D52" s="698">
        <v>3547801800</v>
      </c>
      <c r="E52" s="676">
        <v>14700</v>
      </c>
      <c r="F52" s="671">
        <v>799526100</v>
      </c>
      <c r="G52" s="698">
        <v>3123295400</v>
      </c>
      <c r="H52" s="676">
        <v>15490</v>
      </c>
      <c r="I52" s="671">
        <v>619213300</v>
      </c>
      <c r="J52" s="671">
        <v>1982139600</v>
      </c>
      <c r="K52" s="676">
        <v>60630</v>
      </c>
      <c r="L52" s="674">
        <v>2188142200</v>
      </c>
      <c r="M52" s="677">
        <v>8653236800</v>
      </c>
      <c r="N52" s="676">
        <v>2340</v>
      </c>
      <c r="O52" s="670">
        <v>3440</v>
      </c>
      <c r="P52" s="708">
        <v>24660</v>
      </c>
      <c r="Q52" s="675">
        <v>152592600</v>
      </c>
      <c r="R52" s="671">
        <v>197480000</v>
      </c>
      <c r="S52" s="698">
        <v>419330200</v>
      </c>
      <c r="T52" s="675">
        <v>1987368200</v>
      </c>
      <c r="U52" s="671">
        <v>416085200</v>
      </c>
      <c r="V52" s="698">
        <v>1144348400</v>
      </c>
      <c r="W52" s="675">
        <v>552985900</v>
      </c>
      <c r="X52" s="671">
        <v>688949100</v>
      </c>
      <c r="Y52" s="698">
        <v>1241935000</v>
      </c>
      <c r="Z52" s="675">
        <v>85869000</v>
      </c>
      <c r="AA52" s="671">
        <v>110222200</v>
      </c>
      <c r="AB52" s="671">
        <v>9719200</v>
      </c>
      <c r="AC52" s="671">
        <v>100503000</v>
      </c>
      <c r="AD52" s="671">
        <v>100503000</v>
      </c>
      <c r="AE52" s="671">
        <v>0</v>
      </c>
      <c r="AF52" s="698">
        <v>196091200</v>
      </c>
      <c r="AG52" s="676">
        <v>16334</v>
      </c>
      <c r="AH52" s="674">
        <v>122</v>
      </c>
      <c r="AI52" s="677">
        <v>82</v>
      </c>
    </row>
    <row r="53" spans="1:35">
      <c r="A53" s="673" t="s">
        <v>173</v>
      </c>
      <c r="B53" s="676">
        <v>2240</v>
      </c>
      <c r="C53" s="671">
        <v>48305700</v>
      </c>
      <c r="D53" s="698">
        <v>121950900</v>
      </c>
      <c r="E53" s="676">
        <v>500</v>
      </c>
      <c r="F53" s="671">
        <v>26117100</v>
      </c>
      <c r="G53" s="698">
        <v>71180800</v>
      </c>
      <c r="H53" s="678">
        <v>850</v>
      </c>
      <c r="I53" s="707">
        <v>31784700</v>
      </c>
      <c r="J53" s="707">
        <v>103804600</v>
      </c>
      <c r="K53" s="676">
        <v>3590</v>
      </c>
      <c r="L53" s="674">
        <v>106207500</v>
      </c>
      <c r="M53" s="677">
        <v>296936300</v>
      </c>
      <c r="N53" s="676">
        <v>40</v>
      </c>
      <c r="O53" s="670">
        <v>220</v>
      </c>
      <c r="P53" s="708">
        <v>1980</v>
      </c>
      <c r="Q53" s="675">
        <v>972500</v>
      </c>
      <c r="R53" s="671">
        <v>12468600</v>
      </c>
      <c r="S53" s="698">
        <v>34864600</v>
      </c>
      <c r="T53" s="675">
        <v>5349400</v>
      </c>
      <c r="U53" s="671">
        <v>26592400</v>
      </c>
      <c r="V53" s="698">
        <v>90009100</v>
      </c>
      <c r="W53" s="675">
        <v>20164000</v>
      </c>
      <c r="X53" s="671">
        <v>16832500</v>
      </c>
      <c r="Y53" s="698">
        <v>36996500</v>
      </c>
      <c r="Z53" s="675">
        <v>7888300</v>
      </c>
      <c r="AA53" s="671">
        <v>8236800</v>
      </c>
      <c r="AB53" s="671">
        <v>261400</v>
      </c>
      <c r="AC53" s="671">
        <v>7975400</v>
      </c>
      <c r="AD53" s="671">
        <v>7975400</v>
      </c>
      <c r="AE53" s="671">
        <v>0</v>
      </c>
      <c r="AF53" s="698">
        <v>16125100</v>
      </c>
      <c r="AG53" s="678">
        <v>1408</v>
      </c>
      <c r="AH53" s="679">
        <v>15</v>
      </c>
      <c r="AI53" s="680">
        <v>19</v>
      </c>
    </row>
    <row r="54" spans="1:35" ht="13.5" thickBot="1">
      <c r="A54" s="681" t="s">
        <v>1096</v>
      </c>
      <c r="B54" s="699">
        <v>1077020</v>
      </c>
      <c r="C54" s="684">
        <v>31791940600</v>
      </c>
      <c r="D54" s="700">
        <v>93307325600</v>
      </c>
      <c r="E54" s="699">
        <v>352960</v>
      </c>
      <c r="F54" s="684">
        <v>19827404000</v>
      </c>
      <c r="G54" s="700">
        <v>69343725100</v>
      </c>
      <c r="H54" s="683">
        <v>585140</v>
      </c>
      <c r="I54" s="682">
        <v>27377486100</v>
      </c>
      <c r="J54" s="682">
        <v>83915191800</v>
      </c>
      <c r="K54" s="699">
        <v>2015120</v>
      </c>
      <c r="L54" s="684">
        <v>78996830700</v>
      </c>
      <c r="M54" s="700">
        <v>246566242500</v>
      </c>
      <c r="N54" s="686">
        <v>43970</v>
      </c>
      <c r="O54" s="687">
        <v>129510</v>
      </c>
      <c r="P54" s="688">
        <v>903540</v>
      </c>
      <c r="Q54" s="685">
        <v>3605096800</v>
      </c>
      <c r="R54" s="684">
        <v>7923793700</v>
      </c>
      <c r="S54" s="700">
        <v>20263050100</v>
      </c>
      <c r="T54" s="685">
        <v>35544824400</v>
      </c>
      <c r="U54" s="684">
        <v>16850190500</v>
      </c>
      <c r="V54" s="700">
        <v>40912310700</v>
      </c>
      <c r="W54" s="685">
        <v>19105226000</v>
      </c>
      <c r="X54" s="684">
        <v>19852402500</v>
      </c>
      <c r="Y54" s="700">
        <v>38957628500</v>
      </c>
      <c r="Z54" s="685">
        <v>3653251400</v>
      </c>
      <c r="AA54" s="685">
        <v>6512928100</v>
      </c>
      <c r="AB54" s="684">
        <v>1658371100</v>
      </c>
      <c r="AC54" s="684">
        <v>4854557000</v>
      </c>
      <c r="AD54" s="684">
        <v>4273659800</v>
      </c>
      <c r="AE54" s="684">
        <v>580897200</v>
      </c>
      <c r="AF54" s="700">
        <v>10166179500</v>
      </c>
      <c r="AG54" s="686">
        <v>576353</v>
      </c>
      <c r="AH54" s="687">
        <v>2851</v>
      </c>
      <c r="AI54" s="688">
        <v>3728</v>
      </c>
    </row>
    <row r="56" spans="1:35" ht="15">
      <c r="A56" s="689"/>
    </row>
    <row r="58" spans="1:35" ht="15">
      <c r="A58" s="689"/>
    </row>
  </sheetData>
  <phoneticPr fontId="15" type="noConversion"/>
  <pageMargins left="0.75" right="0.75" top="1" bottom="1" header="0.5" footer="0.5"/>
  <pageSetup orientation="portrait" verticalDpi="1200" r:id="rId1"/>
  <headerFooter alignWithMargins="0"/>
</worksheet>
</file>

<file path=xl/worksheets/sheet45.xml><?xml version="1.0" encoding="utf-8"?>
<worksheet xmlns="http://schemas.openxmlformats.org/spreadsheetml/2006/main" xmlns:r="http://schemas.openxmlformats.org/officeDocument/2006/relationships">
  <sheetPr codeName="Sheet41"/>
  <dimension ref="A1:M164"/>
  <sheetViews>
    <sheetView workbookViewId="0">
      <pane ySplit="5" topLeftCell="A117" activePane="bottomLeft" state="frozen"/>
      <selection pane="bottomLeft" activeCell="P17" sqref="P17"/>
    </sheetView>
  </sheetViews>
  <sheetFormatPr defaultRowHeight="12.75"/>
  <cols>
    <col min="2" max="2" width="11.28515625" bestFit="1" customWidth="1"/>
    <col min="3" max="3" width="10.28515625" customWidth="1"/>
    <col min="4" max="5" width="11.28515625" bestFit="1" customWidth="1"/>
    <col min="6" max="6" width="10.28515625" bestFit="1" customWidth="1"/>
    <col min="7" max="7" width="11.28515625" bestFit="1" customWidth="1"/>
    <col min="8" max="8" width="12.7109375" bestFit="1" customWidth="1"/>
    <col min="9" max="10" width="10.28515625" bestFit="1" customWidth="1"/>
    <col min="11" max="11" width="11.28515625" bestFit="1" customWidth="1"/>
    <col min="13" max="13" width="12.7109375" style="5" customWidth="1"/>
  </cols>
  <sheetData>
    <row r="1" spans="1:13" ht="33.75" customHeight="1">
      <c r="A1" s="757" t="s">
        <v>1675</v>
      </c>
      <c r="B1" s="758"/>
      <c r="C1" s="758"/>
      <c r="D1" s="758"/>
      <c r="E1" s="758"/>
      <c r="F1" s="758"/>
      <c r="G1" s="758"/>
      <c r="H1" s="758"/>
      <c r="I1" s="758"/>
      <c r="J1" s="758"/>
      <c r="K1" s="758"/>
    </row>
    <row r="2" spans="1:13" ht="15">
      <c r="A2" s="759"/>
      <c r="B2" s="756"/>
      <c r="C2" s="756"/>
      <c r="D2" s="756"/>
      <c r="E2" s="756"/>
      <c r="F2" s="756"/>
      <c r="G2" s="756"/>
      <c r="H2" s="756"/>
      <c r="I2" s="756"/>
      <c r="J2" s="756"/>
      <c r="K2" s="756"/>
    </row>
    <row r="3" spans="1:13">
      <c r="A3" s="755"/>
      <c r="B3" s="756"/>
      <c r="C3" s="756"/>
      <c r="D3" s="756"/>
      <c r="E3" s="756"/>
      <c r="F3" s="756"/>
      <c r="G3" s="756"/>
      <c r="H3" s="756"/>
      <c r="I3" s="756"/>
      <c r="J3" s="756"/>
      <c r="K3" s="756"/>
    </row>
    <row r="4" spans="1:13">
      <c r="A4" s="268" t="s">
        <v>301</v>
      </c>
      <c r="B4" s="760" t="s">
        <v>318</v>
      </c>
      <c r="C4" s="761"/>
      <c r="D4" s="762"/>
      <c r="E4" s="760" t="s">
        <v>319</v>
      </c>
      <c r="F4" s="761"/>
      <c r="G4" s="762"/>
      <c r="H4" s="276" t="s">
        <v>301</v>
      </c>
      <c r="I4" s="760" t="s">
        <v>320</v>
      </c>
      <c r="J4" s="761"/>
      <c r="K4" s="762"/>
    </row>
    <row r="5" spans="1:13" ht="51">
      <c r="A5" s="272" t="s">
        <v>227</v>
      </c>
      <c r="B5" s="272" t="s">
        <v>321</v>
      </c>
      <c r="C5" s="273" t="s">
        <v>322</v>
      </c>
      <c r="D5" s="274" t="s">
        <v>307</v>
      </c>
      <c r="E5" s="272" t="s">
        <v>321</v>
      </c>
      <c r="F5" s="273" t="s">
        <v>324</v>
      </c>
      <c r="G5" s="274" t="s">
        <v>307</v>
      </c>
      <c r="H5" s="277" t="s">
        <v>331</v>
      </c>
      <c r="I5" s="271" t="s">
        <v>332</v>
      </c>
      <c r="J5" s="278" t="s">
        <v>333</v>
      </c>
      <c r="K5" s="279" t="s">
        <v>307</v>
      </c>
      <c r="M5" s="270" t="s">
        <v>1689</v>
      </c>
    </row>
    <row r="6" spans="1:13">
      <c r="A6" s="268" t="s">
        <v>301</v>
      </c>
      <c r="B6" s="763" t="s">
        <v>312</v>
      </c>
      <c r="C6" s="764"/>
      <c r="D6" s="764"/>
      <c r="E6" s="764"/>
      <c r="F6" s="764"/>
      <c r="G6" s="764"/>
      <c r="H6" s="764"/>
      <c r="I6" s="764"/>
      <c r="J6" s="764"/>
      <c r="K6" s="765"/>
    </row>
    <row r="7" spans="1:13">
      <c r="A7" s="512">
        <v>1869</v>
      </c>
      <c r="B7" s="515">
        <v>2245</v>
      </c>
      <c r="C7" s="513">
        <v>1194</v>
      </c>
      <c r="D7" s="513">
        <v>3439</v>
      </c>
      <c r="E7" s="515" t="s">
        <v>2063</v>
      </c>
      <c r="F7" s="513" t="s">
        <v>2063</v>
      </c>
      <c r="G7" s="514">
        <v>192</v>
      </c>
      <c r="H7" s="517">
        <v>3631</v>
      </c>
      <c r="I7" s="515" t="s">
        <v>2063</v>
      </c>
      <c r="J7" s="513" t="s">
        <v>2063</v>
      </c>
      <c r="K7" s="514">
        <v>307</v>
      </c>
      <c r="M7" s="473">
        <f>K7/H7</f>
        <v>8.4549710823464616E-2</v>
      </c>
    </row>
    <row r="8" spans="1:13">
      <c r="A8" s="463">
        <v>1879</v>
      </c>
      <c r="B8" s="516">
        <v>2735</v>
      </c>
      <c r="C8" s="275">
        <v>1063</v>
      </c>
      <c r="D8" s="275">
        <v>3798</v>
      </c>
      <c r="E8" s="516" t="s">
        <v>2063</v>
      </c>
      <c r="F8" s="275" t="s">
        <v>2063</v>
      </c>
      <c r="G8" s="420">
        <v>288</v>
      </c>
      <c r="H8" s="518">
        <v>4086</v>
      </c>
      <c r="I8" s="516" t="s">
        <v>2063</v>
      </c>
      <c r="J8" s="275" t="s">
        <v>2063</v>
      </c>
      <c r="K8" s="420">
        <v>411</v>
      </c>
      <c r="M8" s="473">
        <f t="shared" ref="M8:M71" si="0">K8/H8</f>
        <v>0.10058737151248165</v>
      </c>
    </row>
    <row r="9" spans="1:13">
      <c r="A9" s="463">
        <v>1889</v>
      </c>
      <c r="B9" s="516">
        <v>2743</v>
      </c>
      <c r="C9" s="275">
        <v>1405</v>
      </c>
      <c r="D9" s="275">
        <v>4148</v>
      </c>
      <c r="E9" s="516" t="s">
        <v>2063</v>
      </c>
      <c r="F9" s="275" t="s">
        <v>2063</v>
      </c>
      <c r="G9" s="420">
        <v>307</v>
      </c>
      <c r="H9" s="518">
        <v>4455</v>
      </c>
      <c r="I9" s="516" t="s">
        <v>2063</v>
      </c>
      <c r="J9" s="275" t="s">
        <v>2063</v>
      </c>
      <c r="K9" s="420">
        <v>742</v>
      </c>
      <c r="M9" s="473">
        <f t="shared" si="0"/>
        <v>0.16655443322109989</v>
      </c>
    </row>
    <row r="10" spans="1:13">
      <c r="A10" s="463">
        <v>1890</v>
      </c>
      <c r="B10" s="516">
        <v>2282</v>
      </c>
      <c r="C10" s="275">
        <v>1416</v>
      </c>
      <c r="D10" s="275">
        <v>3698</v>
      </c>
      <c r="E10" s="516" t="s">
        <v>2063</v>
      </c>
      <c r="F10" s="275" t="s">
        <v>2063</v>
      </c>
      <c r="G10" s="420">
        <v>261</v>
      </c>
      <c r="H10" s="518">
        <v>3959</v>
      </c>
      <c r="I10" s="516" t="s">
        <v>2063</v>
      </c>
      <c r="J10" s="275" t="s">
        <v>2063</v>
      </c>
      <c r="K10" s="420">
        <v>776</v>
      </c>
      <c r="M10" s="473">
        <f t="shared" si="0"/>
        <v>0.1960090932053549</v>
      </c>
    </row>
    <row r="11" spans="1:13">
      <c r="A11" s="463">
        <v>1891</v>
      </c>
      <c r="B11" s="516">
        <v>2577</v>
      </c>
      <c r="C11" s="275">
        <v>1494</v>
      </c>
      <c r="D11" s="275">
        <v>4071</v>
      </c>
      <c r="E11" s="516" t="s">
        <v>2063</v>
      </c>
      <c r="F11" s="275" t="s">
        <v>2063</v>
      </c>
      <c r="G11" s="420">
        <v>302</v>
      </c>
      <c r="H11" s="518">
        <v>4373</v>
      </c>
      <c r="I11" s="516" t="s">
        <v>2063</v>
      </c>
      <c r="J11" s="275" t="s">
        <v>2063</v>
      </c>
      <c r="K11" s="420">
        <v>827</v>
      </c>
      <c r="M11" s="473">
        <f t="shared" si="0"/>
        <v>0.18911502401097643</v>
      </c>
    </row>
    <row r="12" spans="1:13">
      <c r="A12" s="463">
        <v>1892</v>
      </c>
      <c r="B12" s="516">
        <v>2431</v>
      </c>
      <c r="C12" s="275">
        <v>1410</v>
      </c>
      <c r="D12" s="275">
        <v>3841</v>
      </c>
      <c r="E12" s="516" t="s">
        <v>2063</v>
      </c>
      <c r="F12" s="275" t="s">
        <v>2063</v>
      </c>
      <c r="G12" s="420">
        <v>292</v>
      </c>
      <c r="H12" s="518">
        <v>4133</v>
      </c>
      <c r="I12" s="516" t="s">
        <v>2063</v>
      </c>
      <c r="J12" s="275" t="s">
        <v>2063</v>
      </c>
      <c r="K12" s="420">
        <v>839</v>
      </c>
      <c r="M12" s="473">
        <f t="shared" si="0"/>
        <v>0.20300024195499636</v>
      </c>
    </row>
    <row r="13" spans="1:13">
      <c r="A13" s="463">
        <v>1893</v>
      </c>
      <c r="B13" s="516">
        <v>3023</v>
      </c>
      <c r="C13" s="275">
        <v>1548</v>
      </c>
      <c r="D13" s="275">
        <v>4571</v>
      </c>
      <c r="E13" s="516" t="s">
        <v>2063</v>
      </c>
      <c r="F13" s="275" t="s">
        <v>2063</v>
      </c>
      <c r="G13" s="420">
        <v>373</v>
      </c>
      <c r="H13" s="518">
        <v>4944</v>
      </c>
      <c r="I13" s="516" t="s">
        <v>2063</v>
      </c>
      <c r="J13" s="275" t="s">
        <v>2063</v>
      </c>
      <c r="K13" s="420">
        <v>807</v>
      </c>
      <c r="M13" s="473">
        <f t="shared" si="0"/>
        <v>0.16322815533980584</v>
      </c>
    </row>
    <row r="14" spans="1:13">
      <c r="A14" s="463">
        <v>1894</v>
      </c>
      <c r="B14" s="516">
        <v>2598</v>
      </c>
      <c r="C14" s="275">
        <v>1306</v>
      </c>
      <c r="D14" s="275">
        <v>3904</v>
      </c>
      <c r="E14" s="516" t="s">
        <v>2063</v>
      </c>
      <c r="F14" s="275" t="s">
        <v>2063</v>
      </c>
      <c r="G14" s="420">
        <v>328</v>
      </c>
      <c r="H14" s="518">
        <v>4232</v>
      </c>
      <c r="I14" s="516" t="s">
        <v>2063</v>
      </c>
      <c r="J14" s="275" t="s">
        <v>2063</v>
      </c>
      <c r="K14" s="420">
        <v>737</v>
      </c>
      <c r="M14" s="473">
        <f t="shared" si="0"/>
        <v>0.17414933837429111</v>
      </c>
    </row>
    <row r="15" spans="1:13">
      <c r="A15" s="463">
        <v>1895</v>
      </c>
      <c r="B15" s="516">
        <v>2891</v>
      </c>
      <c r="C15" s="275">
        <v>1410</v>
      </c>
      <c r="D15" s="275">
        <v>4301</v>
      </c>
      <c r="E15" s="516" t="s">
        <v>2063</v>
      </c>
      <c r="F15" s="275" t="s">
        <v>2063</v>
      </c>
      <c r="G15" s="420">
        <v>374</v>
      </c>
      <c r="H15" s="518">
        <v>4675</v>
      </c>
      <c r="I15" s="516" t="s">
        <v>2063</v>
      </c>
      <c r="J15" s="275" t="s">
        <v>2063</v>
      </c>
      <c r="K15" s="420">
        <v>714</v>
      </c>
      <c r="M15" s="473">
        <f t="shared" si="0"/>
        <v>0.15272727272727274</v>
      </c>
    </row>
    <row r="16" spans="1:13">
      <c r="A16" s="463">
        <v>1896</v>
      </c>
      <c r="B16" s="516">
        <v>2722</v>
      </c>
      <c r="C16" s="275">
        <v>1172</v>
      </c>
      <c r="D16" s="275">
        <v>3894</v>
      </c>
      <c r="E16" s="516" t="s">
        <v>2063</v>
      </c>
      <c r="F16" s="275" t="s">
        <v>2063</v>
      </c>
      <c r="G16" s="420">
        <v>361</v>
      </c>
      <c r="H16" s="518">
        <v>4255</v>
      </c>
      <c r="I16" s="516" t="s">
        <v>2063</v>
      </c>
      <c r="J16" s="275" t="s">
        <v>2063</v>
      </c>
      <c r="K16" s="420">
        <v>703</v>
      </c>
      <c r="M16" s="473">
        <f t="shared" si="0"/>
        <v>0.16521739130434782</v>
      </c>
    </row>
    <row r="17" spans="1:13">
      <c r="A17" s="463">
        <v>1897</v>
      </c>
      <c r="B17" s="516">
        <v>3544</v>
      </c>
      <c r="C17" s="275">
        <v>1311</v>
      </c>
      <c r="D17" s="275">
        <v>4855</v>
      </c>
      <c r="E17" s="516" t="s">
        <v>2063</v>
      </c>
      <c r="F17" s="275" t="s">
        <v>2063</v>
      </c>
      <c r="G17" s="420">
        <v>430</v>
      </c>
      <c r="H17" s="518">
        <v>5285</v>
      </c>
      <c r="I17" s="516" t="s">
        <v>2063</v>
      </c>
      <c r="J17" s="275" t="s">
        <v>2063</v>
      </c>
      <c r="K17" s="420">
        <v>740</v>
      </c>
      <c r="M17" s="473">
        <f t="shared" si="0"/>
        <v>0.14001892147587511</v>
      </c>
    </row>
    <row r="18" spans="1:13">
      <c r="A18" s="463">
        <v>1898</v>
      </c>
      <c r="B18" s="516">
        <v>3303</v>
      </c>
      <c r="C18" s="275">
        <v>1273</v>
      </c>
      <c r="D18" s="275">
        <v>4576</v>
      </c>
      <c r="E18" s="516" t="s">
        <v>2063</v>
      </c>
      <c r="F18" s="275" t="s">
        <v>2063</v>
      </c>
      <c r="G18" s="420">
        <v>458</v>
      </c>
      <c r="H18" s="518">
        <v>5034</v>
      </c>
      <c r="I18" s="516" t="s">
        <v>2063</v>
      </c>
      <c r="J18" s="275" t="s">
        <v>2063</v>
      </c>
      <c r="K18" s="420">
        <v>881</v>
      </c>
      <c r="M18" s="473">
        <f t="shared" si="0"/>
        <v>0.17500993245927693</v>
      </c>
    </row>
    <row r="19" spans="1:13">
      <c r="A19" s="463">
        <v>1899</v>
      </c>
      <c r="B19" s="516">
        <v>3649</v>
      </c>
      <c r="C19" s="275">
        <v>1350</v>
      </c>
      <c r="D19" s="275">
        <v>4999</v>
      </c>
      <c r="E19" s="516" t="s">
        <v>2063</v>
      </c>
      <c r="F19" s="275" t="s">
        <v>2063</v>
      </c>
      <c r="G19" s="420">
        <v>516</v>
      </c>
      <c r="H19" s="518">
        <v>5515</v>
      </c>
      <c r="I19" s="516" t="s">
        <v>2063</v>
      </c>
      <c r="J19" s="275" t="s">
        <v>2063</v>
      </c>
      <c r="K19" s="420">
        <v>1008</v>
      </c>
      <c r="M19" s="473">
        <f t="shared" si="0"/>
        <v>0.1827742520398912</v>
      </c>
    </row>
    <row r="20" spans="1:13">
      <c r="A20" s="463">
        <v>1900</v>
      </c>
      <c r="B20" s="516">
        <v>3812</v>
      </c>
      <c r="C20" s="275">
        <v>1455</v>
      </c>
      <c r="D20" s="275">
        <v>5267</v>
      </c>
      <c r="E20" s="516" t="s">
        <v>2063</v>
      </c>
      <c r="F20" s="275" t="s">
        <v>2063</v>
      </c>
      <c r="G20" s="420">
        <v>546</v>
      </c>
      <c r="H20" s="518">
        <v>5813</v>
      </c>
      <c r="I20" s="516" t="s">
        <v>2063</v>
      </c>
      <c r="J20" s="275" t="s">
        <v>2063</v>
      </c>
      <c r="K20" s="420">
        <v>1097</v>
      </c>
      <c r="M20" s="473">
        <f t="shared" si="0"/>
        <v>0.18871494925167728</v>
      </c>
    </row>
    <row r="21" spans="1:13">
      <c r="A21" s="463">
        <v>1901</v>
      </c>
      <c r="B21" s="516">
        <v>4333</v>
      </c>
      <c r="C21" s="275">
        <v>1631</v>
      </c>
      <c r="D21" s="275">
        <v>5964</v>
      </c>
      <c r="E21" s="516" t="s">
        <v>2063</v>
      </c>
      <c r="F21" s="275" t="s">
        <v>2063</v>
      </c>
      <c r="G21" s="420">
        <v>630</v>
      </c>
      <c r="H21" s="518">
        <v>6594</v>
      </c>
      <c r="I21" s="516" t="s">
        <v>2063</v>
      </c>
      <c r="J21" s="275" t="s">
        <v>2063</v>
      </c>
      <c r="K21" s="420">
        <v>1139</v>
      </c>
      <c r="M21" s="473">
        <f t="shared" si="0"/>
        <v>0.17273278738246892</v>
      </c>
    </row>
    <row r="22" spans="1:13">
      <c r="A22" s="463">
        <v>1902</v>
      </c>
      <c r="B22" s="516">
        <v>4434</v>
      </c>
      <c r="C22" s="275">
        <v>1749</v>
      </c>
      <c r="D22" s="275">
        <v>6183</v>
      </c>
      <c r="E22" s="516" t="s">
        <v>2063</v>
      </c>
      <c r="F22" s="275" t="s">
        <v>2063</v>
      </c>
      <c r="G22" s="420">
        <v>653</v>
      </c>
      <c r="H22" s="518">
        <v>6836</v>
      </c>
      <c r="I22" s="516" t="s">
        <v>2063</v>
      </c>
      <c r="J22" s="275" t="s">
        <v>2063</v>
      </c>
      <c r="K22" s="420">
        <v>1128</v>
      </c>
      <c r="M22" s="473">
        <f t="shared" si="0"/>
        <v>0.16500877706260972</v>
      </c>
    </row>
    <row r="23" spans="1:13">
      <c r="A23" s="463">
        <v>1903</v>
      </c>
      <c r="B23" s="516">
        <v>4695</v>
      </c>
      <c r="C23" s="275">
        <v>1740</v>
      </c>
      <c r="D23" s="275">
        <v>6435</v>
      </c>
      <c r="E23" s="516" t="s">
        <v>2063</v>
      </c>
      <c r="F23" s="275" t="s">
        <v>2063</v>
      </c>
      <c r="G23" s="420">
        <v>700</v>
      </c>
      <c r="H23" s="518">
        <v>7135</v>
      </c>
      <c r="I23" s="516" t="s">
        <v>2063</v>
      </c>
      <c r="J23" s="275" t="s">
        <v>2063</v>
      </c>
      <c r="K23" s="420">
        <v>1118</v>
      </c>
      <c r="M23" s="473">
        <f t="shared" si="0"/>
        <v>0.15669236159775754</v>
      </c>
    </row>
    <row r="24" spans="1:13">
      <c r="A24" s="463">
        <v>1904</v>
      </c>
      <c r="B24" s="516">
        <v>4857</v>
      </c>
      <c r="C24" s="275">
        <v>1771</v>
      </c>
      <c r="D24" s="275">
        <v>6628</v>
      </c>
      <c r="E24" s="516" t="s">
        <v>2063</v>
      </c>
      <c r="F24" s="275" t="s">
        <v>2063</v>
      </c>
      <c r="G24" s="420">
        <v>733</v>
      </c>
      <c r="H24" s="518">
        <v>7361</v>
      </c>
      <c r="I24" s="516" t="s">
        <v>2063</v>
      </c>
      <c r="J24" s="275" t="s">
        <v>2063</v>
      </c>
      <c r="K24" s="420">
        <v>1155</v>
      </c>
      <c r="M24" s="473">
        <f t="shared" si="0"/>
        <v>0.15690802880043472</v>
      </c>
    </row>
    <row r="25" spans="1:13">
      <c r="A25" s="463">
        <v>1905</v>
      </c>
      <c r="B25" s="516">
        <v>5022</v>
      </c>
      <c r="C25" s="275">
        <v>1701</v>
      </c>
      <c r="D25" s="275">
        <v>6723</v>
      </c>
      <c r="E25" s="516" t="s">
        <v>2063</v>
      </c>
      <c r="F25" s="275" t="s">
        <v>2063</v>
      </c>
      <c r="G25" s="420">
        <v>766</v>
      </c>
      <c r="H25" s="518">
        <v>7489</v>
      </c>
      <c r="I25" s="516" t="s">
        <v>2063</v>
      </c>
      <c r="J25" s="275" t="s">
        <v>2063</v>
      </c>
      <c r="K25" s="420">
        <v>1273</v>
      </c>
      <c r="M25" s="473">
        <f t="shared" si="0"/>
        <v>0.16998264120710374</v>
      </c>
    </row>
    <row r="26" spans="1:13">
      <c r="A26" s="463">
        <v>1906</v>
      </c>
      <c r="B26" s="516">
        <v>5528</v>
      </c>
      <c r="C26" s="275">
        <v>1981</v>
      </c>
      <c r="D26" s="275">
        <v>7509</v>
      </c>
      <c r="E26" s="516" t="s">
        <v>2063</v>
      </c>
      <c r="F26" s="275" t="s">
        <v>2063</v>
      </c>
      <c r="G26" s="420">
        <v>854</v>
      </c>
      <c r="H26" s="518">
        <v>8363</v>
      </c>
      <c r="I26" s="516" t="s">
        <v>2063</v>
      </c>
      <c r="J26" s="275" t="s">
        <v>2063</v>
      </c>
      <c r="K26" s="420">
        <v>1440</v>
      </c>
      <c r="M26" s="473">
        <f t="shared" si="0"/>
        <v>0.17218701422934354</v>
      </c>
    </row>
    <row r="27" spans="1:13">
      <c r="A27" s="463">
        <v>1907</v>
      </c>
      <c r="B27" s="516">
        <v>5904</v>
      </c>
      <c r="C27" s="275">
        <v>2026</v>
      </c>
      <c r="D27" s="275">
        <v>7930</v>
      </c>
      <c r="E27" s="516" t="s">
        <v>2063</v>
      </c>
      <c r="F27" s="275" t="s">
        <v>2063</v>
      </c>
      <c r="G27" s="420">
        <v>922</v>
      </c>
      <c r="H27" s="518">
        <v>8852</v>
      </c>
      <c r="I27" s="516" t="s">
        <v>2063</v>
      </c>
      <c r="J27" s="275" t="s">
        <v>2063</v>
      </c>
      <c r="K27" s="420">
        <v>1520</v>
      </c>
      <c r="M27" s="473">
        <f t="shared" si="0"/>
        <v>0.17171260732037957</v>
      </c>
    </row>
    <row r="28" spans="1:13">
      <c r="A28" s="463">
        <v>1908</v>
      </c>
      <c r="B28" s="516">
        <v>5214</v>
      </c>
      <c r="C28" s="275">
        <v>2079</v>
      </c>
      <c r="D28" s="275">
        <v>7293</v>
      </c>
      <c r="E28" s="516" t="s">
        <v>2063</v>
      </c>
      <c r="F28" s="275" t="s">
        <v>2063</v>
      </c>
      <c r="G28" s="420">
        <v>824</v>
      </c>
      <c r="H28" s="518">
        <v>8117</v>
      </c>
      <c r="I28" s="516" t="s">
        <v>2063</v>
      </c>
      <c r="J28" s="275" t="s">
        <v>2063</v>
      </c>
      <c r="K28" s="420">
        <v>1502</v>
      </c>
      <c r="M28" s="473">
        <f t="shared" si="0"/>
        <v>0.18504373537021068</v>
      </c>
    </row>
    <row r="29" spans="1:13">
      <c r="A29" s="463">
        <v>1909</v>
      </c>
      <c r="B29" s="516">
        <v>6277</v>
      </c>
      <c r="C29" s="275">
        <v>2217</v>
      </c>
      <c r="D29" s="275">
        <v>8494</v>
      </c>
      <c r="E29" s="516" t="s">
        <v>2063</v>
      </c>
      <c r="F29" s="275" t="s">
        <v>2063</v>
      </c>
      <c r="G29" s="420">
        <v>1004</v>
      </c>
      <c r="H29" s="518">
        <v>9498</v>
      </c>
      <c r="I29" s="516" t="s">
        <v>2063</v>
      </c>
      <c r="J29" s="275" t="s">
        <v>2063</v>
      </c>
      <c r="K29" s="420">
        <v>1603</v>
      </c>
      <c r="M29" s="473">
        <f t="shared" si="0"/>
        <v>0.16877237313118551</v>
      </c>
    </row>
    <row r="30" spans="1:13">
      <c r="A30" s="463">
        <v>1910</v>
      </c>
      <c r="B30" s="516">
        <v>6442</v>
      </c>
      <c r="C30" s="275">
        <v>2437</v>
      </c>
      <c r="D30" s="275">
        <v>8879</v>
      </c>
      <c r="E30" s="516" t="s">
        <v>2063</v>
      </c>
      <c r="F30" s="275" t="s">
        <v>2063</v>
      </c>
      <c r="G30" s="420">
        <v>1052</v>
      </c>
      <c r="H30" s="518">
        <v>9931</v>
      </c>
      <c r="I30" s="516" t="s">
        <v>2063</v>
      </c>
      <c r="J30" s="275" t="s">
        <v>2063</v>
      </c>
      <c r="K30" s="420">
        <v>1700</v>
      </c>
      <c r="M30" s="473">
        <f t="shared" si="0"/>
        <v>0.17118114993454839</v>
      </c>
    </row>
    <row r="31" spans="1:13">
      <c r="A31" s="463">
        <v>1911</v>
      </c>
      <c r="B31" s="516">
        <v>6688</v>
      </c>
      <c r="C31" s="275">
        <v>2299</v>
      </c>
      <c r="D31" s="275">
        <v>8987</v>
      </c>
      <c r="E31" s="516" t="s">
        <v>2063</v>
      </c>
      <c r="F31" s="275" t="s">
        <v>2063</v>
      </c>
      <c r="G31" s="420">
        <v>1116</v>
      </c>
      <c r="H31" s="518">
        <v>10103</v>
      </c>
      <c r="I31" s="516" t="s">
        <v>2063</v>
      </c>
      <c r="J31" s="275" t="s">
        <v>2063</v>
      </c>
      <c r="K31" s="420">
        <v>1732</v>
      </c>
      <c r="M31" s="473">
        <f t="shared" si="0"/>
        <v>0.17143422745719095</v>
      </c>
    </row>
    <row r="32" spans="1:13">
      <c r="A32" s="463">
        <v>1912</v>
      </c>
      <c r="B32" s="516">
        <v>7255</v>
      </c>
      <c r="C32" s="275">
        <v>2072</v>
      </c>
      <c r="D32" s="275">
        <v>9327</v>
      </c>
      <c r="E32" s="516" t="s">
        <v>2063</v>
      </c>
      <c r="F32" s="275" t="s">
        <v>2063</v>
      </c>
      <c r="G32" s="420">
        <v>1230</v>
      </c>
      <c r="H32" s="518">
        <v>10557</v>
      </c>
      <c r="I32" s="516" t="s">
        <v>2063</v>
      </c>
      <c r="J32" s="275" t="s">
        <v>2063</v>
      </c>
      <c r="K32" s="420">
        <v>1755</v>
      </c>
      <c r="M32" s="473">
        <f t="shared" si="0"/>
        <v>0.16624040920716113</v>
      </c>
    </row>
    <row r="33" spans="1:13">
      <c r="A33" s="463">
        <v>1913</v>
      </c>
      <c r="B33" s="516">
        <v>7251</v>
      </c>
      <c r="C33" s="275">
        <v>1975</v>
      </c>
      <c r="D33" s="275">
        <v>9226</v>
      </c>
      <c r="E33" s="516" t="s">
        <v>334</v>
      </c>
      <c r="F33" s="275" t="s">
        <v>334</v>
      </c>
      <c r="G33" s="420">
        <v>1251</v>
      </c>
      <c r="H33" s="518">
        <v>10477</v>
      </c>
      <c r="I33" s="516" t="s">
        <v>2063</v>
      </c>
      <c r="J33" s="275" t="s">
        <v>2063</v>
      </c>
      <c r="K33" s="420">
        <v>1764</v>
      </c>
      <c r="M33" s="473">
        <f t="shared" si="0"/>
        <v>0.16836880786484681</v>
      </c>
    </row>
    <row r="34" spans="1:13">
      <c r="A34" s="463">
        <v>1914</v>
      </c>
      <c r="B34" s="516">
        <v>7231</v>
      </c>
      <c r="C34" s="275">
        <v>2419</v>
      </c>
      <c r="D34" s="275">
        <v>9650</v>
      </c>
      <c r="E34" s="516" t="s">
        <v>2063</v>
      </c>
      <c r="F34" s="275" t="s">
        <v>2063</v>
      </c>
      <c r="G34" s="420">
        <v>1272</v>
      </c>
      <c r="H34" s="518">
        <v>10922</v>
      </c>
      <c r="I34" s="516" t="s">
        <v>2063</v>
      </c>
      <c r="J34" s="275" t="s">
        <v>2063</v>
      </c>
      <c r="K34" s="420">
        <v>1724</v>
      </c>
      <c r="M34" s="473">
        <f t="shared" si="0"/>
        <v>0.15784654825123604</v>
      </c>
    </row>
    <row r="35" spans="1:13">
      <c r="A35" s="463">
        <v>1915</v>
      </c>
      <c r="B35" s="516">
        <v>6746</v>
      </c>
      <c r="C35" s="275">
        <v>2360</v>
      </c>
      <c r="D35" s="275">
        <v>9106</v>
      </c>
      <c r="E35" s="516" t="s">
        <v>2063</v>
      </c>
      <c r="F35" s="275" t="s">
        <v>2063</v>
      </c>
      <c r="G35" s="420">
        <v>1210</v>
      </c>
      <c r="H35" s="518">
        <v>10316</v>
      </c>
      <c r="I35" s="516" t="s">
        <v>2063</v>
      </c>
      <c r="J35" s="275" t="s">
        <v>2063</v>
      </c>
      <c r="K35" s="420">
        <v>1800</v>
      </c>
      <c r="M35" s="473">
        <f t="shared" si="0"/>
        <v>0.17448623497479643</v>
      </c>
    </row>
    <row r="36" spans="1:13">
      <c r="A36" s="463">
        <v>1916</v>
      </c>
      <c r="B36" s="516">
        <v>8102</v>
      </c>
      <c r="C36" s="275">
        <v>2655</v>
      </c>
      <c r="D36" s="275">
        <v>10757</v>
      </c>
      <c r="E36" s="516" t="s">
        <v>2063</v>
      </c>
      <c r="F36" s="275" t="s">
        <v>2063</v>
      </c>
      <c r="G36" s="420">
        <v>1481</v>
      </c>
      <c r="H36" s="518">
        <v>12238</v>
      </c>
      <c r="I36" s="516" t="s">
        <v>2063</v>
      </c>
      <c r="J36" s="275" t="s">
        <v>2063</v>
      </c>
      <c r="K36" s="420">
        <v>2004</v>
      </c>
      <c r="M36" s="473">
        <f t="shared" si="0"/>
        <v>0.16375224709919922</v>
      </c>
    </row>
    <row r="37" spans="1:13">
      <c r="A37" s="463">
        <v>1917</v>
      </c>
      <c r="B37" s="516">
        <v>10620</v>
      </c>
      <c r="C37" s="275">
        <v>3789</v>
      </c>
      <c r="D37" s="275">
        <v>14409</v>
      </c>
      <c r="E37" s="516" t="s">
        <v>2063</v>
      </c>
      <c r="F37" s="275" t="s">
        <v>2063</v>
      </c>
      <c r="G37" s="420">
        <v>1978</v>
      </c>
      <c r="H37" s="518">
        <v>16387</v>
      </c>
      <c r="I37" s="516" t="s">
        <v>2063</v>
      </c>
      <c r="J37" s="275" t="s">
        <v>2063</v>
      </c>
      <c r="K37" s="420">
        <v>2705</v>
      </c>
      <c r="M37" s="473">
        <f t="shared" si="0"/>
        <v>0.16506987245987673</v>
      </c>
    </row>
    <row r="38" spans="1:13">
      <c r="A38" s="463">
        <v>1918</v>
      </c>
      <c r="B38" s="516">
        <v>13161</v>
      </c>
      <c r="C38" s="275">
        <v>4319</v>
      </c>
      <c r="D38" s="275">
        <v>17480</v>
      </c>
      <c r="E38" s="516" t="s">
        <v>2063</v>
      </c>
      <c r="F38" s="275" t="s">
        <v>2063</v>
      </c>
      <c r="G38" s="420">
        <v>2497</v>
      </c>
      <c r="H38" s="518">
        <v>19977</v>
      </c>
      <c r="I38" s="516" t="s">
        <v>2063</v>
      </c>
      <c r="J38" s="275" t="s">
        <v>2063</v>
      </c>
      <c r="K38" s="420">
        <v>2986</v>
      </c>
      <c r="M38" s="473">
        <f t="shared" si="0"/>
        <v>0.14947189267657807</v>
      </c>
    </row>
    <row r="39" spans="1:13">
      <c r="A39" s="463">
        <v>1919</v>
      </c>
      <c r="B39" s="516">
        <v>14639</v>
      </c>
      <c r="C39" s="275">
        <v>4706</v>
      </c>
      <c r="D39" s="275">
        <v>19345</v>
      </c>
      <c r="E39" s="516" t="s">
        <v>2063</v>
      </c>
      <c r="F39" s="275" t="s">
        <v>2063</v>
      </c>
      <c r="G39" s="420">
        <v>2830</v>
      </c>
      <c r="H39" s="518">
        <v>22175</v>
      </c>
      <c r="I39" s="516" t="s">
        <v>2063</v>
      </c>
      <c r="J39" s="275" t="s">
        <v>2063</v>
      </c>
      <c r="K39" s="420">
        <v>1540</v>
      </c>
      <c r="M39" s="473">
        <f t="shared" si="0"/>
        <v>6.9447576099210817E-2</v>
      </c>
    </row>
    <row r="40" spans="1:13">
      <c r="A40" s="463">
        <v>1920</v>
      </c>
      <c r="B40" s="516">
        <v>16811</v>
      </c>
      <c r="C40" s="275">
        <v>5980</v>
      </c>
      <c r="D40" s="275">
        <v>22791</v>
      </c>
      <c r="E40" s="516" t="s">
        <v>2063</v>
      </c>
      <c r="F40" s="275" t="s">
        <v>2063</v>
      </c>
      <c r="G40" s="420">
        <v>3366</v>
      </c>
      <c r="H40" s="518">
        <v>26157</v>
      </c>
      <c r="I40" s="516" t="s">
        <v>2063</v>
      </c>
      <c r="J40" s="275" t="s">
        <v>2063</v>
      </c>
      <c r="K40" s="420">
        <v>1250</v>
      </c>
      <c r="M40" s="473">
        <f t="shared" si="0"/>
        <v>4.7788354933669765E-2</v>
      </c>
    </row>
    <row r="41" spans="1:13">
      <c r="A41" s="463">
        <v>1921</v>
      </c>
      <c r="B41" s="516">
        <v>11127</v>
      </c>
      <c r="C41" s="275">
        <v>4183</v>
      </c>
      <c r="D41" s="275">
        <v>15310</v>
      </c>
      <c r="E41" s="516" t="s">
        <v>2063</v>
      </c>
      <c r="F41" s="275" t="s">
        <v>2063</v>
      </c>
      <c r="G41" s="420">
        <v>2306</v>
      </c>
      <c r="H41" s="518">
        <v>17616</v>
      </c>
      <c r="I41" s="516" t="s">
        <v>2063</v>
      </c>
      <c r="J41" s="275" t="s">
        <v>2063</v>
      </c>
      <c r="K41" s="420">
        <v>1078</v>
      </c>
      <c r="M41" s="473">
        <f t="shared" si="0"/>
        <v>6.1194368755676659E-2</v>
      </c>
    </row>
    <row r="42" spans="1:13">
      <c r="A42" s="463">
        <v>1922</v>
      </c>
      <c r="B42" s="516">
        <v>11427</v>
      </c>
      <c r="C42" s="275">
        <v>4223</v>
      </c>
      <c r="D42" s="275">
        <v>15650</v>
      </c>
      <c r="E42" s="516" t="s">
        <v>2063</v>
      </c>
      <c r="F42" s="275" t="s">
        <v>2063</v>
      </c>
      <c r="G42" s="420">
        <v>2463</v>
      </c>
      <c r="H42" s="518">
        <v>18113</v>
      </c>
      <c r="I42" s="516" t="s">
        <v>2063</v>
      </c>
      <c r="J42" s="275" t="s">
        <v>2063</v>
      </c>
      <c r="K42" s="420">
        <v>1100</v>
      </c>
      <c r="M42" s="473">
        <f t="shared" si="0"/>
        <v>6.072986252967482E-2</v>
      </c>
    </row>
    <row r="43" spans="1:13">
      <c r="A43" s="463">
        <v>1923</v>
      </c>
      <c r="B43" s="516">
        <v>12568</v>
      </c>
      <c r="C43" s="275">
        <v>4373</v>
      </c>
      <c r="D43" s="275">
        <v>16941</v>
      </c>
      <c r="E43" s="516" t="s">
        <v>2063</v>
      </c>
      <c r="F43" s="275" t="s">
        <v>2063</v>
      </c>
      <c r="G43" s="420">
        <v>2787</v>
      </c>
      <c r="H43" s="518">
        <v>19728</v>
      </c>
      <c r="I43" s="516" t="s">
        <v>2063</v>
      </c>
      <c r="J43" s="275" t="s">
        <v>2063</v>
      </c>
      <c r="K43" s="420">
        <v>1155</v>
      </c>
      <c r="M43" s="473">
        <f t="shared" si="0"/>
        <v>5.8546228710462285E-2</v>
      </c>
    </row>
    <row r="44" spans="1:13">
      <c r="A44" s="463">
        <v>1924</v>
      </c>
      <c r="B44" s="516">
        <v>13084</v>
      </c>
      <c r="C44" s="275">
        <v>4278</v>
      </c>
      <c r="D44" s="275">
        <v>17362</v>
      </c>
      <c r="E44" s="516" t="s">
        <v>2063</v>
      </c>
      <c r="F44" s="275" t="s">
        <v>2063</v>
      </c>
      <c r="G44" s="420">
        <v>2999</v>
      </c>
      <c r="H44" s="518">
        <v>20361</v>
      </c>
      <c r="I44" s="516" t="s">
        <v>2063</v>
      </c>
      <c r="J44" s="275" t="s">
        <v>2063</v>
      </c>
      <c r="K44" s="420">
        <v>1200</v>
      </c>
      <c r="M44" s="473">
        <f t="shared" si="0"/>
        <v>5.8936201561809343E-2</v>
      </c>
    </row>
    <row r="45" spans="1:13">
      <c r="A45" s="463">
        <v>1925</v>
      </c>
      <c r="B45" s="516">
        <v>14269</v>
      </c>
      <c r="C45" s="275">
        <v>4570</v>
      </c>
      <c r="D45" s="275">
        <v>18839</v>
      </c>
      <c r="E45" s="516" t="s">
        <v>2063</v>
      </c>
      <c r="F45" s="275" t="s">
        <v>2063</v>
      </c>
      <c r="G45" s="420">
        <v>3382</v>
      </c>
      <c r="H45" s="518">
        <v>22221</v>
      </c>
      <c r="I45" s="516" t="s">
        <v>2063</v>
      </c>
      <c r="J45" s="275" t="s">
        <v>2063</v>
      </c>
      <c r="K45" s="420">
        <v>1309</v>
      </c>
      <c r="M45" s="473">
        <f t="shared" si="0"/>
        <v>5.8908239953197425E-2</v>
      </c>
    </row>
    <row r="46" spans="1:13">
      <c r="A46" s="463">
        <v>1926</v>
      </c>
      <c r="B46" s="516">
        <v>14736</v>
      </c>
      <c r="C46" s="275">
        <v>4835</v>
      </c>
      <c r="D46" s="275">
        <v>19571</v>
      </c>
      <c r="E46" s="516" t="s">
        <v>2063</v>
      </c>
      <c r="F46" s="275" t="s">
        <v>2063</v>
      </c>
      <c r="G46" s="420">
        <v>3607</v>
      </c>
      <c r="H46" s="518">
        <v>23178</v>
      </c>
      <c r="I46" s="516" t="s">
        <v>2063</v>
      </c>
      <c r="J46" s="275" t="s">
        <v>2063</v>
      </c>
      <c r="K46" s="420">
        <v>1350</v>
      </c>
      <c r="M46" s="473">
        <f t="shared" si="0"/>
        <v>5.8244887393217704E-2</v>
      </c>
    </row>
    <row r="47" spans="1:13">
      <c r="A47" s="463">
        <v>1927</v>
      </c>
      <c r="B47" s="516">
        <v>14227</v>
      </c>
      <c r="C47" s="275">
        <v>4607</v>
      </c>
      <c r="D47" s="275">
        <v>18834</v>
      </c>
      <c r="E47" s="516" t="s">
        <v>2063</v>
      </c>
      <c r="F47" s="275" t="s">
        <v>2063</v>
      </c>
      <c r="G47" s="420">
        <v>3593</v>
      </c>
      <c r="H47" s="518">
        <v>22427</v>
      </c>
      <c r="I47" s="516" t="s">
        <v>2063</v>
      </c>
      <c r="J47" s="275" t="s">
        <v>2063</v>
      </c>
      <c r="K47" s="420">
        <v>1386</v>
      </c>
      <c r="M47" s="473">
        <f t="shared" si="0"/>
        <v>6.1800508315869265E-2</v>
      </c>
    </row>
    <row r="48" spans="1:13">
      <c r="A48" s="463">
        <v>1928</v>
      </c>
      <c r="B48" s="516">
        <v>14094</v>
      </c>
      <c r="C48" s="275">
        <v>4062</v>
      </c>
      <c r="D48" s="275">
        <v>18156</v>
      </c>
      <c r="E48" s="516" t="s">
        <v>2063</v>
      </c>
      <c r="F48" s="275" t="s">
        <v>2063</v>
      </c>
      <c r="G48" s="420">
        <v>3674</v>
      </c>
      <c r="H48" s="518">
        <v>21830</v>
      </c>
      <c r="I48" s="516" t="s">
        <v>2063</v>
      </c>
      <c r="J48" s="275" t="s">
        <v>2063</v>
      </c>
      <c r="K48" s="420">
        <v>1450</v>
      </c>
      <c r="M48" s="473">
        <f t="shared" si="0"/>
        <v>6.6422354557947774E-2</v>
      </c>
    </row>
    <row r="49" spans="1:13">
      <c r="A49" s="463">
        <v>1929</v>
      </c>
      <c r="B49" s="516">
        <v>15319</v>
      </c>
      <c r="C49" s="275">
        <v>4558</v>
      </c>
      <c r="D49" s="275">
        <v>19877</v>
      </c>
      <c r="E49" s="516">
        <v>3496</v>
      </c>
      <c r="F49" s="275">
        <v>625</v>
      </c>
      <c r="G49" s="420">
        <v>4121</v>
      </c>
      <c r="H49" s="518">
        <v>23998</v>
      </c>
      <c r="I49" s="516" t="s">
        <v>2063</v>
      </c>
      <c r="J49" s="275" t="s">
        <v>2063</v>
      </c>
      <c r="K49" s="420">
        <v>1540</v>
      </c>
      <c r="M49" s="473">
        <f t="shared" si="0"/>
        <v>6.4172014334527877E-2</v>
      </c>
    </row>
    <row r="50" spans="1:13">
      <c r="A50" s="463">
        <v>1930</v>
      </c>
      <c r="B50" s="516">
        <v>13891</v>
      </c>
      <c r="C50" s="275">
        <v>4252</v>
      </c>
      <c r="D50" s="275">
        <v>18143</v>
      </c>
      <c r="E50" s="516" t="s">
        <v>2063</v>
      </c>
      <c r="F50" s="275" t="s">
        <v>2063</v>
      </c>
      <c r="G50" s="420">
        <v>3723</v>
      </c>
      <c r="H50" s="518">
        <v>21866</v>
      </c>
      <c r="I50" s="516" t="s">
        <v>2063</v>
      </c>
      <c r="J50" s="275" t="s">
        <v>2063</v>
      </c>
      <c r="K50" s="420">
        <v>1400</v>
      </c>
      <c r="M50" s="473">
        <f t="shared" si="0"/>
        <v>6.4026342266532518E-2</v>
      </c>
    </row>
    <row r="51" spans="1:13">
      <c r="A51" s="463">
        <v>1931</v>
      </c>
      <c r="B51" s="516">
        <v>11057</v>
      </c>
      <c r="C51" s="275">
        <v>3511</v>
      </c>
      <c r="D51" s="275">
        <v>14568</v>
      </c>
      <c r="E51" s="516" t="s">
        <v>2063</v>
      </c>
      <c r="F51" s="275" t="s">
        <v>2063</v>
      </c>
      <c r="G51" s="420">
        <v>2948</v>
      </c>
      <c r="H51" s="518">
        <v>17516</v>
      </c>
      <c r="I51" s="516" t="s">
        <v>2063</v>
      </c>
      <c r="J51" s="275" t="s">
        <v>2063</v>
      </c>
      <c r="K51" s="420">
        <v>1232</v>
      </c>
      <c r="M51" s="473">
        <f t="shared" si="0"/>
        <v>7.0335693080612008E-2</v>
      </c>
    </row>
    <row r="52" spans="1:13">
      <c r="A52" s="463">
        <v>1932</v>
      </c>
      <c r="B52" s="516">
        <v>8618</v>
      </c>
      <c r="C52" s="275">
        <v>3022</v>
      </c>
      <c r="D52" s="275">
        <v>11640</v>
      </c>
      <c r="E52" s="516" t="s">
        <v>2063</v>
      </c>
      <c r="F52" s="275" t="s">
        <v>2063</v>
      </c>
      <c r="G52" s="420">
        <v>2287</v>
      </c>
      <c r="H52" s="518">
        <v>13927</v>
      </c>
      <c r="I52" s="516" t="s">
        <v>2063</v>
      </c>
      <c r="J52" s="275" t="s">
        <v>2063</v>
      </c>
      <c r="K52" s="420">
        <v>1000</v>
      </c>
      <c r="M52" s="473">
        <f t="shared" si="0"/>
        <v>7.1802972643067425E-2</v>
      </c>
    </row>
    <row r="53" spans="1:13">
      <c r="A53" s="463">
        <v>1933</v>
      </c>
      <c r="B53" s="516">
        <v>9192</v>
      </c>
      <c r="C53" s="275">
        <v>2963</v>
      </c>
      <c r="D53" s="275">
        <v>12155</v>
      </c>
      <c r="E53" s="516">
        <v>2048</v>
      </c>
      <c r="F53" s="275">
        <v>411</v>
      </c>
      <c r="G53" s="420">
        <v>2459</v>
      </c>
      <c r="H53" s="518">
        <v>14614</v>
      </c>
      <c r="I53" s="516" t="s">
        <v>2063</v>
      </c>
      <c r="J53" s="275" t="s">
        <v>2063</v>
      </c>
      <c r="K53" s="420">
        <v>800</v>
      </c>
      <c r="M53" s="473">
        <f t="shared" si="0"/>
        <v>5.4742028192144521E-2</v>
      </c>
    </row>
    <row r="54" spans="1:13">
      <c r="A54" s="463">
        <v>1934</v>
      </c>
      <c r="B54" s="516">
        <v>10203</v>
      </c>
      <c r="C54" s="275">
        <v>3091</v>
      </c>
      <c r="D54" s="275">
        <v>13294</v>
      </c>
      <c r="E54" s="516" t="s">
        <v>2063</v>
      </c>
      <c r="F54" s="275" t="s">
        <v>2063</v>
      </c>
      <c r="G54" s="420">
        <v>2662</v>
      </c>
      <c r="H54" s="518">
        <v>15956</v>
      </c>
      <c r="I54" s="516" t="s">
        <v>2063</v>
      </c>
      <c r="J54" s="275" t="s">
        <v>2063</v>
      </c>
      <c r="K54" s="420">
        <v>1190</v>
      </c>
      <c r="M54" s="473">
        <f t="shared" si="0"/>
        <v>7.4580095261970417E-2</v>
      </c>
    </row>
    <row r="55" spans="1:13">
      <c r="A55" s="459">
        <v>1935</v>
      </c>
      <c r="B55" s="516">
        <v>10850</v>
      </c>
      <c r="C55" s="275">
        <v>3613</v>
      </c>
      <c r="D55" s="275">
        <v>14463</v>
      </c>
      <c r="E55" s="516">
        <v>2235</v>
      </c>
      <c r="F55" s="270">
        <v>599</v>
      </c>
      <c r="G55" s="420">
        <v>2834</v>
      </c>
      <c r="H55" s="518">
        <v>17297</v>
      </c>
      <c r="I55" s="459">
        <v>569</v>
      </c>
      <c r="J55" s="275">
        <v>1065</v>
      </c>
      <c r="K55" s="420">
        <v>1634</v>
      </c>
      <c r="M55" s="473">
        <f t="shared" si="0"/>
        <v>9.4467248655836278E-2</v>
      </c>
    </row>
    <row r="56" spans="1:13">
      <c r="A56" s="459">
        <v>1936</v>
      </c>
      <c r="B56" s="516">
        <v>11417</v>
      </c>
      <c r="C56" s="275">
        <v>3575</v>
      </c>
      <c r="D56" s="275">
        <v>14992</v>
      </c>
      <c r="E56" s="516">
        <v>2532</v>
      </c>
      <c r="F56" s="270">
        <v>629</v>
      </c>
      <c r="G56" s="420">
        <v>3161</v>
      </c>
      <c r="H56" s="518">
        <v>18153</v>
      </c>
      <c r="I56" s="459">
        <v>750</v>
      </c>
      <c r="J56" s="275">
        <v>1316</v>
      </c>
      <c r="K56" s="420">
        <v>2066</v>
      </c>
      <c r="M56" s="473">
        <f t="shared" si="0"/>
        <v>0.11381038946730568</v>
      </c>
    </row>
    <row r="57" spans="1:13">
      <c r="A57" s="459">
        <v>1937</v>
      </c>
      <c r="B57" s="516">
        <v>11981</v>
      </c>
      <c r="C57" s="275">
        <v>3614</v>
      </c>
      <c r="D57" s="275">
        <v>15595</v>
      </c>
      <c r="E57" s="516">
        <v>2919</v>
      </c>
      <c r="F57" s="270">
        <v>697</v>
      </c>
      <c r="G57" s="420">
        <v>3616</v>
      </c>
      <c r="H57" s="518">
        <v>19211</v>
      </c>
      <c r="I57" s="459">
        <v>852</v>
      </c>
      <c r="J57" s="275">
        <v>1436</v>
      </c>
      <c r="K57" s="420">
        <v>2288</v>
      </c>
      <c r="M57" s="473">
        <f t="shared" si="0"/>
        <v>0.11909843318931862</v>
      </c>
    </row>
    <row r="58" spans="1:13">
      <c r="A58" s="459">
        <v>1938</v>
      </c>
      <c r="B58" s="516">
        <v>11427</v>
      </c>
      <c r="C58" s="275">
        <v>3272</v>
      </c>
      <c r="D58" s="275">
        <v>14699</v>
      </c>
      <c r="E58" s="516">
        <v>2761</v>
      </c>
      <c r="F58" s="270">
        <v>628</v>
      </c>
      <c r="G58" s="420">
        <v>3389</v>
      </c>
      <c r="H58" s="518">
        <v>18088</v>
      </c>
      <c r="I58" s="459">
        <v>817</v>
      </c>
      <c r="J58" s="275">
        <v>1370</v>
      </c>
      <c r="K58" s="420">
        <v>2187</v>
      </c>
      <c r="M58" s="473">
        <f t="shared" si="0"/>
        <v>0.12090888987173817</v>
      </c>
    </row>
    <row r="59" spans="1:13">
      <c r="A59" s="459">
        <v>1939</v>
      </c>
      <c r="B59" s="516">
        <v>11853</v>
      </c>
      <c r="C59" s="275">
        <v>3331</v>
      </c>
      <c r="D59" s="275">
        <v>15184</v>
      </c>
      <c r="E59" s="516">
        <v>2977</v>
      </c>
      <c r="F59" s="270">
        <v>636</v>
      </c>
      <c r="G59" s="420">
        <v>3613</v>
      </c>
      <c r="H59" s="518">
        <v>18797</v>
      </c>
      <c r="I59" s="459">
        <v>876</v>
      </c>
      <c r="J59" s="275">
        <v>1496</v>
      </c>
      <c r="K59" s="420">
        <v>2372</v>
      </c>
      <c r="M59" s="473">
        <f t="shared" si="0"/>
        <v>0.12619034952386018</v>
      </c>
    </row>
    <row r="60" spans="1:13">
      <c r="A60" s="459">
        <v>1940</v>
      </c>
      <c r="B60" s="516">
        <v>12405</v>
      </c>
      <c r="C60" s="275">
        <v>3499</v>
      </c>
      <c r="D60" s="275">
        <v>15904</v>
      </c>
      <c r="E60" s="516">
        <v>3212</v>
      </c>
      <c r="F60" s="270">
        <v>683</v>
      </c>
      <c r="G60" s="420">
        <v>3895</v>
      </c>
      <c r="H60" s="518">
        <v>19799</v>
      </c>
      <c r="I60" s="459">
        <v>977</v>
      </c>
      <c r="J60" s="275">
        <v>1602</v>
      </c>
      <c r="K60" s="420">
        <v>2579</v>
      </c>
      <c r="M60" s="473">
        <f t="shared" si="0"/>
        <v>0.13025910399515128</v>
      </c>
    </row>
    <row r="61" spans="1:13">
      <c r="A61" s="459">
        <v>1941</v>
      </c>
      <c r="B61" s="516">
        <v>13986</v>
      </c>
      <c r="C61" s="275">
        <v>3851</v>
      </c>
      <c r="D61" s="275">
        <v>17837</v>
      </c>
      <c r="E61" s="516">
        <v>3830</v>
      </c>
      <c r="F61" s="270">
        <v>969</v>
      </c>
      <c r="G61" s="420">
        <v>4799</v>
      </c>
      <c r="H61" s="518">
        <v>22636</v>
      </c>
      <c r="I61" s="516">
        <v>1180</v>
      </c>
      <c r="J61" s="275">
        <v>1914</v>
      </c>
      <c r="K61" s="420">
        <v>3094</v>
      </c>
      <c r="M61" s="473">
        <f t="shared" si="0"/>
        <v>0.13668492666548859</v>
      </c>
    </row>
    <row r="62" spans="1:13">
      <c r="A62" s="459">
        <v>1942</v>
      </c>
      <c r="B62" s="516">
        <v>16754</v>
      </c>
      <c r="C62" s="275">
        <v>4332</v>
      </c>
      <c r="D62" s="275">
        <v>21086</v>
      </c>
      <c r="E62" s="516">
        <v>4744</v>
      </c>
      <c r="F62" s="275">
        <v>1550</v>
      </c>
      <c r="G62" s="420">
        <v>6294</v>
      </c>
      <c r="H62" s="518">
        <v>27380</v>
      </c>
      <c r="I62" s="516">
        <v>1586</v>
      </c>
      <c r="J62" s="275">
        <v>2368</v>
      </c>
      <c r="K62" s="420">
        <v>3954</v>
      </c>
      <c r="M62" s="473">
        <f t="shared" si="0"/>
        <v>0.14441197954711468</v>
      </c>
    </row>
    <row r="63" spans="1:13">
      <c r="A63" s="459">
        <v>1943</v>
      </c>
      <c r="B63" s="516">
        <v>18519</v>
      </c>
      <c r="C63" s="275">
        <v>4993</v>
      </c>
      <c r="D63" s="275">
        <v>23512</v>
      </c>
      <c r="E63" s="516">
        <v>5951</v>
      </c>
      <c r="F63" s="275">
        <v>2394</v>
      </c>
      <c r="G63" s="420">
        <v>8345</v>
      </c>
      <c r="H63" s="518">
        <v>31857</v>
      </c>
      <c r="I63" s="516">
        <v>1981</v>
      </c>
      <c r="J63" s="275">
        <v>2998</v>
      </c>
      <c r="K63" s="420">
        <v>4979</v>
      </c>
      <c r="M63" s="473">
        <f t="shared" si="0"/>
        <v>0.15629218068242459</v>
      </c>
    </row>
    <row r="64" spans="1:13">
      <c r="A64" s="459">
        <v>1944</v>
      </c>
      <c r="B64" s="516">
        <v>20067</v>
      </c>
      <c r="C64" s="275">
        <v>5010</v>
      </c>
      <c r="D64" s="275">
        <v>25077</v>
      </c>
      <c r="E64" s="516">
        <v>6749</v>
      </c>
      <c r="F64" s="275">
        <v>3144</v>
      </c>
      <c r="G64" s="420">
        <v>9893</v>
      </c>
      <c r="H64" s="518">
        <v>34970</v>
      </c>
      <c r="I64" s="516">
        <v>2379</v>
      </c>
      <c r="J64" s="275">
        <v>3432</v>
      </c>
      <c r="K64" s="420">
        <v>5811</v>
      </c>
      <c r="M64" s="473">
        <f t="shared" si="0"/>
        <v>0.16617100371747212</v>
      </c>
    </row>
    <row r="65" spans="1:13">
      <c r="A65" s="459">
        <v>1945</v>
      </c>
      <c r="B65" s="516">
        <v>21340</v>
      </c>
      <c r="C65" s="275">
        <v>5309</v>
      </c>
      <c r="D65" s="275">
        <v>26649</v>
      </c>
      <c r="E65" s="516">
        <v>7669</v>
      </c>
      <c r="F65" s="275">
        <v>3566</v>
      </c>
      <c r="G65" s="420">
        <v>11235</v>
      </c>
      <c r="H65" s="518">
        <v>37884</v>
      </c>
      <c r="I65" s="516">
        <v>2764</v>
      </c>
      <c r="J65" s="275">
        <v>3924</v>
      </c>
      <c r="K65" s="420">
        <v>6688</v>
      </c>
      <c r="M65" s="473">
        <f t="shared" si="0"/>
        <v>0.17653890824622531</v>
      </c>
    </row>
    <row r="66" spans="1:13">
      <c r="A66" s="459">
        <v>1946</v>
      </c>
      <c r="B66" s="516">
        <v>26435</v>
      </c>
      <c r="C66" s="275">
        <v>6099</v>
      </c>
      <c r="D66" s="275">
        <v>32534</v>
      </c>
      <c r="E66" s="516">
        <v>8800</v>
      </c>
      <c r="F66" s="275">
        <v>2232</v>
      </c>
      <c r="G66" s="420">
        <v>11032</v>
      </c>
      <c r="H66" s="518">
        <v>43566</v>
      </c>
      <c r="I66" s="516">
        <v>3283</v>
      </c>
      <c r="J66" s="275">
        <v>4347</v>
      </c>
      <c r="K66" s="420">
        <v>7630</v>
      </c>
      <c r="M66" s="473">
        <f t="shared" si="0"/>
        <v>0.17513657439287517</v>
      </c>
    </row>
    <row r="67" spans="1:13">
      <c r="A67" s="459">
        <v>1947</v>
      </c>
      <c r="B67" s="516">
        <v>30285</v>
      </c>
      <c r="C67" s="275">
        <v>6544</v>
      </c>
      <c r="D67" s="275">
        <v>36829</v>
      </c>
      <c r="E67" s="516">
        <v>9633</v>
      </c>
      <c r="F67" s="275">
        <v>2170</v>
      </c>
      <c r="G67" s="420">
        <v>11803</v>
      </c>
      <c r="H67" s="518">
        <v>48632</v>
      </c>
      <c r="I67" s="516">
        <v>3362</v>
      </c>
      <c r="J67" s="275">
        <v>4548</v>
      </c>
      <c r="K67" s="420">
        <v>7910</v>
      </c>
      <c r="M67" s="473">
        <f t="shared" si="0"/>
        <v>0.16265010692548115</v>
      </c>
    </row>
    <row r="68" spans="1:13">
      <c r="A68" s="459">
        <v>1948</v>
      </c>
      <c r="B68" s="516">
        <v>32396</v>
      </c>
      <c r="C68" s="275">
        <v>6706</v>
      </c>
      <c r="D68" s="275">
        <v>39102</v>
      </c>
      <c r="E68" s="516">
        <v>9912</v>
      </c>
      <c r="F68" s="275">
        <v>2324</v>
      </c>
      <c r="G68" s="420">
        <v>12236</v>
      </c>
      <c r="H68" s="518">
        <v>51338</v>
      </c>
      <c r="I68" s="516">
        <v>3446</v>
      </c>
      <c r="J68" s="275">
        <v>4544</v>
      </c>
      <c r="K68" s="420">
        <v>7990</v>
      </c>
      <c r="M68" s="473">
        <f t="shared" si="0"/>
        <v>0.15563520199462386</v>
      </c>
    </row>
    <row r="69" spans="1:13">
      <c r="A69" s="459">
        <v>1949</v>
      </c>
      <c r="B69" s="516">
        <v>32210</v>
      </c>
      <c r="C69" s="275">
        <v>5896</v>
      </c>
      <c r="D69" s="275">
        <v>38106</v>
      </c>
      <c r="E69" s="516">
        <v>9752</v>
      </c>
      <c r="F69" s="275">
        <v>2250</v>
      </c>
      <c r="G69" s="420">
        <v>12002</v>
      </c>
      <c r="H69" s="518">
        <v>50108</v>
      </c>
      <c r="I69" s="516">
        <v>3388</v>
      </c>
      <c r="J69" s="275">
        <v>4397</v>
      </c>
      <c r="K69" s="420">
        <v>7785</v>
      </c>
      <c r="M69" s="473">
        <f t="shared" si="0"/>
        <v>0.15536441286820468</v>
      </c>
    </row>
    <row r="70" spans="1:13">
      <c r="A70" s="459">
        <v>1950</v>
      </c>
      <c r="B70" s="516">
        <v>33761</v>
      </c>
      <c r="C70" s="275">
        <v>5797</v>
      </c>
      <c r="D70" s="275">
        <v>39558</v>
      </c>
      <c r="E70" s="516">
        <v>10071</v>
      </c>
      <c r="F70" s="275">
        <v>2398</v>
      </c>
      <c r="G70" s="420">
        <v>12469</v>
      </c>
      <c r="H70" s="518">
        <v>52027</v>
      </c>
      <c r="I70" s="516">
        <v>3455</v>
      </c>
      <c r="J70" s="275">
        <v>4413</v>
      </c>
      <c r="K70" s="420">
        <v>7868</v>
      </c>
      <c r="M70" s="473">
        <f t="shared" si="0"/>
        <v>0.15122916946969842</v>
      </c>
    </row>
    <row r="71" spans="1:13">
      <c r="A71" s="459">
        <v>1951</v>
      </c>
      <c r="B71" s="516">
        <v>37805</v>
      </c>
      <c r="C71" s="275">
        <v>6364</v>
      </c>
      <c r="D71" s="275">
        <v>44169</v>
      </c>
      <c r="E71" s="516">
        <v>11116</v>
      </c>
      <c r="F71" s="275">
        <v>3130</v>
      </c>
      <c r="G71" s="420">
        <v>14246</v>
      </c>
      <c r="H71" s="518">
        <v>58415</v>
      </c>
      <c r="I71" s="516">
        <v>3789</v>
      </c>
      <c r="J71" s="275">
        <v>4765</v>
      </c>
      <c r="K71" s="420">
        <v>8554</v>
      </c>
      <c r="M71" s="473">
        <f t="shared" si="0"/>
        <v>0.14643499101258239</v>
      </c>
    </row>
    <row r="72" spans="1:13">
      <c r="A72" s="459">
        <v>1952</v>
      </c>
      <c r="B72" s="516">
        <v>39691</v>
      </c>
      <c r="C72" s="275">
        <v>6293</v>
      </c>
      <c r="D72" s="275">
        <v>45984</v>
      </c>
      <c r="E72" s="516">
        <v>11612</v>
      </c>
      <c r="F72" s="275">
        <v>3315</v>
      </c>
      <c r="G72" s="420">
        <v>14927</v>
      </c>
      <c r="H72" s="518">
        <v>60911</v>
      </c>
      <c r="I72" s="516">
        <v>3999</v>
      </c>
      <c r="J72" s="275">
        <v>4899</v>
      </c>
      <c r="K72" s="420">
        <v>8898</v>
      </c>
      <c r="M72" s="473">
        <f t="shared" ref="M72:M103" si="1">K72/H72</f>
        <v>0.1460819884749881</v>
      </c>
    </row>
    <row r="73" spans="1:13">
      <c r="A73" s="459">
        <v>1953</v>
      </c>
      <c r="B73" s="516">
        <v>40461</v>
      </c>
      <c r="C73" s="275">
        <v>5973</v>
      </c>
      <c r="D73" s="275">
        <v>46434</v>
      </c>
      <c r="E73" s="516">
        <v>12009</v>
      </c>
      <c r="F73" s="275">
        <v>3222</v>
      </c>
      <c r="G73" s="420">
        <v>15231</v>
      </c>
      <c r="H73" s="518">
        <v>61665</v>
      </c>
      <c r="I73" s="516">
        <v>4080</v>
      </c>
      <c r="J73" s="275">
        <v>4960</v>
      </c>
      <c r="K73" s="420">
        <v>9040</v>
      </c>
      <c r="M73" s="473">
        <f t="shared" si="1"/>
        <v>0.14659855671774913</v>
      </c>
    </row>
    <row r="74" spans="1:13">
      <c r="A74" s="459">
        <v>1954</v>
      </c>
      <c r="B74" s="516">
        <v>40724</v>
      </c>
      <c r="C74" s="275">
        <v>5679</v>
      </c>
      <c r="D74" s="275">
        <v>46403</v>
      </c>
      <c r="E74" s="516">
        <v>12242</v>
      </c>
      <c r="F74" s="275">
        <v>3195</v>
      </c>
      <c r="G74" s="420">
        <v>15437</v>
      </c>
      <c r="H74" s="518">
        <v>61840</v>
      </c>
      <c r="I74" s="516">
        <v>4189</v>
      </c>
      <c r="J74" s="275">
        <v>4946</v>
      </c>
      <c r="K74" s="420">
        <v>9135</v>
      </c>
      <c r="M74" s="473">
        <f t="shared" si="1"/>
        <v>0.14771992238033635</v>
      </c>
    </row>
    <row r="75" spans="1:13">
      <c r="A75" s="459">
        <v>1955</v>
      </c>
      <c r="B75" s="516">
        <v>41314</v>
      </c>
      <c r="C75" s="275">
        <v>5470</v>
      </c>
      <c r="D75" s="275">
        <v>46784</v>
      </c>
      <c r="E75" s="516">
        <v>12950</v>
      </c>
      <c r="F75" s="275">
        <v>3059</v>
      </c>
      <c r="G75" s="420">
        <v>16009</v>
      </c>
      <c r="H75" s="518">
        <v>62793</v>
      </c>
      <c r="I75" s="516">
        <v>4361</v>
      </c>
      <c r="J75" s="275">
        <v>5068</v>
      </c>
      <c r="K75" s="420">
        <v>9429</v>
      </c>
      <c r="M75" s="473">
        <f t="shared" si="1"/>
        <v>0.15016004968706703</v>
      </c>
    </row>
    <row r="76" spans="1:13">
      <c r="A76" s="459">
        <v>1956</v>
      </c>
      <c r="B76" s="516">
        <v>42925</v>
      </c>
      <c r="C76" s="275">
        <v>5324</v>
      </c>
      <c r="D76" s="275">
        <v>48249</v>
      </c>
      <c r="E76" s="516">
        <v>13725</v>
      </c>
      <c r="F76" s="275">
        <v>3066</v>
      </c>
      <c r="G76" s="420">
        <v>16791</v>
      </c>
      <c r="H76" s="518">
        <v>65040</v>
      </c>
      <c r="I76" s="516">
        <v>4780</v>
      </c>
      <c r="J76" s="275">
        <v>5300</v>
      </c>
      <c r="K76" s="420">
        <v>10080</v>
      </c>
      <c r="M76" s="473">
        <f t="shared" si="1"/>
        <v>0.15498154981549817</v>
      </c>
    </row>
    <row r="77" spans="1:13">
      <c r="A77" s="459">
        <v>1957</v>
      </c>
      <c r="B77" s="516">
        <v>46672</v>
      </c>
      <c r="C77" s="275">
        <v>5293</v>
      </c>
      <c r="D77" s="275">
        <v>51965</v>
      </c>
      <c r="E77" s="516">
        <v>14381</v>
      </c>
      <c r="F77" s="275">
        <v>3164</v>
      </c>
      <c r="G77" s="420">
        <v>17545</v>
      </c>
      <c r="H77" s="518">
        <v>69510</v>
      </c>
      <c r="I77" s="516">
        <v>5093</v>
      </c>
      <c r="J77" s="275">
        <v>5438</v>
      </c>
      <c r="K77" s="420">
        <v>10531</v>
      </c>
      <c r="M77" s="473">
        <f t="shared" si="1"/>
        <v>0.15150338080851675</v>
      </c>
    </row>
    <row r="78" spans="1:13">
      <c r="A78" s="459">
        <v>1958</v>
      </c>
      <c r="B78" s="516">
        <v>48428</v>
      </c>
      <c r="C78" s="275">
        <v>5306</v>
      </c>
      <c r="D78" s="275">
        <v>53734</v>
      </c>
      <c r="E78" s="516">
        <v>14575</v>
      </c>
      <c r="F78" s="275">
        <v>3314</v>
      </c>
      <c r="G78" s="420">
        <v>17889</v>
      </c>
      <c r="H78" s="518">
        <v>71623</v>
      </c>
      <c r="I78" s="516">
        <v>5365</v>
      </c>
      <c r="J78" s="275">
        <v>5501</v>
      </c>
      <c r="K78" s="420">
        <v>10866</v>
      </c>
      <c r="M78" s="473">
        <f t="shared" si="1"/>
        <v>0.15171104254220014</v>
      </c>
    </row>
    <row r="79" spans="1:13">
      <c r="A79" s="459">
        <v>1959</v>
      </c>
      <c r="B79" s="516">
        <v>48906</v>
      </c>
      <c r="C79" s="275">
        <v>4988</v>
      </c>
      <c r="D79" s="275">
        <v>53894</v>
      </c>
      <c r="E79" s="516">
        <v>15527</v>
      </c>
      <c r="F79" s="275">
        <v>3307</v>
      </c>
      <c r="G79" s="420">
        <v>18834</v>
      </c>
      <c r="H79" s="518">
        <v>72728</v>
      </c>
      <c r="I79" s="516">
        <v>5653</v>
      </c>
      <c r="J79" s="275">
        <v>5659</v>
      </c>
      <c r="K79" s="420">
        <v>11312</v>
      </c>
      <c r="M79" s="473">
        <f t="shared" si="1"/>
        <v>0.15553844461555386</v>
      </c>
    </row>
    <row r="80" spans="1:13">
      <c r="A80" s="459">
        <v>1960</v>
      </c>
      <c r="B80" s="516">
        <v>50338</v>
      </c>
      <c r="C80" s="275">
        <v>4697</v>
      </c>
      <c r="D80" s="275">
        <v>55035</v>
      </c>
      <c r="E80" s="516">
        <v>16191</v>
      </c>
      <c r="F80" s="275">
        <v>3416</v>
      </c>
      <c r="G80" s="420">
        <v>19607</v>
      </c>
      <c r="H80" s="518">
        <v>74642</v>
      </c>
      <c r="I80" s="516">
        <v>5793</v>
      </c>
      <c r="J80" s="275">
        <v>5734</v>
      </c>
      <c r="K80" s="420">
        <v>11527</v>
      </c>
      <c r="M80" s="473">
        <f t="shared" si="1"/>
        <v>0.15443048149835215</v>
      </c>
    </row>
    <row r="81" spans="1:13">
      <c r="A81" s="459">
        <v>1961</v>
      </c>
      <c r="B81" s="516">
        <v>50952</v>
      </c>
      <c r="C81" s="275">
        <v>4591</v>
      </c>
      <c r="D81" s="275">
        <v>55543</v>
      </c>
      <c r="E81" s="516">
        <v>16861</v>
      </c>
      <c r="F81" s="275">
        <v>3524</v>
      </c>
      <c r="G81" s="420">
        <v>20385</v>
      </c>
      <c r="H81" s="518">
        <v>75928</v>
      </c>
      <c r="I81" s="516">
        <v>5794</v>
      </c>
      <c r="J81" s="275">
        <v>5707</v>
      </c>
      <c r="K81" s="420">
        <v>11501</v>
      </c>
      <c r="M81" s="473">
        <f t="shared" si="1"/>
        <v>0.15147244758191972</v>
      </c>
    </row>
    <row r="82" spans="1:13">
      <c r="A82" s="459">
        <v>1962</v>
      </c>
      <c r="B82" s="516">
        <v>51994</v>
      </c>
      <c r="C82" s="275">
        <v>4353</v>
      </c>
      <c r="D82" s="275">
        <v>56347</v>
      </c>
      <c r="E82" s="516">
        <v>17939</v>
      </c>
      <c r="F82" s="275">
        <v>3656</v>
      </c>
      <c r="G82" s="420">
        <v>21595</v>
      </c>
      <c r="H82" s="518">
        <v>77942</v>
      </c>
      <c r="I82" s="516">
        <v>6279</v>
      </c>
      <c r="J82" s="275">
        <v>5964</v>
      </c>
      <c r="K82" s="420">
        <v>12243</v>
      </c>
      <c r="M82" s="473">
        <f t="shared" si="1"/>
        <v>0.15707834030432885</v>
      </c>
    </row>
    <row r="83" spans="1:13">
      <c r="A83" s="459">
        <v>1963</v>
      </c>
      <c r="B83" s="516">
        <v>52436</v>
      </c>
      <c r="C83" s="275">
        <v>3980</v>
      </c>
      <c r="D83" s="275">
        <v>56416</v>
      </c>
      <c r="E83" s="516">
        <v>18850</v>
      </c>
      <c r="F83" s="275">
        <v>3707</v>
      </c>
      <c r="G83" s="420">
        <v>22557</v>
      </c>
      <c r="H83" s="518">
        <v>78973</v>
      </c>
      <c r="I83" s="516">
        <v>6559</v>
      </c>
      <c r="J83" s="275">
        <v>6149</v>
      </c>
      <c r="K83" s="420">
        <v>12708</v>
      </c>
      <c r="M83" s="473">
        <f t="shared" si="1"/>
        <v>0.16091575601787952</v>
      </c>
    </row>
    <row r="84" spans="1:13">
      <c r="A84" s="459">
        <v>1964</v>
      </c>
      <c r="B84" s="516">
        <v>54716</v>
      </c>
      <c r="C84" s="275">
        <v>3988</v>
      </c>
      <c r="D84" s="275">
        <v>58704</v>
      </c>
      <c r="E84" s="516">
        <v>20157</v>
      </c>
      <c r="F84" s="275">
        <v>3865</v>
      </c>
      <c r="G84" s="420">
        <v>24022</v>
      </c>
      <c r="H84" s="518">
        <v>82726</v>
      </c>
      <c r="I84" s="516">
        <v>6991</v>
      </c>
      <c r="J84" s="275">
        <v>6366</v>
      </c>
      <c r="K84" s="420">
        <v>13357</v>
      </c>
      <c r="M84" s="473">
        <f t="shared" si="1"/>
        <v>0.16146072576940745</v>
      </c>
    </row>
    <row r="85" spans="1:13">
      <c r="A85" s="459">
        <v>1965</v>
      </c>
      <c r="B85" s="516">
        <v>57643</v>
      </c>
      <c r="C85" s="275">
        <v>3940</v>
      </c>
      <c r="D85" s="275">
        <v>61583</v>
      </c>
      <c r="E85" s="516">
        <v>22115</v>
      </c>
      <c r="F85" s="275">
        <v>4082</v>
      </c>
      <c r="G85" s="420">
        <v>26197</v>
      </c>
      <c r="H85" s="518">
        <v>87780</v>
      </c>
      <c r="I85" s="516">
        <v>7438</v>
      </c>
      <c r="J85" s="275">
        <v>6662</v>
      </c>
      <c r="K85" s="420">
        <v>14100</v>
      </c>
      <c r="M85" s="473">
        <f t="shared" si="1"/>
        <v>0.16062884483937115</v>
      </c>
    </row>
    <row r="86" spans="1:13">
      <c r="A86" s="459">
        <v>1966</v>
      </c>
      <c r="B86" s="516">
        <v>60177</v>
      </c>
      <c r="C86" s="275">
        <v>3815</v>
      </c>
      <c r="D86" s="275">
        <v>63992</v>
      </c>
      <c r="E86" s="516">
        <v>24161</v>
      </c>
      <c r="F86" s="275">
        <v>4540</v>
      </c>
      <c r="G86" s="420">
        <v>28701</v>
      </c>
      <c r="H86" s="518">
        <v>92693</v>
      </c>
      <c r="I86" s="516">
        <v>8075</v>
      </c>
      <c r="J86" s="275">
        <v>7061</v>
      </c>
      <c r="K86" s="420">
        <v>15136</v>
      </c>
      <c r="M86" s="473">
        <f t="shared" si="1"/>
        <v>0.16329172645183562</v>
      </c>
    </row>
    <row r="87" spans="1:13">
      <c r="A87" s="459">
        <v>1967</v>
      </c>
      <c r="B87" s="516">
        <v>60641</v>
      </c>
      <c r="C87" s="275">
        <v>3659</v>
      </c>
      <c r="D87" s="275">
        <v>64300</v>
      </c>
      <c r="E87" s="516">
        <v>25540</v>
      </c>
      <c r="F87" s="275">
        <v>4879</v>
      </c>
      <c r="G87" s="420">
        <v>30419</v>
      </c>
      <c r="H87" s="518">
        <v>94719</v>
      </c>
      <c r="I87" s="516">
        <v>8448</v>
      </c>
      <c r="J87" s="275">
        <v>7396</v>
      </c>
      <c r="K87" s="420">
        <v>15844</v>
      </c>
      <c r="M87" s="473">
        <f t="shared" si="1"/>
        <v>0.16727372544051353</v>
      </c>
    </row>
    <row r="88" spans="1:13">
      <c r="A88" s="459">
        <v>1968</v>
      </c>
      <c r="B88" s="516">
        <v>63981</v>
      </c>
      <c r="C88" s="275">
        <v>3707</v>
      </c>
      <c r="D88" s="275">
        <v>67688</v>
      </c>
      <c r="E88" s="516">
        <v>28326</v>
      </c>
      <c r="F88" s="275">
        <v>5134</v>
      </c>
      <c r="G88" s="420">
        <v>33460</v>
      </c>
      <c r="H88" s="518">
        <v>101148</v>
      </c>
      <c r="I88" s="516">
        <v>9234</v>
      </c>
      <c r="J88" s="275">
        <v>7896</v>
      </c>
      <c r="K88" s="420">
        <v>17130</v>
      </c>
      <c r="M88" s="473">
        <f t="shared" si="1"/>
        <v>0.16935579546802704</v>
      </c>
    </row>
    <row r="89" spans="1:13">
      <c r="A89" s="459">
        <v>1969</v>
      </c>
      <c r="B89" s="516">
        <v>68506</v>
      </c>
      <c r="C89" s="275">
        <v>3849</v>
      </c>
      <c r="D89" s="275">
        <v>72355</v>
      </c>
      <c r="E89" s="516">
        <v>30561</v>
      </c>
      <c r="F89" s="275">
        <v>5554</v>
      </c>
      <c r="G89" s="420">
        <v>36115</v>
      </c>
      <c r="H89" s="518">
        <v>108470</v>
      </c>
      <c r="I89" s="516">
        <v>9855</v>
      </c>
      <c r="J89" s="275">
        <v>8193</v>
      </c>
      <c r="K89" s="420">
        <v>18048</v>
      </c>
      <c r="M89" s="473">
        <f t="shared" si="1"/>
        <v>0.16638701945238316</v>
      </c>
    </row>
    <row r="90" spans="1:13">
      <c r="A90" s="459">
        <v>1970</v>
      </c>
      <c r="B90" s="516">
        <v>74821</v>
      </c>
      <c r="C90" s="275">
        <v>4086</v>
      </c>
      <c r="D90" s="275">
        <v>78907</v>
      </c>
      <c r="E90" s="516">
        <v>33777</v>
      </c>
      <c r="F90" s="275">
        <v>5806</v>
      </c>
      <c r="G90" s="420">
        <v>39583</v>
      </c>
      <c r="H90" s="518">
        <v>118490</v>
      </c>
      <c r="I90" s="516">
        <v>10845</v>
      </c>
      <c r="J90" s="275">
        <v>9069</v>
      </c>
      <c r="K90" s="420">
        <v>19914</v>
      </c>
      <c r="M90" s="473">
        <f t="shared" si="1"/>
        <v>0.16806481559625286</v>
      </c>
    </row>
    <row r="91" spans="1:13">
      <c r="A91" s="459">
        <v>1971</v>
      </c>
      <c r="B91" s="516">
        <v>78829</v>
      </c>
      <c r="C91" s="275">
        <v>4080</v>
      </c>
      <c r="D91" s="275">
        <v>82909</v>
      </c>
      <c r="E91" s="516">
        <v>36096</v>
      </c>
      <c r="F91" s="275">
        <v>6155</v>
      </c>
      <c r="G91" s="420">
        <v>42251</v>
      </c>
      <c r="H91" s="518">
        <v>125160</v>
      </c>
      <c r="I91" s="516">
        <v>11905</v>
      </c>
      <c r="J91" s="275">
        <v>9553</v>
      </c>
      <c r="K91" s="420">
        <v>21458</v>
      </c>
      <c r="M91" s="473">
        <f t="shared" si="1"/>
        <v>0.17144455097475231</v>
      </c>
    </row>
    <row r="92" spans="1:13">
      <c r="A92" s="459">
        <v>1972</v>
      </c>
      <c r="B92" s="516">
        <v>85209</v>
      </c>
      <c r="C92" s="275">
        <v>4297</v>
      </c>
      <c r="D92" s="275">
        <v>89506</v>
      </c>
      <c r="E92" s="516">
        <v>40440</v>
      </c>
      <c r="F92" s="275">
        <v>6147</v>
      </c>
      <c r="G92" s="420">
        <v>46587</v>
      </c>
      <c r="H92" s="518">
        <v>136093</v>
      </c>
      <c r="I92" s="516">
        <v>12625</v>
      </c>
      <c r="J92" s="275">
        <v>9576</v>
      </c>
      <c r="K92" s="420">
        <v>22201</v>
      </c>
      <c r="M92" s="473">
        <f t="shared" si="1"/>
        <v>0.16313109417824576</v>
      </c>
    </row>
    <row r="93" spans="1:13">
      <c r="A93" s="459">
        <v>1973</v>
      </c>
      <c r="B93" s="516">
        <v>93816</v>
      </c>
      <c r="C93" s="275">
        <v>5217</v>
      </c>
      <c r="D93" s="275">
        <v>99033</v>
      </c>
      <c r="E93" s="516">
        <v>45162</v>
      </c>
      <c r="F93" s="275">
        <v>7488</v>
      </c>
      <c r="G93" s="420">
        <v>52650</v>
      </c>
      <c r="H93" s="518">
        <v>151683</v>
      </c>
      <c r="I93" s="516">
        <v>13595</v>
      </c>
      <c r="J93" s="275">
        <v>10573</v>
      </c>
      <c r="K93" s="420">
        <v>24168</v>
      </c>
      <c r="M93" s="473">
        <f t="shared" si="1"/>
        <v>0.15933229168726884</v>
      </c>
    </row>
    <row r="94" spans="1:13">
      <c r="A94" s="459">
        <v>1974</v>
      </c>
      <c r="B94" s="516">
        <v>106070</v>
      </c>
      <c r="C94" s="275">
        <v>6114</v>
      </c>
      <c r="D94" s="275">
        <v>112184</v>
      </c>
      <c r="E94" s="516">
        <v>48924</v>
      </c>
      <c r="F94" s="275">
        <v>9121</v>
      </c>
      <c r="G94" s="420">
        <v>58045</v>
      </c>
      <c r="H94" s="518">
        <v>170229</v>
      </c>
      <c r="I94" s="516">
        <v>14903</v>
      </c>
      <c r="J94" s="275">
        <v>11316</v>
      </c>
      <c r="K94" s="420">
        <v>26219</v>
      </c>
      <c r="M94" s="473">
        <f t="shared" si="1"/>
        <v>0.1540219351579343</v>
      </c>
    </row>
    <row r="95" spans="1:13">
      <c r="A95" s="459">
        <v>1975</v>
      </c>
      <c r="B95" s="516">
        <v>116138</v>
      </c>
      <c r="C95" s="275">
        <v>5975</v>
      </c>
      <c r="D95" s="275">
        <v>122113</v>
      </c>
      <c r="E95" s="516">
        <v>57848</v>
      </c>
      <c r="F95" s="275">
        <v>10261</v>
      </c>
      <c r="G95" s="420">
        <v>68109</v>
      </c>
      <c r="H95" s="518">
        <v>190222</v>
      </c>
      <c r="I95" s="516">
        <v>16280</v>
      </c>
      <c r="J95" s="275">
        <v>12526</v>
      </c>
      <c r="K95" s="420">
        <v>28806</v>
      </c>
      <c r="M95" s="473">
        <f t="shared" si="1"/>
        <v>0.15143358812335062</v>
      </c>
    </row>
    <row r="96" spans="1:13">
      <c r="A96" s="459">
        <v>1976</v>
      </c>
      <c r="B96" s="516">
        <v>123800</v>
      </c>
      <c r="C96" s="275">
        <v>6149</v>
      </c>
      <c r="D96" s="275">
        <v>129949</v>
      </c>
      <c r="E96" s="516">
        <v>65638</v>
      </c>
      <c r="F96" s="275">
        <v>11195</v>
      </c>
      <c r="G96" s="420">
        <v>76833</v>
      </c>
      <c r="H96" s="518">
        <v>206782</v>
      </c>
      <c r="I96" s="516">
        <v>17096</v>
      </c>
      <c r="J96" s="275">
        <v>13590</v>
      </c>
      <c r="K96" s="420">
        <v>30686</v>
      </c>
      <c r="M96" s="473">
        <f t="shared" si="1"/>
        <v>0.14839782959832093</v>
      </c>
    </row>
    <row r="97" spans="1:13">
      <c r="A97" s="459">
        <v>1977</v>
      </c>
      <c r="B97" s="516">
        <v>132718</v>
      </c>
      <c r="C97" s="275">
        <v>6808</v>
      </c>
      <c r="D97" s="275">
        <v>139526</v>
      </c>
      <c r="E97" s="516">
        <v>72773</v>
      </c>
      <c r="F97" s="275">
        <v>12062</v>
      </c>
      <c r="G97" s="420">
        <v>84835</v>
      </c>
      <c r="H97" s="518">
        <v>224361</v>
      </c>
      <c r="I97" s="516">
        <v>18235</v>
      </c>
      <c r="J97" s="275">
        <v>14960</v>
      </c>
      <c r="K97" s="420">
        <v>33195</v>
      </c>
      <c r="M97" s="473">
        <f t="shared" si="1"/>
        <v>0.14795352133392167</v>
      </c>
    </row>
    <row r="98" spans="1:13">
      <c r="A98" s="459">
        <v>1978</v>
      </c>
      <c r="B98" s="516">
        <v>146110</v>
      </c>
      <c r="C98" s="275">
        <v>7204</v>
      </c>
      <c r="D98" s="275">
        <v>153314</v>
      </c>
      <c r="E98" s="516">
        <v>82229</v>
      </c>
      <c r="F98" s="275">
        <v>13855</v>
      </c>
      <c r="G98" s="420">
        <v>96084</v>
      </c>
      <c r="H98" s="518">
        <v>249398</v>
      </c>
      <c r="I98" s="516">
        <v>19612</v>
      </c>
      <c r="J98" s="275">
        <v>16668</v>
      </c>
      <c r="K98" s="420">
        <v>36280</v>
      </c>
      <c r="M98" s="473">
        <f t="shared" si="1"/>
        <v>0.14547029246425391</v>
      </c>
    </row>
    <row r="99" spans="1:13">
      <c r="A99" s="459">
        <v>1979</v>
      </c>
      <c r="B99" s="516">
        <v>162781</v>
      </c>
      <c r="C99" s="275">
        <v>7712</v>
      </c>
      <c r="D99" s="275">
        <v>170493</v>
      </c>
      <c r="E99" s="516">
        <v>93869</v>
      </c>
      <c r="F99" s="275">
        <v>15302</v>
      </c>
      <c r="G99" s="420">
        <v>109171</v>
      </c>
      <c r="H99" s="518">
        <v>279664</v>
      </c>
      <c r="I99" s="516">
        <v>21911</v>
      </c>
      <c r="J99" s="275">
        <v>18893</v>
      </c>
      <c r="K99" s="420">
        <v>40804</v>
      </c>
      <c r="M99" s="473">
        <f t="shared" si="1"/>
        <v>0.14590365581555009</v>
      </c>
    </row>
    <row r="100" spans="1:13">
      <c r="A100" s="459">
        <v>1980</v>
      </c>
      <c r="B100" s="516">
        <v>179652</v>
      </c>
      <c r="C100" s="275">
        <v>8415</v>
      </c>
      <c r="D100" s="275">
        <v>188067</v>
      </c>
      <c r="E100" s="516">
        <v>103119</v>
      </c>
      <c r="F100" s="275">
        <v>17177</v>
      </c>
      <c r="G100" s="420">
        <v>120296</v>
      </c>
      <c r="H100" s="518">
        <v>308363</v>
      </c>
      <c r="I100" s="516">
        <v>24788</v>
      </c>
      <c r="J100" s="275">
        <v>20656</v>
      </c>
      <c r="K100" s="420">
        <v>45444</v>
      </c>
      <c r="M100" s="473">
        <f t="shared" si="1"/>
        <v>0.14737176639220659</v>
      </c>
    </row>
    <row r="101" spans="1:13">
      <c r="A101" s="459">
        <v>1981</v>
      </c>
      <c r="B101" s="516">
        <v>191426</v>
      </c>
      <c r="C101" s="275">
        <v>9043</v>
      </c>
      <c r="D101" s="275">
        <v>200469</v>
      </c>
      <c r="E101" s="516">
        <v>113053</v>
      </c>
      <c r="F101" s="275">
        <v>17861</v>
      </c>
      <c r="G101" s="420">
        <v>130914</v>
      </c>
      <c r="H101" s="518">
        <v>331383</v>
      </c>
      <c r="I101" s="516">
        <v>26418</v>
      </c>
      <c r="J101" s="275">
        <v>22255</v>
      </c>
      <c r="K101" s="420">
        <v>48673</v>
      </c>
      <c r="M101" s="473">
        <f t="shared" si="1"/>
        <v>0.14687838543316947</v>
      </c>
    </row>
    <row r="102" spans="1:13">
      <c r="A102" s="459">
        <v>1982</v>
      </c>
      <c r="B102" s="516">
        <v>199985</v>
      </c>
      <c r="C102" s="275">
        <v>8931</v>
      </c>
      <c r="D102" s="275">
        <v>208916</v>
      </c>
      <c r="E102" s="516">
        <v>121514</v>
      </c>
      <c r="F102" s="275">
        <v>18262</v>
      </c>
      <c r="G102" s="420">
        <v>139776</v>
      </c>
      <c r="H102" s="518">
        <v>348692</v>
      </c>
      <c r="I102" s="516">
        <v>27509</v>
      </c>
      <c r="J102" s="275">
        <v>22708</v>
      </c>
      <c r="K102" s="420">
        <v>50217</v>
      </c>
      <c r="M102" s="473">
        <f t="shared" si="1"/>
        <v>0.14401534878918931</v>
      </c>
    </row>
    <row r="103" spans="1:13">
      <c r="A103" s="459">
        <v>1983</v>
      </c>
      <c r="B103" s="516">
        <v>210267</v>
      </c>
      <c r="C103" s="275">
        <v>9258</v>
      </c>
      <c r="D103" s="275">
        <v>219525</v>
      </c>
      <c r="E103" s="516">
        <v>132304</v>
      </c>
      <c r="F103" s="275">
        <v>18579</v>
      </c>
      <c r="G103" s="420">
        <v>150883</v>
      </c>
      <c r="H103" s="518">
        <v>370408</v>
      </c>
      <c r="I103" s="516">
        <v>29695</v>
      </c>
      <c r="J103" s="275">
        <v>23709</v>
      </c>
      <c r="K103" s="420">
        <v>53404</v>
      </c>
      <c r="M103" s="473">
        <f t="shared" si="1"/>
        <v>0.14417615170298698</v>
      </c>
    </row>
    <row r="104" spans="1:13">
      <c r="A104" s="459">
        <v>1984</v>
      </c>
      <c r="B104" s="516">
        <v>222847</v>
      </c>
      <c r="C104" s="275">
        <v>8610</v>
      </c>
      <c r="D104" s="275">
        <v>231457</v>
      </c>
      <c r="E104" s="516">
        <v>141869</v>
      </c>
      <c r="F104" s="275">
        <v>19177</v>
      </c>
      <c r="G104" s="420">
        <v>161046</v>
      </c>
      <c r="H104" s="518">
        <v>392503</v>
      </c>
      <c r="I104" s="516">
        <v>30287</v>
      </c>
      <c r="J104" s="275">
        <v>24774</v>
      </c>
      <c r="K104" s="420">
        <v>55061</v>
      </c>
      <c r="M104" s="473">
        <f t="shared" ref="M104:M130" si="2">K104/H104</f>
        <v>0.14028173033072358</v>
      </c>
    </row>
    <row r="105" spans="1:13">
      <c r="A105" s="459">
        <v>1985</v>
      </c>
      <c r="B105" s="516">
        <v>232993</v>
      </c>
      <c r="C105" s="275">
        <v>6998</v>
      </c>
      <c r="D105" s="275">
        <v>239991</v>
      </c>
      <c r="E105" s="516">
        <v>149838</v>
      </c>
      <c r="F105" s="275">
        <v>18993</v>
      </c>
      <c r="G105" s="420">
        <v>168831</v>
      </c>
      <c r="H105" s="518">
        <v>408822</v>
      </c>
      <c r="I105" s="516">
        <v>31571</v>
      </c>
      <c r="J105" s="275">
        <v>25846</v>
      </c>
      <c r="K105" s="420">
        <v>57417</v>
      </c>
      <c r="M105" s="473">
        <f t="shared" si="2"/>
        <v>0.14044498583735709</v>
      </c>
    </row>
    <row r="106" spans="1:13">
      <c r="A106" s="459">
        <v>1986</v>
      </c>
      <c r="B106" s="516">
        <v>241642</v>
      </c>
      <c r="C106" s="275">
        <v>7185</v>
      </c>
      <c r="D106" s="275">
        <v>248827</v>
      </c>
      <c r="E106" s="516">
        <v>162307</v>
      </c>
      <c r="F106" s="275">
        <v>19388</v>
      </c>
      <c r="G106" s="420">
        <v>181695</v>
      </c>
      <c r="H106" s="518">
        <v>430522</v>
      </c>
      <c r="I106" s="516">
        <v>33136</v>
      </c>
      <c r="J106" s="275">
        <v>27632</v>
      </c>
      <c r="K106" s="420">
        <v>60768</v>
      </c>
      <c r="M106" s="473">
        <f t="shared" si="2"/>
        <v>0.14114958120607077</v>
      </c>
    </row>
    <row r="107" spans="1:13">
      <c r="A107" s="459">
        <v>1987</v>
      </c>
      <c r="B107" s="516">
        <v>254379.07290325459</v>
      </c>
      <c r="C107" s="275">
        <v>11512.75</v>
      </c>
      <c r="D107" s="275">
        <v>265891.82290325459</v>
      </c>
      <c r="E107" s="516">
        <v>177460.50226977112</v>
      </c>
      <c r="F107" s="275">
        <v>19133.635451349997</v>
      </c>
      <c r="G107" s="420">
        <v>196594.13772112111</v>
      </c>
      <c r="H107" s="518">
        <v>462485.96062437573</v>
      </c>
      <c r="I107" s="516">
        <v>30603.044666348</v>
      </c>
      <c r="J107" s="275">
        <v>30036.379586490002</v>
      </c>
      <c r="K107" s="420">
        <v>60639.424252837998</v>
      </c>
      <c r="M107" s="473">
        <f t="shared" si="2"/>
        <v>0.13111624874184763</v>
      </c>
    </row>
    <row r="108" spans="1:13">
      <c r="A108" s="459">
        <v>1988</v>
      </c>
      <c r="B108" s="516">
        <v>270330.04418231302</v>
      </c>
      <c r="C108" s="275">
        <v>11577.25</v>
      </c>
      <c r="D108" s="275">
        <v>281907.29418231302</v>
      </c>
      <c r="E108" s="516">
        <v>194191.87477117928</v>
      </c>
      <c r="F108" s="275">
        <v>20241.8371128</v>
      </c>
      <c r="G108" s="420">
        <v>214433.71188397927</v>
      </c>
      <c r="H108" s="518">
        <v>496341.00606629229</v>
      </c>
      <c r="I108" s="516">
        <v>30847.872674821603</v>
      </c>
      <c r="J108" s="275">
        <v>31509.514722711683</v>
      </c>
      <c r="K108" s="420">
        <v>62357.387397533283</v>
      </c>
      <c r="M108" s="473">
        <f t="shared" si="2"/>
        <v>0.12563416408356295</v>
      </c>
    </row>
    <row r="109" spans="1:13">
      <c r="A109" s="459">
        <v>1989</v>
      </c>
      <c r="B109" s="516">
        <v>288692.13935137878</v>
      </c>
      <c r="C109" s="275">
        <v>11425.45</v>
      </c>
      <c r="D109" s="275">
        <v>300117.58935137879</v>
      </c>
      <c r="E109" s="516">
        <v>207055.17722235317</v>
      </c>
      <c r="F109" s="275">
        <v>21432.698893894994</v>
      </c>
      <c r="G109" s="420">
        <v>228487.87611624817</v>
      </c>
      <c r="H109" s="518">
        <v>528605.46546762693</v>
      </c>
      <c r="I109" s="516">
        <v>32281.79443128515</v>
      </c>
      <c r="J109" s="275">
        <v>32345.563130450086</v>
      </c>
      <c r="K109" s="420">
        <v>64627.357561735233</v>
      </c>
      <c r="M109" s="473">
        <f t="shared" si="2"/>
        <v>0.12226010093286326</v>
      </c>
    </row>
    <row r="110" spans="1:13">
      <c r="A110" s="459">
        <v>1990</v>
      </c>
      <c r="B110" s="516">
        <v>312900.31334679341</v>
      </c>
      <c r="C110" s="275">
        <v>11701.85</v>
      </c>
      <c r="D110" s="275">
        <v>324602.16334679339</v>
      </c>
      <c r="E110" s="516">
        <v>222321.69150767825</v>
      </c>
      <c r="F110" s="275">
        <v>22850.576288744003</v>
      </c>
      <c r="G110" s="420">
        <v>245172.26779642224</v>
      </c>
      <c r="H110" s="518">
        <v>569774.43114321562</v>
      </c>
      <c r="I110" s="516">
        <v>34875.35885147957</v>
      </c>
      <c r="J110" s="275">
        <v>34538.612372201285</v>
      </c>
      <c r="K110" s="420">
        <v>69413.971223680855</v>
      </c>
      <c r="M110" s="473">
        <f t="shared" si="2"/>
        <v>0.12182710811435712</v>
      </c>
    </row>
    <row r="111" spans="1:13">
      <c r="A111" s="459">
        <v>1991</v>
      </c>
      <c r="B111" s="516">
        <v>326936.80278288043</v>
      </c>
      <c r="C111" s="275">
        <v>11991.1</v>
      </c>
      <c r="D111" s="275">
        <v>338927.90278288041</v>
      </c>
      <c r="E111" s="516">
        <v>233033.49268294382</v>
      </c>
      <c r="F111" s="275">
        <v>23493.453163585</v>
      </c>
      <c r="G111" s="420">
        <v>256526.9458465288</v>
      </c>
      <c r="H111" s="518">
        <v>595454.84862940921</v>
      </c>
      <c r="I111" s="516">
        <v>35702.923731297844</v>
      </c>
      <c r="J111" s="275">
        <v>35286.427688609183</v>
      </c>
      <c r="K111" s="420">
        <v>70989.351419907034</v>
      </c>
      <c r="M111" s="473">
        <f t="shared" si="2"/>
        <v>0.11921869740973154</v>
      </c>
    </row>
    <row r="112" spans="1:13">
      <c r="A112" s="459">
        <v>1992</v>
      </c>
      <c r="B112" s="516">
        <v>322492.89223036834</v>
      </c>
      <c r="C112" s="275">
        <v>12284.5</v>
      </c>
      <c r="D112" s="275">
        <v>334777.39223036834</v>
      </c>
      <c r="E112" s="516">
        <v>236917.58183177031</v>
      </c>
      <c r="F112" s="275">
        <v>25042.822167390001</v>
      </c>
      <c r="G112" s="420">
        <v>261960.40399916031</v>
      </c>
      <c r="H112" s="518">
        <v>596737.79622952861</v>
      </c>
      <c r="I112" s="516">
        <v>33804.156096770399</v>
      </c>
      <c r="J112" s="275">
        <v>36277.965234844261</v>
      </c>
      <c r="K112" s="420">
        <v>70082.12133161466</v>
      </c>
      <c r="M112" s="473">
        <f t="shared" si="2"/>
        <v>0.11744206881887928</v>
      </c>
    </row>
    <row r="113" spans="1:13">
      <c r="A113" s="459">
        <v>1993</v>
      </c>
      <c r="B113" s="516">
        <v>331106.34008223173</v>
      </c>
      <c r="C113" s="275">
        <v>12598.25</v>
      </c>
      <c r="D113" s="275">
        <v>343704.59008223173</v>
      </c>
      <c r="E113" s="516">
        <v>251961.00600903257</v>
      </c>
      <c r="F113" s="275">
        <v>25570.187320078003</v>
      </c>
      <c r="G113" s="420">
        <v>277531.19332911057</v>
      </c>
      <c r="H113" s="518">
        <v>621235.7834113423</v>
      </c>
      <c r="I113" s="516">
        <v>34295.105083455084</v>
      </c>
      <c r="J113" s="275">
        <v>36951.299167412173</v>
      </c>
      <c r="K113" s="420">
        <v>71246.404250867257</v>
      </c>
      <c r="M113" s="473">
        <f t="shared" si="2"/>
        <v>0.11468496527942673</v>
      </c>
    </row>
    <row r="114" spans="1:13">
      <c r="A114" s="459">
        <v>1994</v>
      </c>
      <c r="B114" s="516">
        <v>343328.59483809851</v>
      </c>
      <c r="C114" s="275">
        <v>12891.25</v>
      </c>
      <c r="D114" s="275">
        <v>356219.84483809851</v>
      </c>
      <c r="E114" s="516">
        <v>263482.84573145228</v>
      </c>
      <c r="F114" s="275">
        <v>26549.435050836801</v>
      </c>
      <c r="G114" s="420">
        <v>290032.2807822891</v>
      </c>
      <c r="H114" s="518">
        <v>646252.12562038761</v>
      </c>
      <c r="I114" s="516">
        <v>35386.168815487443</v>
      </c>
      <c r="J114" s="275">
        <v>37946.422372278845</v>
      </c>
      <c r="K114" s="420">
        <v>73332.591187766287</v>
      </c>
      <c r="M114" s="473">
        <f t="shared" si="2"/>
        <v>0.11347365568410106</v>
      </c>
    </row>
    <row r="115" spans="1:13">
      <c r="A115" s="459">
        <v>1995</v>
      </c>
      <c r="B115" s="516">
        <v>349277.56133249635</v>
      </c>
      <c r="C115" s="275">
        <v>13075.1</v>
      </c>
      <c r="D115" s="275">
        <v>362352.66133249633</v>
      </c>
      <c r="E115" s="516">
        <v>273624.02023048472</v>
      </c>
      <c r="F115" s="275">
        <v>27481.247046080996</v>
      </c>
      <c r="G115" s="420">
        <v>301105.26727656572</v>
      </c>
      <c r="H115" s="518">
        <v>663457.92860906199</v>
      </c>
      <c r="I115" s="516">
        <v>35986.174360555058</v>
      </c>
      <c r="J115" s="275">
        <v>38821.725030211033</v>
      </c>
      <c r="K115" s="420">
        <v>74807.899390766092</v>
      </c>
      <c r="M115" s="473">
        <f t="shared" si="2"/>
        <v>0.1127545488040224</v>
      </c>
    </row>
    <row r="116" spans="1:13">
      <c r="A116" s="459">
        <v>1996</v>
      </c>
      <c r="B116" s="516">
        <v>363199.65304953937</v>
      </c>
      <c r="C116" s="275">
        <v>13374</v>
      </c>
      <c r="D116" s="275">
        <v>376573.65304953937</v>
      </c>
      <c r="E116" s="516">
        <v>282243.65240122494</v>
      </c>
      <c r="F116" s="275">
        <v>28435.215311759996</v>
      </c>
      <c r="G116" s="420">
        <v>310678.86771298497</v>
      </c>
      <c r="H116" s="518">
        <v>687252.52076252433</v>
      </c>
      <c r="I116" s="516">
        <v>37889.796067593801</v>
      </c>
      <c r="J116" s="275">
        <v>39995.89810635148</v>
      </c>
      <c r="K116" s="420">
        <v>77885.694173945289</v>
      </c>
      <c r="M116" s="473">
        <f t="shared" si="2"/>
        <v>0.11332907748018023</v>
      </c>
    </row>
    <row r="117" spans="1:13">
      <c r="A117" s="459">
        <v>1997</v>
      </c>
      <c r="B117" s="516">
        <v>385389.80606532388</v>
      </c>
      <c r="C117" s="275">
        <v>13807</v>
      </c>
      <c r="D117" s="275">
        <v>399196.80606532388</v>
      </c>
      <c r="E117" s="516">
        <v>298983.64825003024</v>
      </c>
      <c r="F117" s="275">
        <v>30733.494609249999</v>
      </c>
      <c r="G117" s="420">
        <v>329717.14285928023</v>
      </c>
      <c r="H117" s="518">
        <v>728913.9489246041</v>
      </c>
      <c r="I117" s="516">
        <v>40436.497075288738</v>
      </c>
      <c r="J117" s="275">
        <v>42882.038897519997</v>
      </c>
      <c r="K117" s="420">
        <v>83318.535972808735</v>
      </c>
      <c r="M117" s="473">
        <f t="shared" si="2"/>
        <v>0.11430503709763258</v>
      </c>
    </row>
    <row r="118" spans="1:13">
      <c r="A118" s="459">
        <v>1998</v>
      </c>
      <c r="B118" s="516">
        <v>394158.56203523534</v>
      </c>
      <c r="C118" s="275">
        <v>14206.9</v>
      </c>
      <c r="D118" s="275">
        <v>408365.46203523537</v>
      </c>
      <c r="E118" s="516">
        <v>314598.13884734578</v>
      </c>
      <c r="F118" s="275">
        <v>31744.210482979997</v>
      </c>
      <c r="G118" s="420">
        <v>346342.34933032579</v>
      </c>
      <c r="H118" s="518">
        <v>754707.81136556109</v>
      </c>
      <c r="I118" s="516">
        <v>43086.799125483456</v>
      </c>
      <c r="J118" s="275">
        <v>47305.553772040003</v>
      </c>
      <c r="K118" s="420">
        <v>90392.352897523466</v>
      </c>
      <c r="M118" s="473">
        <f t="shared" si="2"/>
        <v>0.11977132280368002</v>
      </c>
    </row>
    <row r="119" spans="1:13">
      <c r="A119" s="459">
        <v>1999</v>
      </c>
      <c r="B119" s="516">
        <v>411837.47244254127</v>
      </c>
      <c r="C119" s="275">
        <v>13523.6</v>
      </c>
      <c r="D119" s="275">
        <v>425361.07244254125</v>
      </c>
      <c r="E119" s="516">
        <v>329259.63802745531</v>
      </c>
      <c r="F119" s="275">
        <v>33082.135387319999</v>
      </c>
      <c r="G119" s="420">
        <v>362341.77341477532</v>
      </c>
      <c r="H119" s="518">
        <v>787702.84585731663</v>
      </c>
      <c r="I119" s="516">
        <v>45461.375201398761</v>
      </c>
      <c r="J119" s="275">
        <v>52477.957216870003</v>
      </c>
      <c r="K119" s="420">
        <v>97939.332418268765</v>
      </c>
      <c r="M119" s="473">
        <f t="shared" si="2"/>
        <v>0.1243353796845484</v>
      </c>
    </row>
    <row r="120" spans="1:13">
      <c r="A120" s="459">
        <v>2000</v>
      </c>
      <c r="B120" s="516">
        <v>430196.09432769171</v>
      </c>
      <c r="C120" s="275">
        <v>14402</v>
      </c>
      <c r="D120" s="275">
        <v>444598.09432769171</v>
      </c>
      <c r="E120" s="516">
        <v>354105.46282270929</v>
      </c>
      <c r="F120" s="275">
        <v>34547.008235344001</v>
      </c>
      <c r="G120" s="420">
        <v>388652.47105805331</v>
      </c>
      <c r="H120" s="518">
        <v>833250.56538574502</v>
      </c>
      <c r="I120" s="516">
        <v>48381.576287091309</v>
      </c>
      <c r="J120" s="275">
        <v>58931.162350279999</v>
      </c>
      <c r="K120" s="420">
        <v>107312.73863737131</v>
      </c>
      <c r="M120" s="473">
        <f t="shared" si="2"/>
        <v>0.12878807779469306</v>
      </c>
    </row>
    <row r="121" spans="1:13">
      <c r="A121" s="459">
        <v>2001</v>
      </c>
      <c r="B121" s="516">
        <v>451364.6709396285</v>
      </c>
      <c r="C121" s="275">
        <v>14212.5</v>
      </c>
      <c r="D121" s="275">
        <v>465577.1709396285</v>
      </c>
      <c r="E121" s="516">
        <v>365964.77115739975</v>
      </c>
      <c r="F121" s="275">
        <v>35795.433690410006</v>
      </c>
      <c r="G121" s="420">
        <v>401760.20484780974</v>
      </c>
      <c r="H121" s="518">
        <v>867337.37578743824</v>
      </c>
      <c r="I121" s="516">
        <v>50433.874345441131</v>
      </c>
      <c r="J121" s="275">
        <v>64663.533905170007</v>
      </c>
      <c r="K121" s="420">
        <v>115097.40825061113</v>
      </c>
      <c r="M121" s="473">
        <f t="shared" si="2"/>
        <v>0.13270200439144744</v>
      </c>
    </row>
    <row r="122" spans="1:13">
      <c r="A122" s="459">
        <v>2002</v>
      </c>
      <c r="B122" s="516">
        <v>472209.96067207988</v>
      </c>
      <c r="C122" s="275">
        <v>15296.5</v>
      </c>
      <c r="D122" s="275">
        <v>487506.46067207988</v>
      </c>
      <c r="E122" s="516">
        <v>382854.72092786722</v>
      </c>
      <c r="F122" s="275">
        <v>37069.232905009994</v>
      </c>
      <c r="G122" s="420">
        <v>419923.95383287722</v>
      </c>
      <c r="H122" s="518">
        <v>907430.41450495715</v>
      </c>
      <c r="I122" s="516">
        <v>55655.337269717595</v>
      </c>
      <c r="J122" s="275">
        <v>59258.700361349998</v>
      </c>
      <c r="K122" s="420">
        <v>114914.03763106759</v>
      </c>
      <c r="M122" s="473">
        <f t="shared" si="2"/>
        <v>0.12663674899386992</v>
      </c>
    </row>
    <row r="123" spans="1:13">
      <c r="A123" s="459">
        <v>2003</v>
      </c>
      <c r="B123" s="516">
        <v>487795.97233375616</v>
      </c>
      <c r="C123" s="275">
        <v>15952.5</v>
      </c>
      <c r="D123" s="275">
        <v>503748.47233375616</v>
      </c>
      <c r="E123" s="516">
        <v>405407.17433742993</v>
      </c>
      <c r="F123" s="275">
        <v>38380.236909439991</v>
      </c>
      <c r="G123" s="420">
        <v>443787.41124686989</v>
      </c>
      <c r="H123" s="518">
        <v>947535.88358062599</v>
      </c>
      <c r="I123" s="516">
        <v>57396.57218327788</v>
      </c>
      <c r="J123" s="275">
        <v>56779.154420712395</v>
      </c>
      <c r="K123" s="420">
        <v>114175.72660399028</v>
      </c>
      <c r="M123" s="473">
        <f t="shared" si="2"/>
        <v>0.12049752266112995</v>
      </c>
    </row>
    <row r="124" spans="1:13">
      <c r="A124" s="459">
        <v>2004</v>
      </c>
      <c r="B124" s="516">
        <v>507316.60868828569</v>
      </c>
      <c r="C124" s="275">
        <v>16504.5</v>
      </c>
      <c r="D124" s="275">
        <v>523821.10868828569</v>
      </c>
      <c r="E124" s="516">
        <v>433682.14951530931</v>
      </c>
      <c r="F124" s="275">
        <v>39889.559918629995</v>
      </c>
      <c r="G124" s="420">
        <v>473571.70943393931</v>
      </c>
      <c r="H124" s="518">
        <v>997392.818122225</v>
      </c>
      <c r="I124" s="516">
        <v>60778.244604921369</v>
      </c>
      <c r="J124" s="275">
        <v>63940.800236988711</v>
      </c>
      <c r="K124" s="420">
        <v>124719.04484191007</v>
      </c>
      <c r="M124" s="473">
        <f t="shared" si="2"/>
        <v>0.1250450600563944</v>
      </c>
    </row>
    <row r="125" spans="1:13">
      <c r="A125" s="459">
        <v>2005</v>
      </c>
      <c r="B125" s="516">
        <v>532346.11878954514</v>
      </c>
      <c r="C125" s="275">
        <v>17829</v>
      </c>
      <c r="D125" s="275">
        <v>550175.11878954514</v>
      </c>
      <c r="E125" s="516">
        <v>461686.67780534242</v>
      </c>
      <c r="F125" s="275">
        <v>41540.962789140001</v>
      </c>
      <c r="G125" s="420">
        <v>503227.64059448242</v>
      </c>
      <c r="H125" s="518">
        <v>1053402.7593840277</v>
      </c>
      <c r="I125" s="516">
        <v>63712.519353934527</v>
      </c>
      <c r="J125" s="275">
        <v>65613.533788101602</v>
      </c>
      <c r="K125" s="420">
        <v>129326.05314203614</v>
      </c>
      <c r="M125" s="473">
        <f t="shared" si="2"/>
        <v>0.12276980669545516</v>
      </c>
    </row>
    <row r="126" spans="1:13">
      <c r="A126" s="459">
        <v>2006</v>
      </c>
      <c r="B126" s="516">
        <v>551572.22340877424</v>
      </c>
      <c r="C126" s="275">
        <v>17216.5</v>
      </c>
      <c r="D126" s="275">
        <v>568788.72340877424</v>
      </c>
      <c r="E126" s="516">
        <v>491005.6613322639</v>
      </c>
      <c r="F126" s="275">
        <v>42208.590520959995</v>
      </c>
      <c r="G126" s="420">
        <v>533214.25185322389</v>
      </c>
      <c r="H126" s="518">
        <v>1102002.9752619981</v>
      </c>
      <c r="I126" s="516">
        <v>67308.650192389818</v>
      </c>
      <c r="J126" s="275">
        <v>69677.432303690497</v>
      </c>
      <c r="K126" s="420">
        <v>136986.08249608031</v>
      </c>
      <c r="M126" s="473">
        <f t="shared" si="2"/>
        <v>0.1243064543119879</v>
      </c>
    </row>
    <row r="127" spans="1:13">
      <c r="A127" s="459">
        <v>2007</v>
      </c>
      <c r="B127" s="516">
        <v>579181.26170059014</v>
      </c>
      <c r="C127" s="275">
        <v>19492.5</v>
      </c>
      <c r="D127" s="275">
        <v>598673.76170059014</v>
      </c>
      <c r="E127" s="516">
        <v>517017.8615512969</v>
      </c>
      <c r="F127" s="275">
        <v>44211.025038499996</v>
      </c>
      <c r="G127" s="420">
        <v>561228.88658979686</v>
      </c>
      <c r="H127" s="518">
        <v>1159902.6482903869</v>
      </c>
      <c r="I127" s="516">
        <v>69952.583832141885</v>
      </c>
      <c r="J127" s="275">
        <v>69493.353506350497</v>
      </c>
      <c r="K127" s="420">
        <v>139445.93733849237</v>
      </c>
      <c r="M127" s="473">
        <f t="shared" si="2"/>
        <v>0.12022210445335706</v>
      </c>
    </row>
    <row r="128" spans="1:13">
      <c r="A128" s="459">
        <v>2008</v>
      </c>
      <c r="B128" s="516">
        <v>607140.96418761264</v>
      </c>
      <c r="C128" s="275">
        <v>20696.5</v>
      </c>
      <c r="D128" s="275">
        <v>627837.46418761264</v>
      </c>
      <c r="E128" s="516">
        <v>530458.40089205373</v>
      </c>
      <c r="F128" s="275">
        <v>46483.09509535</v>
      </c>
      <c r="G128" s="420">
        <v>576941.49598740367</v>
      </c>
      <c r="H128" s="518">
        <v>1204778.9601750164</v>
      </c>
      <c r="I128" s="516">
        <v>79471.106332853349</v>
      </c>
      <c r="J128" s="275">
        <v>69818.341348302303</v>
      </c>
      <c r="K128" s="420">
        <v>149289.44768115564</v>
      </c>
      <c r="M128" s="473">
        <f t="shared" si="2"/>
        <v>0.12391438812931177</v>
      </c>
    </row>
    <row r="129" spans="1:13">
      <c r="A129" s="615">
        <v>2009</v>
      </c>
      <c r="B129" s="516">
        <v>604545.56427058147</v>
      </c>
      <c r="C129" s="275">
        <v>20649</v>
      </c>
      <c r="D129" s="275">
        <v>625194.56427058147</v>
      </c>
      <c r="E129" s="516">
        <v>526933.73850662203</v>
      </c>
      <c r="F129" s="275">
        <v>47710.770046537997</v>
      </c>
      <c r="G129" s="420">
        <v>574644.50855316001</v>
      </c>
      <c r="H129" s="518">
        <v>1199839.0728237415</v>
      </c>
      <c r="I129" s="516">
        <v>78446.063468227221</v>
      </c>
      <c r="J129" s="275">
        <v>69260.950844514708</v>
      </c>
      <c r="K129" s="420">
        <v>147707.01431274193</v>
      </c>
      <c r="M129" s="473">
        <f t="shared" si="2"/>
        <v>0.12310568780288451</v>
      </c>
    </row>
    <row r="130" spans="1:13">
      <c r="A130" s="616">
        <v>2010</v>
      </c>
      <c r="B130" s="520">
        <v>625537.79455600446</v>
      </c>
      <c r="C130" s="419">
        <v>21299</v>
      </c>
      <c r="D130" s="419">
        <v>646766.29455600446</v>
      </c>
      <c r="E130" s="520">
        <v>544395.06494974357</v>
      </c>
      <c r="F130" s="419">
        <v>49874.352410627427</v>
      </c>
      <c r="G130" s="421">
        <v>594269.41736037098</v>
      </c>
      <c r="H130" s="519">
        <v>1241035.7119163754</v>
      </c>
      <c r="I130" s="520">
        <v>83906.998769125552</v>
      </c>
      <c r="J130" s="419">
        <v>71968.601300325783</v>
      </c>
      <c r="K130" s="421">
        <v>155875.60006945132</v>
      </c>
      <c r="M130" s="473">
        <f t="shared" si="2"/>
        <v>0.12560122047475347</v>
      </c>
    </row>
    <row r="131" spans="1:13">
      <c r="A131" s="270"/>
      <c r="B131" s="275"/>
      <c r="C131" s="275"/>
      <c r="D131" s="275"/>
      <c r="E131" s="275"/>
      <c r="F131" s="275"/>
      <c r="G131" s="275"/>
      <c r="H131" s="275"/>
      <c r="I131" s="275"/>
      <c r="J131" s="275"/>
      <c r="K131" s="275"/>
      <c r="M131" s="473"/>
    </row>
    <row r="132" spans="1:13">
      <c r="A132" s="270"/>
      <c r="B132" s="275"/>
      <c r="C132" s="275"/>
      <c r="D132" s="275"/>
      <c r="E132" s="275"/>
      <c r="F132" s="275"/>
      <c r="G132" s="275"/>
      <c r="H132" s="275"/>
      <c r="I132" s="275"/>
      <c r="J132" s="275"/>
      <c r="K132" s="275"/>
    </row>
    <row r="133" spans="1:13">
      <c r="A133" s="755" t="s">
        <v>335</v>
      </c>
      <c r="B133" s="756"/>
      <c r="C133" s="756"/>
      <c r="D133" s="756"/>
      <c r="E133" s="756"/>
      <c r="F133" s="756"/>
      <c r="G133" s="756"/>
      <c r="H133" s="756"/>
      <c r="I133" s="756"/>
      <c r="J133" s="756"/>
      <c r="K133" s="756"/>
    </row>
    <row r="134" spans="1:13">
      <c r="A134" s="755" t="s">
        <v>315</v>
      </c>
      <c r="B134" s="756"/>
      <c r="C134" s="756"/>
      <c r="D134" s="756"/>
      <c r="E134" s="756"/>
      <c r="F134" s="756"/>
      <c r="G134" s="756"/>
      <c r="H134" s="756"/>
      <c r="I134" s="756"/>
      <c r="J134" s="756"/>
      <c r="K134" s="64"/>
    </row>
    <row r="135" spans="1:13" ht="25.5" customHeight="1">
      <c r="A135" s="766" t="s">
        <v>1676</v>
      </c>
      <c r="B135" s="756"/>
      <c r="C135" s="756"/>
      <c r="D135" s="756"/>
      <c r="E135" s="756"/>
      <c r="F135" s="756"/>
      <c r="G135" s="756"/>
      <c r="H135" s="756"/>
      <c r="I135" s="756"/>
      <c r="J135" s="756"/>
      <c r="K135" s="64"/>
    </row>
    <row r="136" spans="1:13">
      <c r="A136" s="766" t="s">
        <v>316</v>
      </c>
      <c r="B136" s="756"/>
      <c r="C136" s="756"/>
      <c r="D136" s="756"/>
      <c r="E136" s="756"/>
      <c r="F136" s="756"/>
      <c r="G136" s="756"/>
      <c r="H136" s="756"/>
      <c r="I136" s="756"/>
      <c r="J136" s="756"/>
      <c r="K136" s="64"/>
    </row>
    <row r="137" spans="1:13">
      <c r="A137" s="766" t="s">
        <v>317</v>
      </c>
      <c r="B137" s="756"/>
      <c r="C137" s="756"/>
      <c r="D137" s="756"/>
      <c r="E137" s="756"/>
      <c r="F137" s="756"/>
      <c r="G137" s="756"/>
      <c r="H137" s="756"/>
      <c r="I137" s="756"/>
      <c r="J137" s="756"/>
      <c r="K137" s="64"/>
    </row>
    <row r="138" spans="1:13" ht="14.25">
      <c r="A138" s="505"/>
      <c r="B138" s="269"/>
      <c r="C138" s="269"/>
      <c r="D138" s="269"/>
      <c r="E138" s="269"/>
      <c r="F138" s="269"/>
      <c r="G138" s="269"/>
      <c r="H138" s="269"/>
      <c r="I138" s="269"/>
      <c r="J138" s="269"/>
      <c r="K138" s="64"/>
    </row>
    <row r="139" spans="1:13">
      <c r="A139" s="617" t="s">
        <v>2064</v>
      </c>
      <c r="B139" s="64"/>
      <c r="C139" s="64"/>
      <c r="D139" s="64"/>
      <c r="M139"/>
    </row>
    <row r="140" spans="1:13">
      <c r="A140" s="64"/>
      <c r="B140" s="64"/>
      <c r="C140" s="64"/>
      <c r="D140" s="64"/>
      <c r="M140"/>
    </row>
    <row r="141" spans="1:13" ht="15">
      <c r="A141" s="64" t="s">
        <v>1102</v>
      </c>
      <c r="B141" s="418" t="s">
        <v>336</v>
      </c>
      <c r="C141" s="64"/>
      <c r="D141" s="64"/>
      <c r="M141"/>
    </row>
    <row r="142" spans="1:13">
      <c r="A142" s="64"/>
      <c r="B142" s="64"/>
      <c r="C142" s="64"/>
      <c r="D142" s="64"/>
      <c r="M142"/>
    </row>
    <row r="143" spans="1:13" ht="15">
      <c r="A143" s="735" t="s">
        <v>1093</v>
      </c>
      <c r="B143" s="735"/>
      <c r="C143" s="64"/>
      <c r="D143" s="64"/>
      <c r="M143"/>
    </row>
    <row r="144" spans="1:13">
      <c r="A144" s="64"/>
      <c r="B144" s="64"/>
      <c r="C144" s="64"/>
      <c r="D144" s="64"/>
      <c r="M144"/>
    </row>
    <row r="145" spans="1:13">
      <c r="A145" s="64"/>
      <c r="B145" s="64"/>
      <c r="C145" s="64"/>
      <c r="D145" s="64"/>
      <c r="M145"/>
    </row>
    <row r="146" spans="1:13">
      <c r="A146" s="64"/>
      <c r="B146" s="64"/>
      <c r="C146" s="64"/>
      <c r="D146" s="64"/>
      <c r="M146"/>
    </row>
    <row r="147" spans="1:13">
      <c r="A147" s="64"/>
      <c r="B147" s="64"/>
      <c r="C147" s="64"/>
      <c r="D147" s="64"/>
      <c r="M147"/>
    </row>
    <row r="148" spans="1:13">
      <c r="A148" s="64"/>
      <c r="B148" s="64"/>
      <c r="C148" s="64"/>
      <c r="D148" s="64"/>
      <c r="M148"/>
    </row>
    <row r="149" spans="1:13">
      <c r="A149" s="64"/>
      <c r="B149" s="64"/>
      <c r="C149" s="64"/>
      <c r="D149" s="64"/>
      <c r="E149" s="64"/>
      <c r="F149" s="64"/>
      <c r="G149" s="64"/>
      <c r="H149" s="64"/>
      <c r="I149" s="64"/>
      <c r="J149" s="64"/>
      <c r="K149" s="64"/>
    </row>
    <row r="150" spans="1:13">
      <c r="A150" s="64"/>
      <c r="B150" s="64"/>
      <c r="C150" s="64"/>
      <c r="D150" s="64"/>
      <c r="E150" s="64"/>
      <c r="F150" s="64"/>
      <c r="G150" s="64"/>
      <c r="H150" s="64"/>
      <c r="I150" s="64"/>
      <c r="J150" s="64"/>
      <c r="K150" s="64"/>
    </row>
    <row r="151" spans="1:13">
      <c r="A151" s="64"/>
      <c r="B151" s="64"/>
      <c r="C151" s="64"/>
      <c r="D151" s="64"/>
      <c r="E151" s="64"/>
      <c r="F151" s="64"/>
      <c r="G151" s="64"/>
      <c r="H151" s="64"/>
      <c r="I151" s="64"/>
      <c r="J151" s="64"/>
      <c r="K151" s="64"/>
      <c r="L151" s="64"/>
      <c r="M151" s="212"/>
    </row>
    <row r="152" spans="1:13">
      <c r="A152" s="64"/>
      <c r="B152" s="64"/>
      <c r="C152" s="64"/>
      <c r="D152" s="64"/>
      <c r="E152" s="64"/>
      <c r="F152" s="64"/>
      <c r="G152" s="64"/>
      <c r="H152" s="64"/>
      <c r="I152" s="64"/>
      <c r="J152" s="64"/>
      <c r="K152" s="64"/>
      <c r="L152" s="64"/>
    </row>
    <row r="153" spans="1:13">
      <c r="A153" s="64"/>
      <c r="B153" s="64"/>
      <c r="C153" s="64"/>
      <c r="D153" s="64"/>
      <c r="E153" s="64"/>
      <c r="F153" s="64"/>
      <c r="G153" s="64"/>
      <c r="H153" s="64"/>
      <c r="I153" s="64"/>
      <c r="J153" s="64"/>
      <c r="K153" s="64"/>
      <c r="L153" s="64"/>
    </row>
    <row r="154" spans="1:13">
      <c r="A154" s="64"/>
      <c r="B154" s="64"/>
      <c r="C154" s="64"/>
      <c r="D154" s="64"/>
      <c r="E154" s="64"/>
      <c r="F154" s="64"/>
      <c r="G154" s="64"/>
      <c r="H154" s="64"/>
      <c r="I154" s="64"/>
      <c r="J154" s="64"/>
      <c r="K154" s="64"/>
      <c r="L154" s="64"/>
    </row>
    <row r="155" spans="1:13">
      <c r="A155" s="64"/>
      <c r="B155" s="64"/>
      <c r="C155" s="64"/>
      <c r="D155" s="64"/>
      <c r="E155" s="64"/>
      <c r="F155" s="64"/>
      <c r="G155" s="64"/>
      <c r="H155" s="64"/>
      <c r="I155" s="64"/>
      <c r="J155" s="64"/>
      <c r="K155" s="64"/>
      <c r="L155" s="64"/>
    </row>
    <row r="156" spans="1:13">
      <c r="A156" s="64"/>
      <c r="B156" s="64"/>
      <c r="C156" s="64"/>
      <c r="D156" s="64"/>
      <c r="E156" s="64"/>
      <c r="F156" s="64"/>
      <c r="G156" s="64"/>
      <c r="H156" s="64"/>
      <c r="I156" s="64"/>
      <c r="J156" s="64"/>
      <c r="K156" s="64"/>
      <c r="L156" s="64"/>
    </row>
    <row r="157" spans="1:13">
      <c r="A157" s="64"/>
      <c r="B157" s="64"/>
      <c r="C157" s="64"/>
      <c r="D157" s="64"/>
      <c r="E157" s="64"/>
      <c r="F157" s="64"/>
      <c r="G157" s="64"/>
      <c r="H157" s="64"/>
      <c r="I157" s="64"/>
      <c r="J157" s="64"/>
      <c r="K157" s="64"/>
      <c r="L157" s="64"/>
    </row>
    <row r="158" spans="1:13">
      <c r="A158" s="64"/>
      <c r="B158" s="64"/>
      <c r="C158" s="64"/>
      <c r="D158" s="64"/>
      <c r="E158" s="64"/>
      <c r="F158" s="64"/>
      <c r="G158" s="64"/>
      <c r="H158" s="64"/>
      <c r="I158" s="64"/>
      <c r="J158" s="64"/>
      <c r="K158" s="64"/>
      <c r="L158" s="64"/>
    </row>
    <row r="159" spans="1:13">
      <c r="A159" s="64"/>
      <c r="B159" s="64"/>
      <c r="C159" s="64"/>
      <c r="D159" s="64"/>
      <c r="E159" s="64"/>
      <c r="F159" s="64"/>
      <c r="G159" s="64"/>
      <c r="H159" s="64"/>
      <c r="I159" s="64"/>
      <c r="J159" s="64"/>
      <c r="K159" s="64"/>
      <c r="L159" s="64"/>
    </row>
    <row r="160" spans="1:13">
      <c r="A160" s="64"/>
      <c r="B160" s="64"/>
      <c r="C160" s="64"/>
      <c r="D160" s="64"/>
      <c r="E160" s="64"/>
      <c r="F160" s="64"/>
      <c r="G160" s="64"/>
      <c r="H160" s="64"/>
      <c r="I160" s="64"/>
      <c r="J160" s="64"/>
      <c r="K160" s="64"/>
      <c r="L160" s="64"/>
    </row>
    <row r="161" spans="1:12">
      <c r="A161" s="64"/>
      <c r="B161" s="64"/>
      <c r="C161" s="64"/>
      <c r="D161" s="64"/>
      <c r="E161" s="64"/>
      <c r="F161" s="64"/>
      <c r="G161" s="64"/>
      <c r="H161" s="64"/>
      <c r="I161" s="64"/>
      <c r="J161" s="64"/>
      <c r="K161" s="64"/>
      <c r="L161" s="64"/>
    </row>
    <row r="162" spans="1:12">
      <c r="A162" s="64"/>
      <c r="B162" s="64"/>
      <c r="C162" s="64"/>
      <c r="D162" s="64"/>
      <c r="E162" s="64"/>
      <c r="F162" s="64"/>
      <c r="G162" s="64"/>
      <c r="H162" s="64"/>
      <c r="I162" s="64"/>
      <c r="J162" s="64"/>
      <c r="K162" s="64"/>
      <c r="L162" s="64"/>
    </row>
    <row r="163" spans="1:12">
      <c r="A163" s="64"/>
      <c r="B163" s="64"/>
      <c r="C163" s="64"/>
      <c r="D163" s="64"/>
      <c r="E163" s="64"/>
      <c r="F163" s="64"/>
      <c r="G163" s="64"/>
      <c r="H163" s="64"/>
      <c r="I163" s="64"/>
      <c r="J163" s="64"/>
      <c r="K163" s="64"/>
      <c r="L163" s="64"/>
    </row>
    <row r="164" spans="1:12">
      <c r="A164" s="64"/>
      <c r="B164" s="64"/>
      <c r="C164" s="64"/>
      <c r="D164" s="64"/>
      <c r="E164" s="64"/>
      <c r="F164" s="64"/>
      <c r="G164" s="64"/>
      <c r="H164" s="64"/>
      <c r="I164" s="64"/>
      <c r="J164" s="64"/>
      <c r="K164" s="64"/>
      <c r="L164" s="64"/>
    </row>
  </sheetData>
  <mergeCells count="13">
    <mergeCell ref="A143:B143"/>
    <mergeCell ref="A134:J134"/>
    <mergeCell ref="A1:K1"/>
    <mergeCell ref="A2:K2"/>
    <mergeCell ref="A3:K3"/>
    <mergeCell ref="B4:D4"/>
    <mergeCell ref="E4:G4"/>
    <mergeCell ref="I4:K4"/>
    <mergeCell ref="B6:K6"/>
    <mergeCell ref="A133:K133"/>
    <mergeCell ref="A135:J135"/>
    <mergeCell ref="A136:J136"/>
    <mergeCell ref="A137:J137"/>
  </mergeCells>
  <phoneticPr fontId="15" type="noConversion"/>
  <hyperlinks>
    <hyperlink ref="A143:B143" location="'Table of Contents'!A1" display="Table of contents"/>
    <hyperlink ref="B141" r:id="rId1"/>
  </hyperlinks>
  <pageMargins left="0.75" right="0.75" top="1" bottom="1" header="0.5" footer="0.5"/>
  <pageSetup orientation="portrait" verticalDpi="1200" r:id="rId2"/>
  <headerFooter alignWithMargins="0"/>
</worksheet>
</file>

<file path=xl/worksheets/sheet46.xml><?xml version="1.0" encoding="utf-8"?>
<worksheet xmlns="http://schemas.openxmlformats.org/spreadsheetml/2006/main" xmlns:r="http://schemas.openxmlformats.org/officeDocument/2006/relationships">
  <sheetPr codeName="Sheet42"/>
  <dimension ref="A1:L301"/>
  <sheetViews>
    <sheetView workbookViewId="0">
      <pane ySplit="5" topLeftCell="A59" activePane="bottomLeft" state="frozen"/>
      <selection pane="bottomLeft" activeCell="O67" sqref="O67"/>
    </sheetView>
  </sheetViews>
  <sheetFormatPr defaultRowHeight="12.75"/>
  <sheetData>
    <row r="1" spans="1:12" ht="24" customHeight="1">
      <c r="A1" s="769" t="s">
        <v>1674</v>
      </c>
      <c r="B1" s="770"/>
      <c r="C1" s="770"/>
      <c r="D1" s="770"/>
      <c r="E1" s="770"/>
      <c r="F1" s="770"/>
      <c r="G1" s="770"/>
      <c r="H1" s="770"/>
      <c r="I1" s="770"/>
      <c r="J1" s="770"/>
      <c r="K1" s="269"/>
      <c r="L1" s="269"/>
    </row>
    <row r="2" spans="1:12">
      <c r="A2" s="771" t="s">
        <v>301</v>
      </c>
      <c r="B2" s="773" t="s">
        <v>302</v>
      </c>
      <c r="C2" s="774"/>
      <c r="D2" s="774"/>
      <c r="E2" s="775"/>
      <c r="F2" s="771" t="s">
        <v>303</v>
      </c>
      <c r="G2" s="764"/>
      <c r="H2" s="764"/>
      <c r="I2" s="765"/>
      <c r="J2" s="782" t="s">
        <v>301</v>
      </c>
      <c r="K2" s="422"/>
      <c r="L2" s="415"/>
    </row>
    <row r="3" spans="1:12">
      <c r="A3" s="772"/>
      <c r="B3" s="776"/>
      <c r="C3" s="777"/>
      <c r="D3" s="777"/>
      <c r="E3" s="778"/>
      <c r="F3" s="779"/>
      <c r="G3" s="780"/>
      <c r="H3" s="780"/>
      <c r="I3" s="781"/>
      <c r="J3" s="783"/>
      <c r="K3" s="423"/>
      <c r="L3" s="417"/>
    </row>
    <row r="4" spans="1:12" ht="52.5">
      <c r="A4" s="272" t="s">
        <v>227</v>
      </c>
      <c r="B4" s="272" t="s">
        <v>304</v>
      </c>
      <c r="C4" s="273" t="s">
        <v>305</v>
      </c>
      <c r="D4" s="273" t="s">
        <v>306</v>
      </c>
      <c r="E4" s="274" t="s">
        <v>307</v>
      </c>
      <c r="F4" s="272" t="s">
        <v>308</v>
      </c>
      <c r="G4" s="273" t="s">
        <v>309</v>
      </c>
      <c r="H4" s="273" t="s">
        <v>306</v>
      </c>
      <c r="I4" s="274" t="s">
        <v>307</v>
      </c>
      <c r="J4" s="274" t="s">
        <v>307</v>
      </c>
      <c r="K4" s="277" t="s">
        <v>310</v>
      </c>
      <c r="L4" s="274" t="s">
        <v>311</v>
      </c>
    </row>
    <row r="5" spans="1:12">
      <c r="A5" s="270" t="s">
        <v>301</v>
      </c>
      <c r="B5" s="767" t="s">
        <v>312</v>
      </c>
      <c r="C5" s="768"/>
      <c r="D5" s="768"/>
      <c r="E5" s="768"/>
      <c r="F5" s="768"/>
      <c r="G5" s="768"/>
      <c r="H5" s="768"/>
      <c r="I5" s="768"/>
      <c r="J5" s="768"/>
      <c r="K5" s="269"/>
      <c r="L5" s="269"/>
    </row>
    <row r="6" spans="1:12">
      <c r="A6" s="270">
        <v>1935</v>
      </c>
      <c r="B6" s="270">
        <v>305</v>
      </c>
      <c r="C6" s="270">
        <v>65</v>
      </c>
      <c r="D6" s="270">
        <v>199</v>
      </c>
      <c r="E6" s="270">
        <v>569</v>
      </c>
      <c r="F6" s="270">
        <v>964</v>
      </c>
      <c r="G6" s="270">
        <v>81</v>
      </c>
      <c r="H6" s="270">
        <v>20</v>
      </c>
      <c r="I6" s="275">
        <v>1065</v>
      </c>
      <c r="J6" s="275">
        <v>1634</v>
      </c>
      <c r="K6" s="386">
        <f>E6/J6</f>
        <v>0.34822521419828639</v>
      </c>
      <c r="L6" s="386">
        <f>I6/J6</f>
        <v>0.65177478580171355</v>
      </c>
    </row>
    <row r="7" spans="1:12">
      <c r="A7" s="270">
        <v>1936</v>
      </c>
      <c r="B7" s="270">
        <v>435</v>
      </c>
      <c r="C7" s="270">
        <v>95</v>
      </c>
      <c r="D7" s="270">
        <v>220</v>
      </c>
      <c r="E7" s="270">
        <v>750</v>
      </c>
      <c r="F7" s="275">
        <v>1195</v>
      </c>
      <c r="G7" s="270">
        <v>97</v>
      </c>
      <c r="H7" s="270">
        <v>24</v>
      </c>
      <c r="I7" s="275">
        <v>1316</v>
      </c>
      <c r="J7" s="275">
        <v>2066</v>
      </c>
      <c r="K7" s="386">
        <f t="shared" ref="K7:K70" si="0">E7/J7</f>
        <v>0.36302032913843174</v>
      </c>
      <c r="L7" s="386">
        <f t="shared" ref="L7:L70" si="1">I7/J7</f>
        <v>0.63697967086156826</v>
      </c>
    </row>
    <row r="8" spans="1:12">
      <c r="A8" s="270">
        <v>1937</v>
      </c>
      <c r="B8" s="270">
        <v>504</v>
      </c>
      <c r="C8" s="270">
        <v>113</v>
      </c>
      <c r="D8" s="270">
        <v>235</v>
      </c>
      <c r="E8" s="270">
        <v>852</v>
      </c>
      <c r="F8" s="275">
        <v>1299</v>
      </c>
      <c r="G8" s="270">
        <v>109</v>
      </c>
      <c r="H8" s="270">
        <v>28</v>
      </c>
      <c r="I8" s="275">
        <v>1436</v>
      </c>
      <c r="J8" s="275">
        <v>2288</v>
      </c>
      <c r="K8" s="386">
        <f t="shared" si="0"/>
        <v>0.3723776223776224</v>
      </c>
      <c r="L8" s="386">
        <f t="shared" si="1"/>
        <v>0.6276223776223776</v>
      </c>
    </row>
    <row r="9" spans="1:12">
      <c r="A9" s="270">
        <v>1938</v>
      </c>
      <c r="B9" s="270">
        <v>479</v>
      </c>
      <c r="C9" s="270">
        <v>111</v>
      </c>
      <c r="D9" s="270">
        <v>227</v>
      </c>
      <c r="E9" s="270">
        <v>817</v>
      </c>
      <c r="F9" s="275">
        <v>1246</v>
      </c>
      <c r="G9" s="270">
        <v>98</v>
      </c>
      <c r="H9" s="270">
        <v>26</v>
      </c>
      <c r="I9" s="275">
        <v>1370</v>
      </c>
      <c r="J9" s="275">
        <v>2187</v>
      </c>
      <c r="K9" s="386">
        <f t="shared" si="0"/>
        <v>0.37357110196616372</v>
      </c>
      <c r="L9" s="386">
        <f t="shared" si="1"/>
        <v>0.62642889803383628</v>
      </c>
    </row>
    <row r="10" spans="1:12">
      <c r="A10" s="270">
        <v>1939</v>
      </c>
      <c r="B10" s="270">
        <v>517</v>
      </c>
      <c r="C10" s="270">
        <v>122</v>
      </c>
      <c r="D10" s="270">
        <v>237</v>
      </c>
      <c r="E10" s="270">
        <v>876</v>
      </c>
      <c r="F10" s="275">
        <v>1365</v>
      </c>
      <c r="G10" s="270">
        <v>103</v>
      </c>
      <c r="H10" s="270">
        <v>28</v>
      </c>
      <c r="I10" s="275">
        <v>1496</v>
      </c>
      <c r="J10" s="275">
        <v>2372</v>
      </c>
      <c r="K10" s="386">
        <f t="shared" si="0"/>
        <v>0.36930860033726814</v>
      </c>
      <c r="L10" s="386">
        <f t="shared" si="1"/>
        <v>0.63069139966273191</v>
      </c>
    </row>
    <row r="11" spans="1:12">
      <c r="A11" s="270">
        <v>1940</v>
      </c>
      <c r="B11" s="270">
        <v>602</v>
      </c>
      <c r="C11" s="270">
        <v>131</v>
      </c>
      <c r="D11" s="270">
        <v>244</v>
      </c>
      <c r="E11" s="270">
        <v>977</v>
      </c>
      <c r="F11" s="275">
        <v>1459</v>
      </c>
      <c r="G11" s="270">
        <v>113</v>
      </c>
      <c r="H11" s="270">
        <v>30</v>
      </c>
      <c r="I11" s="275">
        <v>1602</v>
      </c>
      <c r="J11" s="275">
        <v>2579</v>
      </c>
      <c r="K11" s="386">
        <f t="shared" si="0"/>
        <v>0.3788290034897247</v>
      </c>
      <c r="L11" s="386">
        <f t="shared" si="1"/>
        <v>0.6211709965102753</v>
      </c>
    </row>
    <row r="12" spans="1:12">
      <c r="A12" s="270">
        <v>1941</v>
      </c>
      <c r="B12" s="270">
        <v>758</v>
      </c>
      <c r="C12" s="270">
        <v>151</v>
      </c>
      <c r="D12" s="270">
        <v>271</v>
      </c>
      <c r="E12" s="275">
        <v>1180</v>
      </c>
      <c r="F12" s="275">
        <v>1753</v>
      </c>
      <c r="G12" s="270">
        <v>124</v>
      </c>
      <c r="H12" s="270">
        <v>37</v>
      </c>
      <c r="I12" s="275">
        <v>1914</v>
      </c>
      <c r="J12" s="275">
        <v>3094</v>
      </c>
      <c r="K12" s="386">
        <f t="shared" si="0"/>
        <v>0.38138332255979313</v>
      </c>
      <c r="L12" s="386">
        <f t="shared" si="1"/>
        <v>0.61861667744020687</v>
      </c>
    </row>
    <row r="13" spans="1:12">
      <c r="A13" s="270">
        <v>1942</v>
      </c>
      <c r="B13" s="275">
        <v>1081</v>
      </c>
      <c r="C13" s="270">
        <v>194</v>
      </c>
      <c r="D13" s="270">
        <v>311</v>
      </c>
      <c r="E13" s="275">
        <v>1586</v>
      </c>
      <c r="F13" s="275">
        <v>2176</v>
      </c>
      <c r="G13" s="270">
        <v>145</v>
      </c>
      <c r="H13" s="270">
        <v>47</v>
      </c>
      <c r="I13" s="275">
        <v>2368</v>
      </c>
      <c r="J13" s="275">
        <v>3954</v>
      </c>
      <c r="K13" s="386">
        <f t="shared" si="0"/>
        <v>0.40111279716742537</v>
      </c>
      <c r="L13" s="386">
        <f t="shared" si="1"/>
        <v>0.59888720283257457</v>
      </c>
    </row>
    <row r="14" spans="1:12">
      <c r="A14" s="270">
        <v>1943</v>
      </c>
      <c r="B14" s="275">
        <v>1395</v>
      </c>
      <c r="C14" s="270">
        <v>225</v>
      </c>
      <c r="D14" s="270">
        <v>361</v>
      </c>
      <c r="E14" s="275">
        <v>1981</v>
      </c>
      <c r="F14" s="275">
        <v>2744</v>
      </c>
      <c r="G14" s="270">
        <v>194</v>
      </c>
      <c r="H14" s="270">
        <v>60</v>
      </c>
      <c r="I14" s="275">
        <v>2998</v>
      </c>
      <c r="J14" s="275">
        <v>4979</v>
      </c>
      <c r="K14" s="386">
        <f t="shared" si="0"/>
        <v>0.39787105844547099</v>
      </c>
      <c r="L14" s="386">
        <f t="shared" si="1"/>
        <v>0.60212894155452901</v>
      </c>
    </row>
    <row r="15" spans="1:12">
      <c r="A15" s="270">
        <v>1944</v>
      </c>
      <c r="B15" s="275">
        <v>1734</v>
      </c>
      <c r="C15" s="270">
        <v>252</v>
      </c>
      <c r="D15" s="270">
        <v>393</v>
      </c>
      <c r="E15" s="275">
        <v>2379</v>
      </c>
      <c r="F15" s="275">
        <v>3144</v>
      </c>
      <c r="G15" s="270">
        <v>219</v>
      </c>
      <c r="H15" s="270">
        <v>69</v>
      </c>
      <c r="I15" s="275">
        <v>3432</v>
      </c>
      <c r="J15" s="275">
        <v>5811</v>
      </c>
      <c r="K15" s="386">
        <f t="shared" si="0"/>
        <v>0.40939597315436244</v>
      </c>
      <c r="L15" s="386">
        <f t="shared" si="1"/>
        <v>0.59060402684563762</v>
      </c>
    </row>
    <row r="16" spans="1:12">
      <c r="A16" s="270">
        <v>1945</v>
      </c>
      <c r="B16" s="275">
        <v>2070</v>
      </c>
      <c r="C16" s="270">
        <v>272</v>
      </c>
      <c r="D16" s="270">
        <v>422</v>
      </c>
      <c r="E16" s="275">
        <v>2764</v>
      </c>
      <c r="F16" s="275">
        <v>3609</v>
      </c>
      <c r="G16" s="270">
        <v>236</v>
      </c>
      <c r="H16" s="270">
        <v>79</v>
      </c>
      <c r="I16" s="275">
        <v>3924</v>
      </c>
      <c r="J16" s="275">
        <v>6688</v>
      </c>
      <c r="K16" s="386">
        <f t="shared" si="0"/>
        <v>0.41327751196172247</v>
      </c>
      <c r="L16" s="386">
        <f t="shared" si="1"/>
        <v>0.58672248803827753</v>
      </c>
    </row>
    <row r="17" spans="1:12">
      <c r="A17" s="270">
        <v>1946</v>
      </c>
      <c r="B17" s="275">
        <v>2443</v>
      </c>
      <c r="C17" s="270">
        <v>368</v>
      </c>
      <c r="D17" s="270">
        <v>472</v>
      </c>
      <c r="E17" s="275">
        <v>3283</v>
      </c>
      <c r="F17" s="275">
        <v>3984</v>
      </c>
      <c r="G17" s="270">
        <v>272</v>
      </c>
      <c r="H17" s="270">
        <v>91</v>
      </c>
      <c r="I17" s="275">
        <v>4347</v>
      </c>
      <c r="J17" s="275">
        <v>7630</v>
      </c>
      <c r="K17" s="386">
        <f t="shared" si="0"/>
        <v>0.43027522935779816</v>
      </c>
      <c r="L17" s="386">
        <f t="shared" si="1"/>
        <v>0.56972477064220184</v>
      </c>
    </row>
    <row r="18" spans="1:12">
      <c r="A18" s="270">
        <v>1947</v>
      </c>
      <c r="B18" s="275">
        <v>2540</v>
      </c>
      <c r="C18" s="270">
        <v>341</v>
      </c>
      <c r="D18" s="270">
        <v>481</v>
      </c>
      <c r="E18" s="275">
        <v>3362</v>
      </c>
      <c r="F18" s="275">
        <v>4178</v>
      </c>
      <c r="G18" s="270">
        <v>274</v>
      </c>
      <c r="H18" s="270">
        <v>96</v>
      </c>
      <c r="I18" s="275">
        <v>4548</v>
      </c>
      <c r="J18" s="275">
        <v>7910</v>
      </c>
      <c r="K18" s="386">
        <f t="shared" si="0"/>
        <v>0.42503160556257902</v>
      </c>
      <c r="L18" s="386">
        <f t="shared" si="1"/>
        <v>0.57496839443742098</v>
      </c>
    </row>
    <row r="19" spans="1:12">
      <c r="A19" s="270">
        <v>1948</v>
      </c>
      <c r="B19" s="275">
        <v>2487</v>
      </c>
      <c r="C19" s="270">
        <v>475</v>
      </c>
      <c r="D19" s="270">
        <v>484</v>
      </c>
      <c r="E19" s="275">
        <v>3446</v>
      </c>
      <c r="F19" s="275">
        <v>4172</v>
      </c>
      <c r="G19" s="270">
        <v>272</v>
      </c>
      <c r="H19" s="270">
        <v>100</v>
      </c>
      <c r="I19" s="275">
        <v>4544</v>
      </c>
      <c r="J19" s="275">
        <v>7990</v>
      </c>
      <c r="K19" s="386">
        <f t="shared" si="0"/>
        <v>0.43128911138923653</v>
      </c>
      <c r="L19" s="386">
        <f t="shared" si="1"/>
        <v>0.56871088861076347</v>
      </c>
    </row>
    <row r="20" spans="1:12">
      <c r="A20" s="270">
        <v>1949</v>
      </c>
      <c r="B20" s="275">
        <v>2359</v>
      </c>
      <c r="C20" s="270">
        <v>550</v>
      </c>
      <c r="D20" s="270">
        <v>479</v>
      </c>
      <c r="E20" s="275">
        <v>3388</v>
      </c>
      <c r="F20" s="275">
        <v>4029</v>
      </c>
      <c r="G20" s="270">
        <v>258</v>
      </c>
      <c r="H20" s="270">
        <v>110</v>
      </c>
      <c r="I20" s="275">
        <v>4397</v>
      </c>
      <c r="J20" s="275">
        <v>7785</v>
      </c>
      <c r="K20" s="386">
        <f t="shared" si="0"/>
        <v>0.43519588953114963</v>
      </c>
      <c r="L20" s="386">
        <f t="shared" si="1"/>
        <v>0.56480411046885037</v>
      </c>
    </row>
    <row r="21" spans="1:12">
      <c r="A21" s="270">
        <v>1950</v>
      </c>
      <c r="B21" s="275">
        <v>2399</v>
      </c>
      <c r="C21" s="270">
        <v>569</v>
      </c>
      <c r="D21" s="270">
        <v>487</v>
      </c>
      <c r="E21" s="275">
        <v>3455</v>
      </c>
      <c r="F21" s="275">
        <v>4028</v>
      </c>
      <c r="G21" s="270">
        <v>259</v>
      </c>
      <c r="H21" s="270">
        <v>126</v>
      </c>
      <c r="I21" s="275">
        <v>4413</v>
      </c>
      <c r="J21" s="275">
        <v>7868</v>
      </c>
      <c r="K21" s="386">
        <f t="shared" si="0"/>
        <v>0.4391204880528724</v>
      </c>
      <c r="L21" s="386">
        <f t="shared" si="1"/>
        <v>0.5608795119471276</v>
      </c>
    </row>
    <row r="22" spans="1:12">
      <c r="A22" s="270">
        <v>1951</v>
      </c>
      <c r="B22" s="275">
        <v>2646</v>
      </c>
      <c r="C22" s="270">
        <v>617</v>
      </c>
      <c r="D22" s="270">
        <v>526</v>
      </c>
      <c r="E22" s="275">
        <v>3789</v>
      </c>
      <c r="F22" s="275">
        <v>4341</v>
      </c>
      <c r="G22" s="270">
        <v>272</v>
      </c>
      <c r="H22" s="270">
        <v>152</v>
      </c>
      <c r="I22" s="275">
        <v>4765</v>
      </c>
      <c r="J22" s="275">
        <v>8554</v>
      </c>
      <c r="K22" s="386">
        <f t="shared" si="0"/>
        <v>0.4429506663549217</v>
      </c>
      <c r="L22" s="386">
        <f t="shared" si="1"/>
        <v>0.55704933364507836</v>
      </c>
    </row>
    <row r="23" spans="1:12">
      <c r="A23" s="270">
        <v>1952</v>
      </c>
      <c r="B23" s="275">
        <v>2786</v>
      </c>
      <c r="C23" s="270">
        <v>668</v>
      </c>
      <c r="D23" s="270">
        <v>545</v>
      </c>
      <c r="E23" s="275">
        <v>3999</v>
      </c>
      <c r="F23" s="275">
        <v>4442</v>
      </c>
      <c r="G23" s="270">
        <v>281</v>
      </c>
      <c r="H23" s="270">
        <v>176</v>
      </c>
      <c r="I23" s="275">
        <v>4899</v>
      </c>
      <c r="J23" s="275">
        <v>8898</v>
      </c>
      <c r="K23" s="386">
        <f t="shared" si="0"/>
        <v>0.44942683749157114</v>
      </c>
      <c r="L23" s="386">
        <f t="shared" si="1"/>
        <v>0.55057316250842891</v>
      </c>
    </row>
    <row r="24" spans="1:12">
      <c r="A24" s="270">
        <v>1953</v>
      </c>
      <c r="B24" s="275">
        <v>2830</v>
      </c>
      <c r="C24" s="270">
        <v>698</v>
      </c>
      <c r="D24" s="270">
        <v>552</v>
      </c>
      <c r="E24" s="275">
        <v>4080</v>
      </c>
      <c r="F24" s="275">
        <v>4482</v>
      </c>
      <c r="G24" s="270">
        <v>282</v>
      </c>
      <c r="H24" s="270">
        <v>196</v>
      </c>
      <c r="I24" s="275">
        <v>4960</v>
      </c>
      <c r="J24" s="275">
        <v>9040</v>
      </c>
      <c r="K24" s="386">
        <f t="shared" si="0"/>
        <v>0.45132743362831856</v>
      </c>
      <c r="L24" s="386">
        <f t="shared" si="1"/>
        <v>0.54867256637168138</v>
      </c>
    </row>
    <row r="25" spans="1:12">
      <c r="A25" s="270">
        <v>1954</v>
      </c>
      <c r="B25" s="275">
        <v>2942</v>
      </c>
      <c r="C25" s="270">
        <v>685</v>
      </c>
      <c r="D25" s="270">
        <v>562</v>
      </c>
      <c r="E25" s="275">
        <v>4189</v>
      </c>
      <c r="F25" s="275">
        <v>4454</v>
      </c>
      <c r="G25" s="270">
        <v>274</v>
      </c>
      <c r="H25" s="270">
        <v>218</v>
      </c>
      <c r="I25" s="275">
        <v>4946</v>
      </c>
      <c r="J25" s="275">
        <v>9135</v>
      </c>
      <c r="K25" s="386">
        <f t="shared" si="0"/>
        <v>0.45856595511767928</v>
      </c>
      <c r="L25" s="386">
        <f t="shared" si="1"/>
        <v>0.54143404488232072</v>
      </c>
    </row>
    <row r="26" spans="1:12">
      <c r="A26" s="270">
        <v>1955</v>
      </c>
      <c r="B26" s="275">
        <v>3060</v>
      </c>
      <c r="C26" s="270">
        <v>717</v>
      </c>
      <c r="D26" s="270">
        <v>584</v>
      </c>
      <c r="E26" s="275">
        <v>4361</v>
      </c>
      <c r="F26" s="275">
        <v>4552</v>
      </c>
      <c r="G26" s="270">
        <v>290</v>
      </c>
      <c r="H26" s="270">
        <v>226</v>
      </c>
      <c r="I26" s="275">
        <v>5068</v>
      </c>
      <c r="J26" s="275">
        <v>9429</v>
      </c>
      <c r="K26" s="386">
        <f t="shared" si="0"/>
        <v>0.46250927988121754</v>
      </c>
      <c r="L26" s="386">
        <f t="shared" si="1"/>
        <v>0.53749072011878252</v>
      </c>
    </row>
    <row r="27" spans="1:12">
      <c r="A27" s="270">
        <v>1956</v>
      </c>
      <c r="B27" s="275">
        <v>3408</v>
      </c>
      <c r="C27" s="270">
        <v>756</v>
      </c>
      <c r="D27" s="270">
        <v>616</v>
      </c>
      <c r="E27" s="275">
        <v>4780</v>
      </c>
      <c r="F27" s="275">
        <v>4753</v>
      </c>
      <c r="G27" s="270">
        <v>309</v>
      </c>
      <c r="H27" s="270">
        <v>238</v>
      </c>
      <c r="I27" s="275">
        <v>5300</v>
      </c>
      <c r="J27" s="275">
        <v>10080</v>
      </c>
      <c r="K27" s="386">
        <f t="shared" si="0"/>
        <v>0.47420634920634919</v>
      </c>
      <c r="L27" s="386">
        <f t="shared" si="1"/>
        <v>0.52579365079365081</v>
      </c>
    </row>
    <row r="28" spans="1:12">
      <c r="A28" s="270">
        <v>1957</v>
      </c>
      <c r="B28" s="275">
        <v>3642</v>
      </c>
      <c r="C28" s="270">
        <v>806</v>
      </c>
      <c r="D28" s="270">
        <v>645</v>
      </c>
      <c r="E28" s="275">
        <v>5093</v>
      </c>
      <c r="F28" s="275">
        <v>4861</v>
      </c>
      <c r="G28" s="270">
        <v>325</v>
      </c>
      <c r="H28" s="270">
        <v>252</v>
      </c>
      <c r="I28" s="275">
        <v>5438</v>
      </c>
      <c r="J28" s="275">
        <v>10531</v>
      </c>
      <c r="K28" s="386">
        <f t="shared" si="0"/>
        <v>0.48361978919380877</v>
      </c>
      <c r="L28" s="386">
        <f t="shared" si="1"/>
        <v>0.51638021080619123</v>
      </c>
    </row>
    <row r="29" spans="1:12">
      <c r="A29" s="270">
        <v>1958</v>
      </c>
      <c r="B29" s="275">
        <v>3841</v>
      </c>
      <c r="C29" s="270">
        <v>868</v>
      </c>
      <c r="D29" s="270">
        <v>656</v>
      </c>
      <c r="E29" s="275">
        <v>5365</v>
      </c>
      <c r="F29" s="275">
        <v>4910</v>
      </c>
      <c r="G29" s="270">
        <v>330</v>
      </c>
      <c r="H29" s="270">
        <v>261</v>
      </c>
      <c r="I29" s="275">
        <v>5501</v>
      </c>
      <c r="J29" s="275">
        <v>10866</v>
      </c>
      <c r="K29" s="386">
        <f t="shared" si="0"/>
        <v>0.49374194735873367</v>
      </c>
      <c r="L29" s="386">
        <f t="shared" si="1"/>
        <v>0.50625805264126633</v>
      </c>
    </row>
    <row r="30" spans="1:12">
      <c r="A30" s="270">
        <v>1959</v>
      </c>
      <c r="B30" s="275">
        <v>4056</v>
      </c>
      <c r="C30" s="270">
        <v>919</v>
      </c>
      <c r="D30" s="270">
        <v>678</v>
      </c>
      <c r="E30" s="275">
        <v>5653</v>
      </c>
      <c r="F30" s="275">
        <v>5014</v>
      </c>
      <c r="G30" s="270">
        <v>356</v>
      </c>
      <c r="H30" s="270">
        <v>289</v>
      </c>
      <c r="I30" s="275">
        <v>5659</v>
      </c>
      <c r="J30" s="275">
        <v>11312</v>
      </c>
      <c r="K30" s="386">
        <f t="shared" si="0"/>
        <v>0.49973479490806222</v>
      </c>
      <c r="L30" s="386">
        <f t="shared" si="1"/>
        <v>0.50026520509193773</v>
      </c>
    </row>
    <row r="31" spans="1:12">
      <c r="A31" s="270">
        <v>1960</v>
      </c>
      <c r="B31" s="275">
        <v>4137</v>
      </c>
      <c r="C31" s="270">
        <v>966</v>
      </c>
      <c r="D31" s="270">
        <v>690</v>
      </c>
      <c r="E31" s="275">
        <v>5793</v>
      </c>
      <c r="F31" s="275">
        <v>5039</v>
      </c>
      <c r="G31" s="270">
        <v>378</v>
      </c>
      <c r="H31" s="270">
        <v>317</v>
      </c>
      <c r="I31" s="275">
        <v>5734</v>
      </c>
      <c r="J31" s="275">
        <v>11527</v>
      </c>
      <c r="K31" s="386">
        <f t="shared" si="0"/>
        <v>0.50255920881408866</v>
      </c>
      <c r="L31" s="386">
        <f t="shared" si="1"/>
        <v>0.49744079118591134</v>
      </c>
    </row>
    <row r="32" spans="1:12">
      <c r="A32" s="270">
        <v>1961</v>
      </c>
      <c r="B32" s="275">
        <v>4120</v>
      </c>
      <c r="C32" s="270">
        <v>979</v>
      </c>
      <c r="D32" s="270">
        <v>695</v>
      </c>
      <c r="E32" s="275">
        <v>5794</v>
      </c>
      <c r="F32" s="275">
        <v>4975</v>
      </c>
      <c r="G32" s="270">
        <v>395</v>
      </c>
      <c r="H32" s="270">
        <v>337</v>
      </c>
      <c r="I32" s="275">
        <v>5707</v>
      </c>
      <c r="J32" s="275">
        <v>11501</v>
      </c>
      <c r="K32" s="386">
        <f t="shared" si="0"/>
        <v>0.50378227980175638</v>
      </c>
      <c r="L32" s="386">
        <f t="shared" si="1"/>
        <v>0.49621772019824362</v>
      </c>
    </row>
    <row r="33" spans="1:12">
      <c r="A33" s="270">
        <v>1962</v>
      </c>
      <c r="B33" s="275">
        <v>4494</v>
      </c>
      <c r="C33" s="275">
        <v>1071</v>
      </c>
      <c r="D33" s="270">
        <v>714</v>
      </c>
      <c r="E33" s="275">
        <v>6279</v>
      </c>
      <c r="F33" s="275">
        <v>5172</v>
      </c>
      <c r="G33" s="270">
        <v>427</v>
      </c>
      <c r="H33" s="270">
        <v>365</v>
      </c>
      <c r="I33" s="275">
        <v>5964</v>
      </c>
      <c r="J33" s="275">
        <v>12243</v>
      </c>
      <c r="K33" s="386">
        <f t="shared" si="0"/>
        <v>0.51286449399656941</v>
      </c>
      <c r="L33" s="386">
        <f t="shared" si="1"/>
        <v>0.48713550600343053</v>
      </c>
    </row>
    <row r="34" spans="1:12">
      <c r="A34" s="270">
        <v>1963</v>
      </c>
      <c r="B34" s="275">
        <v>4665</v>
      </c>
      <c r="C34" s="275">
        <v>1169</v>
      </c>
      <c r="D34" s="270">
        <v>725</v>
      </c>
      <c r="E34" s="275">
        <v>6559</v>
      </c>
      <c r="F34" s="275">
        <v>5306</v>
      </c>
      <c r="G34" s="270">
        <v>458</v>
      </c>
      <c r="H34" s="270">
        <v>385</v>
      </c>
      <c r="I34" s="275">
        <v>6149</v>
      </c>
      <c r="J34" s="275">
        <v>12708</v>
      </c>
      <c r="K34" s="386">
        <f t="shared" si="0"/>
        <v>0.51613157066414861</v>
      </c>
      <c r="L34" s="386">
        <f t="shared" si="1"/>
        <v>0.48386842933585145</v>
      </c>
    </row>
    <row r="35" spans="1:12">
      <c r="A35" s="270">
        <v>1964</v>
      </c>
      <c r="B35" s="275">
        <v>4958</v>
      </c>
      <c r="C35" s="275">
        <v>1272</v>
      </c>
      <c r="D35" s="270">
        <v>761</v>
      </c>
      <c r="E35" s="275">
        <v>6991</v>
      </c>
      <c r="F35" s="275">
        <v>5465</v>
      </c>
      <c r="G35" s="270">
        <v>493</v>
      </c>
      <c r="H35" s="270">
        <v>408</v>
      </c>
      <c r="I35" s="275">
        <v>6366</v>
      </c>
      <c r="J35" s="275">
        <v>13357</v>
      </c>
      <c r="K35" s="386">
        <f t="shared" si="0"/>
        <v>0.52339597214943478</v>
      </c>
      <c r="L35" s="386">
        <f t="shared" si="1"/>
        <v>0.47660402785056527</v>
      </c>
    </row>
    <row r="36" spans="1:12">
      <c r="A36" s="270">
        <v>1965</v>
      </c>
      <c r="B36" s="275">
        <v>5247</v>
      </c>
      <c r="C36" s="275">
        <v>1382</v>
      </c>
      <c r="D36" s="270">
        <v>809</v>
      </c>
      <c r="E36" s="275">
        <v>7438</v>
      </c>
      <c r="F36" s="275">
        <v>5681</v>
      </c>
      <c r="G36" s="270">
        <v>541</v>
      </c>
      <c r="H36" s="270">
        <v>440</v>
      </c>
      <c r="I36" s="275">
        <v>6662</v>
      </c>
      <c r="J36" s="275">
        <v>14100</v>
      </c>
      <c r="K36" s="386">
        <f t="shared" si="0"/>
        <v>0.5275177304964539</v>
      </c>
      <c r="L36" s="386">
        <f t="shared" si="1"/>
        <v>0.4724822695035461</v>
      </c>
    </row>
    <row r="37" spans="1:12">
      <c r="A37" s="270">
        <v>1966</v>
      </c>
      <c r="B37" s="275">
        <v>5676</v>
      </c>
      <c r="C37" s="275">
        <v>1535</v>
      </c>
      <c r="D37" s="270">
        <v>864</v>
      </c>
      <c r="E37" s="275">
        <v>8075</v>
      </c>
      <c r="F37" s="275">
        <v>5981</v>
      </c>
      <c r="G37" s="270">
        <v>593</v>
      </c>
      <c r="H37" s="270">
        <v>487</v>
      </c>
      <c r="I37" s="275">
        <v>7061</v>
      </c>
      <c r="J37" s="275">
        <v>15136</v>
      </c>
      <c r="K37" s="386">
        <f t="shared" si="0"/>
        <v>0.53349630021141647</v>
      </c>
      <c r="L37" s="386">
        <f t="shared" si="1"/>
        <v>0.46650369978858353</v>
      </c>
    </row>
    <row r="38" spans="1:12">
      <c r="A38" s="270">
        <v>1967</v>
      </c>
      <c r="B38" s="275">
        <v>6005</v>
      </c>
      <c r="C38" s="275">
        <v>1539</v>
      </c>
      <c r="D38" s="270">
        <v>904</v>
      </c>
      <c r="E38" s="275">
        <v>8448</v>
      </c>
      <c r="F38" s="275">
        <v>6222</v>
      </c>
      <c r="G38" s="270">
        <v>623</v>
      </c>
      <c r="H38" s="270">
        <v>551</v>
      </c>
      <c r="I38" s="275">
        <v>7396</v>
      </c>
      <c r="J38" s="275">
        <v>15844</v>
      </c>
      <c r="K38" s="386">
        <f t="shared" si="0"/>
        <v>0.53319868720020192</v>
      </c>
      <c r="L38" s="386">
        <f t="shared" si="1"/>
        <v>0.46680131279979803</v>
      </c>
    </row>
    <row r="39" spans="1:12">
      <c r="A39" s="270">
        <v>1968</v>
      </c>
      <c r="B39" s="275">
        <v>6576</v>
      </c>
      <c r="C39" s="275">
        <v>1708</v>
      </c>
      <c r="D39" s="270">
        <v>955</v>
      </c>
      <c r="E39" s="275">
        <v>9234</v>
      </c>
      <c r="F39" s="275">
        <v>6642</v>
      </c>
      <c r="G39" s="270">
        <v>667</v>
      </c>
      <c r="H39" s="270">
        <v>587</v>
      </c>
      <c r="I39" s="275">
        <v>7896</v>
      </c>
      <c r="J39" s="275">
        <v>17130</v>
      </c>
      <c r="K39" s="386">
        <f t="shared" si="0"/>
        <v>0.53905429071803856</v>
      </c>
      <c r="L39" s="386">
        <f t="shared" si="1"/>
        <v>0.46094570928196149</v>
      </c>
    </row>
    <row r="40" spans="1:12">
      <c r="A40" s="270">
        <v>1969</v>
      </c>
      <c r="B40" s="275">
        <v>7034</v>
      </c>
      <c r="C40" s="275">
        <v>1834</v>
      </c>
      <c r="D40" s="270">
        <v>987</v>
      </c>
      <c r="E40" s="275">
        <v>9855</v>
      </c>
      <c r="F40" s="275">
        <v>6878</v>
      </c>
      <c r="G40" s="270">
        <v>691</v>
      </c>
      <c r="H40" s="270">
        <v>624</v>
      </c>
      <c r="I40" s="275">
        <v>8193</v>
      </c>
      <c r="J40" s="275">
        <v>18048</v>
      </c>
      <c r="K40" s="386">
        <f t="shared" si="0"/>
        <v>0.54604388297872342</v>
      </c>
      <c r="L40" s="386">
        <f t="shared" si="1"/>
        <v>0.45395611702127658</v>
      </c>
    </row>
    <row r="41" spans="1:12">
      <c r="A41" s="270">
        <v>1970</v>
      </c>
      <c r="B41" s="275">
        <v>7671</v>
      </c>
      <c r="C41" s="275">
        <v>2110</v>
      </c>
      <c r="D41" s="275">
        <v>1064</v>
      </c>
      <c r="E41" s="275">
        <v>10845</v>
      </c>
      <c r="F41" s="275">
        <v>7652</v>
      </c>
      <c r="G41" s="270">
        <v>760</v>
      </c>
      <c r="H41" s="270">
        <v>657</v>
      </c>
      <c r="I41" s="275">
        <v>9069</v>
      </c>
      <c r="J41" s="275">
        <v>19914</v>
      </c>
      <c r="K41" s="386">
        <f t="shared" si="0"/>
        <v>0.54459174450135583</v>
      </c>
      <c r="L41" s="386">
        <f t="shared" si="1"/>
        <v>0.45540825549864417</v>
      </c>
    </row>
    <row r="42" spans="1:12">
      <c r="A42" s="270">
        <v>1971</v>
      </c>
      <c r="B42" s="275">
        <v>8506</v>
      </c>
      <c r="C42" s="275">
        <v>2297</v>
      </c>
      <c r="D42" s="275">
        <v>1102</v>
      </c>
      <c r="E42" s="275">
        <v>11905</v>
      </c>
      <c r="F42" s="275">
        <v>8026</v>
      </c>
      <c r="G42" s="270">
        <v>849</v>
      </c>
      <c r="H42" s="270">
        <v>678</v>
      </c>
      <c r="I42" s="275">
        <v>9553</v>
      </c>
      <c r="J42" s="275">
        <v>21458</v>
      </c>
      <c r="K42" s="386">
        <f t="shared" si="0"/>
        <v>0.55480473483083237</v>
      </c>
      <c r="L42" s="386">
        <f t="shared" si="1"/>
        <v>0.44519526516916769</v>
      </c>
    </row>
    <row r="43" spans="1:12">
      <c r="A43" s="270">
        <v>1972</v>
      </c>
      <c r="B43" s="275">
        <v>8810</v>
      </c>
      <c r="C43" s="275">
        <v>2702</v>
      </c>
      <c r="D43" s="275">
        <v>1113</v>
      </c>
      <c r="E43" s="275">
        <v>12625</v>
      </c>
      <c r="F43" s="275">
        <v>7911</v>
      </c>
      <c r="G43" s="270">
        <v>961</v>
      </c>
      <c r="H43" s="270">
        <v>704</v>
      </c>
      <c r="I43" s="275">
        <v>9576</v>
      </c>
      <c r="J43" s="275">
        <v>22201</v>
      </c>
      <c r="K43" s="386">
        <f t="shared" si="0"/>
        <v>0.56866807801450381</v>
      </c>
      <c r="L43" s="386">
        <f t="shared" si="1"/>
        <v>0.43133192198549614</v>
      </c>
    </row>
    <row r="44" spans="1:12">
      <c r="A44" s="270">
        <v>1973</v>
      </c>
      <c r="B44" s="275">
        <v>9236</v>
      </c>
      <c r="C44" s="275">
        <v>3105</v>
      </c>
      <c r="D44" s="275">
        <v>1254</v>
      </c>
      <c r="E44" s="275">
        <v>13595</v>
      </c>
      <c r="F44" s="275">
        <v>8747</v>
      </c>
      <c r="G44" s="275">
        <v>1069</v>
      </c>
      <c r="H44" s="270">
        <v>757</v>
      </c>
      <c r="I44" s="275">
        <v>10573</v>
      </c>
      <c r="J44" s="275">
        <v>24168</v>
      </c>
      <c r="K44" s="386">
        <f t="shared" si="0"/>
        <v>0.56252068851373715</v>
      </c>
      <c r="L44" s="386">
        <f t="shared" si="1"/>
        <v>0.43747931148626285</v>
      </c>
    </row>
    <row r="45" spans="1:12">
      <c r="A45" s="270">
        <v>1974</v>
      </c>
      <c r="B45" s="275">
        <v>9948</v>
      </c>
      <c r="C45" s="275">
        <v>3600</v>
      </c>
      <c r="D45" s="275">
        <v>1355</v>
      </c>
      <c r="E45" s="275">
        <v>14903</v>
      </c>
      <c r="F45" s="275">
        <v>9371</v>
      </c>
      <c r="G45" s="275">
        <v>1167</v>
      </c>
      <c r="H45" s="270">
        <v>778</v>
      </c>
      <c r="I45" s="275">
        <v>11316</v>
      </c>
      <c r="J45" s="275">
        <v>26219</v>
      </c>
      <c r="K45" s="386">
        <f t="shared" si="0"/>
        <v>0.56840459208970595</v>
      </c>
      <c r="L45" s="386">
        <f t="shared" si="1"/>
        <v>0.43159540791029405</v>
      </c>
    </row>
    <row r="46" spans="1:12">
      <c r="A46" s="270">
        <v>1975</v>
      </c>
      <c r="B46" s="275">
        <v>10681</v>
      </c>
      <c r="C46" s="275">
        <v>4080</v>
      </c>
      <c r="D46" s="275">
        <v>1519</v>
      </c>
      <c r="E46" s="275">
        <v>16280</v>
      </c>
      <c r="F46" s="275">
        <v>10324</v>
      </c>
      <c r="G46" s="275">
        <v>1315</v>
      </c>
      <c r="H46" s="270">
        <v>887</v>
      </c>
      <c r="I46" s="275">
        <v>12526</v>
      </c>
      <c r="J46" s="275">
        <v>28806</v>
      </c>
      <c r="K46" s="386">
        <f t="shared" si="0"/>
        <v>0.56516003610358956</v>
      </c>
      <c r="L46" s="386">
        <f t="shared" si="1"/>
        <v>0.4348399638964105</v>
      </c>
    </row>
    <row r="47" spans="1:12">
      <c r="A47" s="270">
        <v>1976</v>
      </c>
      <c r="B47" s="275">
        <v>11170</v>
      </c>
      <c r="C47" s="275">
        <v>4209</v>
      </c>
      <c r="D47" s="275">
        <v>1717</v>
      </c>
      <c r="E47" s="275">
        <v>17096</v>
      </c>
      <c r="F47" s="275">
        <v>11088</v>
      </c>
      <c r="G47" s="275">
        <v>1555</v>
      </c>
      <c r="H47" s="270">
        <v>947</v>
      </c>
      <c r="I47" s="275">
        <v>13590</v>
      </c>
      <c r="J47" s="275">
        <v>30686</v>
      </c>
      <c r="K47" s="386">
        <f t="shared" si="0"/>
        <v>0.55712702861239649</v>
      </c>
      <c r="L47" s="386">
        <f t="shared" si="1"/>
        <v>0.44287297138760345</v>
      </c>
    </row>
    <row r="48" spans="1:12">
      <c r="A48" s="270">
        <v>1977</v>
      </c>
      <c r="B48" s="275">
        <v>11686</v>
      </c>
      <c r="C48" s="275">
        <v>4603</v>
      </c>
      <c r="D48" s="275">
        <v>1946</v>
      </c>
      <c r="E48" s="275">
        <v>18235</v>
      </c>
      <c r="F48" s="275">
        <v>11981</v>
      </c>
      <c r="G48" s="275">
        <v>1713</v>
      </c>
      <c r="H48" s="275">
        <v>1266</v>
      </c>
      <c r="I48" s="275">
        <v>14960</v>
      </c>
      <c r="J48" s="275">
        <v>33195</v>
      </c>
      <c r="K48" s="386">
        <f t="shared" si="0"/>
        <v>0.54932971833107391</v>
      </c>
      <c r="L48" s="386">
        <f t="shared" si="1"/>
        <v>0.45067028166892603</v>
      </c>
    </row>
    <row r="49" spans="1:12">
      <c r="A49" s="270">
        <v>1978</v>
      </c>
      <c r="B49" s="275">
        <v>12179</v>
      </c>
      <c r="C49" s="275">
        <v>5211</v>
      </c>
      <c r="D49" s="275">
        <v>2222</v>
      </c>
      <c r="E49" s="275">
        <v>19612</v>
      </c>
      <c r="F49" s="275">
        <v>13342</v>
      </c>
      <c r="G49" s="275">
        <v>2023</v>
      </c>
      <c r="H49" s="275">
        <v>1303</v>
      </c>
      <c r="I49" s="275">
        <v>16668</v>
      </c>
      <c r="J49" s="275">
        <v>36280</v>
      </c>
      <c r="K49" s="386">
        <f t="shared" si="0"/>
        <v>0.54057331863285552</v>
      </c>
      <c r="L49" s="386">
        <f t="shared" si="1"/>
        <v>0.45942668136714443</v>
      </c>
    </row>
    <row r="50" spans="1:12">
      <c r="A50" s="270">
        <v>1979</v>
      </c>
      <c r="B50" s="275">
        <v>13528</v>
      </c>
      <c r="C50" s="275">
        <v>5903</v>
      </c>
      <c r="D50" s="275">
        <v>2480</v>
      </c>
      <c r="E50" s="275">
        <v>21911</v>
      </c>
      <c r="F50" s="275">
        <v>15152</v>
      </c>
      <c r="G50" s="275">
        <v>2306</v>
      </c>
      <c r="H50" s="275">
        <v>1435</v>
      </c>
      <c r="I50" s="275">
        <v>18893</v>
      </c>
      <c r="J50" s="275">
        <v>40804</v>
      </c>
      <c r="K50" s="386">
        <f t="shared" si="0"/>
        <v>0.53698166846387607</v>
      </c>
      <c r="L50" s="386">
        <f t="shared" si="1"/>
        <v>0.46301833153612393</v>
      </c>
    </row>
    <row r="51" spans="1:12">
      <c r="A51" s="270">
        <v>1980</v>
      </c>
      <c r="B51" s="275">
        <v>14977</v>
      </c>
      <c r="C51" s="275">
        <v>6995</v>
      </c>
      <c r="D51" s="275">
        <v>2816</v>
      </c>
      <c r="E51" s="275">
        <v>24788</v>
      </c>
      <c r="F51" s="275">
        <v>16722</v>
      </c>
      <c r="G51" s="275">
        <v>2450</v>
      </c>
      <c r="H51" s="275">
        <v>1484</v>
      </c>
      <c r="I51" s="275">
        <v>20656</v>
      </c>
      <c r="J51" s="275">
        <v>45444</v>
      </c>
      <c r="K51" s="386">
        <f t="shared" si="0"/>
        <v>0.5454625473109761</v>
      </c>
      <c r="L51" s="386">
        <f t="shared" si="1"/>
        <v>0.45453745268902385</v>
      </c>
    </row>
    <row r="52" spans="1:12">
      <c r="A52" s="270">
        <v>1981</v>
      </c>
      <c r="B52" s="275">
        <v>15648</v>
      </c>
      <c r="C52" s="275">
        <v>7629</v>
      </c>
      <c r="D52" s="275">
        <v>3141</v>
      </c>
      <c r="E52" s="275">
        <v>26418</v>
      </c>
      <c r="F52" s="275">
        <v>17976</v>
      </c>
      <c r="G52" s="275">
        <v>2751</v>
      </c>
      <c r="H52" s="275">
        <v>1528</v>
      </c>
      <c r="I52" s="275">
        <v>22255</v>
      </c>
      <c r="J52" s="275">
        <v>48673</v>
      </c>
      <c r="K52" s="386">
        <f t="shared" si="0"/>
        <v>0.54276498263924555</v>
      </c>
      <c r="L52" s="386">
        <f t="shared" si="1"/>
        <v>0.45723501736075445</v>
      </c>
    </row>
    <row r="53" spans="1:12">
      <c r="A53" s="270">
        <v>1982</v>
      </c>
      <c r="B53" s="275">
        <v>15984</v>
      </c>
      <c r="C53" s="275">
        <v>8147</v>
      </c>
      <c r="D53" s="275">
        <v>3378</v>
      </c>
      <c r="E53" s="275">
        <v>27509</v>
      </c>
      <c r="F53" s="275">
        <v>18371</v>
      </c>
      <c r="G53" s="275">
        <v>2849</v>
      </c>
      <c r="H53" s="275">
        <v>1488</v>
      </c>
      <c r="I53" s="275">
        <v>22708</v>
      </c>
      <c r="J53" s="275">
        <v>50217</v>
      </c>
      <c r="K53" s="386">
        <f t="shared" si="0"/>
        <v>0.54780253698946568</v>
      </c>
      <c r="L53" s="386">
        <f t="shared" si="1"/>
        <v>0.45219746301053426</v>
      </c>
    </row>
    <row r="54" spans="1:12">
      <c r="A54" s="270">
        <v>1983</v>
      </c>
      <c r="B54" s="275">
        <v>16818</v>
      </c>
      <c r="C54" s="275">
        <v>8999</v>
      </c>
      <c r="D54" s="275">
        <v>3878</v>
      </c>
      <c r="E54" s="275">
        <v>29695</v>
      </c>
      <c r="F54" s="275">
        <v>19038</v>
      </c>
      <c r="G54" s="275">
        <v>3051</v>
      </c>
      <c r="H54" s="275">
        <v>1620</v>
      </c>
      <c r="I54" s="275">
        <v>23709</v>
      </c>
      <c r="J54" s="275">
        <v>53404</v>
      </c>
      <c r="K54" s="386">
        <f t="shared" si="0"/>
        <v>0.5560444910493596</v>
      </c>
      <c r="L54" s="386">
        <f t="shared" si="1"/>
        <v>0.4439555089506404</v>
      </c>
    </row>
    <row r="55" spans="1:12">
      <c r="A55" s="270">
        <v>1984</v>
      </c>
      <c r="B55" s="275">
        <v>15997</v>
      </c>
      <c r="C55" s="275">
        <v>10132</v>
      </c>
      <c r="D55" s="275">
        <v>4158</v>
      </c>
      <c r="E55" s="275">
        <v>30287</v>
      </c>
      <c r="F55" s="275">
        <v>19863</v>
      </c>
      <c r="G55" s="275">
        <v>3220</v>
      </c>
      <c r="H55" s="275">
        <v>1691</v>
      </c>
      <c r="I55" s="275">
        <v>24774</v>
      </c>
      <c r="J55" s="275">
        <v>55061</v>
      </c>
      <c r="K55" s="386">
        <f t="shared" si="0"/>
        <v>0.55006265777955354</v>
      </c>
      <c r="L55" s="386">
        <f t="shared" si="1"/>
        <v>0.4499373422204464</v>
      </c>
    </row>
    <row r="56" spans="1:12">
      <c r="A56" s="270">
        <v>1985</v>
      </c>
      <c r="B56" s="275">
        <v>17058</v>
      </c>
      <c r="C56" s="275">
        <v>10361</v>
      </c>
      <c r="D56" s="275">
        <v>4152</v>
      </c>
      <c r="E56" s="275">
        <v>31571</v>
      </c>
      <c r="F56" s="275">
        <v>20659</v>
      </c>
      <c r="G56" s="275">
        <v>3371</v>
      </c>
      <c r="H56" s="275">
        <v>1816</v>
      </c>
      <c r="I56" s="275">
        <v>25846</v>
      </c>
      <c r="J56" s="275">
        <v>57417</v>
      </c>
      <c r="K56" s="386">
        <f t="shared" si="0"/>
        <v>0.54985457268753157</v>
      </c>
      <c r="L56" s="386">
        <f t="shared" si="1"/>
        <v>0.45014542731246843</v>
      </c>
    </row>
    <row r="57" spans="1:12">
      <c r="A57" s="270">
        <v>1986</v>
      </c>
      <c r="B57" s="275">
        <v>17350</v>
      </c>
      <c r="C57" s="275">
        <v>10755</v>
      </c>
      <c r="D57" s="275">
        <v>5031</v>
      </c>
      <c r="E57" s="275">
        <v>33136</v>
      </c>
      <c r="F57" s="275">
        <v>22291</v>
      </c>
      <c r="G57" s="275">
        <v>3406</v>
      </c>
      <c r="H57" s="275">
        <v>1935</v>
      </c>
      <c r="I57" s="275">
        <v>27632</v>
      </c>
      <c r="J57" s="275">
        <v>60768</v>
      </c>
      <c r="K57" s="386">
        <f t="shared" si="0"/>
        <v>0.54528699315429174</v>
      </c>
      <c r="L57" s="386">
        <f t="shared" si="1"/>
        <v>0.45471300684570826</v>
      </c>
    </row>
    <row r="58" spans="1:12">
      <c r="A58" s="270">
        <v>1987</v>
      </c>
      <c r="B58" s="275">
        <v>17283.066683699999</v>
      </c>
      <c r="C58" s="275">
        <v>9163.846778000001</v>
      </c>
      <c r="D58" s="275">
        <v>4156.1312046479998</v>
      </c>
      <c r="E58" s="275">
        <v>30603.044666348</v>
      </c>
      <c r="F58" s="275">
        <v>23231.745021280003</v>
      </c>
      <c r="G58" s="275">
        <v>3280.8176162999998</v>
      </c>
      <c r="H58" s="275">
        <v>3523.8169489099992</v>
      </c>
      <c r="I58" s="275">
        <v>30036.379586490002</v>
      </c>
      <c r="J58" s="275">
        <v>60639.424252837998</v>
      </c>
      <c r="K58" s="386">
        <f t="shared" si="0"/>
        <v>0.50467241474370927</v>
      </c>
      <c r="L58" s="386">
        <f t="shared" si="1"/>
        <v>0.49532758525629078</v>
      </c>
    </row>
    <row r="59" spans="1:12">
      <c r="A59" s="270">
        <v>1988</v>
      </c>
      <c r="B59" s="275">
        <v>17006.547276000001</v>
      </c>
      <c r="C59" s="275">
        <v>9435.6654635200011</v>
      </c>
      <c r="D59" s="275">
        <v>4405.6599353016009</v>
      </c>
      <c r="E59" s="275">
        <v>30847.872674821603</v>
      </c>
      <c r="F59" s="275">
        <v>24227.39773932</v>
      </c>
      <c r="G59" s="275">
        <v>3419.0709449999999</v>
      </c>
      <c r="H59" s="275">
        <v>3863.0460383916829</v>
      </c>
      <c r="I59" s="275">
        <v>31509.514722711683</v>
      </c>
      <c r="J59" s="275">
        <v>62357.387397533283</v>
      </c>
      <c r="K59" s="386">
        <f t="shared" si="0"/>
        <v>0.49469475810723068</v>
      </c>
      <c r="L59" s="386">
        <f t="shared" si="1"/>
        <v>0.50530524189276937</v>
      </c>
    </row>
    <row r="60" spans="1:12">
      <c r="A60" s="270">
        <v>1989</v>
      </c>
      <c r="B60" s="275">
        <v>17291.991347119998</v>
      </c>
      <c r="C60" s="275">
        <v>10072.625634079999</v>
      </c>
      <c r="D60" s="275">
        <v>4917.1774500851534</v>
      </c>
      <c r="E60" s="275">
        <v>32281.79443128515</v>
      </c>
      <c r="F60" s="275">
        <v>24747.666414990003</v>
      </c>
      <c r="G60" s="275">
        <v>3396.9069030400001</v>
      </c>
      <c r="H60" s="275">
        <v>4200.9898124200827</v>
      </c>
      <c r="I60" s="275">
        <v>32345.563130450086</v>
      </c>
      <c r="J60" s="275">
        <v>64627.357561735233</v>
      </c>
      <c r="K60" s="386">
        <f t="shared" si="0"/>
        <v>0.4995066431495051</v>
      </c>
      <c r="L60" s="386">
        <f t="shared" si="1"/>
        <v>0.50049335685049501</v>
      </c>
    </row>
    <row r="61" spans="1:12">
      <c r="A61" s="270">
        <v>1990</v>
      </c>
      <c r="B61" s="275">
        <v>18596.774619719999</v>
      </c>
      <c r="C61" s="275">
        <v>10843.88041055</v>
      </c>
      <c r="D61" s="275">
        <v>5434.7038212095704</v>
      </c>
      <c r="E61" s="275">
        <v>34875.35885147957</v>
      </c>
      <c r="F61" s="275">
        <v>26528.267611839998</v>
      </c>
      <c r="G61" s="275">
        <v>3375.9244752999998</v>
      </c>
      <c r="H61" s="275">
        <v>4634.4202850612874</v>
      </c>
      <c r="I61" s="275">
        <v>34538.612372201285</v>
      </c>
      <c r="J61" s="275">
        <v>69413.971223680855</v>
      </c>
      <c r="K61" s="386">
        <f t="shared" si="0"/>
        <v>0.50242563905609972</v>
      </c>
      <c r="L61" s="386">
        <f t="shared" si="1"/>
        <v>0.49757436094390028</v>
      </c>
    </row>
    <row r="62" spans="1:12">
      <c r="A62" s="270">
        <v>1991</v>
      </c>
      <c r="B62" s="275">
        <v>19122.757118300004</v>
      </c>
      <c r="C62" s="275">
        <v>10770.193161749999</v>
      </c>
      <c r="D62" s="275">
        <v>5809.9734512478408</v>
      </c>
      <c r="E62" s="275">
        <v>35702.923731297844</v>
      </c>
      <c r="F62" s="275">
        <v>27200.344635500001</v>
      </c>
      <c r="G62" s="275">
        <v>3248.5526785999991</v>
      </c>
      <c r="H62" s="275">
        <v>4837.5303745091824</v>
      </c>
      <c r="I62" s="275">
        <v>35286.427688609183</v>
      </c>
      <c r="J62" s="275">
        <v>70989.351419907034</v>
      </c>
      <c r="K62" s="386">
        <f t="shared" si="0"/>
        <v>0.50293351069109682</v>
      </c>
      <c r="L62" s="386">
        <f t="shared" si="1"/>
        <v>0.49706648930890307</v>
      </c>
    </row>
    <row r="63" spans="1:12">
      <c r="A63" s="270">
        <v>1992</v>
      </c>
      <c r="B63" s="275">
        <v>18535.556951999999</v>
      </c>
      <c r="C63" s="275">
        <v>10706.523479040001</v>
      </c>
      <c r="D63" s="275">
        <v>4562.0756657303991</v>
      </c>
      <c r="E63" s="275">
        <v>33804.156096770399</v>
      </c>
      <c r="F63" s="275">
        <v>27845.428010349115</v>
      </c>
      <c r="G63" s="275">
        <v>3318.2754105599997</v>
      </c>
      <c r="H63" s="275">
        <v>5114.2618139351471</v>
      </c>
      <c r="I63" s="275">
        <v>36277.965234844261</v>
      </c>
      <c r="J63" s="275">
        <v>70082.12133161466</v>
      </c>
      <c r="K63" s="386">
        <f t="shared" si="0"/>
        <v>0.48235064028407265</v>
      </c>
      <c r="L63" s="386">
        <f t="shared" si="1"/>
        <v>0.51764935971592729</v>
      </c>
    </row>
    <row r="64" spans="1:12">
      <c r="A64" s="270">
        <v>1993</v>
      </c>
      <c r="B64" s="275">
        <v>18487.33079475</v>
      </c>
      <c r="C64" s="275">
        <v>11164.676369049999</v>
      </c>
      <c r="D64" s="275">
        <v>4643.0979196550852</v>
      </c>
      <c r="E64" s="275">
        <v>34295.105083455084</v>
      </c>
      <c r="F64" s="275">
        <v>28520.324421534144</v>
      </c>
      <c r="G64" s="275">
        <v>3304.8965659499995</v>
      </c>
      <c r="H64" s="275">
        <v>5126.0781799280303</v>
      </c>
      <c r="I64" s="275">
        <v>36951.299167412173</v>
      </c>
      <c r="J64" s="275">
        <v>71246.404250867257</v>
      </c>
      <c r="K64" s="386">
        <f t="shared" si="0"/>
        <v>0.48135910077226979</v>
      </c>
      <c r="L64" s="386">
        <f t="shared" si="1"/>
        <v>0.51864089922773016</v>
      </c>
    </row>
    <row r="65" spans="1:12">
      <c r="A65" s="270">
        <v>1994</v>
      </c>
      <c r="B65" s="275">
        <v>18964.687622400001</v>
      </c>
      <c r="C65" s="275">
        <v>11753.417123159999</v>
      </c>
      <c r="D65" s="275">
        <v>4668.0640699274427</v>
      </c>
      <c r="E65" s="275">
        <v>35386.168815487443</v>
      </c>
      <c r="F65" s="275">
        <v>29365.195194291773</v>
      </c>
      <c r="G65" s="275">
        <v>3415.8956515199998</v>
      </c>
      <c r="H65" s="275">
        <v>5165.3315264670719</v>
      </c>
      <c r="I65" s="275">
        <v>37946.422372278845</v>
      </c>
      <c r="J65" s="275">
        <v>73332.591187766287</v>
      </c>
      <c r="K65" s="386">
        <f t="shared" si="0"/>
        <v>0.48254354908695413</v>
      </c>
      <c r="L65" s="386">
        <f t="shared" si="1"/>
        <v>0.51745645091304582</v>
      </c>
    </row>
    <row r="66" spans="1:12">
      <c r="A66" s="270">
        <v>1995</v>
      </c>
      <c r="B66" s="275">
        <v>18967.731730750002</v>
      </c>
      <c r="C66" s="275">
        <v>12299.081456700002</v>
      </c>
      <c r="D66" s="275">
        <v>4719.3611731050551</v>
      </c>
      <c r="E66" s="275">
        <v>35986.174360555058</v>
      </c>
      <c r="F66" s="275">
        <v>30287.51819607299</v>
      </c>
      <c r="G66" s="275">
        <v>3422.6163753600003</v>
      </c>
      <c r="H66" s="275">
        <v>5111.5904587780433</v>
      </c>
      <c r="I66" s="275">
        <v>38821.725030211033</v>
      </c>
      <c r="J66" s="275">
        <v>74807.899390766092</v>
      </c>
      <c r="K66" s="386">
        <f t="shared" si="0"/>
        <v>0.48104778577697921</v>
      </c>
      <c r="L66" s="386">
        <f t="shared" si="1"/>
        <v>0.51895221422302085</v>
      </c>
    </row>
    <row r="67" spans="1:12">
      <c r="A67" s="270">
        <v>1996</v>
      </c>
      <c r="B67" s="275">
        <v>20045.470912000004</v>
      </c>
      <c r="C67" s="275">
        <v>12973.658286150001</v>
      </c>
      <c r="D67" s="275">
        <v>4870.6668694437958</v>
      </c>
      <c r="E67" s="275">
        <v>37889.796067593801</v>
      </c>
      <c r="F67" s="275">
        <v>31512.183517609206</v>
      </c>
      <c r="G67" s="275">
        <v>3426.5103024</v>
      </c>
      <c r="H67" s="275">
        <v>5057.2042863422739</v>
      </c>
      <c r="I67" s="275">
        <v>39995.89810635148</v>
      </c>
      <c r="J67" s="275">
        <v>77885.694173945289</v>
      </c>
      <c r="K67" s="386">
        <f t="shared" si="0"/>
        <v>0.48647953221002277</v>
      </c>
      <c r="L67" s="386">
        <f t="shared" si="1"/>
        <v>0.51352046778997718</v>
      </c>
    </row>
    <row r="68" spans="1:12">
      <c r="A68" s="270">
        <v>1997</v>
      </c>
      <c r="B68" s="275">
        <v>20864</v>
      </c>
      <c r="C68" s="275">
        <v>12798</v>
      </c>
      <c r="D68" s="275">
        <v>6774.4970752887384</v>
      </c>
      <c r="E68" s="275">
        <v>40436.497075288738</v>
      </c>
      <c r="F68" s="275">
        <v>33560.809362957509</v>
      </c>
      <c r="G68" s="275">
        <v>3734.4899339999997</v>
      </c>
      <c r="H68" s="275">
        <v>5586.7396005624887</v>
      </c>
      <c r="I68" s="275">
        <v>42882.038897519997</v>
      </c>
      <c r="J68" s="275">
        <v>83318.535972808735</v>
      </c>
      <c r="K68" s="386">
        <f t="shared" si="0"/>
        <v>0.48532414309926564</v>
      </c>
      <c r="L68" s="386">
        <f t="shared" si="1"/>
        <v>0.51467585690073436</v>
      </c>
    </row>
    <row r="69" spans="1:12">
      <c r="A69" s="270">
        <v>1998</v>
      </c>
      <c r="B69" s="275">
        <v>21989.042579699999</v>
      </c>
      <c r="C69" s="275">
        <v>14158.516267499999</v>
      </c>
      <c r="D69" s="275">
        <v>6939.2402782834579</v>
      </c>
      <c r="E69" s="275">
        <v>43086.799125483456</v>
      </c>
      <c r="F69" s="275">
        <v>35872.08732764818</v>
      </c>
      <c r="G69" s="275">
        <v>5524.0775027999998</v>
      </c>
      <c r="H69" s="275">
        <v>5909.3889415918229</v>
      </c>
      <c r="I69" s="275">
        <v>47305.553772040003</v>
      </c>
      <c r="J69" s="275">
        <v>90392.352897523466</v>
      </c>
      <c r="K69" s="386">
        <f t="shared" si="0"/>
        <v>0.47666420603444576</v>
      </c>
      <c r="L69" s="386">
        <f t="shared" si="1"/>
        <v>0.52333579396555419</v>
      </c>
    </row>
    <row r="70" spans="1:12">
      <c r="A70" s="270">
        <v>1999</v>
      </c>
      <c r="B70" s="275">
        <v>22861.044233999994</v>
      </c>
      <c r="C70" s="275">
        <v>15178.528105600002</v>
      </c>
      <c r="D70" s="275">
        <v>7421.8028617987657</v>
      </c>
      <c r="E70" s="275">
        <v>45461.375201398761</v>
      </c>
      <c r="F70" s="275">
        <v>38279.078523667195</v>
      </c>
      <c r="G70" s="275">
        <v>7505.3041484999994</v>
      </c>
      <c r="H70" s="275">
        <v>6693.5745447028094</v>
      </c>
      <c r="I70" s="275">
        <v>52477.957216870003</v>
      </c>
      <c r="J70" s="275">
        <v>97939.332418268765</v>
      </c>
      <c r="K70" s="386">
        <f t="shared" si="0"/>
        <v>0.46417893688765621</v>
      </c>
      <c r="L70" s="386">
        <f t="shared" si="1"/>
        <v>0.53582106311234379</v>
      </c>
    </row>
    <row r="71" spans="1:12">
      <c r="A71" s="270">
        <v>2000</v>
      </c>
      <c r="B71" s="275">
        <v>24487.681262280003</v>
      </c>
      <c r="C71" s="275">
        <v>15866.83777554</v>
      </c>
      <c r="D71" s="275">
        <v>8027.0572492713072</v>
      </c>
      <c r="E71" s="275">
        <v>48381.576287091309</v>
      </c>
      <c r="F71" s="275">
        <v>41736.59399718498</v>
      </c>
      <c r="G71" s="275">
        <v>6842.1103111200009</v>
      </c>
      <c r="H71" s="275">
        <v>10352.458041975018</v>
      </c>
      <c r="I71" s="275">
        <v>58931.162350279999</v>
      </c>
      <c r="J71" s="275">
        <v>107312.73863737131</v>
      </c>
      <c r="K71" s="386">
        <f t="shared" ref="K71:K76" si="2">E71/J71</f>
        <v>0.4508465341713177</v>
      </c>
      <c r="L71" s="386">
        <f t="shared" ref="L71:L76" si="3">I71/J71</f>
        <v>0.5491534658286823</v>
      </c>
    </row>
    <row r="72" spans="1:12">
      <c r="A72" s="270">
        <v>2001</v>
      </c>
      <c r="B72" s="275">
        <v>25305.558696989996</v>
      </c>
      <c r="C72" s="275">
        <v>16908.952031820001</v>
      </c>
      <c r="D72" s="275">
        <v>8219.3636166311335</v>
      </c>
      <c r="E72" s="275">
        <v>50433.874345441131</v>
      </c>
      <c r="F72" s="275">
        <v>44377.794262685442</v>
      </c>
      <c r="G72" s="275">
        <v>5292.9049160000004</v>
      </c>
      <c r="H72" s="275">
        <v>14992.834726484565</v>
      </c>
      <c r="I72" s="275">
        <v>64663.533905170007</v>
      </c>
      <c r="J72" s="275">
        <v>115097.40825061113</v>
      </c>
      <c r="K72" s="386">
        <f t="shared" si="2"/>
        <v>0.43818427462438836</v>
      </c>
      <c r="L72" s="386">
        <f t="shared" si="3"/>
        <v>0.56181572537561175</v>
      </c>
    </row>
    <row r="73" spans="1:12">
      <c r="A73" s="270">
        <v>2002</v>
      </c>
      <c r="B73" s="275">
        <v>28107.296530699998</v>
      </c>
      <c r="C73" s="275">
        <v>17377.75059186</v>
      </c>
      <c r="D73" s="275">
        <v>10170.290147157597</v>
      </c>
      <c r="E73" s="275">
        <v>55655.337269717595</v>
      </c>
      <c r="F73" s="275">
        <v>47447.519343137683</v>
      </c>
      <c r="G73" s="275">
        <v>4625.1027899999999</v>
      </c>
      <c r="H73" s="275">
        <v>7186.0782282123155</v>
      </c>
      <c r="I73" s="275">
        <v>59258.700361349998</v>
      </c>
      <c r="J73" s="275">
        <v>114914.03763106759</v>
      </c>
      <c r="K73" s="386">
        <f t="shared" si="2"/>
        <v>0.48432148427679034</v>
      </c>
      <c r="L73" s="386">
        <f t="shared" si="3"/>
        <v>0.51567851572320966</v>
      </c>
    </row>
    <row r="74" spans="1:12">
      <c r="A74" s="270">
        <v>2003</v>
      </c>
      <c r="B74" s="275">
        <v>28790.456839899998</v>
      </c>
      <c r="C74" s="275">
        <v>17534.674436680001</v>
      </c>
      <c r="D74" s="275">
        <v>11071.440906697881</v>
      </c>
      <c r="E74" s="275">
        <v>57396.57218327788</v>
      </c>
      <c r="F74" s="275">
        <v>44192.375853257174</v>
      </c>
      <c r="G74" s="275">
        <v>4679.1215275200002</v>
      </c>
      <c r="H74" s="275">
        <v>7907.6570399352213</v>
      </c>
      <c r="I74" s="275">
        <v>56779.154420712395</v>
      </c>
      <c r="J74" s="275">
        <v>114175.72660399028</v>
      </c>
      <c r="K74" s="386">
        <f t="shared" si="2"/>
        <v>0.50270380483194532</v>
      </c>
      <c r="L74" s="386">
        <f t="shared" si="3"/>
        <v>0.49729619516805462</v>
      </c>
    </row>
    <row r="75" spans="1:12">
      <c r="A75" s="270">
        <v>2004</v>
      </c>
      <c r="B75" s="275">
        <v>30790.353824999998</v>
      </c>
      <c r="C75" s="275">
        <v>18064.220479380001</v>
      </c>
      <c r="D75" s="275">
        <v>11923.670300541369</v>
      </c>
      <c r="E75" s="275">
        <v>60778.244604921369</v>
      </c>
      <c r="F75" s="275">
        <v>50211.153648647865</v>
      </c>
      <c r="G75" s="275">
        <v>4913.6182461600001</v>
      </c>
      <c r="H75" s="275">
        <v>8816.0283421808454</v>
      </c>
      <c r="I75" s="275">
        <v>63940.800236988711</v>
      </c>
      <c r="J75" s="275">
        <v>124719.04484191007</v>
      </c>
      <c r="K75" s="386">
        <f t="shared" si="2"/>
        <v>0.48732128025805488</v>
      </c>
      <c r="L75" s="386">
        <f t="shared" si="3"/>
        <v>0.51267871974194523</v>
      </c>
    </row>
    <row r="76" spans="1:12">
      <c r="A76" s="270">
        <v>2005</v>
      </c>
      <c r="B76" s="275">
        <v>32295.613896000003</v>
      </c>
      <c r="C76" s="275">
        <v>18602.830874880001</v>
      </c>
      <c r="D76" s="275">
        <v>12814.074583054524</v>
      </c>
      <c r="E76" s="275">
        <v>63712.519353934527</v>
      </c>
      <c r="F76" s="275">
        <v>51452.296883667565</v>
      </c>
      <c r="G76" s="275">
        <v>5064.9455120999992</v>
      </c>
      <c r="H76" s="275">
        <v>9096.2913923340384</v>
      </c>
      <c r="I76" s="275">
        <v>65613.533788101602</v>
      </c>
      <c r="J76" s="275">
        <v>129326.05314203614</v>
      </c>
      <c r="K76" s="386">
        <f t="shared" si="2"/>
        <v>0.49265030367825718</v>
      </c>
      <c r="L76" s="386">
        <f t="shared" si="3"/>
        <v>0.50734969632174276</v>
      </c>
    </row>
    <row r="77" spans="1:12">
      <c r="A77" s="270">
        <v>2006</v>
      </c>
      <c r="B77" s="275">
        <v>34829.141606999998</v>
      </c>
      <c r="C77" s="275">
        <v>18986.152460000001</v>
      </c>
      <c r="D77" s="275">
        <v>13493.356125389819</v>
      </c>
      <c r="E77" s="275">
        <v>67308.650192389818</v>
      </c>
      <c r="F77" s="275">
        <v>53796.170792868674</v>
      </c>
      <c r="G77" s="275">
        <v>5132.6991355199998</v>
      </c>
      <c r="H77" s="275">
        <v>10748.562375301823</v>
      </c>
      <c r="I77" s="275">
        <v>69677.432303690497</v>
      </c>
      <c r="J77" s="275">
        <v>136986.08249608031</v>
      </c>
      <c r="K77" s="386">
        <f>E77/J77</f>
        <v>0.49135393147924916</v>
      </c>
      <c r="L77" s="386">
        <f>I77/J77</f>
        <v>0.50864606852075089</v>
      </c>
    </row>
    <row r="78" spans="1:12">
      <c r="A78" s="270">
        <v>2007</v>
      </c>
      <c r="B78" s="275">
        <v>36969.003489600007</v>
      </c>
      <c r="C78" s="275">
        <v>19566.370446000001</v>
      </c>
      <c r="D78" s="275">
        <v>13417.209896541877</v>
      </c>
      <c r="E78" s="275">
        <v>69952.583832141885</v>
      </c>
      <c r="F78" s="275">
        <v>54352.575188913426</v>
      </c>
      <c r="G78" s="275">
        <v>5181.4699245000011</v>
      </c>
      <c r="H78" s="275">
        <v>9959.3083929370696</v>
      </c>
      <c r="I78" s="275">
        <v>69493.353506350497</v>
      </c>
      <c r="J78" s="275">
        <v>139445.93733849237</v>
      </c>
      <c r="K78" s="386">
        <f>E78/J78</f>
        <v>0.50164662497365076</v>
      </c>
      <c r="L78" s="386">
        <f>I78/J78</f>
        <v>0.49835337502634935</v>
      </c>
    </row>
    <row r="79" spans="1:12">
      <c r="A79" s="270">
        <v>2008</v>
      </c>
      <c r="B79" s="275">
        <v>38522.5662276</v>
      </c>
      <c r="C79" s="275">
        <v>20370.435258599999</v>
      </c>
      <c r="D79" s="275">
        <v>20578.10484665335</v>
      </c>
      <c r="E79" s="275">
        <v>79471.106332853349</v>
      </c>
      <c r="F79" s="275">
        <v>54558.246190552585</v>
      </c>
      <c r="G79" s="275">
        <v>5164.0371045000002</v>
      </c>
      <c r="H79" s="275">
        <v>10096.058053249719</v>
      </c>
      <c r="I79" s="275">
        <v>69818.341348302303</v>
      </c>
      <c r="J79" s="275">
        <v>149289.44768115564</v>
      </c>
      <c r="K79" s="386">
        <f>E79/J79</f>
        <v>0.53232902637957014</v>
      </c>
      <c r="L79" s="386">
        <f>I79/J79</f>
        <v>0.46767097362042997</v>
      </c>
    </row>
    <row r="80" spans="1:12">
      <c r="A80" s="270">
        <v>2009</v>
      </c>
      <c r="B80" s="275">
        <v>39363.034019399995</v>
      </c>
      <c r="C80" s="275">
        <v>20309.5784466</v>
      </c>
      <c r="D80" s="275">
        <v>18773.451002227226</v>
      </c>
      <c r="E80" s="275">
        <v>78446.063468227221</v>
      </c>
      <c r="F80" s="275">
        <v>54221.96400170125</v>
      </c>
      <c r="G80" s="275">
        <v>5146.4793783447003</v>
      </c>
      <c r="H80" s="275">
        <v>9892.5074644687575</v>
      </c>
      <c r="I80" s="275">
        <v>69260.950844514708</v>
      </c>
      <c r="J80" s="275">
        <v>147707.01431274193</v>
      </c>
      <c r="K80" s="386">
        <f>E80/J80</f>
        <v>0.53109233730858829</v>
      </c>
      <c r="L80" s="386">
        <f>I80/J80</f>
        <v>0.46890766269141165</v>
      </c>
    </row>
    <row r="81" spans="1:12">
      <c r="A81" s="270">
        <v>2010</v>
      </c>
      <c r="B81" s="275">
        <v>40097.357773199998</v>
      </c>
      <c r="C81" s="275">
        <v>20903.343925199999</v>
      </c>
      <c r="D81" s="275">
        <v>22906.297070725555</v>
      </c>
      <c r="E81" s="275">
        <v>83906.998769125552</v>
      </c>
      <c r="F81" s="275">
        <v>56561.534946835454</v>
      </c>
      <c r="G81" s="275">
        <v>5128.9813484583283</v>
      </c>
      <c r="H81" s="275">
        <v>10278.085005032</v>
      </c>
      <c r="I81" s="275">
        <v>71968.601300325783</v>
      </c>
      <c r="J81" s="275">
        <v>155875.60006945132</v>
      </c>
      <c r="K81" s="386">
        <f>E81/J81</f>
        <v>0.5382946319484273</v>
      </c>
      <c r="L81" s="386">
        <f>I81/J81</f>
        <v>0.46170536805157275</v>
      </c>
    </row>
    <row r="82" spans="1:12">
      <c r="A82" s="270"/>
      <c r="B82" s="275"/>
      <c r="C82" s="275"/>
      <c r="D82" s="275"/>
      <c r="E82" s="275"/>
      <c r="F82" s="275"/>
      <c r="G82" s="275"/>
      <c r="H82" s="275"/>
      <c r="I82" s="275"/>
      <c r="J82" s="275"/>
      <c r="K82" s="386"/>
      <c r="L82" s="386"/>
    </row>
    <row r="83" spans="1:12">
      <c r="A83" s="755" t="s">
        <v>315</v>
      </c>
      <c r="B83" s="756"/>
      <c r="C83" s="756"/>
      <c r="D83" s="756"/>
      <c r="E83" s="756"/>
      <c r="F83" s="756"/>
      <c r="G83" s="756"/>
      <c r="H83" s="756"/>
      <c r="I83" s="756"/>
      <c r="J83" s="756"/>
      <c r="K83" s="269"/>
      <c r="L83" s="269"/>
    </row>
    <row r="84" spans="1:12" ht="30" customHeight="1">
      <c r="A84" s="766" t="s">
        <v>1676</v>
      </c>
      <c r="B84" s="756"/>
      <c r="C84" s="756"/>
      <c r="D84" s="756"/>
      <c r="E84" s="756"/>
      <c r="F84" s="756"/>
      <c r="G84" s="756"/>
      <c r="H84" s="756"/>
      <c r="I84" s="756"/>
      <c r="J84" s="756"/>
      <c r="K84" s="269"/>
      <c r="L84" s="269"/>
    </row>
    <row r="85" spans="1:12">
      <c r="A85" s="766" t="s">
        <v>316</v>
      </c>
      <c r="B85" s="756"/>
      <c r="C85" s="756"/>
      <c r="D85" s="756"/>
      <c r="E85" s="756"/>
      <c r="F85" s="756"/>
      <c r="G85" s="756"/>
      <c r="H85" s="756"/>
      <c r="I85" s="756"/>
      <c r="J85" s="756"/>
      <c r="K85" s="269"/>
      <c r="L85" s="269"/>
    </row>
    <row r="86" spans="1:12">
      <c r="A86" s="766" t="s">
        <v>317</v>
      </c>
      <c r="B86" s="756"/>
      <c r="C86" s="756"/>
      <c r="D86" s="756"/>
      <c r="E86" s="756"/>
      <c r="F86" s="756"/>
      <c r="G86" s="756"/>
      <c r="H86" s="756"/>
      <c r="I86" s="756"/>
      <c r="J86" s="756"/>
      <c r="K86" s="269"/>
      <c r="L86" s="269"/>
    </row>
    <row r="87" spans="1:12" ht="14.25">
      <c r="A87" s="505"/>
      <c r="B87" s="269"/>
      <c r="C87" s="269"/>
      <c r="D87" s="269"/>
      <c r="E87" s="269"/>
      <c r="F87" s="269"/>
      <c r="G87" s="269"/>
      <c r="H87" s="269"/>
      <c r="I87" s="269"/>
      <c r="J87" s="269"/>
      <c r="K87" s="269"/>
      <c r="L87" s="269"/>
    </row>
    <row r="88" spans="1:12" ht="11.25" customHeight="1">
      <c r="A88" s="617" t="s">
        <v>2064</v>
      </c>
      <c r="B88" s="269"/>
      <c r="C88" s="269"/>
      <c r="D88" s="269"/>
      <c r="E88" s="269"/>
      <c r="F88" s="269"/>
      <c r="G88" s="269"/>
      <c r="H88" s="269"/>
      <c r="I88" s="269"/>
      <c r="J88" s="269"/>
      <c r="K88" s="269"/>
      <c r="L88" s="269"/>
    </row>
    <row r="89" spans="1:12">
      <c r="A89" s="64"/>
      <c r="B89" s="64"/>
      <c r="C89" s="64"/>
      <c r="D89" s="64"/>
      <c r="E89" s="64"/>
      <c r="F89" s="64"/>
      <c r="G89" s="64"/>
      <c r="H89" s="64"/>
      <c r="I89" s="64"/>
      <c r="J89" s="64"/>
    </row>
    <row r="90" spans="1:12" ht="15">
      <c r="A90" s="64" t="s">
        <v>1102</v>
      </c>
      <c r="B90" s="418" t="s">
        <v>336</v>
      </c>
      <c r="C90" s="64"/>
      <c r="D90" s="64"/>
      <c r="E90" s="64"/>
      <c r="F90" s="64"/>
      <c r="G90" s="64"/>
      <c r="H90" s="64"/>
      <c r="I90" s="64"/>
      <c r="J90" s="64"/>
    </row>
    <row r="91" spans="1:12">
      <c r="A91" s="64"/>
      <c r="B91" s="64"/>
      <c r="C91" s="64"/>
      <c r="D91" s="64"/>
      <c r="E91" s="64"/>
      <c r="F91" s="64"/>
      <c r="G91" s="64"/>
      <c r="H91" s="64"/>
      <c r="I91" s="64"/>
      <c r="J91" s="64"/>
    </row>
    <row r="92" spans="1:12" ht="15">
      <c r="A92" s="735" t="s">
        <v>1093</v>
      </c>
      <c r="B92" s="735"/>
      <c r="C92" s="64"/>
      <c r="D92" s="64"/>
      <c r="E92" s="64"/>
      <c r="F92" s="64"/>
      <c r="G92" s="64"/>
      <c r="H92" s="64"/>
      <c r="I92" s="64"/>
      <c r="J92" s="64"/>
    </row>
    <row r="93" spans="1:12">
      <c r="A93" s="64"/>
      <c r="B93" s="64"/>
      <c r="C93" s="64"/>
      <c r="D93" s="64"/>
      <c r="E93" s="64"/>
      <c r="F93" s="64"/>
      <c r="G93" s="64"/>
      <c r="H93" s="64"/>
      <c r="I93" s="64"/>
      <c r="J93" s="64"/>
    </row>
    <row r="94" spans="1:12">
      <c r="A94" s="64"/>
      <c r="B94" s="64"/>
      <c r="C94" s="64"/>
      <c r="D94" s="64"/>
      <c r="E94" s="64"/>
      <c r="F94" s="64"/>
      <c r="G94" s="64"/>
      <c r="H94" s="64"/>
      <c r="I94" s="64"/>
      <c r="J94" s="64"/>
    </row>
    <row r="95" spans="1:12">
      <c r="A95" s="64"/>
      <c r="B95" s="64"/>
      <c r="C95" s="64"/>
      <c r="D95" s="64"/>
      <c r="E95" s="64"/>
      <c r="F95" s="64"/>
      <c r="G95" s="64"/>
      <c r="H95" s="64"/>
      <c r="I95" s="64"/>
      <c r="J95" s="64"/>
    </row>
    <row r="96" spans="1:12">
      <c r="A96" s="64"/>
      <c r="B96" s="64"/>
      <c r="C96" s="64"/>
      <c r="D96" s="64"/>
      <c r="E96" s="64"/>
      <c r="F96" s="64"/>
      <c r="G96" s="64"/>
      <c r="H96" s="64"/>
      <c r="I96" s="64"/>
      <c r="J96" s="64"/>
    </row>
    <row r="97" spans="1:10">
      <c r="A97" s="64"/>
      <c r="B97" s="64"/>
      <c r="C97" s="64"/>
      <c r="D97" s="64"/>
      <c r="E97" s="64"/>
      <c r="F97" s="64"/>
      <c r="G97" s="64"/>
      <c r="H97" s="64"/>
      <c r="I97" s="64"/>
      <c r="J97" s="64"/>
    </row>
    <row r="98" spans="1:10">
      <c r="A98" s="64"/>
      <c r="B98" s="64"/>
      <c r="C98" s="64"/>
      <c r="D98" s="64"/>
      <c r="E98" s="64"/>
      <c r="F98" s="64"/>
      <c r="G98" s="64"/>
      <c r="H98" s="64"/>
      <c r="I98" s="64"/>
      <c r="J98" s="64"/>
    </row>
    <row r="99" spans="1:10">
      <c r="A99" s="64"/>
      <c r="B99" s="64"/>
      <c r="C99" s="64"/>
      <c r="D99" s="64"/>
      <c r="E99" s="64"/>
      <c r="F99" s="64"/>
      <c r="G99" s="64"/>
      <c r="H99" s="64"/>
      <c r="I99" s="64"/>
      <c r="J99" s="64"/>
    </row>
    <row r="100" spans="1:10">
      <c r="A100" s="64"/>
      <c r="B100" s="64"/>
      <c r="C100" s="64"/>
      <c r="D100" s="64"/>
      <c r="E100" s="64"/>
      <c r="F100" s="64"/>
      <c r="G100" s="64"/>
      <c r="H100" s="64"/>
      <c r="I100" s="64"/>
      <c r="J100" s="64"/>
    </row>
    <row r="101" spans="1:10">
      <c r="A101" s="64"/>
      <c r="B101" s="64"/>
      <c r="C101" s="64"/>
      <c r="D101" s="64"/>
      <c r="E101" s="64"/>
      <c r="F101" s="64"/>
      <c r="G101" s="64"/>
      <c r="H101" s="64"/>
      <c r="I101" s="64"/>
      <c r="J101" s="64"/>
    </row>
    <row r="102" spans="1:10">
      <c r="A102" s="64"/>
      <c r="B102" s="64"/>
      <c r="C102" s="64"/>
      <c r="D102" s="64"/>
      <c r="E102" s="64"/>
      <c r="F102" s="64"/>
      <c r="G102" s="64"/>
      <c r="H102" s="64"/>
      <c r="I102" s="64"/>
      <c r="J102" s="64"/>
    </row>
    <row r="103" spans="1:10">
      <c r="A103" s="64"/>
      <c r="B103" s="64"/>
      <c r="C103" s="64"/>
      <c r="D103" s="64"/>
      <c r="E103" s="64"/>
      <c r="F103" s="64"/>
      <c r="G103" s="64"/>
      <c r="H103" s="64"/>
      <c r="I103" s="64"/>
      <c r="J103" s="64"/>
    </row>
    <row r="104" spans="1:10">
      <c r="A104" s="64"/>
      <c r="B104" s="64"/>
      <c r="C104" s="64"/>
      <c r="D104" s="64"/>
      <c r="E104" s="64"/>
      <c r="F104" s="64"/>
      <c r="G104" s="64"/>
      <c r="H104" s="64"/>
      <c r="I104" s="64"/>
      <c r="J104" s="64"/>
    </row>
    <row r="105" spans="1:10">
      <c r="A105" s="64"/>
      <c r="B105" s="64"/>
      <c r="C105" s="64"/>
      <c r="D105" s="64"/>
      <c r="E105" s="64"/>
      <c r="F105" s="64"/>
      <c r="G105" s="64"/>
      <c r="H105" s="64"/>
      <c r="I105" s="64"/>
      <c r="J105" s="64"/>
    </row>
    <row r="106" spans="1:10">
      <c r="A106" s="64"/>
      <c r="B106" s="64"/>
      <c r="C106" s="64"/>
      <c r="D106" s="64"/>
      <c r="E106" s="64"/>
      <c r="F106" s="64"/>
      <c r="G106" s="64"/>
      <c r="H106" s="64"/>
      <c r="I106" s="64"/>
      <c r="J106" s="64"/>
    </row>
    <row r="107" spans="1:10">
      <c r="A107" s="64"/>
      <c r="B107" s="64"/>
      <c r="C107" s="64"/>
      <c r="D107" s="64"/>
      <c r="E107" s="64"/>
      <c r="F107" s="64"/>
      <c r="G107" s="64"/>
      <c r="H107" s="64"/>
      <c r="I107" s="64"/>
      <c r="J107" s="64"/>
    </row>
    <row r="108" spans="1:10">
      <c r="A108" s="64"/>
      <c r="B108" s="64"/>
      <c r="C108" s="64"/>
      <c r="D108" s="64"/>
      <c r="E108" s="64"/>
      <c r="F108" s="64"/>
      <c r="G108" s="64"/>
      <c r="H108" s="64"/>
      <c r="I108" s="64"/>
      <c r="J108" s="64"/>
    </row>
    <row r="109" spans="1:10">
      <c r="A109" s="64"/>
      <c r="B109" s="64"/>
      <c r="C109" s="64"/>
      <c r="D109" s="64"/>
      <c r="E109" s="64"/>
      <c r="F109" s="64"/>
      <c r="G109" s="64"/>
      <c r="H109" s="64"/>
      <c r="I109" s="64"/>
      <c r="J109" s="64"/>
    </row>
    <row r="110" spans="1:10">
      <c r="A110" s="64"/>
      <c r="B110" s="64"/>
      <c r="C110" s="64"/>
      <c r="D110" s="64"/>
      <c r="E110" s="64"/>
      <c r="F110" s="64"/>
      <c r="G110" s="64"/>
      <c r="H110" s="64"/>
      <c r="I110" s="64"/>
      <c r="J110" s="64"/>
    </row>
    <row r="111" spans="1:10">
      <c r="A111" s="64"/>
      <c r="B111" s="64"/>
      <c r="C111" s="64"/>
      <c r="D111" s="64"/>
      <c r="E111" s="64"/>
      <c r="F111" s="64"/>
      <c r="G111" s="64"/>
      <c r="H111" s="64"/>
      <c r="I111" s="64"/>
      <c r="J111" s="64"/>
    </row>
    <row r="112" spans="1:10">
      <c r="A112" s="64"/>
      <c r="B112" s="64"/>
      <c r="C112" s="64"/>
      <c r="D112" s="64"/>
      <c r="E112" s="64"/>
      <c r="F112" s="64"/>
      <c r="G112" s="64"/>
      <c r="H112" s="64"/>
      <c r="I112" s="64"/>
      <c r="J112" s="64"/>
    </row>
    <row r="113" spans="1:10">
      <c r="A113" s="64"/>
      <c r="B113" s="64"/>
      <c r="C113" s="64"/>
      <c r="D113" s="64"/>
      <c r="E113" s="64"/>
      <c r="F113" s="64"/>
      <c r="G113" s="64"/>
      <c r="H113" s="64"/>
      <c r="I113" s="64"/>
      <c r="J113" s="64"/>
    </row>
    <row r="114" spans="1:10">
      <c r="A114" s="64"/>
      <c r="B114" s="64"/>
      <c r="C114" s="64"/>
      <c r="D114" s="64"/>
      <c r="E114" s="64"/>
      <c r="F114" s="64"/>
      <c r="G114" s="64"/>
      <c r="H114" s="64"/>
      <c r="I114" s="64"/>
      <c r="J114" s="64"/>
    </row>
    <row r="115" spans="1:10">
      <c r="A115" s="64"/>
      <c r="B115" s="64"/>
      <c r="C115" s="64"/>
      <c r="D115" s="64"/>
      <c r="E115" s="64"/>
      <c r="F115" s="64"/>
      <c r="G115" s="64"/>
      <c r="H115" s="64"/>
      <c r="I115" s="64"/>
      <c r="J115" s="64"/>
    </row>
    <row r="116" spans="1:10">
      <c r="A116" s="64"/>
      <c r="B116" s="64"/>
      <c r="C116" s="64"/>
      <c r="D116" s="64"/>
      <c r="E116" s="64"/>
      <c r="F116" s="64"/>
      <c r="G116" s="64"/>
      <c r="H116" s="64"/>
      <c r="I116" s="64"/>
      <c r="J116" s="64"/>
    </row>
    <row r="117" spans="1:10">
      <c r="A117" s="64"/>
      <c r="B117" s="64"/>
      <c r="C117" s="64"/>
      <c r="D117" s="64"/>
      <c r="E117" s="64"/>
      <c r="F117" s="64"/>
      <c r="G117" s="64"/>
      <c r="H117" s="64"/>
      <c r="I117" s="64"/>
      <c r="J117" s="64"/>
    </row>
    <row r="118" spans="1:10">
      <c r="A118" s="64"/>
      <c r="B118" s="64"/>
      <c r="C118" s="64"/>
      <c r="D118" s="64"/>
      <c r="E118" s="64"/>
      <c r="F118" s="64"/>
      <c r="G118" s="64"/>
      <c r="H118" s="64"/>
      <c r="I118" s="64"/>
      <c r="J118" s="64"/>
    </row>
    <row r="119" spans="1:10">
      <c r="A119" s="64"/>
      <c r="B119" s="64"/>
      <c r="C119" s="64"/>
      <c r="D119" s="64"/>
      <c r="E119" s="64"/>
      <c r="F119" s="64"/>
      <c r="G119" s="64"/>
      <c r="H119" s="64"/>
      <c r="I119" s="64"/>
      <c r="J119" s="64"/>
    </row>
    <row r="120" spans="1:10">
      <c r="A120" s="64"/>
      <c r="B120" s="64"/>
      <c r="C120" s="64"/>
      <c r="D120" s="64"/>
      <c r="E120" s="64"/>
      <c r="F120" s="64"/>
      <c r="G120" s="64"/>
      <c r="H120" s="64"/>
      <c r="I120" s="64"/>
      <c r="J120" s="64"/>
    </row>
    <row r="121" spans="1:10">
      <c r="A121" s="64"/>
      <c r="B121" s="64"/>
      <c r="C121" s="64"/>
      <c r="D121" s="64"/>
      <c r="E121" s="64"/>
      <c r="F121" s="64"/>
      <c r="G121" s="64"/>
      <c r="H121" s="64"/>
      <c r="I121" s="64"/>
      <c r="J121" s="64"/>
    </row>
    <row r="122" spans="1:10">
      <c r="A122" s="64"/>
      <c r="B122" s="64"/>
      <c r="C122" s="64"/>
      <c r="D122" s="64"/>
      <c r="E122" s="64"/>
      <c r="F122" s="64"/>
      <c r="G122" s="64"/>
      <c r="H122" s="64"/>
      <c r="I122" s="64"/>
      <c r="J122" s="64"/>
    </row>
    <row r="123" spans="1:10">
      <c r="A123" s="64"/>
      <c r="B123" s="64"/>
      <c r="C123" s="64"/>
      <c r="D123" s="64"/>
      <c r="E123" s="64"/>
      <c r="F123" s="64"/>
      <c r="G123" s="64"/>
      <c r="H123" s="64"/>
      <c r="I123" s="64"/>
      <c r="J123" s="64"/>
    </row>
    <row r="124" spans="1:10">
      <c r="A124" s="64"/>
      <c r="B124" s="64"/>
      <c r="C124" s="64"/>
      <c r="D124" s="64"/>
      <c r="E124" s="64"/>
      <c r="F124" s="64"/>
      <c r="G124" s="64"/>
      <c r="H124" s="64"/>
      <c r="I124" s="64"/>
      <c r="J124" s="64"/>
    </row>
    <row r="125" spans="1:10">
      <c r="A125" s="64"/>
      <c r="B125" s="64"/>
      <c r="C125" s="64"/>
      <c r="D125" s="64"/>
      <c r="E125" s="64"/>
      <c r="F125" s="64"/>
      <c r="G125" s="64"/>
      <c r="H125" s="64"/>
      <c r="I125" s="64"/>
      <c r="J125" s="64"/>
    </row>
    <row r="126" spans="1:10">
      <c r="A126" s="64"/>
      <c r="B126" s="64"/>
      <c r="C126" s="64"/>
      <c r="D126" s="64"/>
      <c r="E126" s="64"/>
      <c r="F126" s="64"/>
      <c r="G126" s="64"/>
      <c r="H126" s="64"/>
      <c r="I126" s="64"/>
      <c r="J126" s="64"/>
    </row>
    <row r="127" spans="1:10">
      <c r="A127" s="64"/>
      <c r="B127" s="64"/>
      <c r="C127" s="64"/>
      <c r="D127" s="64"/>
      <c r="E127" s="64"/>
      <c r="F127" s="64"/>
      <c r="G127" s="64"/>
      <c r="H127" s="64"/>
      <c r="I127" s="64"/>
      <c r="J127" s="64"/>
    </row>
    <row r="128" spans="1:10">
      <c r="A128" s="64"/>
      <c r="B128" s="64"/>
      <c r="C128" s="64"/>
      <c r="D128" s="64"/>
      <c r="E128" s="64"/>
      <c r="F128" s="64"/>
      <c r="G128" s="64"/>
      <c r="H128" s="64"/>
      <c r="I128" s="64"/>
      <c r="J128" s="64"/>
    </row>
    <row r="129" spans="1:10">
      <c r="A129" s="64"/>
      <c r="B129" s="64"/>
      <c r="C129" s="64"/>
      <c r="D129" s="64"/>
      <c r="E129" s="64"/>
      <c r="F129" s="64"/>
      <c r="G129" s="64"/>
      <c r="H129" s="64"/>
      <c r="I129" s="64"/>
      <c r="J129" s="64"/>
    </row>
    <row r="130" spans="1:10">
      <c r="A130" s="64"/>
      <c r="B130" s="64"/>
      <c r="C130" s="64"/>
      <c r="D130" s="64"/>
      <c r="E130" s="64"/>
      <c r="F130" s="64"/>
      <c r="G130" s="64"/>
      <c r="H130" s="64"/>
      <c r="I130" s="64"/>
      <c r="J130" s="64"/>
    </row>
    <row r="131" spans="1:10">
      <c r="A131" s="64"/>
      <c r="B131" s="64"/>
      <c r="C131" s="64"/>
      <c r="D131" s="64"/>
      <c r="E131" s="64"/>
      <c r="F131" s="64"/>
      <c r="G131" s="64"/>
      <c r="H131" s="64"/>
      <c r="I131" s="64"/>
      <c r="J131" s="64"/>
    </row>
    <row r="132" spans="1:10">
      <c r="A132" s="64"/>
      <c r="B132" s="64"/>
      <c r="C132" s="64"/>
      <c r="D132" s="64"/>
      <c r="E132" s="64"/>
      <c r="F132" s="64"/>
      <c r="G132" s="64"/>
      <c r="H132" s="64"/>
      <c r="I132" s="64"/>
      <c r="J132" s="64"/>
    </row>
    <row r="133" spans="1:10">
      <c r="A133" s="64"/>
      <c r="B133" s="64"/>
      <c r="C133" s="64"/>
      <c r="D133" s="64"/>
      <c r="E133" s="64"/>
      <c r="F133" s="64"/>
      <c r="G133" s="64"/>
      <c r="H133" s="64"/>
      <c r="I133" s="64"/>
      <c r="J133" s="64"/>
    </row>
    <row r="134" spans="1:10">
      <c r="A134" s="64"/>
      <c r="B134" s="64"/>
      <c r="C134" s="64"/>
      <c r="D134" s="64"/>
      <c r="E134" s="64"/>
      <c r="F134" s="64"/>
      <c r="G134" s="64"/>
      <c r="H134" s="64"/>
      <c r="I134" s="64"/>
      <c r="J134" s="64"/>
    </row>
    <row r="135" spans="1:10">
      <c r="A135" s="64"/>
      <c r="B135" s="64"/>
      <c r="C135" s="64"/>
      <c r="D135" s="64"/>
      <c r="E135" s="64"/>
      <c r="F135" s="64"/>
      <c r="G135" s="64"/>
      <c r="H135" s="64"/>
      <c r="I135" s="64"/>
      <c r="J135" s="64"/>
    </row>
    <row r="136" spans="1:10">
      <c r="A136" s="64"/>
      <c r="B136" s="64"/>
      <c r="C136" s="64"/>
      <c r="D136" s="64"/>
      <c r="E136" s="64"/>
      <c r="F136" s="64"/>
      <c r="G136" s="64"/>
      <c r="H136" s="64"/>
      <c r="I136" s="64"/>
      <c r="J136" s="64"/>
    </row>
    <row r="137" spans="1:10">
      <c r="A137" s="64"/>
      <c r="B137" s="64"/>
      <c r="C137" s="64"/>
      <c r="D137" s="64"/>
      <c r="E137" s="64"/>
      <c r="F137" s="64"/>
      <c r="G137" s="64"/>
      <c r="H137" s="64"/>
      <c r="I137" s="64"/>
      <c r="J137" s="64"/>
    </row>
    <row r="138" spans="1:10">
      <c r="A138" s="64"/>
      <c r="B138" s="64"/>
      <c r="C138" s="64"/>
      <c r="D138" s="64"/>
      <c r="E138" s="64"/>
      <c r="F138" s="64"/>
      <c r="G138" s="64"/>
      <c r="H138" s="64"/>
      <c r="I138" s="64"/>
      <c r="J138" s="64"/>
    </row>
    <row r="139" spans="1:10">
      <c r="A139" s="64"/>
      <c r="B139" s="64"/>
      <c r="C139" s="64"/>
      <c r="D139" s="64"/>
      <c r="E139" s="64"/>
      <c r="F139" s="64"/>
      <c r="G139" s="64"/>
      <c r="H139" s="64"/>
      <c r="I139" s="64"/>
      <c r="J139" s="64"/>
    </row>
    <row r="140" spans="1:10">
      <c r="A140" s="64"/>
      <c r="B140" s="64"/>
      <c r="C140" s="64"/>
      <c r="D140" s="64"/>
      <c r="E140" s="64"/>
      <c r="F140" s="64"/>
      <c r="G140" s="64"/>
      <c r="H140" s="64"/>
      <c r="I140" s="64"/>
      <c r="J140" s="64"/>
    </row>
    <row r="141" spans="1:10">
      <c r="A141" s="64"/>
      <c r="B141" s="64"/>
      <c r="C141" s="64"/>
      <c r="D141" s="64"/>
      <c r="E141" s="64"/>
      <c r="F141" s="64"/>
      <c r="G141" s="64"/>
      <c r="H141" s="64"/>
      <c r="I141" s="64"/>
      <c r="J141" s="64"/>
    </row>
    <row r="142" spans="1:10">
      <c r="A142" s="64"/>
      <c r="B142" s="64"/>
      <c r="C142" s="64"/>
      <c r="D142" s="64"/>
      <c r="E142" s="64"/>
      <c r="F142" s="64"/>
      <c r="G142" s="64"/>
      <c r="H142" s="64"/>
      <c r="I142" s="64"/>
      <c r="J142" s="64"/>
    </row>
    <row r="143" spans="1:10">
      <c r="A143" s="64"/>
      <c r="B143" s="64"/>
      <c r="C143" s="64"/>
      <c r="D143" s="64"/>
      <c r="E143" s="64"/>
      <c r="F143" s="64"/>
      <c r="G143" s="64"/>
      <c r="H143" s="64"/>
      <c r="I143" s="64"/>
      <c r="J143" s="64"/>
    </row>
    <row r="144" spans="1:10">
      <c r="A144" s="64"/>
      <c r="B144" s="64"/>
      <c r="C144" s="64"/>
      <c r="D144" s="64"/>
      <c r="E144" s="64"/>
      <c r="F144" s="64"/>
      <c r="G144" s="64"/>
      <c r="H144" s="64"/>
      <c r="I144" s="64"/>
      <c r="J144" s="64"/>
    </row>
    <row r="145" spans="1:10">
      <c r="A145" s="64"/>
      <c r="B145" s="64"/>
      <c r="C145" s="64"/>
      <c r="D145" s="64"/>
      <c r="E145" s="64"/>
      <c r="F145" s="64"/>
      <c r="G145" s="64"/>
      <c r="H145" s="64"/>
      <c r="I145" s="64"/>
      <c r="J145" s="64"/>
    </row>
    <row r="146" spans="1:10">
      <c r="A146" s="64"/>
      <c r="B146" s="64"/>
      <c r="C146" s="64"/>
      <c r="D146" s="64"/>
      <c r="E146" s="64"/>
      <c r="F146" s="64"/>
      <c r="G146" s="64"/>
      <c r="H146" s="64"/>
      <c r="I146" s="64"/>
      <c r="J146" s="64"/>
    </row>
    <row r="147" spans="1:10">
      <c r="A147" s="64"/>
      <c r="B147" s="64"/>
      <c r="C147" s="64"/>
      <c r="D147" s="64"/>
      <c r="E147" s="64"/>
      <c r="F147" s="64"/>
      <c r="G147" s="64"/>
      <c r="H147" s="64"/>
      <c r="I147" s="64"/>
      <c r="J147" s="64"/>
    </row>
    <row r="148" spans="1:10">
      <c r="A148" s="64"/>
      <c r="B148" s="64"/>
      <c r="C148" s="64"/>
      <c r="D148" s="64"/>
      <c r="E148" s="64"/>
      <c r="F148" s="64"/>
      <c r="G148" s="64"/>
      <c r="H148" s="64"/>
      <c r="I148" s="64"/>
      <c r="J148" s="64"/>
    </row>
    <row r="149" spans="1:10">
      <c r="A149" s="64"/>
      <c r="B149" s="64"/>
      <c r="C149" s="64"/>
      <c r="D149" s="64"/>
      <c r="E149" s="64"/>
      <c r="F149" s="64"/>
      <c r="G149" s="64"/>
      <c r="H149" s="64"/>
      <c r="I149" s="64"/>
      <c r="J149" s="64"/>
    </row>
    <row r="150" spans="1:10">
      <c r="A150" s="64"/>
      <c r="B150" s="64"/>
      <c r="C150" s="64"/>
      <c r="D150" s="64"/>
      <c r="E150" s="64"/>
      <c r="F150" s="64"/>
      <c r="G150" s="64"/>
      <c r="H150" s="64"/>
      <c r="I150" s="64"/>
      <c r="J150" s="64"/>
    </row>
    <row r="151" spans="1:10">
      <c r="A151" s="64"/>
      <c r="B151" s="64"/>
      <c r="C151" s="64"/>
      <c r="D151" s="64"/>
      <c r="E151" s="64"/>
      <c r="F151" s="64"/>
      <c r="G151" s="64"/>
      <c r="H151" s="64"/>
      <c r="I151" s="64"/>
      <c r="J151" s="64"/>
    </row>
    <row r="152" spans="1:10">
      <c r="A152" s="64"/>
      <c r="B152" s="64"/>
      <c r="C152" s="64"/>
      <c r="D152" s="64"/>
      <c r="E152" s="64"/>
      <c r="F152" s="64"/>
      <c r="G152" s="64"/>
      <c r="H152" s="64"/>
      <c r="I152" s="64"/>
      <c r="J152" s="64"/>
    </row>
    <row r="153" spans="1:10">
      <c r="A153" s="64"/>
      <c r="B153" s="64"/>
      <c r="C153" s="64"/>
      <c r="D153" s="64"/>
      <c r="E153" s="64"/>
      <c r="F153" s="64"/>
      <c r="G153" s="64"/>
      <c r="H153" s="64"/>
      <c r="I153" s="64"/>
      <c r="J153" s="64"/>
    </row>
    <row r="154" spans="1:10">
      <c r="A154" s="64"/>
      <c r="B154" s="64"/>
      <c r="C154" s="64"/>
      <c r="D154" s="64"/>
      <c r="E154" s="64"/>
      <c r="F154" s="64"/>
      <c r="G154" s="64"/>
      <c r="H154" s="64"/>
      <c r="I154" s="64"/>
      <c r="J154" s="64"/>
    </row>
    <row r="155" spans="1:10">
      <c r="A155" s="64"/>
      <c r="B155" s="64"/>
      <c r="C155" s="64"/>
      <c r="D155" s="64"/>
      <c r="E155" s="64"/>
      <c r="F155" s="64"/>
      <c r="G155" s="64"/>
      <c r="H155" s="64"/>
      <c r="I155" s="64"/>
      <c r="J155" s="64"/>
    </row>
    <row r="156" spans="1:10">
      <c r="A156" s="64"/>
      <c r="B156" s="64"/>
      <c r="C156" s="64"/>
      <c r="D156" s="64"/>
      <c r="E156" s="64"/>
      <c r="F156" s="64"/>
      <c r="G156" s="64"/>
      <c r="H156" s="64"/>
      <c r="I156" s="64"/>
      <c r="J156" s="64"/>
    </row>
    <row r="157" spans="1:10">
      <c r="A157" s="64"/>
      <c r="B157" s="64"/>
      <c r="C157" s="64"/>
      <c r="D157" s="64"/>
      <c r="E157" s="64"/>
      <c r="F157" s="64"/>
      <c r="G157" s="64"/>
      <c r="H157" s="64"/>
      <c r="I157" s="64"/>
      <c r="J157" s="64"/>
    </row>
    <row r="158" spans="1:10">
      <c r="A158" s="64"/>
      <c r="B158" s="64"/>
      <c r="C158" s="64"/>
      <c r="D158" s="64"/>
      <c r="E158" s="64"/>
      <c r="F158" s="64"/>
      <c r="G158" s="64"/>
      <c r="H158" s="64"/>
      <c r="I158" s="64"/>
      <c r="J158" s="64"/>
    </row>
    <row r="159" spans="1:10">
      <c r="A159" s="64"/>
      <c r="B159" s="64"/>
      <c r="C159" s="64"/>
      <c r="D159" s="64"/>
      <c r="E159" s="64"/>
      <c r="F159" s="64"/>
      <c r="G159" s="64"/>
      <c r="H159" s="64"/>
      <c r="I159" s="64"/>
      <c r="J159" s="64"/>
    </row>
    <row r="160" spans="1:10">
      <c r="A160" s="64"/>
      <c r="B160" s="64"/>
      <c r="C160" s="64"/>
      <c r="D160" s="64"/>
      <c r="E160" s="64"/>
      <c r="F160" s="64"/>
      <c r="G160" s="64"/>
      <c r="H160" s="64"/>
      <c r="I160" s="64"/>
      <c r="J160" s="64"/>
    </row>
    <row r="161" spans="1:10">
      <c r="A161" s="64"/>
      <c r="B161" s="64"/>
      <c r="C161" s="64"/>
      <c r="D161" s="64"/>
      <c r="E161" s="64"/>
      <c r="F161" s="64"/>
      <c r="G161" s="64"/>
      <c r="H161" s="64"/>
      <c r="I161" s="64"/>
      <c r="J161" s="64"/>
    </row>
    <row r="162" spans="1:10">
      <c r="A162" s="64"/>
      <c r="B162" s="64"/>
      <c r="C162" s="64"/>
      <c r="D162" s="64"/>
      <c r="E162" s="64"/>
      <c r="F162" s="64"/>
      <c r="G162" s="64"/>
      <c r="H162" s="64"/>
      <c r="I162" s="64"/>
      <c r="J162" s="64"/>
    </row>
    <row r="163" spans="1:10">
      <c r="A163" s="64"/>
      <c r="B163" s="64"/>
      <c r="C163" s="64"/>
      <c r="D163" s="64"/>
      <c r="E163" s="64"/>
      <c r="F163" s="64"/>
      <c r="G163" s="64"/>
      <c r="H163" s="64"/>
      <c r="I163" s="64"/>
      <c r="J163" s="64"/>
    </row>
    <row r="164" spans="1:10">
      <c r="A164" s="64"/>
      <c r="B164" s="64"/>
      <c r="C164" s="64"/>
      <c r="D164" s="64"/>
      <c r="E164" s="64"/>
      <c r="F164" s="64"/>
      <c r="G164" s="64"/>
      <c r="H164" s="64"/>
      <c r="I164" s="64"/>
      <c r="J164" s="64"/>
    </row>
    <row r="165" spans="1:10">
      <c r="A165" s="64"/>
      <c r="B165" s="64"/>
      <c r="C165" s="64"/>
      <c r="D165" s="64"/>
      <c r="E165" s="64"/>
      <c r="F165" s="64"/>
      <c r="G165" s="64"/>
      <c r="H165" s="64"/>
      <c r="I165" s="64"/>
      <c r="J165" s="64"/>
    </row>
    <row r="166" spans="1:10">
      <c r="A166" s="64"/>
      <c r="B166" s="64"/>
      <c r="C166" s="64"/>
      <c r="D166" s="64"/>
      <c r="E166" s="64"/>
      <c r="F166" s="64"/>
      <c r="G166" s="64"/>
      <c r="H166" s="64"/>
      <c r="I166" s="64"/>
      <c r="J166" s="64"/>
    </row>
    <row r="167" spans="1:10">
      <c r="A167" s="64"/>
      <c r="B167" s="64"/>
      <c r="C167" s="64"/>
      <c r="D167" s="64"/>
      <c r="E167" s="64"/>
      <c r="F167" s="64"/>
      <c r="G167" s="64"/>
      <c r="H167" s="64"/>
      <c r="I167" s="64"/>
      <c r="J167" s="64"/>
    </row>
    <row r="168" spans="1:10">
      <c r="A168" s="64"/>
      <c r="B168" s="64"/>
      <c r="C168" s="64"/>
      <c r="D168" s="64"/>
      <c r="E168" s="64"/>
      <c r="F168" s="64"/>
      <c r="G168" s="64"/>
      <c r="H168" s="64"/>
      <c r="I168" s="64"/>
      <c r="J168" s="64"/>
    </row>
    <row r="169" spans="1:10">
      <c r="A169" s="64"/>
      <c r="B169" s="64"/>
      <c r="C169" s="64"/>
      <c r="D169" s="64"/>
      <c r="E169" s="64"/>
      <c r="F169" s="64"/>
      <c r="G169" s="64"/>
      <c r="H169" s="64"/>
      <c r="I169" s="64"/>
      <c r="J169" s="64"/>
    </row>
    <row r="170" spans="1:10">
      <c r="A170" s="64"/>
      <c r="B170" s="64"/>
      <c r="C170" s="64"/>
      <c r="D170" s="64"/>
      <c r="E170" s="64"/>
      <c r="F170" s="64"/>
      <c r="G170" s="64"/>
      <c r="H170" s="64"/>
      <c r="I170" s="64"/>
      <c r="J170" s="64"/>
    </row>
    <row r="171" spans="1:10">
      <c r="A171" s="64"/>
      <c r="B171" s="64"/>
      <c r="C171" s="64"/>
      <c r="D171" s="64"/>
      <c r="E171" s="64"/>
      <c r="F171" s="64"/>
      <c r="G171" s="64"/>
      <c r="H171" s="64"/>
      <c r="I171" s="64"/>
      <c r="J171" s="64"/>
    </row>
    <row r="172" spans="1:10">
      <c r="A172" s="64"/>
      <c r="B172" s="64"/>
      <c r="C172" s="64"/>
      <c r="D172" s="64"/>
      <c r="E172" s="64"/>
      <c r="F172" s="64"/>
      <c r="G172" s="64"/>
      <c r="H172" s="64"/>
      <c r="I172" s="64"/>
      <c r="J172" s="64"/>
    </row>
    <row r="173" spans="1:10">
      <c r="A173" s="64"/>
      <c r="B173" s="64"/>
      <c r="C173" s="64"/>
      <c r="D173" s="64"/>
      <c r="E173" s="64"/>
      <c r="F173" s="64"/>
      <c r="G173" s="64"/>
      <c r="H173" s="64"/>
      <c r="I173" s="64"/>
      <c r="J173" s="64"/>
    </row>
    <row r="174" spans="1:10">
      <c r="A174" s="64"/>
      <c r="B174" s="64"/>
      <c r="C174" s="64"/>
      <c r="D174" s="64"/>
      <c r="E174" s="64"/>
      <c r="F174" s="64"/>
      <c r="G174" s="64"/>
      <c r="H174" s="64"/>
      <c r="I174" s="64"/>
      <c r="J174" s="64"/>
    </row>
    <row r="175" spans="1:10">
      <c r="A175" s="64"/>
      <c r="B175" s="64"/>
      <c r="C175" s="64"/>
      <c r="D175" s="64"/>
      <c r="E175" s="64"/>
      <c r="F175" s="64"/>
      <c r="G175" s="64"/>
      <c r="H175" s="64"/>
      <c r="I175" s="64"/>
      <c r="J175" s="64"/>
    </row>
    <row r="176" spans="1:10">
      <c r="A176" s="64"/>
      <c r="B176" s="64"/>
      <c r="C176" s="64"/>
      <c r="D176" s="64"/>
      <c r="E176" s="64"/>
      <c r="F176" s="64"/>
      <c r="G176" s="64"/>
      <c r="H176" s="64"/>
      <c r="I176" s="64"/>
      <c r="J176" s="64"/>
    </row>
    <row r="177" spans="1:10">
      <c r="A177" s="64"/>
      <c r="B177" s="64"/>
      <c r="C177" s="64"/>
      <c r="D177" s="64"/>
      <c r="E177" s="64"/>
      <c r="F177" s="64"/>
      <c r="G177" s="64"/>
      <c r="H177" s="64"/>
      <c r="I177" s="64"/>
      <c r="J177" s="64"/>
    </row>
    <row r="178" spans="1:10">
      <c r="A178" s="64"/>
      <c r="B178" s="64"/>
      <c r="C178" s="64"/>
      <c r="D178" s="64"/>
      <c r="E178" s="64"/>
      <c r="F178" s="64"/>
      <c r="G178" s="64"/>
      <c r="H178" s="64"/>
      <c r="I178" s="64"/>
      <c r="J178" s="64"/>
    </row>
    <row r="179" spans="1:10">
      <c r="A179" s="64"/>
      <c r="B179" s="64"/>
      <c r="C179" s="64"/>
      <c r="D179" s="64"/>
      <c r="E179" s="64"/>
      <c r="F179" s="64"/>
      <c r="G179" s="64"/>
      <c r="H179" s="64"/>
      <c r="I179" s="64"/>
      <c r="J179" s="64"/>
    </row>
    <row r="180" spans="1:10">
      <c r="A180" s="64"/>
      <c r="B180" s="64"/>
      <c r="C180" s="64"/>
      <c r="D180" s="64"/>
      <c r="E180" s="64"/>
      <c r="F180" s="64"/>
      <c r="G180" s="64"/>
      <c r="H180" s="64"/>
      <c r="I180" s="64"/>
      <c r="J180" s="64"/>
    </row>
    <row r="181" spans="1:10">
      <c r="A181" s="64"/>
      <c r="B181" s="64"/>
      <c r="C181" s="64"/>
      <c r="D181" s="64"/>
      <c r="E181" s="64"/>
      <c r="F181" s="64"/>
      <c r="G181" s="64"/>
      <c r="H181" s="64"/>
      <c r="I181" s="64"/>
      <c r="J181" s="64"/>
    </row>
    <row r="182" spans="1:10">
      <c r="A182" s="64"/>
      <c r="B182" s="64"/>
      <c r="C182" s="64"/>
      <c r="D182" s="64"/>
      <c r="E182" s="64"/>
      <c r="F182" s="64"/>
      <c r="G182" s="64"/>
      <c r="H182" s="64"/>
      <c r="I182" s="64"/>
      <c r="J182" s="64"/>
    </row>
    <row r="183" spans="1:10">
      <c r="A183" s="64"/>
      <c r="B183" s="64"/>
      <c r="C183" s="64"/>
      <c r="D183" s="64"/>
      <c r="E183" s="64"/>
      <c r="F183" s="64"/>
      <c r="G183" s="64"/>
      <c r="H183" s="64"/>
      <c r="I183" s="64"/>
      <c r="J183" s="64"/>
    </row>
    <row r="184" spans="1:10">
      <c r="A184" s="64"/>
      <c r="B184" s="64"/>
      <c r="C184" s="64"/>
      <c r="D184" s="64"/>
      <c r="E184" s="64"/>
      <c r="F184" s="64"/>
      <c r="G184" s="64"/>
      <c r="H184" s="64"/>
      <c r="I184" s="64"/>
      <c r="J184" s="64"/>
    </row>
    <row r="185" spans="1:10">
      <c r="A185" s="64"/>
      <c r="B185" s="64"/>
      <c r="C185" s="64"/>
      <c r="D185" s="64"/>
      <c r="E185" s="64"/>
      <c r="F185" s="64"/>
      <c r="G185" s="64"/>
      <c r="H185" s="64"/>
      <c r="I185" s="64"/>
      <c r="J185" s="64"/>
    </row>
    <row r="186" spans="1:10">
      <c r="A186" s="64"/>
      <c r="B186" s="64"/>
      <c r="C186" s="64"/>
      <c r="D186" s="64"/>
      <c r="E186" s="64"/>
      <c r="F186" s="64"/>
      <c r="G186" s="64"/>
      <c r="H186" s="64"/>
      <c r="I186" s="64"/>
      <c r="J186" s="64"/>
    </row>
    <row r="187" spans="1:10">
      <c r="A187" s="64"/>
      <c r="B187" s="64"/>
      <c r="C187" s="64"/>
      <c r="D187" s="64"/>
      <c r="E187" s="64"/>
      <c r="F187" s="64"/>
      <c r="G187" s="64"/>
      <c r="H187" s="64"/>
      <c r="I187" s="64"/>
      <c r="J187" s="64"/>
    </row>
    <row r="188" spans="1:10">
      <c r="A188" s="64"/>
      <c r="B188" s="64"/>
      <c r="C188" s="64"/>
      <c r="D188" s="64"/>
      <c r="E188" s="64"/>
      <c r="F188" s="64"/>
      <c r="G188" s="64"/>
      <c r="H188" s="64"/>
      <c r="I188" s="64"/>
      <c r="J188" s="64"/>
    </row>
    <row r="189" spans="1:10">
      <c r="A189" s="64"/>
      <c r="B189" s="64"/>
      <c r="C189" s="64"/>
      <c r="D189" s="64"/>
      <c r="E189" s="64"/>
      <c r="F189" s="64"/>
      <c r="G189" s="64"/>
      <c r="H189" s="64"/>
      <c r="I189" s="64"/>
      <c r="J189" s="64"/>
    </row>
    <row r="190" spans="1:10">
      <c r="A190" s="64"/>
      <c r="B190" s="64"/>
      <c r="C190" s="64"/>
      <c r="D190" s="64"/>
      <c r="E190" s="64"/>
      <c r="F190" s="64"/>
      <c r="G190" s="64"/>
      <c r="H190" s="64"/>
      <c r="I190" s="64"/>
      <c r="J190" s="64"/>
    </row>
    <row r="191" spans="1:10">
      <c r="A191" s="64"/>
      <c r="B191" s="64"/>
      <c r="C191" s="64"/>
      <c r="D191" s="64"/>
      <c r="E191" s="64"/>
      <c r="F191" s="64"/>
      <c r="G191" s="64"/>
      <c r="H191" s="64"/>
      <c r="I191" s="64"/>
      <c r="J191" s="64"/>
    </row>
    <row r="192" spans="1:10">
      <c r="A192" s="64"/>
      <c r="B192" s="64"/>
      <c r="C192" s="64"/>
      <c r="D192" s="64"/>
      <c r="E192" s="64"/>
      <c r="F192" s="64"/>
      <c r="G192" s="64"/>
      <c r="H192" s="64"/>
      <c r="I192" s="64"/>
      <c r="J192" s="64"/>
    </row>
    <row r="193" spans="1:10">
      <c r="A193" s="64"/>
      <c r="B193" s="64"/>
      <c r="C193" s="64"/>
      <c r="D193" s="64"/>
      <c r="E193" s="64"/>
      <c r="F193" s="64"/>
      <c r="G193" s="64"/>
      <c r="H193" s="64"/>
      <c r="I193" s="64"/>
      <c r="J193" s="64"/>
    </row>
    <row r="194" spans="1:10">
      <c r="A194" s="64"/>
      <c r="B194" s="64"/>
      <c r="C194" s="64"/>
      <c r="D194" s="64"/>
      <c r="E194" s="64"/>
      <c r="F194" s="64"/>
      <c r="G194" s="64"/>
      <c r="H194" s="64"/>
      <c r="I194" s="64"/>
      <c r="J194" s="64"/>
    </row>
    <row r="195" spans="1:10">
      <c r="A195" s="64"/>
      <c r="B195" s="64"/>
      <c r="C195" s="64"/>
      <c r="D195" s="64"/>
      <c r="E195" s="64"/>
      <c r="F195" s="64"/>
      <c r="G195" s="64"/>
      <c r="H195" s="64"/>
      <c r="I195" s="64"/>
      <c r="J195" s="64"/>
    </row>
    <row r="196" spans="1:10">
      <c r="A196" s="64"/>
      <c r="B196" s="64"/>
      <c r="C196" s="64"/>
      <c r="D196" s="64"/>
      <c r="E196" s="64"/>
      <c r="F196" s="64"/>
      <c r="G196" s="64"/>
      <c r="H196" s="64"/>
      <c r="I196" s="64"/>
      <c r="J196" s="64"/>
    </row>
    <row r="197" spans="1:10">
      <c r="A197" s="64"/>
      <c r="B197" s="64"/>
      <c r="C197" s="64"/>
      <c r="D197" s="64"/>
      <c r="E197" s="64"/>
      <c r="F197" s="64"/>
      <c r="G197" s="64"/>
      <c r="H197" s="64"/>
      <c r="I197" s="64"/>
      <c r="J197" s="64"/>
    </row>
    <row r="198" spans="1:10">
      <c r="A198" s="64"/>
      <c r="B198" s="64"/>
      <c r="C198" s="64"/>
      <c r="D198" s="64"/>
      <c r="E198" s="64"/>
      <c r="F198" s="64"/>
      <c r="G198" s="64"/>
      <c r="H198" s="64"/>
      <c r="I198" s="64"/>
      <c r="J198" s="64"/>
    </row>
    <row r="199" spans="1:10">
      <c r="A199" s="64"/>
      <c r="B199" s="64"/>
      <c r="C199" s="64"/>
      <c r="D199" s="64"/>
      <c r="E199" s="64"/>
      <c r="F199" s="64"/>
      <c r="G199" s="64"/>
      <c r="H199" s="64"/>
      <c r="I199" s="64"/>
      <c r="J199" s="64"/>
    </row>
    <row r="200" spans="1:10">
      <c r="A200" s="64"/>
      <c r="B200" s="64"/>
      <c r="C200" s="64"/>
      <c r="D200" s="64"/>
      <c r="E200" s="64"/>
      <c r="F200" s="64"/>
      <c r="G200" s="64"/>
      <c r="H200" s="64"/>
      <c r="I200" s="64"/>
      <c r="J200" s="64"/>
    </row>
    <row r="201" spans="1:10">
      <c r="A201" s="64"/>
      <c r="B201" s="64"/>
      <c r="C201" s="64"/>
      <c r="D201" s="64"/>
      <c r="E201" s="64"/>
      <c r="F201" s="64"/>
      <c r="G201" s="64"/>
      <c r="H201" s="64"/>
      <c r="I201" s="64"/>
      <c r="J201" s="64"/>
    </row>
    <row r="202" spans="1:10">
      <c r="A202" s="64"/>
      <c r="B202" s="64"/>
      <c r="C202" s="64"/>
      <c r="D202" s="64"/>
      <c r="E202" s="64"/>
      <c r="F202" s="64"/>
      <c r="G202" s="64"/>
      <c r="H202" s="64"/>
      <c r="I202" s="64"/>
      <c r="J202" s="64"/>
    </row>
    <row r="203" spans="1:10">
      <c r="A203" s="64"/>
      <c r="B203" s="64"/>
      <c r="C203" s="64"/>
      <c r="D203" s="64"/>
      <c r="E203" s="64"/>
      <c r="F203" s="64"/>
      <c r="G203" s="64"/>
      <c r="H203" s="64"/>
      <c r="I203" s="64"/>
      <c r="J203" s="64"/>
    </row>
    <row r="204" spans="1:10">
      <c r="A204" s="64"/>
      <c r="B204" s="64"/>
      <c r="C204" s="64"/>
      <c r="D204" s="64"/>
      <c r="E204" s="64"/>
      <c r="F204" s="64"/>
      <c r="G204" s="64"/>
      <c r="H204" s="64"/>
      <c r="I204" s="64"/>
      <c r="J204" s="64"/>
    </row>
    <row r="205" spans="1:10">
      <c r="A205" s="64"/>
      <c r="B205" s="64"/>
      <c r="C205" s="64"/>
      <c r="D205" s="64"/>
      <c r="E205" s="64"/>
      <c r="F205" s="64"/>
      <c r="G205" s="64"/>
      <c r="H205" s="64"/>
      <c r="I205" s="64"/>
      <c r="J205" s="64"/>
    </row>
    <row r="206" spans="1:10">
      <c r="A206" s="64"/>
      <c r="B206" s="64"/>
      <c r="C206" s="64"/>
      <c r="D206" s="64"/>
      <c r="E206" s="64"/>
      <c r="F206" s="64"/>
      <c r="G206" s="64"/>
      <c r="H206" s="64"/>
      <c r="I206" s="64"/>
      <c r="J206" s="64"/>
    </row>
    <row r="207" spans="1:10">
      <c r="A207" s="64"/>
      <c r="B207" s="64"/>
      <c r="C207" s="64"/>
      <c r="D207" s="64"/>
      <c r="E207" s="64"/>
      <c r="F207" s="64"/>
      <c r="G207" s="64"/>
      <c r="H207" s="64"/>
      <c r="I207" s="64"/>
      <c r="J207" s="64"/>
    </row>
    <row r="208" spans="1:10">
      <c r="A208" s="64"/>
      <c r="B208" s="64"/>
      <c r="C208" s="64"/>
      <c r="D208" s="64"/>
      <c r="E208" s="64"/>
      <c r="F208" s="64"/>
      <c r="G208" s="64"/>
      <c r="H208" s="64"/>
      <c r="I208" s="64"/>
      <c r="J208" s="64"/>
    </row>
    <row r="209" spans="1:10">
      <c r="A209" s="64"/>
      <c r="B209" s="64"/>
      <c r="C209" s="64"/>
      <c r="D209" s="64"/>
      <c r="E209" s="64"/>
      <c r="F209" s="64"/>
      <c r="G209" s="64"/>
      <c r="H209" s="64"/>
      <c r="I209" s="64"/>
      <c r="J209" s="64"/>
    </row>
    <row r="210" spans="1:10">
      <c r="A210" s="64"/>
      <c r="B210" s="64"/>
      <c r="C210" s="64"/>
      <c r="D210" s="64"/>
      <c r="E210" s="64"/>
      <c r="F210" s="64"/>
      <c r="G210" s="64"/>
      <c r="H210" s="64"/>
      <c r="I210" s="64"/>
      <c r="J210" s="64"/>
    </row>
    <row r="211" spans="1:10">
      <c r="A211" s="64"/>
      <c r="B211" s="64"/>
      <c r="C211" s="64"/>
      <c r="D211" s="64"/>
      <c r="E211" s="64"/>
      <c r="F211" s="64"/>
      <c r="G211" s="64"/>
      <c r="H211" s="64"/>
      <c r="I211" s="64"/>
      <c r="J211" s="64"/>
    </row>
    <row r="212" spans="1:10">
      <c r="A212" s="64"/>
      <c r="B212" s="64"/>
      <c r="C212" s="64"/>
      <c r="D212" s="64"/>
      <c r="E212" s="64"/>
      <c r="F212" s="64"/>
      <c r="G212" s="64"/>
      <c r="H212" s="64"/>
      <c r="I212" s="64"/>
      <c r="J212" s="64"/>
    </row>
    <row r="213" spans="1:10">
      <c r="A213" s="64"/>
      <c r="B213" s="64"/>
      <c r="C213" s="64"/>
      <c r="D213" s="64"/>
      <c r="E213" s="64"/>
      <c r="F213" s="64"/>
      <c r="G213" s="64"/>
      <c r="H213" s="64"/>
      <c r="I213" s="64"/>
      <c r="J213" s="64"/>
    </row>
    <row r="214" spans="1:10">
      <c r="A214" s="64"/>
      <c r="B214" s="64"/>
      <c r="C214" s="64"/>
      <c r="D214" s="64"/>
      <c r="E214" s="64"/>
      <c r="F214" s="64"/>
      <c r="G214" s="64"/>
      <c r="H214" s="64"/>
      <c r="I214" s="64"/>
      <c r="J214" s="64"/>
    </row>
    <row r="215" spans="1:10">
      <c r="A215" s="64"/>
      <c r="B215" s="64"/>
      <c r="C215" s="64"/>
      <c r="D215" s="64"/>
      <c r="E215" s="64"/>
      <c r="F215" s="64"/>
      <c r="G215" s="64"/>
      <c r="H215" s="64"/>
      <c r="I215" s="64"/>
      <c r="J215" s="64"/>
    </row>
    <row r="216" spans="1:10">
      <c r="A216" s="64"/>
      <c r="B216" s="64"/>
      <c r="C216" s="64"/>
      <c r="D216" s="64"/>
      <c r="E216" s="64"/>
      <c r="F216" s="64"/>
      <c r="G216" s="64"/>
      <c r="H216" s="64"/>
      <c r="I216" s="64"/>
      <c r="J216" s="64"/>
    </row>
    <row r="217" spans="1:10">
      <c r="A217" s="64"/>
      <c r="B217" s="64"/>
      <c r="C217" s="64"/>
      <c r="D217" s="64"/>
      <c r="E217" s="64"/>
      <c r="F217" s="64"/>
      <c r="G217" s="64"/>
      <c r="H217" s="64"/>
      <c r="I217" s="64"/>
      <c r="J217" s="64"/>
    </row>
    <row r="218" spans="1:10">
      <c r="A218" s="64"/>
      <c r="B218" s="64"/>
      <c r="C218" s="64"/>
      <c r="D218" s="64"/>
      <c r="E218" s="64"/>
      <c r="F218" s="64"/>
      <c r="G218" s="64"/>
      <c r="H218" s="64"/>
      <c r="I218" s="64"/>
      <c r="J218" s="64"/>
    </row>
    <row r="219" spans="1:10">
      <c r="A219" s="64"/>
      <c r="B219" s="64"/>
      <c r="C219" s="64"/>
      <c r="D219" s="64"/>
      <c r="E219" s="64"/>
      <c r="F219" s="64"/>
      <c r="G219" s="64"/>
      <c r="H219" s="64"/>
      <c r="I219" s="64"/>
      <c r="J219" s="64"/>
    </row>
    <row r="220" spans="1:10">
      <c r="A220" s="64"/>
      <c r="B220" s="64"/>
      <c r="C220" s="64"/>
      <c r="D220" s="64"/>
      <c r="E220" s="64"/>
      <c r="F220" s="64"/>
      <c r="G220" s="64"/>
      <c r="H220" s="64"/>
      <c r="I220" s="64"/>
      <c r="J220" s="64"/>
    </row>
    <row r="221" spans="1:10">
      <c r="A221" s="64"/>
      <c r="B221" s="64"/>
      <c r="C221" s="64"/>
      <c r="D221" s="64"/>
      <c r="E221" s="64"/>
      <c r="F221" s="64"/>
      <c r="G221" s="64"/>
      <c r="H221" s="64"/>
      <c r="I221" s="64"/>
      <c r="J221" s="64"/>
    </row>
    <row r="222" spans="1:10">
      <c r="A222" s="64"/>
      <c r="B222" s="64"/>
      <c r="C222" s="64"/>
      <c r="D222" s="64"/>
      <c r="E222" s="64"/>
      <c r="F222" s="64"/>
      <c r="G222" s="64"/>
      <c r="H222" s="64"/>
      <c r="I222" s="64"/>
      <c r="J222" s="64"/>
    </row>
    <row r="223" spans="1:10">
      <c r="A223" s="64"/>
      <c r="B223" s="64"/>
      <c r="C223" s="64"/>
      <c r="D223" s="64"/>
      <c r="E223" s="64"/>
      <c r="F223" s="64"/>
      <c r="G223" s="64"/>
      <c r="H223" s="64"/>
      <c r="I223" s="64"/>
      <c r="J223" s="64"/>
    </row>
    <row r="224" spans="1:10">
      <c r="A224" s="64"/>
      <c r="B224" s="64"/>
      <c r="C224" s="64"/>
      <c r="D224" s="64"/>
      <c r="E224" s="64"/>
      <c r="F224" s="64"/>
      <c r="G224" s="64"/>
      <c r="H224" s="64"/>
      <c r="I224" s="64"/>
      <c r="J224" s="64"/>
    </row>
    <row r="225" spans="1:10">
      <c r="A225" s="64"/>
      <c r="B225" s="64"/>
      <c r="C225" s="64"/>
      <c r="D225" s="64"/>
      <c r="E225" s="64"/>
      <c r="F225" s="64"/>
      <c r="G225" s="64"/>
      <c r="H225" s="64"/>
      <c r="I225" s="64"/>
      <c r="J225" s="64"/>
    </row>
    <row r="226" spans="1:10">
      <c r="A226" s="64"/>
      <c r="B226" s="64"/>
      <c r="C226" s="64"/>
      <c r="D226" s="64"/>
      <c r="E226" s="64"/>
      <c r="F226" s="64"/>
      <c r="G226" s="64"/>
      <c r="H226" s="64"/>
      <c r="I226" s="64"/>
      <c r="J226" s="64"/>
    </row>
    <row r="227" spans="1:10">
      <c r="A227" s="64"/>
      <c r="B227" s="64"/>
      <c r="C227" s="64"/>
      <c r="D227" s="64"/>
      <c r="E227" s="64"/>
      <c r="F227" s="64"/>
      <c r="G227" s="64"/>
      <c r="H227" s="64"/>
      <c r="I227" s="64"/>
      <c r="J227" s="64"/>
    </row>
    <row r="228" spans="1:10">
      <c r="A228" s="64"/>
      <c r="B228" s="64"/>
      <c r="C228" s="64"/>
      <c r="D228" s="64"/>
      <c r="E228" s="64"/>
      <c r="F228" s="64"/>
      <c r="G228" s="64"/>
      <c r="H228" s="64"/>
      <c r="I228" s="64"/>
      <c r="J228" s="64"/>
    </row>
    <row r="229" spans="1:10">
      <c r="A229" s="64"/>
      <c r="B229" s="64"/>
      <c r="C229" s="64"/>
      <c r="D229" s="64"/>
      <c r="E229" s="64"/>
      <c r="F229" s="64"/>
      <c r="G229" s="64"/>
      <c r="H229" s="64"/>
      <c r="I229" s="64"/>
      <c r="J229" s="64"/>
    </row>
    <row r="230" spans="1:10">
      <c r="A230" s="64"/>
      <c r="B230" s="64"/>
      <c r="C230" s="64"/>
      <c r="D230" s="64"/>
      <c r="E230" s="64"/>
      <c r="F230" s="64"/>
      <c r="G230" s="64"/>
      <c r="H230" s="64"/>
      <c r="I230" s="64"/>
      <c r="J230" s="64"/>
    </row>
    <row r="231" spans="1:10">
      <c r="A231" s="64"/>
      <c r="B231" s="64"/>
      <c r="C231" s="64"/>
      <c r="D231" s="64"/>
      <c r="E231" s="64"/>
      <c r="F231" s="64"/>
      <c r="G231" s="64"/>
      <c r="H231" s="64"/>
      <c r="I231" s="64"/>
      <c r="J231" s="64"/>
    </row>
    <row r="232" spans="1:10">
      <c r="A232" s="64"/>
      <c r="B232" s="64"/>
      <c r="C232" s="64"/>
      <c r="D232" s="64"/>
      <c r="E232" s="64"/>
      <c r="F232" s="64"/>
      <c r="G232" s="64"/>
      <c r="H232" s="64"/>
      <c r="I232" s="64"/>
      <c r="J232" s="64"/>
    </row>
    <row r="233" spans="1:10">
      <c r="A233" s="64"/>
      <c r="B233" s="64"/>
      <c r="C233" s="64"/>
      <c r="D233" s="64"/>
      <c r="E233" s="64"/>
      <c r="F233" s="64"/>
      <c r="G233" s="64"/>
      <c r="H233" s="64"/>
      <c r="I233" s="64"/>
      <c r="J233" s="64"/>
    </row>
    <row r="234" spans="1:10">
      <c r="A234" s="64"/>
      <c r="B234" s="64"/>
      <c r="C234" s="64"/>
      <c r="D234" s="64"/>
      <c r="E234" s="64"/>
      <c r="F234" s="64"/>
      <c r="G234" s="64"/>
      <c r="H234" s="64"/>
      <c r="I234" s="64"/>
      <c r="J234" s="64"/>
    </row>
    <row r="235" spans="1:10">
      <c r="A235" s="64"/>
      <c r="B235" s="64"/>
      <c r="C235" s="64"/>
      <c r="D235" s="64"/>
      <c r="E235" s="64"/>
      <c r="F235" s="64"/>
      <c r="G235" s="64"/>
      <c r="H235" s="64"/>
      <c r="I235" s="64"/>
      <c r="J235" s="64"/>
    </row>
    <row r="236" spans="1:10">
      <c r="A236" s="64"/>
      <c r="B236" s="64"/>
      <c r="C236" s="64"/>
      <c r="D236" s="64"/>
      <c r="E236" s="64"/>
      <c r="F236" s="64"/>
      <c r="G236" s="64"/>
      <c r="H236" s="64"/>
      <c r="I236" s="64"/>
      <c r="J236" s="64"/>
    </row>
    <row r="237" spans="1:10">
      <c r="A237" s="64"/>
      <c r="B237" s="64"/>
      <c r="C237" s="64"/>
      <c r="D237" s="64"/>
      <c r="E237" s="64"/>
      <c r="F237" s="64"/>
      <c r="G237" s="64"/>
      <c r="H237" s="64"/>
      <c r="I237" s="64"/>
      <c r="J237" s="64"/>
    </row>
    <row r="238" spans="1:10">
      <c r="A238" s="64"/>
      <c r="B238" s="64"/>
      <c r="C238" s="64"/>
      <c r="D238" s="64"/>
      <c r="E238" s="64"/>
      <c r="F238" s="64"/>
      <c r="G238" s="64"/>
      <c r="H238" s="64"/>
      <c r="I238" s="64"/>
      <c r="J238" s="64"/>
    </row>
    <row r="239" spans="1:10">
      <c r="A239" s="64"/>
      <c r="B239" s="64"/>
      <c r="C239" s="64"/>
      <c r="D239" s="64"/>
      <c r="E239" s="64"/>
      <c r="F239" s="64"/>
      <c r="G239" s="64"/>
      <c r="H239" s="64"/>
      <c r="I239" s="64"/>
      <c r="J239" s="64"/>
    </row>
    <row r="240" spans="1:10">
      <c r="A240" s="64"/>
      <c r="B240" s="64"/>
      <c r="C240" s="64"/>
      <c r="D240" s="64"/>
      <c r="E240" s="64"/>
      <c r="F240" s="64"/>
      <c r="G240" s="64"/>
      <c r="H240" s="64"/>
      <c r="I240" s="64"/>
      <c r="J240" s="64"/>
    </row>
    <row r="241" spans="1:10">
      <c r="A241" s="64"/>
      <c r="B241" s="64"/>
      <c r="C241" s="64"/>
      <c r="D241" s="64"/>
      <c r="E241" s="64"/>
      <c r="F241" s="64"/>
      <c r="G241" s="64"/>
      <c r="H241" s="64"/>
      <c r="I241" s="64"/>
      <c r="J241" s="64"/>
    </row>
    <row r="242" spans="1:10">
      <c r="A242" s="64"/>
      <c r="B242" s="64"/>
      <c r="C242" s="64"/>
      <c r="D242" s="64"/>
      <c r="E242" s="64"/>
      <c r="F242" s="64"/>
      <c r="G242" s="64"/>
      <c r="H242" s="64"/>
      <c r="I242" s="64"/>
      <c r="J242" s="64"/>
    </row>
    <row r="243" spans="1:10">
      <c r="A243" s="64"/>
      <c r="B243" s="64"/>
      <c r="C243" s="64"/>
      <c r="D243" s="64"/>
      <c r="E243" s="64"/>
      <c r="F243" s="64"/>
      <c r="G243" s="64"/>
      <c r="H243" s="64"/>
      <c r="I243" s="64"/>
      <c r="J243" s="64"/>
    </row>
    <row r="244" spans="1:10">
      <c r="A244" s="64"/>
      <c r="B244" s="64"/>
      <c r="C244" s="64"/>
      <c r="D244" s="64"/>
      <c r="E244" s="64"/>
      <c r="F244" s="64"/>
      <c r="G244" s="64"/>
      <c r="H244" s="64"/>
      <c r="I244" s="64"/>
      <c r="J244" s="64"/>
    </row>
    <row r="245" spans="1:10">
      <c r="A245" s="64"/>
      <c r="B245" s="64"/>
      <c r="C245" s="64"/>
      <c r="D245" s="64"/>
      <c r="E245" s="64"/>
      <c r="F245" s="64"/>
      <c r="G245" s="64"/>
      <c r="H245" s="64"/>
      <c r="I245" s="64"/>
      <c r="J245" s="64"/>
    </row>
    <row r="246" spans="1:10">
      <c r="A246" s="64"/>
      <c r="B246" s="64"/>
      <c r="C246" s="64"/>
      <c r="D246" s="64"/>
      <c r="E246" s="64"/>
      <c r="F246" s="64"/>
      <c r="G246" s="64"/>
      <c r="H246" s="64"/>
      <c r="I246" s="64"/>
      <c r="J246" s="64"/>
    </row>
    <row r="247" spans="1:10">
      <c r="A247" s="64"/>
      <c r="B247" s="64"/>
      <c r="C247" s="64"/>
      <c r="D247" s="64"/>
      <c r="E247" s="64"/>
      <c r="F247" s="64"/>
      <c r="G247" s="64"/>
      <c r="H247" s="64"/>
      <c r="I247" s="64"/>
      <c r="J247" s="64"/>
    </row>
    <row r="248" spans="1:10">
      <c r="A248" s="64"/>
      <c r="B248" s="64"/>
      <c r="C248" s="64"/>
      <c r="D248" s="64"/>
      <c r="E248" s="64"/>
      <c r="F248" s="64"/>
      <c r="G248" s="64"/>
      <c r="H248" s="64"/>
      <c r="I248" s="64"/>
      <c r="J248" s="64"/>
    </row>
    <row r="249" spans="1:10">
      <c r="A249" s="64"/>
      <c r="B249" s="64"/>
      <c r="C249" s="64"/>
      <c r="D249" s="64"/>
      <c r="E249" s="64"/>
      <c r="F249" s="64"/>
      <c r="G249" s="64"/>
      <c r="H249" s="64"/>
      <c r="I249" s="64"/>
      <c r="J249" s="64"/>
    </row>
    <row r="250" spans="1:10">
      <c r="A250" s="64"/>
      <c r="B250" s="64"/>
      <c r="C250" s="64"/>
      <c r="D250" s="64"/>
      <c r="E250" s="64"/>
      <c r="F250" s="64"/>
      <c r="G250" s="64"/>
      <c r="H250" s="64"/>
      <c r="I250" s="64"/>
      <c r="J250" s="64"/>
    </row>
    <row r="251" spans="1:10">
      <c r="A251" s="64"/>
      <c r="B251" s="64"/>
      <c r="C251" s="64"/>
      <c r="D251" s="64"/>
      <c r="E251" s="64"/>
      <c r="F251" s="64"/>
      <c r="G251" s="64"/>
      <c r="H251" s="64"/>
      <c r="I251" s="64"/>
      <c r="J251" s="64"/>
    </row>
    <row r="252" spans="1:10">
      <c r="A252" s="64"/>
      <c r="B252" s="64"/>
      <c r="C252" s="64"/>
      <c r="D252" s="64"/>
      <c r="E252" s="64"/>
      <c r="F252" s="64"/>
      <c r="G252" s="64"/>
      <c r="H252" s="64"/>
      <c r="I252" s="64"/>
      <c r="J252" s="64"/>
    </row>
    <row r="253" spans="1:10">
      <c r="A253" s="64"/>
      <c r="B253" s="64"/>
      <c r="C253" s="64"/>
      <c r="D253" s="64"/>
      <c r="E253" s="64"/>
      <c r="F253" s="64"/>
      <c r="G253" s="64"/>
      <c r="H253" s="64"/>
      <c r="I253" s="64"/>
      <c r="J253" s="64"/>
    </row>
    <row r="254" spans="1:10">
      <c r="A254" s="64"/>
      <c r="B254" s="64"/>
      <c r="C254" s="64"/>
      <c r="D254" s="64"/>
      <c r="E254" s="64"/>
      <c r="F254" s="64"/>
      <c r="G254" s="64"/>
      <c r="H254" s="64"/>
      <c r="I254" s="64"/>
      <c r="J254" s="64"/>
    </row>
    <row r="255" spans="1:10">
      <c r="A255" s="64"/>
      <c r="B255" s="64"/>
      <c r="C255" s="64"/>
      <c r="D255" s="64"/>
      <c r="E255" s="64"/>
      <c r="F255" s="64"/>
      <c r="G255" s="64"/>
      <c r="H255" s="64"/>
      <c r="I255" s="64"/>
      <c r="J255" s="64"/>
    </row>
    <row r="256" spans="1:10">
      <c r="A256" s="64"/>
      <c r="B256" s="64"/>
      <c r="C256" s="64"/>
      <c r="D256" s="64"/>
      <c r="E256" s="64"/>
      <c r="F256" s="64"/>
      <c r="G256" s="64"/>
      <c r="H256" s="64"/>
      <c r="I256" s="64"/>
      <c r="J256" s="64"/>
    </row>
    <row r="257" spans="1:10">
      <c r="A257" s="64"/>
      <c r="B257" s="64"/>
      <c r="C257" s="64"/>
      <c r="D257" s="64"/>
      <c r="E257" s="64"/>
      <c r="F257" s="64"/>
      <c r="G257" s="64"/>
      <c r="H257" s="64"/>
      <c r="I257" s="64"/>
      <c r="J257" s="64"/>
    </row>
    <row r="258" spans="1:10">
      <c r="A258" s="64"/>
      <c r="B258" s="64"/>
      <c r="C258" s="64"/>
      <c r="D258" s="64"/>
      <c r="E258" s="64"/>
      <c r="F258" s="64"/>
      <c r="G258" s="64"/>
      <c r="H258" s="64"/>
      <c r="I258" s="64"/>
      <c r="J258" s="64"/>
    </row>
    <row r="259" spans="1:10">
      <c r="A259" s="64"/>
      <c r="B259" s="64"/>
      <c r="C259" s="64"/>
      <c r="D259" s="64"/>
      <c r="E259" s="64"/>
      <c r="F259" s="64"/>
      <c r="G259" s="64"/>
      <c r="H259" s="64"/>
      <c r="I259" s="64"/>
      <c r="J259" s="64"/>
    </row>
    <row r="260" spans="1:10">
      <c r="A260" s="64"/>
      <c r="B260" s="64"/>
      <c r="C260" s="64"/>
      <c r="D260" s="64"/>
      <c r="E260" s="64"/>
      <c r="F260" s="64"/>
      <c r="G260" s="64"/>
      <c r="H260" s="64"/>
      <c r="I260" s="64"/>
      <c r="J260" s="64"/>
    </row>
    <row r="261" spans="1:10">
      <c r="A261" s="64"/>
      <c r="B261" s="64"/>
      <c r="C261" s="64"/>
      <c r="D261" s="64"/>
      <c r="E261" s="64"/>
      <c r="F261" s="64"/>
      <c r="G261" s="64"/>
      <c r="H261" s="64"/>
      <c r="I261" s="64"/>
      <c r="J261" s="64"/>
    </row>
    <row r="262" spans="1:10">
      <c r="A262" s="64"/>
      <c r="B262" s="64"/>
      <c r="C262" s="64"/>
      <c r="D262" s="64"/>
      <c r="E262" s="64"/>
      <c r="F262" s="64"/>
      <c r="G262" s="64"/>
      <c r="H262" s="64"/>
      <c r="I262" s="64"/>
      <c r="J262" s="64"/>
    </row>
    <row r="263" spans="1:10">
      <c r="A263" s="64"/>
      <c r="B263" s="64"/>
      <c r="C263" s="64"/>
      <c r="D263" s="64"/>
      <c r="E263" s="64"/>
      <c r="F263" s="64"/>
      <c r="G263" s="64"/>
      <c r="H263" s="64"/>
      <c r="I263" s="64"/>
      <c r="J263" s="64"/>
    </row>
    <row r="264" spans="1:10">
      <c r="A264" s="64"/>
      <c r="B264" s="64"/>
      <c r="C264" s="64"/>
      <c r="D264" s="64"/>
      <c r="E264" s="64"/>
      <c r="F264" s="64"/>
      <c r="G264" s="64"/>
      <c r="H264" s="64"/>
      <c r="I264" s="64"/>
      <c r="J264" s="64"/>
    </row>
    <row r="265" spans="1:10">
      <c r="A265" s="64"/>
      <c r="B265" s="64"/>
      <c r="C265" s="64"/>
      <c r="D265" s="64"/>
      <c r="E265" s="64"/>
      <c r="F265" s="64"/>
      <c r="G265" s="64"/>
      <c r="H265" s="64"/>
      <c r="I265" s="64"/>
      <c r="J265" s="64"/>
    </row>
    <row r="266" spans="1:10">
      <c r="A266" s="64"/>
      <c r="B266" s="64"/>
      <c r="C266" s="64"/>
      <c r="D266" s="64"/>
      <c r="E266" s="64"/>
      <c r="F266" s="64"/>
      <c r="G266" s="64"/>
      <c r="H266" s="64"/>
      <c r="I266" s="64"/>
      <c r="J266" s="64"/>
    </row>
    <row r="267" spans="1:10">
      <c r="A267" s="64"/>
      <c r="B267" s="64"/>
      <c r="C267" s="64"/>
      <c r="D267" s="64"/>
      <c r="E267" s="64"/>
      <c r="F267" s="64"/>
      <c r="G267" s="64"/>
      <c r="H267" s="64"/>
      <c r="I267" s="64"/>
      <c r="J267" s="64"/>
    </row>
    <row r="268" spans="1:10">
      <c r="A268" s="64"/>
      <c r="B268" s="64"/>
      <c r="C268" s="64"/>
      <c r="D268" s="64"/>
      <c r="E268" s="64"/>
      <c r="F268" s="64"/>
      <c r="G268" s="64"/>
      <c r="H268" s="64"/>
      <c r="I268" s="64"/>
      <c r="J268" s="64"/>
    </row>
    <row r="269" spans="1:10">
      <c r="A269" s="64"/>
      <c r="B269" s="64"/>
      <c r="C269" s="64"/>
      <c r="D269" s="64"/>
      <c r="E269" s="64"/>
      <c r="F269" s="64"/>
      <c r="G269" s="64"/>
      <c r="H269" s="64"/>
      <c r="I269" s="64"/>
      <c r="J269" s="64"/>
    </row>
    <row r="270" spans="1:10">
      <c r="A270" s="64"/>
      <c r="B270" s="64"/>
      <c r="C270" s="64"/>
      <c r="D270" s="64"/>
      <c r="E270" s="64"/>
      <c r="F270" s="64"/>
      <c r="G270" s="64"/>
      <c r="H270" s="64"/>
      <c r="I270" s="64"/>
      <c r="J270" s="64"/>
    </row>
    <row r="271" spans="1:10">
      <c r="A271" s="64"/>
      <c r="B271" s="64"/>
      <c r="C271" s="64"/>
      <c r="D271" s="64"/>
      <c r="E271" s="64"/>
      <c r="F271" s="64"/>
      <c r="G271" s="64"/>
      <c r="H271" s="64"/>
      <c r="I271" s="64"/>
      <c r="J271" s="64"/>
    </row>
    <row r="272" spans="1:10">
      <c r="A272" s="64"/>
      <c r="B272" s="64"/>
      <c r="C272" s="64"/>
      <c r="D272" s="64"/>
      <c r="E272" s="64"/>
      <c r="F272" s="64"/>
      <c r="G272" s="64"/>
      <c r="H272" s="64"/>
      <c r="I272" s="64"/>
      <c r="J272" s="64"/>
    </row>
    <row r="273" spans="1:10">
      <c r="A273" s="64"/>
      <c r="B273" s="64"/>
      <c r="C273" s="64"/>
      <c r="D273" s="64"/>
      <c r="E273" s="64"/>
      <c r="F273" s="64"/>
      <c r="G273" s="64"/>
      <c r="H273" s="64"/>
      <c r="I273" s="64"/>
      <c r="J273" s="64"/>
    </row>
    <row r="274" spans="1:10">
      <c r="A274" s="64"/>
      <c r="B274" s="64"/>
      <c r="C274" s="64"/>
      <c r="D274" s="64"/>
      <c r="E274" s="64"/>
      <c r="F274" s="64"/>
      <c r="G274" s="64"/>
      <c r="H274" s="64"/>
      <c r="I274" s="64"/>
      <c r="J274" s="64"/>
    </row>
    <row r="275" spans="1:10">
      <c r="A275" s="64"/>
      <c r="B275" s="64"/>
      <c r="C275" s="64"/>
      <c r="D275" s="64"/>
      <c r="E275" s="64"/>
      <c r="F275" s="64"/>
      <c r="G275" s="64"/>
      <c r="H275" s="64"/>
      <c r="I275" s="64"/>
      <c r="J275" s="64"/>
    </row>
    <row r="276" spans="1:10">
      <c r="A276" s="64"/>
      <c r="B276" s="64"/>
      <c r="C276" s="64"/>
      <c r="D276" s="64"/>
      <c r="E276" s="64"/>
      <c r="F276" s="64"/>
      <c r="G276" s="64"/>
      <c r="H276" s="64"/>
      <c r="I276" s="64"/>
      <c r="J276" s="64"/>
    </row>
    <row r="277" spans="1:10">
      <c r="A277" s="64"/>
      <c r="B277" s="64"/>
      <c r="C277" s="64"/>
      <c r="D277" s="64"/>
      <c r="E277" s="64"/>
      <c r="F277" s="64"/>
      <c r="G277" s="64"/>
      <c r="H277" s="64"/>
      <c r="I277" s="64"/>
      <c r="J277" s="64"/>
    </row>
    <row r="278" spans="1:10">
      <c r="A278" s="64"/>
      <c r="B278" s="64"/>
      <c r="C278" s="64"/>
      <c r="D278" s="64"/>
      <c r="E278" s="64"/>
      <c r="F278" s="64"/>
      <c r="G278" s="64"/>
      <c r="H278" s="64"/>
      <c r="I278" s="64"/>
      <c r="J278" s="64"/>
    </row>
    <row r="279" spans="1:10">
      <c r="A279" s="64"/>
      <c r="B279" s="64"/>
      <c r="C279" s="64"/>
      <c r="D279" s="64"/>
      <c r="E279" s="64"/>
      <c r="F279" s="64"/>
      <c r="G279" s="64"/>
      <c r="H279" s="64"/>
      <c r="I279" s="64"/>
      <c r="J279" s="64"/>
    </row>
    <row r="280" spans="1:10">
      <c r="A280" s="64"/>
      <c r="B280" s="64"/>
      <c r="C280" s="64"/>
      <c r="D280" s="64"/>
      <c r="E280" s="64"/>
      <c r="F280" s="64"/>
      <c r="G280" s="64"/>
      <c r="H280" s="64"/>
      <c r="I280" s="64"/>
      <c r="J280" s="64"/>
    </row>
    <row r="281" spans="1:10">
      <c r="A281" s="64"/>
      <c r="B281" s="64"/>
      <c r="C281" s="64"/>
      <c r="D281" s="64"/>
      <c r="E281" s="64"/>
      <c r="F281" s="64"/>
      <c r="G281" s="64"/>
      <c r="H281" s="64"/>
      <c r="I281" s="64"/>
      <c r="J281" s="64"/>
    </row>
    <row r="282" spans="1:10">
      <c r="A282" s="64"/>
      <c r="B282" s="64"/>
      <c r="C282" s="64"/>
      <c r="D282" s="64"/>
      <c r="E282" s="64"/>
      <c r="F282" s="64"/>
      <c r="G282" s="64"/>
      <c r="H282" s="64"/>
      <c r="I282" s="64"/>
      <c r="J282" s="64"/>
    </row>
    <row r="283" spans="1:10">
      <c r="A283" s="64"/>
      <c r="B283" s="64"/>
      <c r="C283" s="64"/>
      <c r="D283" s="64"/>
      <c r="E283" s="64"/>
      <c r="F283" s="64"/>
      <c r="G283" s="64"/>
      <c r="H283" s="64"/>
      <c r="I283" s="64"/>
      <c r="J283" s="64"/>
    </row>
    <row r="284" spans="1:10">
      <c r="A284" s="64"/>
      <c r="B284" s="64"/>
      <c r="C284" s="64"/>
      <c r="D284" s="64"/>
      <c r="E284" s="64"/>
      <c r="F284" s="64"/>
      <c r="G284" s="64"/>
      <c r="H284" s="64"/>
      <c r="I284" s="64"/>
      <c r="J284" s="64"/>
    </row>
    <row r="285" spans="1:10">
      <c r="A285" s="64"/>
      <c r="B285" s="64"/>
      <c r="C285" s="64"/>
      <c r="D285" s="64"/>
      <c r="E285" s="64"/>
      <c r="F285" s="64"/>
      <c r="G285" s="64"/>
      <c r="H285" s="64"/>
      <c r="I285" s="64"/>
      <c r="J285" s="64"/>
    </row>
    <row r="286" spans="1:10">
      <c r="A286" s="64"/>
      <c r="B286" s="64"/>
      <c r="C286" s="64"/>
      <c r="D286" s="64"/>
      <c r="E286" s="64"/>
      <c r="F286" s="64"/>
      <c r="G286" s="64"/>
      <c r="H286" s="64"/>
      <c r="I286" s="64"/>
      <c r="J286" s="64"/>
    </row>
    <row r="287" spans="1:10">
      <c r="A287" s="64"/>
      <c r="B287" s="64"/>
      <c r="C287" s="64"/>
      <c r="D287" s="64"/>
      <c r="E287" s="64"/>
      <c r="F287" s="64"/>
      <c r="G287" s="64"/>
      <c r="H287" s="64"/>
      <c r="I287" s="64"/>
      <c r="J287" s="64"/>
    </row>
    <row r="288" spans="1:10">
      <c r="A288" s="64"/>
      <c r="B288" s="64"/>
      <c r="C288" s="64"/>
      <c r="D288" s="64"/>
      <c r="E288" s="64"/>
      <c r="F288" s="64"/>
      <c r="G288" s="64"/>
      <c r="H288" s="64"/>
      <c r="I288" s="64"/>
      <c r="J288" s="64"/>
    </row>
    <row r="289" spans="1:10">
      <c r="A289" s="64"/>
      <c r="B289" s="64"/>
      <c r="C289" s="64"/>
      <c r="D289" s="64"/>
      <c r="E289" s="64"/>
      <c r="F289" s="64"/>
      <c r="G289" s="64"/>
      <c r="H289" s="64"/>
      <c r="I289" s="64"/>
      <c r="J289" s="64"/>
    </row>
    <row r="290" spans="1:10">
      <c r="A290" s="64"/>
      <c r="B290" s="64"/>
      <c r="C290" s="64"/>
      <c r="D290" s="64"/>
      <c r="E290" s="64"/>
      <c r="F290" s="64"/>
      <c r="G290" s="64"/>
      <c r="H290" s="64"/>
      <c r="I290" s="64"/>
      <c r="J290" s="64"/>
    </row>
    <row r="291" spans="1:10">
      <c r="A291" s="64"/>
      <c r="B291" s="64"/>
      <c r="C291" s="64"/>
      <c r="D291" s="64"/>
      <c r="E291" s="64"/>
      <c r="F291" s="64"/>
      <c r="G291" s="64"/>
      <c r="H291" s="64"/>
      <c r="I291" s="64"/>
      <c r="J291" s="64"/>
    </row>
    <row r="292" spans="1:10">
      <c r="A292" s="64"/>
      <c r="B292" s="64"/>
      <c r="C292" s="64"/>
      <c r="D292" s="64"/>
      <c r="E292" s="64"/>
      <c r="F292" s="64"/>
      <c r="G292" s="64"/>
      <c r="H292" s="64"/>
      <c r="I292" s="64"/>
      <c r="J292" s="64"/>
    </row>
    <row r="293" spans="1:10">
      <c r="A293" s="64"/>
      <c r="B293" s="64"/>
      <c r="C293" s="64"/>
      <c r="D293" s="64"/>
      <c r="E293" s="64"/>
      <c r="F293" s="64"/>
      <c r="G293" s="64"/>
      <c r="H293" s="64"/>
      <c r="I293" s="64"/>
      <c r="J293" s="64"/>
    </row>
    <row r="294" spans="1:10">
      <c r="A294" s="64"/>
      <c r="B294" s="64"/>
      <c r="C294" s="64"/>
      <c r="D294" s="64"/>
      <c r="E294" s="64"/>
      <c r="F294" s="64"/>
      <c r="G294" s="64"/>
      <c r="H294" s="64"/>
      <c r="I294" s="64"/>
      <c r="J294" s="64"/>
    </row>
    <row r="295" spans="1:10">
      <c r="A295" s="64"/>
      <c r="B295" s="64"/>
      <c r="C295" s="64"/>
      <c r="D295" s="64"/>
      <c r="E295" s="64"/>
      <c r="F295" s="64"/>
      <c r="G295" s="64"/>
      <c r="H295" s="64"/>
      <c r="I295" s="64"/>
      <c r="J295" s="64"/>
    </row>
    <row r="296" spans="1:10">
      <c r="A296" s="64"/>
      <c r="B296" s="64"/>
      <c r="C296" s="64"/>
      <c r="D296" s="64"/>
      <c r="E296" s="64"/>
      <c r="F296" s="64"/>
      <c r="G296" s="64"/>
      <c r="H296" s="64"/>
      <c r="I296" s="64"/>
      <c r="J296" s="64"/>
    </row>
    <row r="297" spans="1:10">
      <c r="A297" s="64"/>
      <c r="B297" s="64"/>
      <c r="C297" s="64"/>
      <c r="D297" s="64"/>
      <c r="E297" s="64"/>
      <c r="F297" s="64"/>
      <c r="G297" s="64"/>
      <c r="H297" s="64"/>
      <c r="I297" s="64"/>
      <c r="J297" s="64"/>
    </row>
    <row r="298" spans="1:10">
      <c r="A298" s="64"/>
      <c r="B298" s="64"/>
      <c r="C298" s="64"/>
      <c r="D298" s="64"/>
      <c r="E298" s="64"/>
      <c r="F298" s="64"/>
      <c r="G298" s="64"/>
      <c r="H298" s="64"/>
      <c r="I298" s="64"/>
      <c r="J298" s="64"/>
    </row>
    <row r="299" spans="1:10">
      <c r="A299" s="64"/>
      <c r="B299" s="64"/>
      <c r="C299" s="64"/>
      <c r="D299" s="64"/>
      <c r="E299" s="64"/>
      <c r="F299" s="64"/>
      <c r="G299" s="64"/>
      <c r="H299" s="64"/>
      <c r="I299" s="64"/>
      <c r="J299" s="64"/>
    </row>
    <row r="300" spans="1:10">
      <c r="A300" s="64"/>
      <c r="B300" s="64"/>
      <c r="C300" s="64"/>
      <c r="D300" s="64"/>
      <c r="E300" s="64"/>
      <c r="F300" s="64"/>
      <c r="G300" s="64"/>
      <c r="H300" s="64"/>
      <c r="I300" s="64"/>
      <c r="J300" s="64"/>
    </row>
    <row r="301" spans="1:10">
      <c r="A301" s="64"/>
      <c r="B301" s="64"/>
      <c r="C301" s="64"/>
      <c r="D301" s="64"/>
      <c r="E301" s="64"/>
      <c r="F301" s="64"/>
      <c r="G301" s="64"/>
      <c r="H301" s="64"/>
      <c r="I301" s="64"/>
      <c r="J301" s="64"/>
    </row>
  </sheetData>
  <mergeCells count="11">
    <mergeCell ref="A1:J1"/>
    <mergeCell ref="A2:A3"/>
    <mergeCell ref="B2:E3"/>
    <mergeCell ref="F2:I3"/>
    <mergeCell ref="J2:J3"/>
    <mergeCell ref="A85:J85"/>
    <mergeCell ref="A86:J86"/>
    <mergeCell ref="A92:B92"/>
    <mergeCell ref="B5:J5"/>
    <mergeCell ref="A83:J83"/>
    <mergeCell ref="A84:J84"/>
  </mergeCells>
  <phoneticPr fontId="15" type="noConversion"/>
  <hyperlinks>
    <hyperlink ref="A92:B92" location="'Table of Contents'!A1" display="Table of contents"/>
    <hyperlink ref="B90" r:id="rId1"/>
  </hyperlinks>
  <pageMargins left="0.75" right="0.75" top="1" bottom="1" header="0.5" footer="0.5"/>
  <pageSetup orientation="portrait" verticalDpi="1200" r:id="rId2"/>
  <headerFooter alignWithMargins="0"/>
</worksheet>
</file>

<file path=xl/worksheets/sheet47.xml><?xml version="1.0" encoding="utf-8"?>
<worksheet xmlns="http://schemas.openxmlformats.org/spreadsheetml/2006/main" xmlns:r="http://schemas.openxmlformats.org/officeDocument/2006/relationships">
  <dimension ref="A1:BX43"/>
  <sheetViews>
    <sheetView topLeftCell="A13" workbookViewId="0">
      <selection activeCell="A43" sqref="A43:B43"/>
    </sheetView>
  </sheetViews>
  <sheetFormatPr defaultColWidth="8.7109375" defaultRowHeight="12.75"/>
  <cols>
    <col min="1" max="1" width="20.5703125" style="618" bestFit="1" customWidth="1"/>
    <col min="2" max="2" width="16.7109375" style="618" bestFit="1" customWidth="1"/>
    <col min="3" max="3" width="26.7109375" style="618" bestFit="1" customWidth="1"/>
    <col min="4" max="4" width="8.7109375" style="636"/>
    <col min="5" max="5" width="19.28515625" style="618" bestFit="1" customWidth="1"/>
    <col min="6" max="6" width="22.7109375" style="618" bestFit="1" customWidth="1"/>
    <col min="7" max="7" width="24.7109375" style="618" bestFit="1" customWidth="1"/>
    <col min="8" max="8" width="20.28515625" style="618" bestFit="1" customWidth="1"/>
    <col min="9" max="9" width="24.7109375" style="618" bestFit="1" customWidth="1"/>
    <col min="10" max="10" width="25.5703125" style="618" bestFit="1" customWidth="1"/>
    <col min="11" max="11" width="23.7109375" style="618" bestFit="1" customWidth="1"/>
    <col min="12" max="12" width="25.7109375" style="618" bestFit="1" customWidth="1"/>
    <col min="13" max="13" width="27" style="618" bestFit="1" customWidth="1"/>
    <col min="14" max="14" width="21" style="618" bestFit="1" customWidth="1"/>
    <col min="15" max="15" width="20" style="618" bestFit="1" customWidth="1"/>
    <col min="16" max="16" width="27.28515625" style="618" bestFit="1" customWidth="1"/>
    <col min="17" max="17" width="24.42578125" style="618" bestFit="1" customWidth="1"/>
    <col min="18" max="18" width="24.28515625" style="618" bestFit="1" customWidth="1"/>
    <col min="19" max="19" width="26.28515625" style="618" bestFit="1" customWidth="1"/>
    <col min="20" max="20" width="28" style="618" bestFit="1" customWidth="1"/>
    <col min="21" max="21" width="27.42578125" style="618" bestFit="1" customWidth="1"/>
    <col min="22" max="22" width="17.7109375" style="618" bestFit="1" customWidth="1"/>
    <col min="23" max="24" width="24" style="618" bestFit="1" customWidth="1"/>
    <col min="25" max="25" width="24.42578125" style="618" bestFit="1" customWidth="1"/>
    <col min="26" max="26" width="22" style="618" bestFit="1" customWidth="1"/>
    <col min="27" max="27" width="22.7109375" style="618" bestFit="1" customWidth="1"/>
    <col min="28" max="28" width="25" style="618" bestFit="1" customWidth="1"/>
    <col min="29" max="29" width="24" style="618" bestFit="1" customWidth="1"/>
    <col min="30" max="30" width="26.7109375" style="618" bestFit="1" customWidth="1"/>
    <col min="31" max="31" width="27.28515625" style="618" bestFit="1" customWidth="1"/>
    <col min="32" max="32" width="18.5703125" style="618" bestFit="1" customWidth="1"/>
    <col min="33" max="33" width="23.5703125" style="618" bestFit="1" customWidth="1"/>
    <col min="34" max="34" width="26.7109375" style="618" bestFit="1" customWidth="1"/>
    <col min="35" max="35" width="23.42578125" style="618" bestFit="1" customWidth="1"/>
    <col min="36" max="36" width="18" style="618" bestFit="1" customWidth="1"/>
    <col min="37" max="37" width="23.5703125" style="618" bestFit="1" customWidth="1"/>
    <col min="38" max="38" width="22.28515625" style="618" bestFit="1" customWidth="1"/>
    <col min="39" max="39" width="28.28515625" style="618" bestFit="1" customWidth="1"/>
    <col min="40" max="40" width="25.7109375" style="618" bestFit="1" customWidth="1"/>
    <col min="41" max="41" width="27.7109375" style="618" bestFit="1" customWidth="1"/>
    <col min="42" max="42" width="24.7109375" style="618" bestFit="1" customWidth="1"/>
    <col min="43" max="43" width="33.42578125" style="618" bestFit="1" customWidth="1"/>
    <col min="44" max="44" width="39.5703125" style="618" bestFit="1" customWidth="1"/>
    <col min="45" max="45" width="37.28515625" style="618" bestFit="1" customWidth="1"/>
    <col min="46" max="46" width="36" style="618" bestFit="1" customWidth="1"/>
    <col min="47" max="47" width="36.7109375" style="618" bestFit="1" customWidth="1"/>
    <col min="48" max="48" width="35.5703125" style="618" bestFit="1" customWidth="1"/>
    <col min="49" max="49" width="18.5703125" style="618" bestFit="1" customWidth="1"/>
    <col min="50" max="50" width="21.28515625" style="618" bestFit="1" customWidth="1"/>
    <col min="51" max="52" width="19.7109375" style="618" bestFit="1" customWidth="1"/>
    <col min="53" max="53" width="28.42578125" style="618" bestFit="1" customWidth="1"/>
    <col min="54" max="54" width="26.7109375" style="618" bestFit="1" customWidth="1"/>
    <col min="55" max="55" width="22.28515625" style="618" bestFit="1" customWidth="1"/>
    <col min="56" max="56" width="31.28515625" style="618" bestFit="1" customWidth="1"/>
    <col min="57" max="57" width="29.42578125" style="618" bestFit="1" customWidth="1"/>
    <col min="58" max="58" width="30.7109375" style="618" bestFit="1" customWidth="1"/>
    <col min="59" max="59" width="21.7109375" style="618" bestFit="1" customWidth="1"/>
    <col min="60" max="60" width="38.42578125" style="618" bestFit="1" customWidth="1"/>
    <col min="61" max="61" width="17.5703125" style="618" bestFit="1" customWidth="1"/>
    <col min="62" max="62" width="36.7109375" style="618" bestFit="1" customWidth="1"/>
    <col min="63" max="63" width="35.7109375" style="618" bestFit="1" customWidth="1"/>
    <col min="64" max="64" width="28.5703125" style="618" bestFit="1" customWidth="1"/>
    <col min="65" max="65" width="28.7109375" style="618" bestFit="1" customWidth="1"/>
    <col min="66" max="67" width="20.7109375" style="618" bestFit="1" customWidth="1"/>
    <col min="68" max="70" width="8.7109375" style="618"/>
    <col min="71" max="71" width="27" style="618" bestFit="1" customWidth="1"/>
    <col min="72" max="72" width="24.7109375" style="618" bestFit="1" customWidth="1"/>
    <col min="73" max="73" width="17.5703125" style="618" bestFit="1" customWidth="1"/>
    <col min="74" max="74" width="24.28515625" style="618" bestFit="1" customWidth="1"/>
    <col min="75" max="75" width="12.5703125" style="618" bestFit="1" customWidth="1"/>
    <col min="76" max="76" width="10.28515625" style="618" bestFit="1" customWidth="1"/>
    <col min="77" max="16384" width="8.7109375" style="618"/>
  </cols>
  <sheetData>
    <row r="1" spans="1:76" ht="15">
      <c r="A1" s="784" t="s">
        <v>2092</v>
      </c>
      <c r="B1" s="784"/>
      <c r="C1" s="784"/>
      <c r="D1" s="784"/>
      <c r="E1" s="784"/>
      <c r="F1" s="784"/>
      <c r="G1" s="784"/>
      <c r="H1" s="784"/>
      <c r="I1" s="784"/>
      <c r="J1" s="784"/>
      <c r="K1" s="784"/>
      <c r="L1" s="784"/>
      <c r="M1" s="784"/>
      <c r="N1" s="784"/>
      <c r="O1" s="784"/>
    </row>
    <row r="2" spans="1:76" ht="36.4" customHeight="1">
      <c r="A2" s="619" t="s">
        <v>1813</v>
      </c>
      <c r="B2" s="620" t="s">
        <v>1814</v>
      </c>
      <c r="C2" s="620" t="s">
        <v>1815</v>
      </c>
      <c r="D2" s="620" t="s">
        <v>227</v>
      </c>
      <c r="E2" s="620" t="s">
        <v>1816</v>
      </c>
      <c r="F2" s="620" t="s">
        <v>1976</v>
      </c>
      <c r="G2" s="620" t="s">
        <v>1817</v>
      </c>
      <c r="H2" s="620" t="s">
        <v>1818</v>
      </c>
      <c r="I2" s="620" t="s">
        <v>1977</v>
      </c>
      <c r="J2" s="620" t="s">
        <v>1867</v>
      </c>
      <c r="K2" s="620" t="s">
        <v>1868</v>
      </c>
      <c r="L2" s="620" t="s">
        <v>1869</v>
      </c>
      <c r="M2" s="620" t="s">
        <v>1870</v>
      </c>
      <c r="N2" s="620" t="s">
        <v>1871</v>
      </c>
      <c r="O2" s="620" t="s">
        <v>1872</v>
      </c>
      <c r="P2" s="620" t="s">
        <v>1873</v>
      </c>
      <c r="Q2" s="620" t="s">
        <v>1874</v>
      </c>
      <c r="R2" s="620" t="s">
        <v>1875</v>
      </c>
      <c r="S2" s="620" t="s">
        <v>1876</v>
      </c>
      <c r="T2" s="620" t="s">
        <v>1819</v>
      </c>
      <c r="U2" s="620" t="s">
        <v>1820</v>
      </c>
      <c r="V2" s="620" t="s">
        <v>1877</v>
      </c>
      <c r="W2" s="620" t="s">
        <v>1878</v>
      </c>
      <c r="X2" s="620" t="s">
        <v>1879</v>
      </c>
      <c r="Y2" s="620" t="s">
        <v>1821</v>
      </c>
      <c r="Z2" s="620" t="s">
        <v>1880</v>
      </c>
      <c r="AA2" s="620" t="s">
        <v>1881</v>
      </c>
      <c r="AB2" s="620" t="s">
        <v>1882</v>
      </c>
      <c r="AC2" s="620" t="s">
        <v>1883</v>
      </c>
      <c r="AD2" s="620" t="s">
        <v>1884</v>
      </c>
      <c r="AE2" s="620" t="s">
        <v>1885</v>
      </c>
      <c r="AF2" s="620" t="s">
        <v>1978</v>
      </c>
      <c r="AG2" s="620" t="s">
        <v>1979</v>
      </c>
      <c r="AH2" s="620" t="s">
        <v>1822</v>
      </c>
      <c r="AI2" s="620" t="s">
        <v>1823</v>
      </c>
      <c r="AJ2" s="620" t="s">
        <v>1980</v>
      </c>
      <c r="AK2" s="620" t="s">
        <v>1886</v>
      </c>
      <c r="AL2" s="620" t="s">
        <v>1981</v>
      </c>
      <c r="AM2" s="620" t="s">
        <v>1824</v>
      </c>
      <c r="AN2" s="620" t="s">
        <v>1887</v>
      </c>
      <c r="AO2" s="620" t="s">
        <v>1888</v>
      </c>
      <c r="AP2" s="620" t="s">
        <v>1889</v>
      </c>
      <c r="AQ2" s="620" t="s">
        <v>1890</v>
      </c>
      <c r="AR2" s="620" t="s">
        <v>1891</v>
      </c>
      <c r="AS2" s="620" t="s">
        <v>1892</v>
      </c>
      <c r="AT2" s="620" t="s">
        <v>1893</v>
      </c>
      <c r="AU2" s="620" t="s">
        <v>1825</v>
      </c>
      <c r="AV2" s="620" t="s">
        <v>1894</v>
      </c>
      <c r="AW2" s="620" t="s">
        <v>1895</v>
      </c>
      <c r="AX2" s="620" t="s">
        <v>1896</v>
      </c>
      <c r="AY2" s="620" t="s">
        <v>1897</v>
      </c>
      <c r="AZ2" s="620" t="s">
        <v>1898</v>
      </c>
      <c r="BA2" s="620" t="s">
        <v>1899</v>
      </c>
      <c r="BB2" s="620" t="s">
        <v>1900</v>
      </c>
      <c r="BC2" s="620" t="s">
        <v>1901</v>
      </c>
      <c r="BD2" s="620" t="s">
        <v>1902</v>
      </c>
      <c r="BE2" s="620" t="s">
        <v>1903</v>
      </c>
      <c r="BF2" s="620" t="s">
        <v>1904</v>
      </c>
      <c r="BG2" s="620" t="s">
        <v>1905</v>
      </c>
      <c r="BH2" s="620" t="s">
        <v>1906</v>
      </c>
      <c r="BI2" s="620" t="s">
        <v>1907</v>
      </c>
      <c r="BJ2" s="620" t="s">
        <v>1908</v>
      </c>
      <c r="BK2" s="620" t="s">
        <v>1909</v>
      </c>
      <c r="BL2" s="620" t="s">
        <v>1910</v>
      </c>
      <c r="BM2" s="620" t="s">
        <v>1911</v>
      </c>
      <c r="BN2" s="620" t="s">
        <v>1912</v>
      </c>
      <c r="BO2" s="620" t="s">
        <v>1913</v>
      </c>
      <c r="BP2" s="620" t="s">
        <v>1914</v>
      </c>
      <c r="BQ2" s="620" t="s">
        <v>1915</v>
      </c>
      <c r="BR2" s="620" t="s">
        <v>1916</v>
      </c>
      <c r="BS2" s="620" t="s">
        <v>1917</v>
      </c>
      <c r="BT2" s="620" t="s">
        <v>1918</v>
      </c>
      <c r="BU2" s="620" t="s">
        <v>1919</v>
      </c>
      <c r="BV2" s="620" t="s">
        <v>1920</v>
      </c>
      <c r="BW2" s="620" t="s">
        <v>1921</v>
      </c>
      <c r="BX2" s="620" t="s">
        <v>1922</v>
      </c>
    </row>
    <row r="3" spans="1:76" s="627" customFormat="1" ht="15">
      <c r="A3" s="621" t="s">
        <v>1096</v>
      </c>
      <c r="B3" s="622" t="s">
        <v>1826</v>
      </c>
      <c r="C3" s="623" t="s">
        <v>1827</v>
      </c>
      <c r="D3" s="637">
        <v>2010</v>
      </c>
      <c r="E3" s="624">
        <v>10567355</v>
      </c>
      <c r="F3" s="625">
        <v>1</v>
      </c>
      <c r="G3" s="624">
        <v>540001365</v>
      </c>
      <c r="H3" s="626"/>
      <c r="I3" s="626"/>
      <c r="J3" s="626"/>
      <c r="K3" s="626"/>
      <c r="L3" s="626"/>
      <c r="M3" s="626"/>
      <c r="N3" s="624">
        <v>7318644</v>
      </c>
      <c r="O3" s="624">
        <v>14590567</v>
      </c>
      <c r="P3" s="624">
        <v>299823278</v>
      </c>
      <c r="Q3" s="624">
        <v>2763128338</v>
      </c>
      <c r="R3" s="626"/>
      <c r="S3" s="626"/>
      <c r="T3" s="626"/>
      <c r="U3" s="626"/>
      <c r="V3" s="626"/>
      <c r="W3" s="626"/>
      <c r="X3" s="626"/>
      <c r="Y3" s="626"/>
      <c r="Z3" s="626"/>
      <c r="AA3" s="626"/>
      <c r="AB3" s="626"/>
      <c r="AC3" s="626"/>
      <c r="AD3" s="626"/>
      <c r="AE3" s="626"/>
      <c r="AF3" s="626"/>
      <c r="AG3" s="626"/>
      <c r="AH3" s="626"/>
      <c r="AI3" s="626"/>
      <c r="AJ3" s="626"/>
      <c r="AK3" s="626"/>
      <c r="AL3" s="626"/>
      <c r="AM3" s="626"/>
      <c r="AN3" s="626"/>
      <c r="AO3" s="626"/>
      <c r="AP3" s="626"/>
      <c r="AQ3" s="626"/>
      <c r="AR3" s="626"/>
      <c r="AS3" s="626"/>
      <c r="AT3" s="626"/>
      <c r="AU3" s="626"/>
      <c r="AV3" s="626"/>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row>
    <row r="4" spans="1:76" ht="15">
      <c r="A4" s="628" t="s">
        <v>1096</v>
      </c>
      <c r="B4" s="629" t="s">
        <v>1826</v>
      </c>
      <c r="C4" s="628" t="s">
        <v>1827</v>
      </c>
      <c r="D4" s="638">
        <v>2009</v>
      </c>
      <c r="E4" s="630">
        <v>11051342</v>
      </c>
      <c r="F4" s="631">
        <v>1</v>
      </c>
      <c r="G4" s="630">
        <v>534261874</v>
      </c>
      <c r="H4" s="630">
        <v>161297953</v>
      </c>
      <c r="I4" s="631">
        <v>1</v>
      </c>
      <c r="J4" s="630">
        <v>64189216</v>
      </c>
      <c r="K4" s="630">
        <v>9205664</v>
      </c>
      <c r="L4" s="630">
        <v>13046850</v>
      </c>
      <c r="M4" s="630">
        <v>74856223</v>
      </c>
      <c r="N4" s="630">
        <v>7571032</v>
      </c>
      <c r="O4" s="630">
        <v>14842902</v>
      </c>
      <c r="P4" s="630">
        <v>293250500</v>
      </c>
      <c r="Q4" s="630">
        <v>2438427302</v>
      </c>
      <c r="R4" s="631">
        <v>1</v>
      </c>
      <c r="S4" s="630">
        <v>2156464406</v>
      </c>
      <c r="T4" s="630">
        <v>147538857</v>
      </c>
      <c r="U4" s="630">
        <v>47723996</v>
      </c>
      <c r="V4" s="630">
        <v>40710422</v>
      </c>
      <c r="W4" s="631">
        <v>1</v>
      </c>
      <c r="X4" s="630">
        <v>744343602</v>
      </c>
      <c r="Y4" s="630">
        <v>45989621</v>
      </c>
      <c r="Z4" s="631">
        <v>1</v>
      </c>
      <c r="AA4" s="630">
        <v>108841968</v>
      </c>
      <c r="AB4" s="630">
        <v>30820122</v>
      </c>
      <c r="AC4" s="630">
        <v>4436196105</v>
      </c>
      <c r="AD4" s="631">
        <v>1</v>
      </c>
      <c r="AE4" s="630">
        <v>4186666423</v>
      </c>
      <c r="AF4" s="630">
        <v>248308811</v>
      </c>
      <c r="AG4" s="630">
        <v>249529682</v>
      </c>
      <c r="AH4" s="630">
        <v>194732389</v>
      </c>
      <c r="AI4" s="630">
        <v>17460692</v>
      </c>
      <c r="AJ4" s="630">
        <v>37336601</v>
      </c>
      <c r="AK4" s="630">
        <v>1978017343</v>
      </c>
      <c r="AL4" s="631">
        <v>1</v>
      </c>
      <c r="AM4" s="630">
        <v>499363800</v>
      </c>
      <c r="AN4" s="631">
        <v>1</v>
      </c>
      <c r="AO4" s="630">
        <v>178572644</v>
      </c>
      <c r="AP4" s="631">
        <v>1</v>
      </c>
      <c r="AQ4" s="630">
        <v>148758566</v>
      </c>
      <c r="AR4" s="631">
        <v>1</v>
      </c>
      <c r="AS4" s="630">
        <v>172032590</v>
      </c>
      <c r="AT4" s="631">
        <v>1</v>
      </c>
      <c r="AU4" s="630">
        <v>536366284</v>
      </c>
      <c r="AV4" s="630">
        <v>196370417</v>
      </c>
      <c r="AW4" s="630">
        <v>150541391</v>
      </c>
      <c r="AX4" s="630">
        <v>189454476</v>
      </c>
      <c r="AY4" s="630">
        <v>130080571</v>
      </c>
      <c r="AZ4" s="631">
        <v>1</v>
      </c>
      <c r="BA4" s="630">
        <v>22338796</v>
      </c>
      <c r="BB4" s="630">
        <v>107741776</v>
      </c>
      <c r="BC4" s="630">
        <v>2387772</v>
      </c>
      <c r="BD4" s="630">
        <v>6152027</v>
      </c>
      <c r="BE4" s="630">
        <v>99201977</v>
      </c>
      <c r="BF4" s="630">
        <v>117712964</v>
      </c>
      <c r="BG4" s="631">
        <v>1</v>
      </c>
      <c r="BH4" s="630">
        <v>30263935</v>
      </c>
      <c r="BI4" s="631">
        <v>1</v>
      </c>
      <c r="BJ4" s="630">
        <v>20997217</v>
      </c>
      <c r="BK4" s="630">
        <v>9266718</v>
      </c>
      <c r="BL4" s="630">
        <v>344719504</v>
      </c>
      <c r="BM4" s="631">
        <v>1</v>
      </c>
      <c r="BN4" s="630">
        <v>20633262</v>
      </c>
      <c r="BO4" s="630">
        <v>2904567</v>
      </c>
      <c r="BP4" s="630">
        <v>2977977</v>
      </c>
      <c r="BQ4" s="630">
        <v>5027119</v>
      </c>
      <c r="BR4" s="630">
        <v>5206174</v>
      </c>
      <c r="BS4" s="630">
        <v>36048319</v>
      </c>
      <c r="BT4" s="630">
        <v>13434585</v>
      </c>
      <c r="BU4" s="630">
        <v>12545812</v>
      </c>
      <c r="BV4" s="630">
        <v>24243345</v>
      </c>
      <c r="BW4" s="630">
        <v>15989025</v>
      </c>
      <c r="BX4" s="630">
        <v>205709319</v>
      </c>
    </row>
    <row r="5" spans="1:76" ht="15">
      <c r="A5" s="628" t="s">
        <v>1096</v>
      </c>
      <c r="B5" s="629" t="s">
        <v>1826</v>
      </c>
      <c r="C5" s="628" t="s">
        <v>1827</v>
      </c>
      <c r="D5" s="638">
        <v>2008</v>
      </c>
      <c r="E5" s="630">
        <v>12748361</v>
      </c>
      <c r="F5" s="631">
        <v>1</v>
      </c>
      <c r="G5" s="630">
        <v>605557693</v>
      </c>
      <c r="H5" s="630">
        <v>178633943</v>
      </c>
      <c r="I5" s="631">
        <v>1</v>
      </c>
      <c r="J5" s="630">
        <v>64562079</v>
      </c>
      <c r="K5" s="630">
        <v>17597686</v>
      </c>
      <c r="L5" s="630">
        <v>15625489</v>
      </c>
      <c r="M5" s="630">
        <v>80848689</v>
      </c>
      <c r="N5" s="630">
        <v>8863950</v>
      </c>
      <c r="O5" s="630">
        <v>17780810</v>
      </c>
      <c r="P5" s="630">
        <v>343480037</v>
      </c>
      <c r="Q5" s="630">
        <v>3205798789</v>
      </c>
      <c r="R5" s="631">
        <v>1</v>
      </c>
      <c r="S5" s="630">
        <v>2841150597</v>
      </c>
      <c r="T5" s="630">
        <v>186580065</v>
      </c>
      <c r="U5" s="630">
        <v>60234400</v>
      </c>
      <c r="V5" s="630">
        <v>62816441</v>
      </c>
      <c r="W5" s="631">
        <v>1</v>
      </c>
      <c r="X5" s="630">
        <v>877809635</v>
      </c>
      <c r="Y5" s="630">
        <v>55017287</v>
      </c>
      <c r="Z5" s="631">
        <v>1</v>
      </c>
      <c r="AA5" s="630">
        <v>111057052</v>
      </c>
      <c r="AB5" s="630">
        <v>25190111</v>
      </c>
      <c r="AC5" s="630">
        <v>5468093135</v>
      </c>
      <c r="AD5" s="631">
        <v>1</v>
      </c>
      <c r="AE5" s="630">
        <v>5157732557</v>
      </c>
      <c r="AF5" s="630">
        <v>315653212</v>
      </c>
      <c r="AG5" s="630">
        <v>310360577</v>
      </c>
      <c r="AH5" s="630">
        <v>242301066</v>
      </c>
      <c r="AI5" s="630">
        <v>18699953</v>
      </c>
      <c r="AJ5" s="630">
        <v>49359559</v>
      </c>
      <c r="AK5" s="630">
        <v>2266362722</v>
      </c>
      <c r="AL5" s="631">
        <v>1</v>
      </c>
      <c r="AM5" s="630">
        <v>545957416</v>
      </c>
      <c r="AN5" s="631">
        <v>1</v>
      </c>
      <c r="AO5" s="630">
        <v>200707343</v>
      </c>
      <c r="AP5" s="631">
        <v>1</v>
      </c>
      <c r="AQ5" s="630">
        <v>154504297</v>
      </c>
      <c r="AR5" s="631">
        <v>1</v>
      </c>
      <c r="AS5" s="630">
        <v>190745776</v>
      </c>
      <c r="AT5" s="631">
        <v>1</v>
      </c>
      <c r="AU5" s="630">
        <v>540387249</v>
      </c>
      <c r="AV5" s="630">
        <v>199826568</v>
      </c>
      <c r="AW5" s="630">
        <v>153123779</v>
      </c>
      <c r="AX5" s="630">
        <v>187436901</v>
      </c>
      <c r="AY5" s="630">
        <v>166086112</v>
      </c>
      <c r="AZ5" s="631">
        <v>1</v>
      </c>
      <c r="BA5" s="630">
        <v>26446669</v>
      </c>
      <c r="BB5" s="630">
        <v>139639443</v>
      </c>
      <c r="BC5" s="630">
        <v>3096008</v>
      </c>
      <c r="BD5" s="630">
        <v>8048473</v>
      </c>
      <c r="BE5" s="630">
        <v>128494962</v>
      </c>
      <c r="BF5" s="630">
        <v>117977089</v>
      </c>
      <c r="BG5" s="631">
        <v>1</v>
      </c>
      <c r="BH5" s="630">
        <v>31231498</v>
      </c>
      <c r="BI5" s="631">
        <v>1</v>
      </c>
      <c r="BJ5" s="630">
        <v>21393816</v>
      </c>
      <c r="BK5" s="630">
        <v>9837682</v>
      </c>
      <c r="BL5" s="630">
        <v>376100574</v>
      </c>
      <c r="BM5" s="631">
        <v>1</v>
      </c>
      <c r="BN5" s="630">
        <v>24022004</v>
      </c>
      <c r="BO5" s="630">
        <v>3438595</v>
      </c>
      <c r="BP5" s="630">
        <v>2770044</v>
      </c>
      <c r="BQ5" s="630">
        <v>4380740</v>
      </c>
      <c r="BR5" s="630">
        <v>5250779</v>
      </c>
      <c r="BS5" s="630">
        <v>39860987</v>
      </c>
      <c r="BT5" s="630">
        <v>15621165</v>
      </c>
      <c r="BU5" s="630">
        <v>13668565</v>
      </c>
      <c r="BV5" s="630">
        <v>26571713</v>
      </c>
      <c r="BW5" s="630">
        <v>16278094</v>
      </c>
      <c r="BX5" s="630">
        <v>224237889</v>
      </c>
    </row>
    <row r="6" spans="1:76" ht="15">
      <c r="A6" s="628" t="s">
        <v>1096</v>
      </c>
      <c r="B6" s="632" t="s">
        <v>1826</v>
      </c>
      <c r="C6" s="628" t="s">
        <v>1827</v>
      </c>
      <c r="D6" s="638">
        <v>2007</v>
      </c>
      <c r="E6" s="630">
        <v>13418569</v>
      </c>
      <c r="F6" s="631" t="s">
        <v>2022</v>
      </c>
      <c r="G6" s="630">
        <v>616013512</v>
      </c>
      <c r="H6" s="630"/>
      <c r="I6" s="631"/>
      <c r="J6" s="630"/>
      <c r="K6" s="630"/>
      <c r="L6" s="630"/>
      <c r="M6" s="630"/>
      <c r="N6" s="630">
        <v>9385789</v>
      </c>
      <c r="O6" s="630">
        <v>18914459</v>
      </c>
      <c r="P6" s="630">
        <v>353051004</v>
      </c>
      <c r="Q6" s="630">
        <v>2975906360</v>
      </c>
      <c r="R6" s="631"/>
      <c r="S6" s="630"/>
      <c r="T6" s="630"/>
      <c r="U6" s="630"/>
      <c r="V6" s="630"/>
      <c r="W6" s="631"/>
      <c r="X6" s="630"/>
      <c r="Y6" s="630"/>
      <c r="Z6" s="631"/>
      <c r="AA6" s="630"/>
      <c r="AB6" s="630"/>
      <c r="AC6" s="630"/>
      <c r="AD6" s="631"/>
      <c r="AE6" s="630"/>
      <c r="AF6" s="630"/>
      <c r="AG6" s="630"/>
      <c r="AH6" s="630"/>
      <c r="AI6" s="630"/>
      <c r="AJ6" s="630"/>
      <c r="AK6" s="630"/>
      <c r="AL6" s="631"/>
      <c r="AM6" s="630"/>
      <c r="AN6" s="631"/>
      <c r="AO6" s="630"/>
      <c r="AP6" s="631"/>
      <c r="AQ6" s="630"/>
      <c r="AR6" s="631"/>
      <c r="AS6" s="630"/>
      <c r="AT6" s="631"/>
      <c r="AU6" s="630"/>
      <c r="AV6" s="630"/>
      <c r="AW6" s="630"/>
      <c r="AX6" s="630"/>
      <c r="AY6" s="630"/>
      <c r="AZ6" s="631"/>
      <c r="BA6" s="630"/>
      <c r="BB6" s="630"/>
      <c r="BC6" s="630"/>
      <c r="BD6" s="630"/>
      <c r="BE6" s="630"/>
      <c r="BF6" s="630"/>
      <c r="BG6" s="631"/>
      <c r="BH6" s="630"/>
      <c r="BI6" s="631"/>
      <c r="BJ6" s="630"/>
      <c r="BK6" s="630"/>
      <c r="BL6" s="630"/>
      <c r="BM6" s="631"/>
      <c r="BN6" s="630"/>
      <c r="BO6" s="630"/>
      <c r="BP6" s="630"/>
      <c r="BQ6" s="630"/>
      <c r="BR6" s="630"/>
      <c r="BS6" s="630"/>
      <c r="BT6" s="630"/>
      <c r="BU6" s="630"/>
      <c r="BV6" s="630"/>
      <c r="BW6" s="630"/>
      <c r="BX6" s="630"/>
    </row>
    <row r="7" spans="1:76" ht="15">
      <c r="A7" s="628" t="s">
        <v>1096</v>
      </c>
      <c r="B7" s="632" t="s">
        <v>1826</v>
      </c>
      <c r="C7" s="628" t="s">
        <v>1827</v>
      </c>
      <c r="D7" s="638">
        <v>2006</v>
      </c>
      <c r="E7" s="630">
        <v>12984696</v>
      </c>
      <c r="F7" s="631">
        <v>1</v>
      </c>
      <c r="G7" s="630">
        <v>592119379</v>
      </c>
      <c r="H7" s="630"/>
      <c r="I7" s="631"/>
      <c r="J7" s="630"/>
      <c r="K7" s="630"/>
      <c r="L7" s="630"/>
      <c r="M7" s="630"/>
      <c r="N7" s="630">
        <v>9175328</v>
      </c>
      <c r="O7" s="630">
        <v>18777475</v>
      </c>
      <c r="P7" s="630">
        <v>344192729</v>
      </c>
      <c r="Q7" s="630">
        <v>2752303919</v>
      </c>
      <c r="R7" s="631"/>
      <c r="S7" s="630"/>
      <c r="T7" s="630"/>
      <c r="U7" s="630"/>
      <c r="V7" s="630"/>
      <c r="W7" s="631"/>
      <c r="X7" s="630"/>
      <c r="Y7" s="630"/>
      <c r="Z7" s="631"/>
      <c r="AA7" s="630"/>
      <c r="AB7" s="630"/>
      <c r="AC7" s="630"/>
      <c r="AD7" s="631"/>
      <c r="AE7" s="630"/>
      <c r="AF7" s="630"/>
      <c r="AG7" s="630"/>
      <c r="AH7" s="630"/>
      <c r="AI7" s="630"/>
      <c r="AJ7" s="630"/>
      <c r="AK7" s="630"/>
      <c r="AL7" s="631"/>
      <c r="AM7" s="630"/>
      <c r="AN7" s="631"/>
      <c r="AO7" s="630"/>
      <c r="AP7" s="631"/>
      <c r="AQ7" s="630"/>
      <c r="AR7" s="631"/>
      <c r="AS7" s="630"/>
      <c r="AT7" s="631"/>
      <c r="AU7" s="630"/>
      <c r="AV7" s="630"/>
      <c r="AW7" s="630"/>
      <c r="AX7" s="630"/>
      <c r="AY7" s="630"/>
      <c r="AZ7" s="631"/>
      <c r="BA7" s="630"/>
      <c r="BB7" s="630"/>
      <c r="BC7" s="630"/>
      <c r="BD7" s="630"/>
      <c r="BE7" s="630"/>
      <c r="BF7" s="630"/>
      <c r="BG7" s="631"/>
      <c r="BH7" s="630"/>
      <c r="BI7" s="631"/>
      <c r="BJ7" s="630"/>
      <c r="BK7" s="630"/>
      <c r="BL7" s="630"/>
      <c r="BM7" s="631"/>
      <c r="BN7" s="630"/>
      <c r="BO7" s="630"/>
      <c r="BP7" s="630"/>
      <c r="BQ7" s="630"/>
      <c r="BR7" s="630"/>
      <c r="BS7" s="630"/>
      <c r="BT7" s="630"/>
      <c r="BU7" s="630"/>
      <c r="BV7" s="630"/>
      <c r="BW7" s="630"/>
      <c r="BX7" s="630"/>
    </row>
    <row r="8" spans="1:76" ht="15">
      <c r="A8" s="628" t="s">
        <v>1096</v>
      </c>
      <c r="B8" s="632" t="s">
        <v>1826</v>
      </c>
      <c r="C8" s="628" t="s">
        <v>1827</v>
      </c>
      <c r="D8" s="638">
        <v>2005</v>
      </c>
      <c r="E8" s="630">
        <v>13161880</v>
      </c>
      <c r="F8" s="631">
        <v>1</v>
      </c>
      <c r="G8" s="630">
        <v>580358985</v>
      </c>
      <c r="H8" s="630"/>
      <c r="I8" s="631"/>
      <c r="J8" s="630"/>
      <c r="K8" s="630"/>
      <c r="L8" s="630"/>
      <c r="M8" s="630"/>
      <c r="N8" s="630">
        <v>9235635</v>
      </c>
      <c r="O8" s="630">
        <v>19055800</v>
      </c>
      <c r="P8" s="630">
        <v>337980878</v>
      </c>
      <c r="Q8" s="630">
        <v>2555491508</v>
      </c>
      <c r="R8" s="631"/>
      <c r="S8" s="630"/>
      <c r="T8" s="630"/>
      <c r="U8" s="630"/>
      <c r="V8" s="630"/>
      <c r="W8" s="631"/>
      <c r="X8" s="630"/>
      <c r="Y8" s="630"/>
      <c r="Z8" s="631"/>
      <c r="AA8" s="630"/>
      <c r="AB8" s="630"/>
      <c r="AC8" s="630"/>
      <c r="AD8" s="631"/>
      <c r="AE8" s="630"/>
      <c r="AF8" s="630"/>
      <c r="AG8" s="630"/>
      <c r="AH8" s="630"/>
      <c r="AI8" s="630"/>
      <c r="AJ8" s="630"/>
      <c r="AK8" s="630"/>
      <c r="AL8" s="631"/>
      <c r="AM8" s="630"/>
      <c r="AN8" s="631"/>
      <c r="AO8" s="630"/>
      <c r="AP8" s="631"/>
      <c r="AQ8" s="630"/>
      <c r="AR8" s="631"/>
      <c r="AS8" s="630"/>
      <c r="AT8" s="631"/>
      <c r="AU8" s="630"/>
      <c r="AV8" s="630"/>
      <c r="AW8" s="630"/>
      <c r="AX8" s="630"/>
      <c r="AY8" s="630"/>
      <c r="AZ8" s="631"/>
      <c r="BA8" s="630"/>
      <c r="BB8" s="630"/>
      <c r="BC8" s="630"/>
      <c r="BD8" s="630"/>
      <c r="BE8" s="630"/>
      <c r="BF8" s="630"/>
      <c r="BG8" s="631"/>
      <c r="BH8" s="630"/>
      <c r="BI8" s="631"/>
      <c r="BJ8" s="630"/>
      <c r="BK8" s="630"/>
      <c r="BL8" s="630"/>
      <c r="BM8" s="631"/>
      <c r="BN8" s="630"/>
      <c r="BO8" s="630"/>
      <c r="BP8" s="630"/>
      <c r="BQ8" s="630"/>
      <c r="BR8" s="630"/>
      <c r="BS8" s="630"/>
      <c r="BT8" s="630"/>
      <c r="BU8" s="630"/>
      <c r="BV8" s="630"/>
      <c r="BW8" s="630"/>
      <c r="BX8" s="630"/>
    </row>
    <row r="9" spans="1:76" ht="15">
      <c r="A9" s="628" t="s">
        <v>1096</v>
      </c>
      <c r="B9" s="632" t="s">
        <v>1826</v>
      </c>
      <c r="C9" s="628" t="s">
        <v>1827</v>
      </c>
      <c r="D9" s="638">
        <v>2004</v>
      </c>
      <c r="E9" s="630">
        <v>13381245</v>
      </c>
      <c r="F9" s="631"/>
      <c r="G9" s="630">
        <v>569202680</v>
      </c>
      <c r="H9" s="630"/>
      <c r="I9" s="631"/>
      <c r="J9" s="630"/>
      <c r="K9" s="630"/>
      <c r="L9" s="630"/>
      <c r="M9" s="630"/>
      <c r="N9" s="630">
        <v>9339582</v>
      </c>
      <c r="O9" s="630">
        <v>19232978</v>
      </c>
      <c r="P9" s="630">
        <v>331657868</v>
      </c>
      <c r="Q9" s="630">
        <v>2248022079</v>
      </c>
      <c r="R9" s="631"/>
      <c r="S9" s="630"/>
      <c r="T9" s="630"/>
      <c r="U9" s="630"/>
      <c r="V9" s="630"/>
      <c r="W9" s="631"/>
      <c r="X9" s="630"/>
      <c r="Y9" s="630"/>
      <c r="Z9" s="631"/>
      <c r="AA9" s="630"/>
      <c r="AB9" s="630"/>
      <c r="AC9" s="630"/>
      <c r="AD9" s="631"/>
      <c r="AE9" s="630"/>
      <c r="AF9" s="630"/>
      <c r="AG9" s="630"/>
      <c r="AH9" s="630"/>
      <c r="AI9" s="630"/>
      <c r="AJ9" s="630"/>
      <c r="AK9" s="630"/>
      <c r="AL9" s="631"/>
      <c r="AM9" s="630"/>
      <c r="AN9" s="631"/>
      <c r="AO9" s="630"/>
      <c r="AP9" s="631"/>
      <c r="AQ9" s="630"/>
      <c r="AR9" s="631"/>
      <c r="AS9" s="630"/>
      <c r="AT9" s="631"/>
      <c r="AU9" s="630"/>
      <c r="AV9" s="630"/>
      <c r="AW9" s="630"/>
      <c r="AX9" s="630"/>
      <c r="AY9" s="630"/>
      <c r="AZ9" s="631"/>
      <c r="BA9" s="630"/>
      <c r="BB9" s="630"/>
      <c r="BC9" s="630"/>
      <c r="BD9" s="630"/>
      <c r="BE9" s="630"/>
      <c r="BF9" s="630"/>
      <c r="BG9" s="631"/>
      <c r="BH9" s="630"/>
      <c r="BI9" s="631"/>
      <c r="BJ9" s="630"/>
      <c r="BK9" s="630"/>
      <c r="BL9" s="630"/>
      <c r="BM9" s="631"/>
      <c r="BN9" s="630"/>
      <c r="BO9" s="630"/>
      <c r="BP9" s="630"/>
      <c r="BQ9" s="630"/>
      <c r="BR9" s="630"/>
      <c r="BS9" s="630"/>
      <c r="BT9" s="630"/>
      <c r="BU9" s="630"/>
      <c r="BV9" s="630"/>
      <c r="BW9" s="630"/>
      <c r="BX9" s="630"/>
    </row>
    <row r="10" spans="1:76" ht="15">
      <c r="A10" s="628"/>
      <c r="B10" s="632"/>
      <c r="C10" s="628"/>
      <c r="D10" s="638"/>
      <c r="E10" s="630"/>
      <c r="F10" s="631"/>
      <c r="G10" s="630"/>
      <c r="H10" s="630"/>
      <c r="I10" s="631"/>
      <c r="J10" s="630"/>
      <c r="K10" s="630"/>
      <c r="L10" s="630"/>
      <c r="M10" s="630"/>
      <c r="N10" s="630"/>
      <c r="O10" s="630"/>
      <c r="P10" s="630"/>
      <c r="Q10" s="630"/>
      <c r="R10" s="631"/>
      <c r="S10" s="630"/>
      <c r="T10" s="630"/>
      <c r="U10" s="630"/>
      <c r="V10" s="630"/>
      <c r="W10" s="631"/>
      <c r="X10" s="630"/>
      <c r="Y10" s="630"/>
      <c r="Z10" s="631"/>
      <c r="AA10" s="630"/>
      <c r="AB10" s="630"/>
      <c r="AC10" s="630"/>
      <c r="AD10" s="631"/>
      <c r="AE10" s="630"/>
      <c r="AF10" s="630"/>
      <c r="AG10" s="630"/>
      <c r="AH10" s="630"/>
      <c r="AI10" s="630"/>
      <c r="AJ10" s="630"/>
      <c r="AK10" s="630"/>
      <c r="AL10" s="631"/>
      <c r="AM10" s="630"/>
      <c r="AN10" s="631"/>
      <c r="AO10" s="630"/>
      <c r="AP10" s="631"/>
      <c r="AQ10" s="630"/>
      <c r="AR10" s="631"/>
      <c r="AS10" s="630"/>
      <c r="AT10" s="631"/>
      <c r="AU10" s="630"/>
      <c r="AV10" s="630"/>
      <c r="AW10" s="630"/>
      <c r="AX10" s="630"/>
      <c r="AY10" s="630"/>
      <c r="AZ10" s="631"/>
      <c r="BA10" s="630"/>
      <c r="BB10" s="630"/>
      <c r="BC10" s="630"/>
      <c r="BD10" s="630"/>
      <c r="BE10" s="630"/>
      <c r="BF10" s="630"/>
      <c r="BG10" s="631"/>
      <c r="BH10" s="630"/>
      <c r="BI10" s="631"/>
      <c r="BJ10" s="630"/>
      <c r="BK10" s="630"/>
      <c r="BL10" s="630"/>
      <c r="BM10" s="631"/>
      <c r="BN10" s="630"/>
      <c r="BO10" s="630"/>
      <c r="BP10" s="630"/>
      <c r="BQ10" s="630"/>
      <c r="BR10" s="630"/>
      <c r="BS10" s="630"/>
      <c r="BT10" s="630"/>
      <c r="BU10" s="630"/>
      <c r="BV10" s="630"/>
      <c r="BW10" s="630"/>
      <c r="BX10" s="630"/>
    </row>
    <row r="11" spans="1:76" ht="15">
      <c r="A11" s="628" t="s">
        <v>1096</v>
      </c>
      <c r="B11" s="629">
        <v>31212</v>
      </c>
      <c r="C11" s="628" t="s">
        <v>582</v>
      </c>
      <c r="D11" s="638">
        <v>2010</v>
      </c>
      <c r="E11" s="630">
        <v>21369</v>
      </c>
      <c r="F11" s="631">
        <v>2</v>
      </c>
      <c r="G11" s="630">
        <v>1308761</v>
      </c>
      <c r="H11" s="630">
        <v>548966</v>
      </c>
      <c r="I11" s="631">
        <v>1</v>
      </c>
      <c r="J11" s="630">
        <v>164157</v>
      </c>
      <c r="K11" s="630">
        <v>86276</v>
      </c>
      <c r="L11" s="630">
        <v>39560</v>
      </c>
      <c r="M11" s="630">
        <v>258973</v>
      </c>
      <c r="N11" s="630">
        <v>15536</v>
      </c>
      <c r="O11" s="630">
        <v>25903</v>
      </c>
      <c r="P11" s="630">
        <v>766608</v>
      </c>
      <c r="Q11" s="630">
        <v>8863623</v>
      </c>
      <c r="R11" s="631">
        <v>1</v>
      </c>
      <c r="S11" s="630">
        <v>8304543</v>
      </c>
      <c r="T11" s="630">
        <v>202283</v>
      </c>
      <c r="U11" s="630">
        <v>15086</v>
      </c>
      <c r="V11" s="630">
        <v>178757</v>
      </c>
      <c r="W11" s="631"/>
      <c r="X11" s="630"/>
      <c r="Y11" s="630"/>
      <c r="Z11" s="631"/>
      <c r="AA11" s="630"/>
      <c r="AB11" s="630"/>
      <c r="AC11" s="630"/>
      <c r="AD11" s="631"/>
      <c r="AE11" s="630"/>
      <c r="AF11" s="630"/>
      <c r="AG11" s="630"/>
      <c r="AH11" s="630"/>
      <c r="AI11" s="630"/>
      <c r="AJ11" s="630"/>
      <c r="AK11" s="630"/>
      <c r="AL11" s="631"/>
      <c r="AM11" s="630"/>
      <c r="AN11" s="631"/>
      <c r="AO11" s="630"/>
      <c r="AP11" s="631"/>
      <c r="AQ11" s="630"/>
      <c r="AR11" s="631"/>
      <c r="AS11" s="630"/>
      <c r="AT11" s="631"/>
      <c r="AU11" s="630"/>
      <c r="AV11" s="630"/>
      <c r="AW11" s="630"/>
      <c r="AX11" s="630"/>
      <c r="AY11" s="630"/>
      <c r="AZ11" s="631"/>
      <c r="BA11" s="630"/>
      <c r="BB11" s="630"/>
      <c r="BC11" s="630"/>
      <c r="BD11" s="630"/>
      <c r="BE11" s="630"/>
      <c r="BF11" s="630"/>
      <c r="BG11" s="631"/>
      <c r="BH11" s="630"/>
      <c r="BI11" s="631"/>
      <c r="BJ11" s="630"/>
      <c r="BK11" s="630"/>
      <c r="BL11" s="630"/>
      <c r="BM11" s="631"/>
      <c r="BN11" s="630"/>
      <c r="BO11" s="630"/>
      <c r="BP11" s="630"/>
      <c r="BQ11" s="630"/>
      <c r="BR11" s="630"/>
      <c r="BS11" s="630"/>
      <c r="BT11" s="630"/>
      <c r="BU11" s="630"/>
      <c r="BV11" s="630"/>
      <c r="BW11" s="630"/>
      <c r="BX11" s="630"/>
    </row>
    <row r="12" spans="1:76" ht="15">
      <c r="A12" s="628" t="s">
        <v>1096</v>
      </c>
      <c r="B12" s="629">
        <v>31212</v>
      </c>
      <c r="C12" s="628" t="s">
        <v>582</v>
      </c>
      <c r="D12" s="638">
        <v>2009</v>
      </c>
      <c r="E12" s="630">
        <v>21662</v>
      </c>
      <c r="F12" s="631">
        <v>2</v>
      </c>
      <c r="G12" s="630">
        <v>1205540</v>
      </c>
      <c r="H12" s="630">
        <v>518900</v>
      </c>
      <c r="I12" s="631">
        <v>1</v>
      </c>
      <c r="J12" s="630">
        <v>184767</v>
      </c>
      <c r="K12" s="630">
        <v>29229</v>
      </c>
      <c r="L12" s="630">
        <v>36001</v>
      </c>
      <c r="M12" s="630">
        <v>268903</v>
      </c>
      <c r="N12" s="630">
        <v>16352</v>
      </c>
      <c r="O12" s="630">
        <v>30838</v>
      </c>
      <c r="P12" s="630">
        <v>785782</v>
      </c>
      <c r="Q12" s="630">
        <v>7822853</v>
      </c>
      <c r="R12" s="631">
        <v>1</v>
      </c>
      <c r="S12" s="630">
        <v>7281731</v>
      </c>
      <c r="T12" s="630">
        <v>167550</v>
      </c>
      <c r="U12" s="630">
        <v>9928</v>
      </c>
      <c r="V12" s="630">
        <v>186238</v>
      </c>
      <c r="W12" s="631">
        <v>1</v>
      </c>
      <c r="X12" s="630">
        <v>3353855</v>
      </c>
      <c r="Y12" s="630">
        <v>177405</v>
      </c>
      <c r="Z12" s="631">
        <v>1</v>
      </c>
      <c r="AA12" s="633" t="s">
        <v>1828</v>
      </c>
      <c r="AB12" s="633" t="s">
        <v>1923</v>
      </c>
      <c r="AC12" s="630">
        <v>20713519</v>
      </c>
      <c r="AD12" s="631">
        <v>1</v>
      </c>
      <c r="AE12" s="633" t="s">
        <v>1828</v>
      </c>
      <c r="AF12" s="633" t="s">
        <v>1923</v>
      </c>
      <c r="AG12" s="633" t="s">
        <v>1828</v>
      </c>
      <c r="AH12" s="633" t="s">
        <v>1828</v>
      </c>
      <c r="AI12" s="633" t="s">
        <v>1828</v>
      </c>
      <c r="AJ12" s="633" t="s">
        <v>1828</v>
      </c>
      <c r="AK12" s="630">
        <v>12899298</v>
      </c>
      <c r="AL12" s="631">
        <v>1</v>
      </c>
      <c r="AM12" s="630">
        <v>405872</v>
      </c>
      <c r="AN12" s="631">
        <v>3</v>
      </c>
      <c r="AO12" s="630">
        <v>58473</v>
      </c>
      <c r="AP12" s="631">
        <v>6</v>
      </c>
      <c r="AQ12" s="630">
        <v>191753</v>
      </c>
      <c r="AR12" s="631">
        <v>3</v>
      </c>
      <c r="AS12" s="630">
        <v>155646</v>
      </c>
      <c r="AT12" s="631">
        <v>4</v>
      </c>
      <c r="AU12" s="630">
        <v>391074</v>
      </c>
      <c r="AV12" s="630">
        <v>56499</v>
      </c>
      <c r="AW12" s="630">
        <v>180907</v>
      </c>
      <c r="AX12" s="630">
        <v>153669</v>
      </c>
      <c r="AY12" s="630">
        <v>510041</v>
      </c>
      <c r="AZ12" s="631">
        <v>3</v>
      </c>
      <c r="BA12" s="630">
        <v>83921</v>
      </c>
      <c r="BB12" s="630">
        <v>426120</v>
      </c>
      <c r="BC12" s="630">
        <v>6196</v>
      </c>
      <c r="BD12" s="630">
        <v>7442</v>
      </c>
      <c r="BE12" s="630">
        <v>412481</v>
      </c>
      <c r="BF12" s="630">
        <v>862431</v>
      </c>
      <c r="BG12" s="631">
        <v>2</v>
      </c>
      <c r="BH12" s="630">
        <v>54291</v>
      </c>
      <c r="BI12" s="631">
        <v>2</v>
      </c>
      <c r="BJ12" s="630">
        <v>23887</v>
      </c>
      <c r="BK12" s="630">
        <v>30404</v>
      </c>
      <c r="BL12" s="630">
        <v>1677399</v>
      </c>
      <c r="BM12" s="631">
        <v>4</v>
      </c>
      <c r="BN12" s="630">
        <v>15884</v>
      </c>
      <c r="BO12" s="630">
        <v>5496</v>
      </c>
      <c r="BP12" s="631">
        <v>811</v>
      </c>
      <c r="BQ12" s="633" t="s">
        <v>1982</v>
      </c>
      <c r="BR12" s="630">
        <v>7615</v>
      </c>
      <c r="BS12" s="630">
        <v>126277</v>
      </c>
      <c r="BT12" s="630">
        <v>131819</v>
      </c>
      <c r="BU12" s="630">
        <v>30444</v>
      </c>
      <c r="BV12" s="630">
        <v>32225</v>
      </c>
      <c r="BW12" s="630">
        <v>218848</v>
      </c>
      <c r="BX12" s="630">
        <v>1104977</v>
      </c>
    </row>
    <row r="13" spans="1:76" ht="15">
      <c r="A13" s="628" t="s">
        <v>1096</v>
      </c>
      <c r="B13" s="629">
        <v>31212</v>
      </c>
      <c r="C13" s="628" t="s">
        <v>582</v>
      </c>
      <c r="D13" s="638">
        <v>2008</v>
      </c>
      <c r="E13" s="630">
        <v>21414</v>
      </c>
      <c r="F13" s="631">
        <v>1</v>
      </c>
      <c r="G13" s="630">
        <v>1232082</v>
      </c>
      <c r="H13" s="630">
        <v>848559</v>
      </c>
      <c r="I13" s="631">
        <v>1</v>
      </c>
      <c r="J13" s="630">
        <v>260785</v>
      </c>
      <c r="K13" s="630">
        <v>50435</v>
      </c>
      <c r="L13" s="630">
        <v>130868</v>
      </c>
      <c r="M13" s="630">
        <v>406471</v>
      </c>
      <c r="N13" s="630">
        <v>15797</v>
      </c>
      <c r="O13" s="630">
        <v>30423</v>
      </c>
      <c r="P13" s="630">
        <v>795528</v>
      </c>
      <c r="Q13" s="630">
        <v>7666918</v>
      </c>
      <c r="R13" s="631">
        <v>1</v>
      </c>
      <c r="S13" s="630">
        <v>7119115</v>
      </c>
      <c r="T13" s="630">
        <v>126206</v>
      </c>
      <c r="U13" s="630">
        <v>15118</v>
      </c>
      <c r="V13" s="630">
        <v>225978</v>
      </c>
      <c r="W13" s="631">
        <v>1</v>
      </c>
      <c r="X13" s="630">
        <v>2775340</v>
      </c>
      <c r="Y13" s="630">
        <v>180501</v>
      </c>
      <c r="Z13" s="631">
        <v>1</v>
      </c>
      <c r="AA13" s="633" t="s">
        <v>1828</v>
      </c>
      <c r="AB13" s="633" t="s">
        <v>1923</v>
      </c>
      <c r="AC13" s="630">
        <v>19615995</v>
      </c>
      <c r="AD13" s="631">
        <v>1</v>
      </c>
      <c r="AE13" s="630">
        <v>19452193</v>
      </c>
      <c r="AF13" s="633" t="s">
        <v>1923</v>
      </c>
      <c r="AG13" s="630">
        <v>163802</v>
      </c>
      <c r="AH13" s="633" t="s">
        <v>1828</v>
      </c>
      <c r="AI13" s="633" t="s">
        <v>1923</v>
      </c>
      <c r="AJ13" s="633" t="s">
        <v>1828</v>
      </c>
      <c r="AK13" s="630">
        <v>11952346</v>
      </c>
      <c r="AL13" s="631">
        <v>1</v>
      </c>
      <c r="AM13" s="630">
        <v>382999</v>
      </c>
      <c r="AN13" s="631">
        <v>1</v>
      </c>
      <c r="AO13" s="630">
        <v>54373</v>
      </c>
      <c r="AP13" s="631">
        <v>1</v>
      </c>
      <c r="AQ13" s="630">
        <v>176264</v>
      </c>
      <c r="AR13" s="631">
        <v>1</v>
      </c>
      <c r="AS13" s="630">
        <v>152363</v>
      </c>
      <c r="AT13" s="631">
        <v>1</v>
      </c>
      <c r="AU13" s="630">
        <v>371551</v>
      </c>
      <c r="AV13" s="630">
        <v>52609</v>
      </c>
      <c r="AW13" s="630">
        <v>170037</v>
      </c>
      <c r="AX13" s="630">
        <v>148905</v>
      </c>
      <c r="AY13" s="630">
        <v>824752</v>
      </c>
      <c r="AZ13" s="631">
        <v>1</v>
      </c>
      <c r="BA13" s="630">
        <v>113512</v>
      </c>
      <c r="BB13" s="630">
        <v>711240</v>
      </c>
      <c r="BC13" s="630">
        <v>2479</v>
      </c>
      <c r="BD13" s="630">
        <v>28291</v>
      </c>
      <c r="BE13" s="630">
        <v>680470</v>
      </c>
      <c r="BF13" s="630">
        <v>821034</v>
      </c>
      <c r="BG13" s="631">
        <v>1</v>
      </c>
      <c r="BH13" s="630">
        <v>28963</v>
      </c>
      <c r="BI13" s="631">
        <v>1</v>
      </c>
      <c r="BJ13" s="630">
        <v>19872</v>
      </c>
      <c r="BK13" s="630">
        <v>9091</v>
      </c>
      <c r="BL13" s="630">
        <v>1255146</v>
      </c>
      <c r="BM13" s="631">
        <v>4</v>
      </c>
      <c r="BN13" s="630">
        <v>4487</v>
      </c>
      <c r="BO13" s="630">
        <v>3310</v>
      </c>
      <c r="BP13" s="633" t="s">
        <v>1924</v>
      </c>
      <c r="BQ13" s="631">
        <v>332</v>
      </c>
      <c r="BR13" s="630">
        <v>9723</v>
      </c>
      <c r="BS13" s="630">
        <v>89553</v>
      </c>
      <c r="BT13" s="630">
        <v>109389</v>
      </c>
      <c r="BU13" s="630">
        <v>10959</v>
      </c>
      <c r="BV13" s="630">
        <v>19159</v>
      </c>
      <c r="BW13" s="630">
        <v>163646</v>
      </c>
      <c r="BX13" s="630">
        <v>843754</v>
      </c>
    </row>
    <row r="14" spans="1:76" ht="15">
      <c r="A14" s="628" t="s">
        <v>1096</v>
      </c>
      <c r="B14" s="629">
        <v>31212</v>
      </c>
      <c r="C14" s="628" t="s">
        <v>582</v>
      </c>
      <c r="D14" s="638">
        <v>2007</v>
      </c>
      <c r="E14" s="630">
        <v>22242</v>
      </c>
      <c r="F14" s="631" t="s">
        <v>2022</v>
      </c>
      <c r="G14" s="630">
        <v>1226364</v>
      </c>
      <c r="H14" s="630">
        <v>564117</v>
      </c>
      <c r="I14" s="631" t="s">
        <v>2022</v>
      </c>
      <c r="J14" s="630">
        <v>177026</v>
      </c>
      <c r="K14" s="630">
        <v>72588</v>
      </c>
      <c r="L14" s="630">
        <v>38400</v>
      </c>
      <c r="M14" s="630">
        <v>276103</v>
      </c>
      <c r="N14" s="630">
        <v>15942</v>
      </c>
      <c r="O14" s="630">
        <v>28505</v>
      </c>
      <c r="P14" s="630">
        <v>804422</v>
      </c>
      <c r="Q14" s="630">
        <v>7796453</v>
      </c>
      <c r="R14" s="631" t="s">
        <v>2022</v>
      </c>
      <c r="S14" s="630">
        <v>7295914</v>
      </c>
      <c r="T14" s="630">
        <v>146292</v>
      </c>
      <c r="U14" s="630">
        <v>10395</v>
      </c>
      <c r="V14" s="630">
        <v>184170</v>
      </c>
      <c r="W14" s="631"/>
      <c r="X14" s="630"/>
      <c r="Y14" s="630"/>
      <c r="Z14" s="631"/>
      <c r="AA14" s="633"/>
      <c r="AB14" s="633"/>
      <c r="AC14" s="630"/>
      <c r="AD14" s="631"/>
      <c r="AE14" s="630"/>
      <c r="AF14" s="633"/>
      <c r="AG14" s="630"/>
      <c r="AH14" s="633"/>
      <c r="AI14" s="633"/>
      <c r="AJ14" s="633"/>
      <c r="AK14" s="630"/>
      <c r="AL14" s="631"/>
      <c r="AM14" s="630"/>
      <c r="AN14" s="631"/>
      <c r="AO14" s="630"/>
      <c r="AP14" s="631"/>
      <c r="AQ14" s="630"/>
      <c r="AR14" s="631"/>
      <c r="AS14" s="630"/>
      <c r="AT14" s="631"/>
      <c r="AU14" s="630"/>
      <c r="AV14" s="630"/>
      <c r="AW14" s="630"/>
      <c r="AX14" s="630"/>
      <c r="AY14" s="630"/>
      <c r="AZ14" s="631"/>
      <c r="BA14" s="630"/>
      <c r="BB14" s="630"/>
      <c r="BC14" s="630"/>
      <c r="BD14" s="630"/>
      <c r="BE14" s="630"/>
      <c r="BF14" s="630"/>
      <c r="BG14" s="631"/>
      <c r="BH14" s="630"/>
      <c r="BI14" s="631"/>
      <c r="BJ14" s="630"/>
      <c r="BK14" s="630"/>
      <c r="BL14" s="630"/>
      <c r="BM14" s="631"/>
      <c r="BN14" s="630"/>
      <c r="BO14" s="630"/>
      <c r="BP14" s="633"/>
      <c r="BQ14" s="631"/>
      <c r="BR14" s="630"/>
      <c r="BS14" s="630"/>
      <c r="BT14" s="630"/>
      <c r="BU14" s="630"/>
      <c r="BV14" s="630"/>
      <c r="BW14" s="630"/>
      <c r="BX14" s="630"/>
    </row>
    <row r="15" spans="1:76" ht="15">
      <c r="A15" s="628" t="s">
        <v>1096</v>
      </c>
      <c r="B15" s="629">
        <v>31212</v>
      </c>
      <c r="C15" s="628" t="s">
        <v>582</v>
      </c>
      <c r="D15" s="638">
        <v>2006</v>
      </c>
      <c r="E15" s="630">
        <v>25397</v>
      </c>
      <c r="F15" s="631">
        <v>2</v>
      </c>
      <c r="G15" s="630">
        <v>1447386</v>
      </c>
      <c r="H15" s="630">
        <v>616865</v>
      </c>
      <c r="I15" s="631">
        <v>1</v>
      </c>
      <c r="J15" s="630"/>
      <c r="K15" s="630"/>
      <c r="L15" s="630"/>
      <c r="M15" s="630"/>
      <c r="N15" s="630"/>
      <c r="O15" s="630">
        <v>30981</v>
      </c>
      <c r="P15" s="630">
        <v>880846</v>
      </c>
      <c r="Q15" s="630">
        <v>7817432</v>
      </c>
      <c r="R15" s="631">
        <v>1</v>
      </c>
      <c r="S15" s="630">
        <v>7448162</v>
      </c>
      <c r="T15" s="630">
        <v>7490</v>
      </c>
      <c r="U15" s="630">
        <v>4009</v>
      </c>
      <c r="V15" s="630"/>
      <c r="W15" s="631"/>
      <c r="X15" s="630"/>
      <c r="Y15" s="630"/>
      <c r="Z15" s="631"/>
      <c r="AA15" s="633"/>
      <c r="AB15" s="633"/>
      <c r="AC15" s="630"/>
      <c r="AD15" s="631"/>
      <c r="AE15" s="630"/>
      <c r="AF15" s="633"/>
      <c r="AG15" s="630"/>
      <c r="AH15" s="633"/>
      <c r="AI15" s="633"/>
      <c r="AJ15" s="633"/>
      <c r="AK15" s="630"/>
      <c r="AL15" s="631"/>
      <c r="AM15" s="630"/>
      <c r="AN15" s="631"/>
      <c r="AO15" s="630"/>
      <c r="AP15" s="631"/>
      <c r="AQ15" s="630"/>
      <c r="AR15" s="631"/>
      <c r="AS15" s="630"/>
      <c r="AT15" s="631"/>
      <c r="AU15" s="630"/>
      <c r="AV15" s="630"/>
      <c r="AW15" s="630"/>
      <c r="AX15" s="630"/>
      <c r="AY15" s="630"/>
      <c r="AZ15" s="631"/>
      <c r="BA15" s="630"/>
      <c r="BB15" s="630"/>
      <c r="BC15" s="630"/>
      <c r="BD15" s="630"/>
      <c r="BE15" s="630"/>
      <c r="BF15" s="630"/>
      <c r="BG15" s="631"/>
      <c r="BH15" s="630"/>
      <c r="BI15" s="631"/>
      <c r="BJ15" s="630"/>
      <c r="BK15" s="630"/>
      <c r="BL15" s="630"/>
      <c r="BM15" s="631"/>
      <c r="BN15" s="630"/>
      <c r="BO15" s="630"/>
      <c r="BP15" s="633"/>
      <c r="BQ15" s="631"/>
      <c r="BR15" s="630"/>
      <c r="BS15" s="630"/>
      <c r="BT15" s="630"/>
      <c r="BU15" s="630"/>
      <c r="BV15" s="630"/>
      <c r="BW15" s="630"/>
      <c r="BX15" s="630"/>
    </row>
    <row r="16" spans="1:76" ht="15">
      <c r="A16" s="628" t="s">
        <v>1096</v>
      </c>
      <c r="B16" s="629">
        <v>31212</v>
      </c>
      <c r="C16" s="628" t="s">
        <v>582</v>
      </c>
      <c r="D16" s="638">
        <v>2005</v>
      </c>
      <c r="E16" s="630">
        <v>24022</v>
      </c>
      <c r="F16" s="631">
        <v>2</v>
      </c>
      <c r="G16" s="630">
        <v>1441252</v>
      </c>
      <c r="H16" s="630">
        <v>750537</v>
      </c>
      <c r="I16" s="631">
        <v>1</v>
      </c>
      <c r="J16" s="630"/>
      <c r="K16" s="630"/>
      <c r="L16" s="630"/>
      <c r="M16" s="630"/>
      <c r="N16" s="630"/>
      <c r="O16" s="630">
        <v>32101</v>
      </c>
      <c r="P16" s="630">
        <v>864615</v>
      </c>
      <c r="Q16" s="630">
        <v>7390449</v>
      </c>
      <c r="R16" s="631">
        <v>1</v>
      </c>
      <c r="S16" s="630">
        <v>7062787</v>
      </c>
      <c r="T16" s="630">
        <v>7021</v>
      </c>
      <c r="U16" s="630">
        <v>3040</v>
      </c>
      <c r="V16" s="630"/>
      <c r="W16" s="631"/>
      <c r="X16" s="630"/>
      <c r="Y16" s="630"/>
      <c r="Z16" s="631"/>
      <c r="AA16" s="633"/>
      <c r="AB16" s="633"/>
      <c r="AC16" s="630"/>
      <c r="AD16" s="631"/>
      <c r="AE16" s="630"/>
      <c r="AF16" s="633"/>
      <c r="AG16" s="630"/>
      <c r="AH16" s="633"/>
      <c r="AI16" s="633"/>
      <c r="AJ16" s="633"/>
      <c r="AK16" s="630"/>
      <c r="AL16" s="631"/>
      <c r="AM16" s="630"/>
      <c r="AN16" s="631"/>
      <c r="AO16" s="630"/>
      <c r="AP16" s="631"/>
      <c r="AQ16" s="630"/>
      <c r="AR16" s="631"/>
      <c r="AS16" s="630"/>
      <c r="AT16" s="631"/>
      <c r="AU16" s="630"/>
      <c r="AV16" s="630"/>
      <c r="AW16" s="630"/>
      <c r="AX16" s="630"/>
      <c r="AY16" s="630"/>
      <c r="AZ16" s="631"/>
      <c r="BA16" s="630"/>
      <c r="BB16" s="630"/>
      <c r="BC16" s="630"/>
      <c r="BD16" s="630"/>
      <c r="BE16" s="630"/>
      <c r="BF16" s="630"/>
      <c r="BG16" s="631"/>
      <c r="BH16" s="630"/>
      <c r="BI16" s="631"/>
      <c r="BJ16" s="630"/>
      <c r="BK16" s="630"/>
      <c r="BL16" s="630"/>
      <c r="BM16" s="631"/>
      <c r="BN16" s="630"/>
      <c r="BO16" s="630"/>
      <c r="BP16" s="633"/>
      <c r="BQ16" s="631"/>
      <c r="BR16" s="630"/>
      <c r="BS16" s="630"/>
      <c r="BT16" s="630"/>
      <c r="BU16" s="630"/>
      <c r="BV16" s="630"/>
      <c r="BW16" s="630"/>
      <c r="BX16" s="630"/>
    </row>
    <row r="17" spans="1:76" ht="15">
      <c r="A17" s="628" t="s">
        <v>1096</v>
      </c>
      <c r="B17" s="629">
        <v>31212</v>
      </c>
      <c r="C17" s="628" t="s">
        <v>582</v>
      </c>
      <c r="D17" s="638">
        <v>2004</v>
      </c>
      <c r="E17" s="630">
        <v>24408</v>
      </c>
      <c r="F17" s="631"/>
      <c r="G17" s="630">
        <v>1386415</v>
      </c>
      <c r="H17" s="630"/>
      <c r="I17" s="631"/>
      <c r="J17" s="630"/>
      <c r="K17" s="630"/>
      <c r="L17" s="630"/>
      <c r="M17" s="630"/>
      <c r="N17" s="630">
        <v>17061</v>
      </c>
      <c r="O17" s="630">
        <v>32830</v>
      </c>
      <c r="P17" s="630">
        <v>835103</v>
      </c>
      <c r="Q17" s="630">
        <v>6958936</v>
      </c>
      <c r="R17" s="631"/>
      <c r="S17" s="630"/>
      <c r="T17" s="630"/>
      <c r="U17" s="630"/>
      <c r="V17" s="630"/>
      <c r="W17" s="631"/>
      <c r="X17" s="630"/>
      <c r="Y17" s="630"/>
      <c r="Z17" s="631"/>
      <c r="AA17" s="633"/>
      <c r="AB17" s="633"/>
      <c r="AC17" s="630"/>
      <c r="AD17" s="631"/>
      <c r="AE17" s="630"/>
      <c r="AF17" s="633"/>
      <c r="AG17" s="630"/>
      <c r="AH17" s="633"/>
      <c r="AI17" s="633"/>
      <c r="AJ17" s="633"/>
      <c r="AK17" s="630"/>
      <c r="AL17" s="631"/>
      <c r="AM17" s="630"/>
      <c r="AN17" s="631"/>
      <c r="AO17" s="630"/>
      <c r="AP17" s="631"/>
      <c r="AQ17" s="630"/>
      <c r="AR17" s="631"/>
      <c r="AS17" s="630"/>
      <c r="AT17" s="631"/>
      <c r="AU17" s="630"/>
      <c r="AV17" s="630"/>
      <c r="AW17" s="630"/>
      <c r="AX17" s="630"/>
      <c r="AY17" s="630"/>
      <c r="AZ17" s="631"/>
      <c r="BA17" s="630"/>
      <c r="BB17" s="630"/>
      <c r="BC17" s="630"/>
      <c r="BD17" s="630"/>
      <c r="BE17" s="630"/>
      <c r="BF17" s="630"/>
      <c r="BG17" s="631"/>
      <c r="BH17" s="630"/>
      <c r="BI17" s="631"/>
      <c r="BJ17" s="630"/>
      <c r="BK17" s="630"/>
      <c r="BL17" s="630"/>
      <c r="BM17" s="631"/>
      <c r="BN17" s="630"/>
      <c r="BO17" s="630"/>
      <c r="BP17" s="633"/>
      <c r="BQ17" s="631"/>
      <c r="BR17" s="630"/>
      <c r="BS17" s="630"/>
      <c r="BT17" s="630"/>
      <c r="BU17" s="630"/>
      <c r="BV17" s="630"/>
      <c r="BW17" s="630"/>
      <c r="BX17" s="630"/>
    </row>
    <row r="18" spans="1:76" ht="15">
      <c r="A18" s="628" t="s">
        <v>1096</v>
      </c>
      <c r="B18" s="629">
        <v>31212</v>
      </c>
      <c r="C18" s="628" t="s">
        <v>582</v>
      </c>
      <c r="D18" s="638">
        <v>2003</v>
      </c>
      <c r="E18" s="630">
        <v>24960</v>
      </c>
      <c r="F18" s="631"/>
      <c r="G18" s="630">
        <v>1446838</v>
      </c>
      <c r="H18" s="630"/>
      <c r="I18" s="631"/>
      <c r="J18" s="630"/>
      <c r="K18" s="630"/>
      <c r="L18" s="630"/>
      <c r="M18" s="630"/>
      <c r="N18" s="630">
        <v>18040</v>
      </c>
      <c r="O18" s="630">
        <v>35833</v>
      </c>
      <c r="P18" s="630">
        <v>913311</v>
      </c>
      <c r="Q18" s="630">
        <v>6816183</v>
      </c>
      <c r="R18" s="631"/>
      <c r="S18" s="630"/>
      <c r="T18" s="630"/>
      <c r="U18" s="630"/>
      <c r="V18" s="630"/>
      <c r="W18" s="631"/>
      <c r="X18" s="630"/>
      <c r="Y18" s="630"/>
      <c r="Z18" s="631"/>
      <c r="AA18" s="633"/>
      <c r="AB18" s="633"/>
      <c r="AC18" s="630"/>
      <c r="AD18" s="631"/>
      <c r="AE18" s="630"/>
      <c r="AF18" s="633"/>
      <c r="AG18" s="630"/>
      <c r="AH18" s="633"/>
      <c r="AI18" s="633"/>
      <c r="AJ18" s="633"/>
      <c r="AK18" s="630"/>
      <c r="AL18" s="631"/>
      <c r="AM18" s="630"/>
      <c r="AN18" s="631"/>
      <c r="AO18" s="630"/>
      <c r="AP18" s="631"/>
      <c r="AQ18" s="630"/>
      <c r="AR18" s="631"/>
      <c r="AS18" s="630"/>
      <c r="AT18" s="631"/>
      <c r="AU18" s="630"/>
      <c r="AV18" s="630"/>
      <c r="AW18" s="630"/>
      <c r="AX18" s="630"/>
      <c r="AY18" s="630"/>
      <c r="AZ18" s="631"/>
      <c r="BA18" s="630"/>
      <c r="BB18" s="630"/>
      <c r="BC18" s="630"/>
      <c r="BD18" s="630"/>
      <c r="BE18" s="630"/>
      <c r="BF18" s="630"/>
      <c r="BG18" s="631"/>
      <c r="BH18" s="630"/>
      <c r="BI18" s="631"/>
      <c r="BJ18" s="630"/>
      <c r="BK18" s="630"/>
      <c r="BL18" s="630"/>
      <c r="BM18" s="631"/>
      <c r="BN18" s="630"/>
      <c r="BO18" s="630"/>
      <c r="BP18" s="633"/>
      <c r="BQ18" s="631"/>
      <c r="BR18" s="630"/>
      <c r="BS18" s="630"/>
      <c r="BT18" s="630"/>
      <c r="BU18" s="630"/>
      <c r="BV18" s="630"/>
      <c r="BW18" s="630"/>
      <c r="BX18" s="630"/>
    </row>
    <row r="19" spans="1:76" ht="15">
      <c r="A19" s="628" t="s">
        <v>1096</v>
      </c>
      <c r="B19" s="629">
        <v>31212</v>
      </c>
      <c r="C19" s="628" t="s">
        <v>582</v>
      </c>
      <c r="D19" s="638">
        <v>2002</v>
      </c>
      <c r="E19" s="630">
        <v>28347</v>
      </c>
      <c r="F19" s="631"/>
      <c r="G19" s="630">
        <v>1463189</v>
      </c>
      <c r="H19" s="630"/>
      <c r="I19" s="631"/>
      <c r="J19" s="630"/>
      <c r="K19" s="630"/>
      <c r="L19" s="630"/>
      <c r="M19" s="630"/>
      <c r="N19" s="630">
        <v>19582</v>
      </c>
      <c r="O19" s="630">
        <v>38395</v>
      </c>
      <c r="P19" s="630">
        <v>897981</v>
      </c>
      <c r="Q19" s="630">
        <v>6886183</v>
      </c>
      <c r="R19" s="631"/>
      <c r="S19" s="630"/>
      <c r="T19" s="630"/>
      <c r="U19" s="630"/>
      <c r="V19" s="630"/>
      <c r="W19" s="631"/>
      <c r="X19" s="630"/>
      <c r="Y19" s="630"/>
      <c r="Z19" s="631"/>
      <c r="AA19" s="633"/>
      <c r="AB19" s="633"/>
      <c r="AC19" s="630"/>
      <c r="AD19" s="631"/>
      <c r="AE19" s="630"/>
      <c r="AF19" s="633"/>
      <c r="AG19" s="630"/>
      <c r="AH19" s="633"/>
      <c r="AI19" s="633"/>
      <c r="AJ19" s="633"/>
      <c r="AK19" s="630"/>
      <c r="AL19" s="631"/>
      <c r="AM19" s="630"/>
      <c r="AN19" s="631"/>
      <c r="AO19" s="630"/>
      <c r="AP19" s="631"/>
      <c r="AQ19" s="630"/>
      <c r="AR19" s="631"/>
      <c r="AS19" s="630"/>
      <c r="AT19" s="631"/>
      <c r="AU19" s="630"/>
      <c r="AV19" s="630"/>
      <c r="AW19" s="630"/>
      <c r="AX19" s="630"/>
      <c r="AY19" s="630"/>
      <c r="AZ19" s="631"/>
      <c r="BA19" s="630"/>
      <c r="BB19" s="630"/>
      <c r="BC19" s="630"/>
      <c r="BD19" s="630"/>
      <c r="BE19" s="630"/>
      <c r="BF19" s="630"/>
      <c r="BG19" s="631"/>
      <c r="BH19" s="630"/>
      <c r="BI19" s="631"/>
      <c r="BJ19" s="630"/>
      <c r="BK19" s="630"/>
      <c r="BL19" s="630"/>
      <c r="BM19" s="631"/>
      <c r="BN19" s="630"/>
      <c r="BO19" s="630"/>
      <c r="BP19" s="633"/>
      <c r="BQ19" s="631"/>
      <c r="BR19" s="630"/>
      <c r="BS19" s="630"/>
      <c r="BT19" s="630"/>
      <c r="BU19" s="630"/>
      <c r="BV19" s="630"/>
      <c r="BW19" s="630"/>
      <c r="BX19" s="630"/>
    </row>
    <row r="20" spans="1:76" ht="15">
      <c r="A20" s="628"/>
      <c r="B20" s="629"/>
      <c r="C20" s="628"/>
      <c r="D20" s="638"/>
      <c r="E20" s="630"/>
      <c r="F20" s="631"/>
      <c r="G20" s="630"/>
      <c r="H20" s="630"/>
      <c r="I20" s="631"/>
      <c r="J20" s="630"/>
      <c r="K20" s="630"/>
      <c r="L20" s="630"/>
      <c r="M20" s="630"/>
      <c r="N20" s="630"/>
      <c r="O20" s="630"/>
      <c r="P20" s="630"/>
      <c r="Q20" s="630"/>
      <c r="R20" s="631"/>
      <c r="S20" s="630"/>
      <c r="T20" s="630"/>
      <c r="U20" s="630"/>
      <c r="V20" s="630"/>
      <c r="W20" s="631"/>
      <c r="X20" s="630"/>
      <c r="Y20" s="630"/>
      <c r="Z20" s="631"/>
      <c r="AA20" s="633"/>
      <c r="AB20" s="633"/>
      <c r="AC20" s="630"/>
      <c r="AD20" s="631"/>
      <c r="AE20" s="630"/>
      <c r="AF20" s="633"/>
      <c r="AG20" s="630"/>
      <c r="AH20" s="633"/>
      <c r="AI20" s="633"/>
      <c r="AJ20" s="633"/>
      <c r="AK20" s="630"/>
      <c r="AL20" s="631"/>
      <c r="AM20" s="630"/>
      <c r="AN20" s="631"/>
      <c r="AO20" s="630"/>
      <c r="AP20" s="631"/>
      <c r="AQ20" s="630"/>
      <c r="AR20" s="631"/>
      <c r="AS20" s="630"/>
      <c r="AT20" s="631"/>
      <c r="AU20" s="630"/>
      <c r="AV20" s="630"/>
      <c r="AW20" s="630"/>
      <c r="AX20" s="630"/>
      <c r="AY20" s="630"/>
      <c r="AZ20" s="631"/>
      <c r="BA20" s="630"/>
      <c r="BB20" s="630"/>
      <c r="BC20" s="630"/>
      <c r="BD20" s="630"/>
      <c r="BE20" s="630"/>
      <c r="BF20" s="630"/>
      <c r="BG20" s="631"/>
      <c r="BH20" s="630"/>
      <c r="BI20" s="631"/>
      <c r="BJ20" s="630"/>
      <c r="BK20" s="630"/>
      <c r="BL20" s="630"/>
      <c r="BM20" s="631"/>
      <c r="BN20" s="630"/>
      <c r="BO20" s="630"/>
      <c r="BP20" s="633"/>
      <c r="BQ20" s="631"/>
      <c r="BR20" s="630"/>
      <c r="BS20" s="630"/>
      <c r="BT20" s="630"/>
      <c r="BU20" s="630"/>
      <c r="BV20" s="630"/>
      <c r="BW20" s="630"/>
      <c r="BX20" s="630"/>
    </row>
    <row r="21" spans="1:76" ht="15">
      <c r="A21" s="628" t="s">
        <v>1096</v>
      </c>
      <c r="B21" s="629">
        <v>31213</v>
      </c>
      <c r="C21" s="628" t="s">
        <v>1829</v>
      </c>
      <c r="D21" s="638">
        <v>2010</v>
      </c>
      <c r="E21" s="630">
        <v>31155</v>
      </c>
      <c r="F21" s="631">
        <v>3</v>
      </c>
      <c r="G21" s="630">
        <v>1513166</v>
      </c>
      <c r="H21" s="630">
        <v>428401</v>
      </c>
      <c r="I21" s="631">
        <v>2</v>
      </c>
      <c r="J21" s="630">
        <v>166451</v>
      </c>
      <c r="K21" s="630">
        <v>9336</v>
      </c>
      <c r="L21" s="630">
        <v>49405</v>
      </c>
      <c r="M21" s="630">
        <v>203210</v>
      </c>
      <c r="N21" s="630">
        <v>14281</v>
      </c>
      <c r="O21" s="630">
        <v>27775</v>
      </c>
      <c r="P21" s="630">
        <v>581040</v>
      </c>
      <c r="Q21" s="630">
        <v>6332887</v>
      </c>
      <c r="R21" s="631">
        <v>2</v>
      </c>
      <c r="S21" s="630">
        <v>5850565</v>
      </c>
      <c r="T21" s="630">
        <v>265023</v>
      </c>
      <c r="U21" s="630">
        <v>84894</v>
      </c>
      <c r="V21" s="630">
        <v>36003</v>
      </c>
      <c r="W21" s="631"/>
      <c r="X21" s="630"/>
      <c r="Y21" s="630"/>
      <c r="Z21" s="631"/>
      <c r="AA21" s="633"/>
      <c r="AB21" s="633"/>
      <c r="AC21" s="630"/>
      <c r="AD21" s="631"/>
      <c r="AE21" s="630"/>
      <c r="AF21" s="633"/>
      <c r="AG21" s="630"/>
      <c r="AH21" s="633"/>
      <c r="AI21" s="633"/>
      <c r="AJ21" s="633"/>
      <c r="AK21" s="630"/>
      <c r="AL21" s="631"/>
      <c r="AM21" s="630"/>
      <c r="AN21" s="631"/>
      <c r="AO21" s="630"/>
      <c r="AP21" s="631"/>
      <c r="AQ21" s="630"/>
      <c r="AR21" s="631"/>
      <c r="AS21" s="630"/>
      <c r="AT21" s="631"/>
      <c r="AU21" s="630"/>
      <c r="AV21" s="630"/>
      <c r="AW21" s="630"/>
      <c r="AX21" s="630"/>
      <c r="AY21" s="630"/>
      <c r="AZ21" s="631"/>
      <c r="BA21" s="630"/>
      <c r="BB21" s="630"/>
      <c r="BC21" s="630"/>
      <c r="BD21" s="630"/>
      <c r="BE21" s="630"/>
      <c r="BF21" s="630"/>
      <c r="BG21" s="631"/>
      <c r="BH21" s="630"/>
      <c r="BI21" s="631"/>
      <c r="BJ21" s="630"/>
      <c r="BK21" s="630"/>
      <c r="BL21" s="630"/>
      <c r="BM21" s="631"/>
      <c r="BN21" s="630"/>
      <c r="BO21" s="630"/>
      <c r="BP21" s="633"/>
      <c r="BQ21" s="631"/>
      <c r="BR21" s="630"/>
      <c r="BS21" s="630"/>
      <c r="BT21" s="630"/>
      <c r="BU21" s="630"/>
      <c r="BV21" s="630"/>
      <c r="BW21" s="630"/>
      <c r="BX21" s="630"/>
    </row>
    <row r="22" spans="1:76" ht="15">
      <c r="A22" s="628" t="s">
        <v>1096</v>
      </c>
      <c r="B22" s="629">
        <v>31213</v>
      </c>
      <c r="C22" s="628" t="s">
        <v>1829</v>
      </c>
      <c r="D22" s="638">
        <v>2009</v>
      </c>
      <c r="E22" s="630">
        <v>32549</v>
      </c>
      <c r="F22" s="631">
        <v>3</v>
      </c>
      <c r="G22" s="630">
        <v>1450134</v>
      </c>
      <c r="H22" s="630">
        <v>414123</v>
      </c>
      <c r="I22" s="631">
        <v>2</v>
      </c>
      <c r="J22" s="630">
        <v>152431</v>
      </c>
      <c r="K22" s="630">
        <v>6477</v>
      </c>
      <c r="L22" s="630">
        <v>43195</v>
      </c>
      <c r="M22" s="630">
        <v>212020</v>
      </c>
      <c r="N22" s="630">
        <v>15452</v>
      </c>
      <c r="O22" s="630">
        <v>28132</v>
      </c>
      <c r="P22" s="630">
        <v>597819</v>
      </c>
      <c r="Q22" s="630">
        <v>6164944</v>
      </c>
      <c r="R22" s="631">
        <v>1</v>
      </c>
      <c r="S22" s="630">
        <v>5526814</v>
      </c>
      <c r="T22" s="630">
        <v>435447</v>
      </c>
      <c r="U22" s="630">
        <v>82473</v>
      </c>
      <c r="V22" s="630">
        <v>30080</v>
      </c>
      <c r="W22" s="631">
        <v>4</v>
      </c>
      <c r="X22" s="630">
        <v>887125</v>
      </c>
      <c r="Y22" s="630">
        <v>90131</v>
      </c>
      <c r="Z22" s="631">
        <v>4</v>
      </c>
      <c r="AA22" s="633" t="s">
        <v>1983</v>
      </c>
      <c r="AB22" s="633" t="s">
        <v>1923</v>
      </c>
      <c r="AC22" s="630">
        <v>14836440</v>
      </c>
      <c r="AD22" s="631">
        <v>1</v>
      </c>
      <c r="AE22" s="630">
        <v>14218091</v>
      </c>
      <c r="AF22" s="630">
        <v>173372</v>
      </c>
      <c r="AG22" s="630">
        <v>618349</v>
      </c>
      <c r="AH22" s="630">
        <v>572685</v>
      </c>
      <c r="AI22" s="630">
        <v>47927</v>
      </c>
      <c r="AJ22" s="633" t="s">
        <v>1923</v>
      </c>
      <c r="AK22" s="630">
        <v>9364998</v>
      </c>
      <c r="AL22" s="631">
        <v>2</v>
      </c>
      <c r="AM22" s="630">
        <v>8994874</v>
      </c>
      <c r="AN22" s="631">
        <v>1</v>
      </c>
      <c r="AO22" s="630">
        <v>3330579</v>
      </c>
      <c r="AP22" s="631">
        <v>3</v>
      </c>
      <c r="AQ22" s="630">
        <v>5086393</v>
      </c>
      <c r="AR22" s="631">
        <v>2</v>
      </c>
      <c r="AS22" s="630">
        <v>577901</v>
      </c>
      <c r="AT22" s="631">
        <v>2</v>
      </c>
      <c r="AU22" s="630">
        <v>8193951</v>
      </c>
      <c r="AV22" s="630">
        <v>2986212</v>
      </c>
      <c r="AW22" s="630">
        <v>4696769</v>
      </c>
      <c r="AX22" s="630">
        <v>510970</v>
      </c>
      <c r="AY22" s="630">
        <v>1059824</v>
      </c>
      <c r="AZ22" s="631">
        <v>19</v>
      </c>
      <c r="BA22" s="633" t="s">
        <v>1984</v>
      </c>
      <c r="BB22" s="630">
        <v>628990</v>
      </c>
      <c r="BC22" s="630">
        <v>11821</v>
      </c>
      <c r="BD22" s="630">
        <v>40615</v>
      </c>
      <c r="BE22" s="630">
        <v>576555</v>
      </c>
      <c r="BF22" s="630">
        <v>492984</v>
      </c>
      <c r="BG22" s="631">
        <v>5</v>
      </c>
      <c r="BH22" s="630">
        <v>207529</v>
      </c>
      <c r="BI22" s="631">
        <v>15</v>
      </c>
      <c r="BJ22" s="630">
        <v>161891</v>
      </c>
      <c r="BK22" s="630">
        <v>45639</v>
      </c>
      <c r="BL22" s="630">
        <v>1959448</v>
      </c>
      <c r="BM22" s="631">
        <v>3</v>
      </c>
      <c r="BN22" s="630">
        <v>53266</v>
      </c>
      <c r="BO22" s="630">
        <v>10459</v>
      </c>
      <c r="BP22" s="630">
        <v>15062</v>
      </c>
      <c r="BQ22" s="630">
        <v>8290</v>
      </c>
      <c r="BR22" s="630">
        <v>19251</v>
      </c>
      <c r="BS22" s="630">
        <v>82033</v>
      </c>
      <c r="BT22" s="630">
        <v>89609</v>
      </c>
      <c r="BU22" s="630">
        <v>115727</v>
      </c>
      <c r="BV22" s="630">
        <v>103073</v>
      </c>
      <c r="BW22" s="630">
        <v>139897</v>
      </c>
      <c r="BX22" s="630">
        <v>1322781</v>
      </c>
    </row>
    <row r="23" spans="1:76" ht="15">
      <c r="A23" s="628" t="s">
        <v>1096</v>
      </c>
      <c r="B23" s="629">
        <v>31213</v>
      </c>
      <c r="C23" s="628" t="s">
        <v>1829</v>
      </c>
      <c r="D23" s="638">
        <v>2008</v>
      </c>
      <c r="E23" s="630">
        <v>34347</v>
      </c>
      <c r="F23" s="631">
        <v>1</v>
      </c>
      <c r="G23" s="630">
        <v>1479954</v>
      </c>
      <c r="H23" s="630">
        <v>448947</v>
      </c>
      <c r="I23" s="631">
        <v>2</v>
      </c>
      <c r="J23" s="630">
        <v>152700</v>
      </c>
      <c r="K23" s="630">
        <v>24320</v>
      </c>
      <c r="L23" s="630">
        <v>47588</v>
      </c>
      <c r="M23" s="630">
        <v>224339</v>
      </c>
      <c r="N23" s="630">
        <v>14610</v>
      </c>
      <c r="O23" s="630">
        <v>27192</v>
      </c>
      <c r="P23" s="630">
        <v>558930</v>
      </c>
      <c r="Q23" s="630">
        <v>5923680</v>
      </c>
      <c r="R23" s="631">
        <v>1</v>
      </c>
      <c r="S23" s="630">
        <v>4991791</v>
      </c>
      <c r="T23" s="630">
        <v>740661</v>
      </c>
      <c r="U23" s="630">
        <v>64974</v>
      </c>
      <c r="V23" s="630">
        <v>38208</v>
      </c>
      <c r="W23" s="631">
        <v>1</v>
      </c>
      <c r="X23" s="630">
        <v>940930</v>
      </c>
      <c r="Y23" s="630">
        <v>88047</v>
      </c>
      <c r="Z23" s="631">
        <v>2</v>
      </c>
      <c r="AA23" s="630">
        <v>4692</v>
      </c>
      <c r="AB23" s="633" t="s">
        <v>1923</v>
      </c>
      <c r="AC23" s="630">
        <v>13374424</v>
      </c>
      <c r="AD23" s="631">
        <v>1</v>
      </c>
      <c r="AE23" s="630">
        <v>12552831</v>
      </c>
      <c r="AF23" s="633" t="s">
        <v>1828</v>
      </c>
      <c r="AG23" s="630">
        <v>821593</v>
      </c>
      <c r="AH23" s="630">
        <v>686830</v>
      </c>
      <c r="AI23" s="633" t="s">
        <v>1828</v>
      </c>
      <c r="AJ23" s="633" t="s">
        <v>1828</v>
      </c>
      <c r="AK23" s="630">
        <v>8073400</v>
      </c>
      <c r="AL23" s="631">
        <v>2</v>
      </c>
      <c r="AM23" s="630">
        <v>8167535</v>
      </c>
      <c r="AN23" s="631">
        <v>1</v>
      </c>
      <c r="AO23" s="630">
        <v>2942314</v>
      </c>
      <c r="AP23" s="631">
        <v>2</v>
      </c>
      <c r="AQ23" s="630">
        <v>4662616</v>
      </c>
      <c r="AR23" s="631">
        <v>2</v>
      </c>
      <c r="AS23" s="630">
        <v>562605</v>
      </c>
      <c r="AT23" s="631">
        <v>5</v>
      </c>
      <c r="AU23" s="630">
        <v>7487757</v>
      </c>
      <c r="AV23" s="630">
        <v>2582259</v>
      </c>
      <c r="AW23" s="630">
        <v>4489279</v>
      </c>
      <c r="AX23" s="630">
        <v>416219</v>
      </c>
      <c r="AY23" s="630">
        <v>847912</v>
      </c>
      <c r="AZ23" s="631">
        <v>4</v>
      </c>
      <c r="BA23" s="630">
        <v>211468</v>
      </c>
      <c r="BB23" s="630">
        <v>636443</v>
      </c>
      <c r="BC23" s="630">
        <v>11097</v>
      </c>
      <c r="BD23" s="630">
        <v>46269</v>
      </c>
      <c r="BE23" s="630">
        <v>579077</v>
      </c>
      <c r="BF23" s="630">
        <v>468755</v>
      </c>
      <c r="BG23" s="631">
        <v>1</v>
      </c>
      <c r="BH23" s="630">
        <v>109007</v>
      </c>
      <c r="BI23" s="631">
        <v>3</v>
      </c>
      <c r="BJ23" s="630">
        <v>74786</v>
      </c>
      <c r="BK23" s="630">
        <v>34221</v>
      </c>
      <c r="BL23" s="630">
        <v>1846885</v>
      </c>
      <c r="BM23" s="631">
        <v>5</v>
      </c>
      <c r="BN23" s="630">
        <v>61177</v>
      </c>
      <c r="BO23" s="630">
        <v>10037</v>
      </c>
      <c r="BP23" s="630">
        <v>12949</v>
      </c>
      <c r="BQ23" s="630">
        <v>6995</v>
      </c>
      <c r="BR23" s="630">
        <v>16027</v>
      </c>
      <c r="BS23" s="630">
        <v>76988</v>
      </c>
      <c r="BT23" s="630">
        <v>77173</v>
      </c>
      <c r="BU23" s="630">
        <v>139430</v>
      </c>
      <c r="BV23" s="630">
        <v>81522</v>
      </c>
      <c r="BW23" s="630">
        <v>113626</v>
      </c>
      <c r="BX23" s="630">
        <v>1250963</v>
      </c>
    </row>
    <row r="24" spans="1:76" ht="15">
      <c r="A24" s="628" t="s">
        <v>1096</v>
      </c>
      <c r="B24" s="629">
        <v>31213</v>
      </c>
      <c r="C24" s="628" t="s">
        <v>1829</v>
      </c>
      <c r="D24" s="638">
        <v>2007</v>
      </c>
      <c r="E24" s="630">
        <v>33524</v>
      </c>
      <c r="F24" s="631" t="s">
        <v>2022</v>
      </c>
      <c r="G24" s="630">
        <v>1407445</v>
      </c>
      <c r="H24" s="630">
        <v>460361</v>
      </c>
      <c r="I24" s="631" t="s">
        <v>2022</v>
      </c>
      <c r="J24" s="630">
        <v>157085</v>
      </c>
      <c r="K24" s="630">
        <v>22642</v>
      </c>
      <c r="L24" s="630">
        <v>46053</v>
      </c>
      <c r="M24" s="630">
        <v>234581</v>
      </c>
      <c r="N24" s="630">
        <v>14921</v>
      </c>
      <c r="O24" s="630">
        <v>27149</v>
      </c>
      <c r="P24" s="630">
        <v>532689</v>
      </c>
      <c r="Q24" s="630">
        <v>5055254</v>
      </c>
      <c r="R24" s="631" t="s">
        <v>2022</v>
      </c>
      <c r="S24" s="630">
        <v>4569396</v>
      </c>
      <c r="T24" s="630">
        <v>297566</v>
      </c>
      <c r="U24" s="630">
        <v>63353</v>
      </c>
      <c r="V24" s="630">
        <v>38336</v>
      </c>
      <c r="W24" s="631"/>
      <c r="X24" s="630"/>
      <c r="Y24" s="630"/>
      <c r="Z24" s="631"/>
      <c r="AA24" s="630"/>
      <c r="AB24" s="633"/>
      <c r="AC24" s="630"/>
      <c r="AD24" s="631"/>
      <c r="AE24" s="630"/>
      <c r="AF24" s="633"/>
      <c r="AG24" s="630"/>
      <c r="AH24" s="630"/>
      <c r="AI24" s="633"/>
      <c r="AJ24" s="633"/>
      <c r="AK24" s="630"/>
      <c r="AL24" s="631"/>
      <c r="AM24" s="630"/>
      <c r="AN24" s="631"/>
      <c r="AO24" s="630"/>
      <c r="AP24" s="631"/>
      <c r="AQ24" s="630"/>
      <c r="AR24" s="631"/>
      <c r="AS24" s="630"/>
      <c r="AT24" s="631"/>
      <c r="AU24" s="630"/>
      <c r="AV24" s="630"/>
      <c r="AW24" s="630"/>
      <c r="AX24" s="630"/>
      <c r="AY24" s="630"/>
      <c r="AZ24" s="631"/>
      <c r="BA24" s="630"/>
      <c r="BB24" s="630"/>
      <c r="BC24" s="630"/>
      <c r="BD24" s="630"/>
      <c r="BE24" s="630"/>
      <c r="BF24" s="630"/>
      <c r="BG24" s="631"/>
      <c r="BH24" s="630"/>
      <c r="BI24" s="631"/>
      <c r="BJ24" s="630"/>
      <c r="BK24" s="630"/>
      <c r="BL24" s="630"/>
      <c r="BM24" s="631"/>
      <c r="BN24" s="630"/>
      <c r="BO24" s="630"/>
      <c r="BP24" s="630"/>
      <c r="BQ24" s="630"/>
      <c r="BR24" s="630"/>
      <c r="BS24" s="630"/>
      <c r="BT24" s="630"/>
      <c r="BU24" s="630"/>
      <c r="BV24" s="630"/>
      <c r="BW24" s="630"/>
      <c r="BX24" s="630"/>
    </row>
    <row r="25" spans="1:76" ht="15">
      <c r="A25" s="628" t="s">
        <v>1096</v>
      </c>
      <c r="B25" s="629">
        <v>31213</v>
      </c>
      <c r="C25" s="628" t="s">
        <v>1829</v>
      </c>
      <c r="D25" s="638">
        <v>2006</v>
      </c>
      <c r="E25" s="630">
        <v>24093</v>
      </c>
      <c r="F25" s="631"/>
      <c r="G25" s="634">
        <v>1244275</v>
      </c>
      <c r="H25" s="634">
        <v>337544</v>
      </c>
      <c r="I25" s="631"/>
      <c r="J25" s="630"/>
      <c r="K25" s="630"/>
      <c r="L25" s="630"/>
      <c r="M25" s="630"/>
      <c r="N25" s="634">
        <v>11368</v>
      </c>
      <c r="O25" s="634">
        <v>23470</v>
      </c>
      <c r="P25" s="634">
        <v>452617</v>
      </c>
      <c r="Q25" s="634">
        <v>4884586</v>
      </c>
      <c r="R25" s="631"/>
      <c r="S25" s="634">
        <v>4336589</v>
      </c>
      <c r="T25" s="634">
        <v>349308</v>
      </c>
      <c r="U25" s="634">
        <v>58153</v>
      </c>
      <c r="V25" s="630"/>
      <c r="W25" s="631"/>
      <c r="X25" s="630"/>
      <c r="Y25" s="630"/>
      <c r="Z25" s="631"/>
      <c r="AA25" s="630"/>
      <c r="AB25" s="633"/>
      <c r="AC25" s="630"/>
      <c r="AD25" s="631"/>
      <c r="AE25" s="630"/>
      <c r="AF25" s="633"/>
      <c r="AG25" s="630"/>
      <c r="AH25" s="630"/>
      <c r="AI25" s="633"/>
      <c r="AJ25" s="633"/>
      <c r="AK25" s="630"/>
      <c r="AL25" s="631"/>
      <c r="AM25" s="630"/>
      <c r="AN25" s="631"/>
      <c r="AO25" s="630"/>
      <c r="AP25" s="631"/>
      <c r="AQ25" s="630"/>
      <c r="AR25" s="631"/>
      <c r="AS25" s="630"/>
      <c r="AT25" s="631"/>
      <c r="AU25" s="630"/>
      <c r="AV25" s="630"/>
      <c r="AW25" s="630"/>
      <c r="AX25" s="630"/>
      <c r="AY25" s="630"/>
      <c r="AZ25" s="631"/>
      <c r="BA25" s="630"/>
      <c r="BB25" s="630"/>
      <c r="BC25" s="630"/>
      <c r="BD25" s="630"/>
      <c r="BE25" s="630"/>
      <c r="BF25" s="630"/>
      <c r="BG25" s="631"/>
      <c r="BH25" s="630"/>
      <c r="BI25" s="631"/>
      <c r="BJ25" s="630"/>
      <c r="BK25" s="630"/>
      <c r="BL25" s="630"/>
      <c r="BM25" s="631"/>
      <c r="BN25" s="630"/>
      <c r="BO25" s="630"/>
      <c r="BP25" s="630"/>
      <c r="BQ25" s="630"/>
      <c r="BR25" s="630"/>
      <c r="BS25" s="630"/>
      <c r="BT25" s="630"/>
      <c r="BU25" s="630"/>
      <c r="BV25" s="630"/>
      <c r="BW25" s="630"/>
      <c r="BX25" s="630"/>
    </row>
    <row r="26" spans="1:76" ht="15">
      <c r="A26" s="628" t="s">
        <v>1096</v>
      </c>
      <c r="B26" s="629">
        <v>31213</v>
      </c>
      <c r="C26" s="628" t="s">
        <v>1829</v>
      </c>
      <c r="D26" s="638">
        <v>2005</v>
      </c>
      <c r="E26" s="630">
        <v>24022</v>
      </c>
      <c r="F26" s="631"/>
      <c r="G26" s="634">
        <v>1181367</v>
      </c>
      <c r="H26" s="634">
        <v>306511</v>
      </c>
      <c r="I26" s="631"/>
      <c r="J26" s="630"/>
      <c r="K26" s="630"/>
      <c r="L26" s="630"/>
      <c r="M26" s="630"/>
      <c r="N26" s="630">
        <v>11896</v>
      </c>
      <c r="O26" s="634">
        <v>23642</v>
      </c>
      <c r="P26" s="634">
        <v>452617</v>
      </c>
      <c r="Q26" s="634">
        <v>4432979</v>
      </c>
      <c r="R26" s="631"/>
      <c r="S26" s="634">
        <v>3931449</v>
      </c>
      <c r="T26" s="634">
        <v>378360</v>
      </c>
      <c r="U26" s="634">
        <v>33446</v>
      </c>
      <c r="V26" s="630"/>
      <c r="W26" s="631"/>
      <c r="X26" s="630"/>
      <c r="Y26" s="630"/>
      <c r="Z26" s="631"/>
      <c r="AA26" s="630"/>
      <c r="AB26" s="633"/>
      <c r="AC26" s="630"/>
      <c r="AD26" s="631"/>
      <c r="AE26" s="630"/>
      <c r="AF26" s="633"/>
      <c r="AG26" s="630"/>
      <c r="AH26" s="630"/>
      <c r="AI26" s="633"/>
      <c r="AJ26" s="633"/>
      <c r="AK26" s="630"/>
      <c r="AL26" s="631"/>
      <c r="AM26" s="630"/>
      <c r="AN26" s="631"/>
      <c r="AO26" s="630"/>
      <c r="AP26" s="631"/>
      <c r="AQ26" s="630"/>
      <c r="AR26" s="631"/>
      <c r="AS26" s="630"/>
      <c r="AT26" s="631"/>
      <c r="AU26" s="630"/>
      <c r="AV26" s="630"/>
      <c r="AW26" s="630"/>
      <c r="AX26" s="630"/>
      <c r="AY26" s="630"/>
      <c r="AZ26" s="631"/>
      <c r="BA26" s="630"/>
      <c r="BB26" s="630"/>
      <c r="BC26" s="630"/>
      <c r="BD26" s="630"/>
      <c r="BE26" s="630"/>
      <c r="BF26" s="630"/>
      <c r="BG26" s="631"/>
      <c r="BH26" s="630"/>
      <c r="BI26" s="631"/>
      <c r="BJ26" s="630"/>
      <c r="BK26" s="630"/>
      <c r="BL26" s="630"/>
      <c r="BM26" s="631"/>
      <c r="BN26" s="630"/>
      <c r="BO26" s="630"/>
      <c r="BP26" s="630"/>
      <c r="BQ26" s="630"/>
      <c r="BR26" s="630"/>
      <c r="BS26" s="630"/>
      <c r="BT26" s="630"/>
      <c r="BU26" s="630"/>
      <c r="BV26" s="630"/>
      <c r="BW26" s="630"/>
      <c r="BX26" s="630"/>
    </row>
    <row r="27" spans="1:76" ht="15">
      <c r="A27" s="628" t="s">
        <v>1096</v>
      </c>
      <c r="B27" s="629">
        <v>31213</v>
      </c>
      <c r="C27" s="628" t="s">
        <v>1829</v>
      </c>
      <c r="D27" s="638">
        <v>2004</v>
      </c>
      <c r="E27" s="630">
        <v>23335</v>
      </c>
      <c r="F27" s="631"/>
      <c r="G27" s="634">
        <v>1135911</v>
      </c>
      <c r="H27" s="634"/>
      <c r="I27" s="631"/>
      <c r="J27" s="630"/>
      <c r="K27" s="630"/>
      <c r="L27" s="630"/>
      <c r="M27" s="630"/>
      <c r="N27" s="630">
        <v>10893</v>
      </c>
      <c r="O27" s="634">
        <v>21388</v>
      </c>
      <c r="P27" s="634">
        <v>391335</v>
      </c>
      <c r="Q27" s="634">
        <v>4190255</v>
      </c>
      <c r="R27" s="631"/>
      <c r="S27" s="634"/>
      <c r="T27" s="634"/>
      <c r="U27" s="634"/>
      <c r="V27" s="630"/>
      <c r="W27" s="631"/>
      <c r="X27" s="630"/>
      <c r="Y27" s="630"/>
      <c r="Z27" s="631"/>
      <c r="AA27" s="630"/>
      <c r="AB27" s="633"/>
      <c r="AC27" s="630"/>
      <c r="AD27" s="631"/>
      <c r="AE27" s="630"/>
      <c r="AF27" s="633"/>
      <c r="AG27" s="630"/>
      <c r="AH27" s="630"/>
      <c r="AI27" s="633"/>
      <c r="AJ27" s="633"/>
      <c r="AK27" s="630"/>
      <c r="AL27" s="631"/>
      <c r="AM27" s="630"/>
      <c r="AN27" s="631"/>
      <c r="AO27" s="630"/>
      <c r="AP27" s="631"/>
      <c r="AQ27" s="630"/>
      <c r="AR27" s="631"/>
      <c r="AS27" s="630"/>
      <c r="AT27" s="631"/>
      <c r="AU27" s="630"/>
      <c r="AV27" s="630"/>
      <c r="AW27" s="630"/>
      <c r="AX27" s="630"/>
      <c r="AY27" s="630"/>
      <c r="AZ27" s="631"/>
      <c r="BA27" s="630"/>
      <c r="BB27" s="630"/>
      <c r="BC27" s="630"/>
      <c r="BD27" s="630"/>
      <c r="BE27" s="630"/>
      <c r="BF27" s="630"/>
      <c r="BG27" s="631"/>
      <c r="BH27" s="630"/>
      <c r="BI27" s="631"/>
      <c r="BJ27" s="630"/>
      <c r="BK27" s="630"/>
      <c r="BL27" s="630"/>
      <c r="BM27" s="631"/>
      <c r="BN27" s="630"/>
      <c r="BO27" s="630"/>
      <c r="BP27" s="630"/>
      <c r="BQ27" s="630"/>
      <c r="BR27" s="630"/>
      <c r="BS27" s="630"/>
      <c r="BT27" s="630"/>
      <c r="BU27" s="630"/>
      <c r="BV27" s="630"/>
      <c r="BW27" s="630"/>
      <c r="BX27" s="630"/>
    </row>
    <row r="28" spans="1:76" ht="15">
      <c r="A28" s="628" t="s">
        <v>1096</v>
      </c>
      <c r="B28" s="629">
        <v>31213</v>
      </c>
      <c r="C28" s="628" t="s">
        <v>1829</v>
      </c>
      <c r="D28" s="638">
        <v>2003</v>
      </c>
      <c r="E28" s="630">
        <v>23116</v>
      </c>
      <c r="F28" s="631"/>
      <c r="G28" s="634">
        <v>1051228</v>
      </c>
      <c r="H28" s="634"/>
      <c r="I28" s="631"/>
      <c r="J28" s="630"/>
      <c r="K28" s="630"/>
      <c r="L28" s="630"/>
      <c r="M28" s="630"/>
      <c r="N28" s="630">
        <v>11210</v>
      </c>
      <c r="O28" s="634">
        <v>22042</v>
      </c>
      <c r="P28" s="634">
        <v>371041</v>
      </c>
      <c r="Q28" s="634">
        <v>4254159</v>
      </c>
      <c r="R28" s="631"/>
      <c r="S28" s="634"/>
      <c r="T28" s="634"/>
      <c r="U28" s="634"/>
      <c r="V28" s="630"/>
      <c r="W28" s="631"/>
      <c r="X28" s="630"/>
      <c r="Y28" s="630"/>
      <c r="Z28" s="631"/>
      <c r="AA28" s="630"/>
      <c r="AB28" s="633"/>
      <c r="AC28" s="630"/>
      <c r="AD28" s="631"/>
      <c r="AE28" s="630"/>
      <c r="AF28" s="633"/>
      <c r="AG28" s="630"/>
      <c r="AH28" s="630"/>
      <c r="AI28" s="633"/>
      <c r="AJ28" s="633"/>
      <c r="AK28" s="630"/>
      <c r="AL28" s="631"/>
      <c r="AM28" s="630"/>
      <c r="AN28" s="631"/>
      <c r="AO28" s="630"/>
      <c r="AP28" s="631"/>
      <c r="AQ28" s="630"/>
      <c r="AR28" s="631"/>
      <c r="AS28" s="630"/>
      <c r="AT28" s="631"/>
      <c r="AU28" s="630"/>
      <c r="AV28" s="630"/>
      <c r="AW28" s="630"/>
      <c r="AX28" s="630"/>
      <c r="AY28" s="630"/>
      <c r="AZ28" s="631"/>
      <c r="BA28" s="630"/>
      <c r="BB28" s="630"/>
      <c r="BC28" s="630"/>
      <c r="BD28" s="630"/>
      <c r="BE28" s="630"/>
      <c r="BF28" s="630"/>
      <c r="BG28" s="631"/>
      <c r="BH28" s="630"/>
      <c r="BI28" s="631"/>
      <c r="BJ28" s="630"/>
      <c r="BK28" s="630"/>
      <c r="BL28" s="630"/>
      <c r="BM28" s="631"/>
      <c r="BN28" s="630"/>
      <c r="BO28" s="630"/>
      <c r="BP28" s="630"/>
      <c r="BQ28" s="630"/>
      <c r="BR28" s="630"/>
      <c r="BS28" s="630"/>
      <c r="BT28" s="630"/>
      <c r="BU28" s="630"/>
      <c r="BV28" s="630"/>
      <c r="BW28" s="630"/>
      <c r="BX28" s="630"/>
    </row>
    <row r="29" spans="1:76" ht="15">
      <c r="A29" s="628" t="s">
        <v>1096</v>
      </c>
      <c r="B29" s="629">
        <v>31213</v>
      </c>
      <c r="C29" s="628" t="s">
        <v>1829</v>
      </c>
      <c r="D29" s="638">
        <v>2002</v>
      </c>
      <c r="E29" s="630">
        <v>24182</v>
      </c>
      <c r="F29" s="631"/>
      <c r="G29" s="634">
        <v>1039303</v>
      </c>
      <c r="H29" s="634"/>
      <c r="I29" s="631"/>
      <c r="J29" s="630"/>
      <c r="K29" s="630"/>
      <c r="L29" s="630"/>
      <c r="M29" s="630"/>
      <c r="N29" s="630">
        <v>11204</v>
      </c>
      <c r="O29" s="634">
        <v>21180</v>
      </c>
      <c r="P29" s="634">
        <v>386545</v>
      </c>
      <c r="Q29" s="634">
        <v>4341745</v>
      </c>
      <c r="R29" s="631"/>
      <c r="S29" s="634"/>
      <c r="T29" s="634"/>
      <c r="U29" s="634"/>
      <c r="V29" s="630"/>
      <c r="W29" s="631"/>
      <c r="X29" s="630"/>
      <c r="Y29" s="630"/>
      <c r="Z29" s="631"/>
      <c r="AA29" s="630"/>
      <c r="AB29" s="633"/>
      <c r="AC29" s="630"/>
      <c r="AD29" s="631"/>
      <c r="AE29" s="630"/>
      <c r="AF29" s="633"/>
      <c r="AG29" s="630"/>
      <c r="AH29" s="630"/>
      <c r="AI29" s="633"/>
      <c r="AJ29" s="633"/>
      <c r="AK29" s="630"/>
      <c r="AL29" s="631"/>
      <c r="AM29" s="630"/>
      <c r="AN29" s="631"/>
      <c r="AO29" s="630"/>
      <c r="AP29" s="631"/>
      <c r="AQ29" s="630"/>
      <c r="AR29" s="631"/>
      <c r="AS29" s="630"/>
      <c r="AT29" s="631"/>
      <c r="AU29" s="630"/>
      <c r="AV29" s="630"/>
      <c r="AW29" s="630"/>
      <c r="AX29" s="630"/>
      <c r="AY29" s="630"/>
      <c r="AZ29" s="631"/>
      <c r="BA29" s="630"/>
      <c r="BB29" s="630"/>
      <c r="BC29" s="630"/>
      <c r="BD29" s="630"/>
      <c r="BE29" s="630"/>
      <c r="BF29" s="630"/>
      <c r="BG29" s="631"/>
      <c r="BH29" s="630"/>
      <c r="BI29" s="631"/>
      <c r="BJ29" s="630"/>
      <c r="BK29" s="630"/>
      <c r="BL29" s="630"/>
      <c r="BM29" s="631"/>
      <c r="BN29" s="630"/>
      <c r="BO29" s="630"/>
      <c r="BP29" s="630"/>
      <c r="BQ29" s="630"/>
      <c r="BR29" s="630"/>
      <c r="BS29" s="630"/>
      <c r="BT29" s="630"/>
      <c r="BU29" s="630"/>
      <c r="BV29" s="630"/>
      <c r="BW29" s="630"/>
      <c r="BX29" s="630"/>
    </row>
    <row r="30" spans="1:76" ht="15">
      <c r="A30" s="628"/>
      <c r="B30" s="629"/>
      <c r="C30" s="628"/>
      <c r="D30" s="638"/>
      <c r="E30" s="630"/>
      <c r="F30" s="631"/>
      <c r="G30" s="634"/>
      <c r="H30" s="634"/>
      <c r="I30" s="631"/>
      <c r="J30" s="630"/>
      <c r="K30" s="630"/>
      <c r="L30" s="630"/>
      <c r="M30" s="630"/>
      <c r="N30" s="630"/>
      <c r="O30" s="634"/>
      <c r="P30" s="634"/>
      <c r="Q30" s="634"/>
      <c r="R30" s="631"/>
      <c r="S30" s="634"/>
      <c r="T30" s="634"/>
      <c r="U30" s="634"/>
      <c r="V30" s="630"/>
      <c r="W30" s="631"/>
      <c r="X30" s="630"/>
      <c r="Y30" s="630"/>
      <c r="Z30" s="631"/>
      <c r="AA30" s="630"/>
      <c r="AB30" s="633"/>
      <c r="AC30" s="630"/>
      <c r="AD30" s="631"/>
      <c r="AE30" s="630"/>
      <c r="AF30" s="633"/>
      <c r="AG30" s="630"/>
      <c r="AH30" s="630"/>
      <c r="AI30" s="633"/>
      <c r="AJ30" s="633"/>
      <c r="AK30" s="630"/>
      <c r="AL30" s="631"/>
      <c r="AM30" s="630"/>
      <c r="AN30" s="631"/>
      <c r="AO30" s="630"/>
      <c r="AP30" s="631"/>
      <c r="AQ30" s="630"/>
      <c r="AR30" s="631"/>
      <c r="AS30" s="630"/>
      <c r="AT30" s="631"/>
      <c r="AU30" s="630"/>
      <c r="AV30" s="630"/>
      <c r="AW30" s="630"/>
      <c r="AX30" s="630"/>
      <c r="AY30" s="630"/>
      <c r="AZ30" s="631"/>
      <c r="BA30" s="630"/>
      <c r="BB30" s="630"/>
      <c r="BC30" s="630"/>
      <c r="BD30" s="630"/>
      <c r="BE30" s="630"/>
      <c r="BF30" s="630"/>
      <c r="BG30" s="631"/>
      <c r="BH30" s="630"/>
      <c r="BI30" s="631"/>
      <c r="BJ30" s="630"/>
      <c r="BK30" s="630"/>
      <c r="BL30" s="630"/>
      <c r="BM30" s="631"/>
      <c r="BN30" s="630"/>
      <c r="BO30" s="630"/>
      <c r="BP30" s="630"/>
      <c r="BQ30" s="630"/>
      <c r="BR30" s="630"/>
      <c r="BS30" s="630"/>
      <c r="BT30" s="630"/>
      <c r="BU30" s="630"/>
      <c r="BV30" s="630"/>
      <c r="BW30" s="630"/>
      <c r="BX30" s="630"/>
    </row>
    <row r="31" spans="1:76" ht="15">
      <c r="A31" s="628" t="s">
        <v>1096</v>
      </c>
      <c r="B31" s="629">
        <v>31214</v>
      </c>
      <c r="C31" s="628" t="s">
        <v>1830</v>
      </c>
      <c r="D31" s="638">
        <v>2010</v>
      </c>
      <c r="E31" s="630">
        <v>5406</v>
      </c>
      <c r="F31" s="631">
        <v>6</v>
      </c>
      <c r="G31" s="634">
        <v>322122</v>
      </c>
      <c r="H31" s="634">
        <v>110654</v>
      </c>
      <c r="I31" s="631">
        <v>1</v>
      </c>
      <c r="J31" s="630">
        <v>49704</v>
      </c>
      <c r="K31" s="630">
        <v>11669</v>
      </c>
      <c r="L31" s="630">
        <v>6663</v>
      </c>
      <c r="M31" s="630">
        <v>42617</v>
      </c>
      <c r="N31" s="630">
        <v>3728</v>
      </c>
      <c r="O31" s="634">
        <v>7391</v>
      </c>
      <c r="P31" s="634">
        <v>188422</v>
      </c>
      <c r="Q31" s="634">
        <v>2461839</v>
      </c>
      <c r="R31" s="631">
        <v>2</v>
      </c>
      <c r="S31" s="634">
        <v>2180405</v>
      </c>
      <c r="T31" s="634">
        <v>212980</v>
      </c>
      <c r="U31" s="634">
        <v>13050</v>
      </c>
      <c r="V31" s="630">
        <v>31476</v>
      </c>
      <c r="W31" s="631"/>
      <c r="X31" s="630"/>
      <c r="Y31" s="630"/>
      <c r="Z31" s="631"/>
      <c r="AA31" s="630"/>
      <c r="AB31" s="633"/>
      <c r="AC31" s="630"/>
      <c r="AD31" s="631"/>
      <c r="AE31" s="630"/>
      <c r="AF31" s="633"/>
      <c r="AG31" s="630"/>
      <c r="AH31" s="630"/>
      <c r="AI31" s="633"/>
      <c r="AJ31" s="633"/>
      <c r="AK31" s="630"/>
      <c r="AL31" s="631"/>
      <c r="AM31" s="630"/>
      <c r="AN31" s="631"/>
      <c r="AO31" s="630"/>
      <c r="AP31" s="631"/>
      <c r="AQ31" s="630"/>
      <c r="AR31" s="631"/>
      <c r="AS31" s="630"/>
      <c r="AT31" s="631"/>
      <c r="AU31" s="630"/>
      <c r="AV31" s="630"/>
      <c r="AW31" s="630"/>
      <c r="AX31" s="630"/>
      <c r="AY31" s="630"/>
      <c r="AZ31" s="631"/>
      <c r="BA31" s="630"/>
      <c r="BB31" s="630"/>
      <c r="BC31" s="630"/>
      <c r="BD31" s="630"/>
      <c r="BE31" s="630"/>
      <c r="BF31" s="630"/>
      <c r="BG31" s="631"/>
      <c r="BH31" s="630"/>
      <c r="BI31" s="631"/>
      <c r="BJ31" s="630"/>
      <c r="BK31" s="630"/>
      <c r="BL31" s="630"/>
      <c r="BM31" s="631"/>
      <c r="BN31" s="630"/>
      <c r="BO31" s="630"/>
      <c r="BP31" s="630"/>
      <c r="BQ31" s="630"/>
      <c r="BR31" s="630"/>
      <c r="BS31" s="630"/>
      <c r="BT31" s="630"/>
      <c r="BU31" s="630"/>
      <c r="BV31" s="630"/>
      <c r="BW31" s="630"/>
      <c r="BX31" s="630"/>
    </row>
    <row r="32" spans="1:76" ht="15">
      <c r="A32" s="628" t="s">
        <v>1096</v>
      </c>
      <c r="B32" s="629">
        <v>31214</v>
      </c>
      <c r="C32" s="628" t="s">
        <v>1830</v>
      </c>
      <c r="D32" s="638">
        <v>2009</v>
      </c>
      <c r="E32" s="630">
        <v>7201</v>
      </c>
      <c r="F32" s="631">
        <v>4</v>
      </c>
      <c r="G32" s="630">
        <v>399248</v>
      </c>
      <c r="H32" s="630">
        <v>128637</v>
      </c>
      <c r="I32" s="631">
        <v>3</v>
      </c>
      <c r="J32" s="630">
        <v>55984</v>
      </c>
      <c r="K32" s="630">
        <v>9829</v>
      </c>
      <c r="L32" s="630">
        <v>9739</v>
      </c>
      <c r="M32" s="630">
        <v>53086</v>
      </c>
      <c r="N32" s="630">
        <v>4590</v>
      </c>
      <c r="O32" s="630">
        <v>8933</v>
      </c>
      <c r="P32" s="630">
        <v>217217</v>
      </c>
      <c r="Q32" s="630">
        <v>2361219</v>
      </c>
      <c r="R32" s="631">
        <v>2</v>
      </c>
      <c r="S32" s="630">
        <v>2155505</v>
      </c>
      <c r="T32" s="630">
        <v>134943</v>
      </c>
      <c r="U32" s="630">
        <v>17657</v>
      </c>
      <c r="V32" s="630">
        <v>30992</v>
      </c>
      <c r="W32" s="631">
        <v>2</v>
      </c>
      <c r="X32" s="630">
        <v>326391</v>
      </c>
      <c r="Y32" s="630">
        <v>22121</v>
      </c>
      <c r="Z32" s="631">
        <v>2</v>
      </c>
      <c r="AA32" s="633" t="s">
        <v>1923</v>
      </c>
      <c r="AB32" s="633" t="s">
        <v>1923</v>
      </c>
      <c r="AC32" s="630">
        <v>7623805</v>
      </c>
      <c r="AD32" s="631">
        <v>1</v>
      </c>
      <c r="AE32" s="633" t="s">
        <v>1828</v>
      </c>
      <c r="AF32" s="633" t="s">
        <v>1828</v>
      </c>
      <c r="AG32" s="633" t="s">
        <v>1828</v>
      </c>
      <c r="AH32" s="633" t="s">
        <v>1828</v>
      </c>
      <c r="AI32" s="633" t="s">
        <v>1828</v>
      </c>
      <c r="AJ32" s="633" t="s">
        <v>1828</v>
      </c>
      <c r="AK32" s="630">
        <v>5159656</v>
      </c>
      <c r="AL32" s="631">
        <v>1</v>
      </c>
      <c r="AM32" s="630">
        <v>1771648</v>
      </c>
      <c r="AN32" s="631">
        <v>2</v>
      </c>
      <c r="AO32" s="630">
        <v>915235</v>
      </c>
      <c r="AP32" s="631">
        <v>5</v>
      </c>
      <c r="AQ32" s="630">
        <v>606956</v>
      </c>
      <c r="AR32" s="631">
        <v>2</v>
      </c>
      <c r="AS32" s="630">
        <v>249458</v>
      </c>
      <c r="AT32" s="631">
        <v>3</v>
      </c>
      <c r="AU32" s="630">
        <v>1809681</v>
      </c>
      <c r="AV32" s="630">
        <v>883610</v>
      </c>
      <c r="AW32" s="630">
        <v>710459</v>
      </c>
      <c r="AX32" s="630">
        <v>215612</v>
      </c>
      <c r="AY32" s="630">
        <v>125134</v>
      </c>
      <c r="AZ32" s="631">
        <v>1</v>
      </c>
      <c r="BA32" s="630">
        <v>40003</v>
      </c>
      <c r="BB32" s="630">
        <v>85131</v>
      </c>
      <c r="BC32" s="630">
        <v>1275</v>
      </c>
      <c r="BD32" s="630">
        <v>3699</v>
      </c>
      <c r="BE32" s="630">
        <v>80157</v>
      </c>
      <c r="BF32" s="630">
        <v>112581</v>
      </c>
      <c r="BG32" s="631">
        <v>1</v>
      </c>
      <c r="BH32" s="630">
        <v>14166</v>
      </c>
      <c r="BI32" s="631">
        <v>6</v>
      </c>
      <c r="BJ32" s="630">
        <v>8006</v>
      </c>
      <c r="BK32" s="630">
        <v>6160</v>
      </c>
      <c r="BL32" s="630">
        <v>306872</v>
      </c>
      <c r="BM32" s="631">
        <v>23</v>
      </c>
      <c r="BN32" s="630">
        <v>5612</v>
      </c>
      <c r="BO32" s="630">
        <v>1323</v>
      </c>
      <c r="BP32" s="631">
        <v>512</v>
      </c>
      <c r="BQ32" s="633" t="s">
        <v>1985</v>
      </c>
      <c r="BR32" s="630">
        <v>1721</v>
      </c>
      <c r="BS32" s="630">
        <v>19515</v>
      </c>
      <c r="BT32" s="630">
        <v>8323</v>
      </c>
      <c r="BU32" s="630">
        <v>37035</v>
      </c>
      <c r="BV32" s="630">
        <v>12626</v>
      </c>
      <c r="BW32" s="630">
        <v>32142</v>
      </c>
      <c r="BX32" s="630">
        <v>184665</v>
      </c>
    </row>
    <row r="33" spans="1:76" ht="15">
      <c r="A33" s="628" t="s">
        <v>1096</v>
      </c>
      <c r="B33" s="629">
        <v>31214</v>
      </c>
      <c r="C33" s="628" t="s">
        <v>1830</v>
      </c>
      <c r="D33" s="638">
        <v>2008</v>
      </c>
      <c r="E33" s="630">
        <v>8149</v>
      </c>
      <c r="F33" s="631">
        <v>2</v>
      </c>
      <c r="G33" s="630">
        <v>418318</v>
      </c>
      <c r="H33" s="630">
        <v>119408</v>
      </c>
      <c r="I33" s="631">
        <v>5</v>
      </c>
      <c r="J33" s="630">
        <v>52446</v>
      </c>
      <c r="K33" s="630">
        <v>6745</v>
      </c>
      <c r="L33" s="630">
        <v>8053</v>
      </c>
      <c r="M33" s="630">
        <v>52164</v>
      </c>
      <c r="N33" s="630">
        <v>4818</v>
      </c>
      <c r="O33" s="630">
        <v>9659</v>
      </c>
      <c r="P33" s="630">
        <v>203635</v>
      </c>
      <c r="Q33" s="630">
        <v>2231390</v>
      </c>
      <c r="R33" s="631">
        <v>1</v>
      </c>
      <c r="S33" s="630">
        <v>2000128</v>
      </c>
      <c r="T33" s="630">
        <v>165173</v>
      </c>
      <c r="U33" s="630">
        <v>16816</v>
      </c>
      <c r="V33" s="630">
        <v>32554</v>
      </c>
      <c r="W33" s="631">
        <v>1</v>
      </c>
      <c r="X33" s="630">
        <v>267388</v>
      </c>
      <c r="Y33" s="630">
        <v>16719</v>
      </c>
      <c r="Z33" s="631">
        <v>1</v>
      </c>
      <c r="AA33" s="633" t="s">
        <v>1923</v>
      </c>
      <c r="AB33" s="633" t="s">
        <v>1923</v>
      </c>
      <c r="AC33" s="630">
        <v>7421999</v>
      </c>
      <c r="AD33" s="631">
        <v>1</v>
      </c>
      <c r="AE33" s="630">
        <v>7143697</v>
      </c>
      <c r="AF33" s="633" t="s">
        <v>1828</v>
      </c>
      <c r="AG33" s="630">
        <v>278303</v>
      </c>
      <c r="AH33" s="633" t="s">
        <v>1828</v>
      </c>
      <c r="AI33" s="633" t="s">
        <v>1828</v>
      </c>
      <c r="AJ33" s="630">
        <v>1057</v>
      </c>
      <c r="AK33" s="630">
        <v>5210968</v>
      </c>
      <c r="AL33" s="631">
        <v>1</v>
      </c>
      <c r="AM33" s="630">
        <v>1685753</v>
      </c>
      <c r="AN33" s="631">
        <v>1</v>
      </c>
      <c r="AO33" s="630">
        <v>783546</v>
      </c>
      <c r="AP33" s="631">
        <v>1</v>
      </c>
      <c r="AQ33" s="630">
        <v>721225</v>
      </c>
      <c r="AR33" s="631">
        <v>1</v>
      </c>
      <c r="AS33" s="630">
        <v>180981</v>
      </c>
      <c r="AT33" s="631">
        <v>1</v>
      </c>
      <c r="AU33" s="630">
        <v>1785198</v>
      </c>
      <c r="AV33" s="630">
        <v>894721</v>
      </c>
      <c r="AW33" s="630">
        <v>715367</v>
      </c>
      <c r="AX33" s="630">
        <v>175110</v>
      </c>
      <c r="AY33" s="630">
        <v>130474</v>
      </c>
      <c r="AZ33" s="631">
        <v>5</v>
      </c>
      <c r="BA33" s="630">
        <v>27309</v>
      </c>
      <c r="BB33" s="630">
        <v>103165</v>
      </c>
      <c r="BC33" s="630">
        <v>6137</v>
      </c>
      <c r="BD33" s="630">
        <v>4724</v>
      </c>
      <c r="BE33" s="630">
        <v>92304</v>
      </c>
      <c r="BF33" s="630">
        <v>111263</v>
      </c>
      <c r="BG33" s="631">
        <v>3</v>
      </c>
      <c r="BH33" s="630">
        <v>13628</v>
      </c>
      <c r="BI33" s="631">
        <v>2</v>
      </c>
      <c r="BJ33" s="630">
        <v>8055</v>
      </c>
      <c r="BK33" s="630">
        <v>5573</v>
      </c>
      <c r="BL33" s="630">
        <v>333618</v>
      </c>
      <c r="BM33" s="631">
        <v>2</v>
      </c>
      <c r="BN33" s="630">
        <v>4175</v>
      </c>
      <c r="BO33" s="630">
        <v>1050</v>
      </c>
      <c r="BP33" s="631">
        <v>169</v>
      </c>
      <c r="BQ33" s="631">
        <v>575</v>
      </c>
      <c r="BR33" s="630">
        <v>1105</v>
      </c>
      <c r="BS33" s="630">
        <v>18306</v>
      </c>
      <c r="BT33" s="630">
        <v>7549</v>
      </c>
      <c r="BU33" s="630">
        <v>41762</v>
      </c>
      <c r="BV33" s="630">
        <v>7131</v>
      </c>
      <c r="BW33" s="630">
        <v>80940</v>
      </c>
      <c r="BX33" s="630">
        <v>170857</v>
      </c>
    </row>
    <row r="34" spans="1:76" ht="15">
      <c r="A34" s="628" t="s">
        <v>1096</v>
      </c>
      <c r="B34" s="629">
        <v>31214</v>
      </c>
      <c r="C34" s="628" t="s">
        <v>1830</v>
      </c>
      <c r="D34" s="638">
        <v>2007</v>
      </c>
      <c r="E34" s="630">
        <v>8864</v>
      </c>
      <c r="F34" s="631" t="s">
        <v>2022</v>
      </c>
      <c r="G34" s="630">
        <v>432124</v>
      </c>
      <c r="H34" s="630">
        <v>128206</v>
      </c>
      <c r="I34" s="631" t="s">
        <v>2022</v>
      </c>
      <c r="J34" s="630">
        <v>54414</v>
      </c>
      <c r="K34" s="630">
        <v>7852</v>
      </c>
      <c r="L34" s="630">
        <v>9075</v>
      </c>
      <c r="M34" s="630">
        <v>56865</v>
      </c>
      <c r="N34" s="630">
        <v>5015</v>
      </c>
      <c r="O34" s="630">
        <v>10162</v>
      </c>
      <c r="P34" s="630">
        <v>199842</v>
      </c>
      <c r="Q34" s="630">
        <v>2587011</v>
      </c>
      <c r="R34" s="631" t="s">
        <v>2022</v>
      </c>
      <c r="S34" s="630">
        <v>2338850</v>
      </c>
      <c r="T34" s="630">
        <v>182037</v>
      </c>
      <c r="U34" s="630">
        <v>16471</v>
      </c>
      <c r="V34" s="630">
        <v>32060</v>
      </c>
      <c r="W34" s="631"/>
      <c r="X34" s="630"/>
      <c r="Y34" s="630"/>
      <c r="Z34" s="631"/>
      <c r="AA34" s="633"/>
      <c r="AB34" s="633"/>
      <c r="AC34" s="630"/>
      <c r="AD34" s="631"/>
      <c r="AE34" s="630"/>
      <c r="AF34" s="633"/>
      <c r="AG34" s="630"/>
      <c r="AH34" s="633"/>
      <c r="AI34" s="633"/>
      <c r="AJ34" s="630"/>
      <c r="AK34" s="630"/>
      <c r="AL34" s="631"/>
      <c r="AM34" s="630"/>
      <c r="AN34" s="631"/>
      <c r="AO34" s="630"/>
      <c r="AP34" s="631"/>
      <c r="AQ34" s="630"/>
      <c r="AR34" s="631"/>
      <c r="AS34" s="630"/>
      <c r="AT34" s="631"/>
      <c r="AU34" s="630"/>
      <c r="AV34" s="630"/>
      <c r="AW34" s="630"/>
      <c r="AX34" s="630"/>
      <c r="AY34" s="630"/>
      <c r="AZ34" s="631"/>
      <c r="BA34" s="630"/>
      <c r="BB34" s="630"/>
      <c r="BC34" s="630"/>
      <c r="BD34" s="630"/>
      <c r="BE34" s="630"/>
      <c r="BF34" s="630"/>
      <c r="BG34" s="631"/>
      <c r="BH34" s="630"/>
      <c r="BI34" s="631"/>
      <c r="BJ34" s="630"/>
      <c r="BK34" s="630"/>
      <c r="BL34" s="630"/>
      <c r="BM34" s="631"/>
      <c r="BN34" s="630"/>
      <c r="BO34" s="630"/>
      <c r="BP34" s="631"/>
      <c r="BQ34" s="631"/>
      <c r="BR34" s="630"/>
      <c r="BS34" s="630"/>
      <c r="BT34" s="630"/>
      <c r="BU34" s="630"/>
      <c r="BV34" s="630"/>
      <c r="BW34" s="630"/>
      <c r="BX34" s="630"/>
    </row>
    <row r="35" spans="1:76" ht="15">
      <c r="A35" s="628" t="s">
        <v>1096</v>
      </c>
      <c r="B35" s="629">
        <v>31214</v>
      </c>
      <c r="C35" s="628" t="s">
        <v>1830</v>
      </c>
      <c r="D35" s="638">
        <v>2006</v>
      </c>
      <c r="E35" s="634">
        <v>5560</v>
      </c>
      <c r="N35" s="634">
        <v>3667</v>
      </c>
      <c r="O35" s="634">
        <v>7182</v>
      </c>
      <c r="P35" s="634">
        <v>154333</v>
      </c>
      <c r="Q35" s="634">
        <v>2174684</v>
      </c>
      <c r="S35" s="634">
        <v>2010676</v>
      </c>
      <c r="T35" s="634">
        <v>117316</v>
      </c>
      <c r="U35" s="634">
        <v>9097</v>
      </c>
    </row>
    <row r="36" spans="1:76" ht="15">
      <c r="A36" s="628" t="s">
        <v>1096</v>
      </c>
      <c r="B36" s="629">
        <v>31214</v>
      </c>
      <c r="C36" s="628" t="s">
        <v>1830</v>
      </c>
      <c r="D36" s="638">
        <v>2005</v>
      </c>
      <c r="E36" s="634">
        <v>5426</v>
      </c>
      <c r="N36" s="634">
        <v>3647</v>
      </c>
      <c r="O36" s="634">
        <v>7285</v>
      </c>
      <c r="P36" s="634">
        <v>148626</v>
      </c>
      <c r="Q36" s="634">
        <v>2194020</v>
      </c>
      <c r="S36" s="634">
        <v>2024536</v>
      </c>
      <c r="T36" s="634">
        <v>124048</v>
      </c>
      <c r="U36" s="634">
        <v>8697</v>
      </c>
    </row>
    <row r="37" spans="1:76" ht="15">
      <c r="A37" s="628" t="s">
        <v>1096</v>
      </c>
      <c r="B37" s="629">
        <v>31214</v>
      </c>
      <c r="C37" s="628" t="s">
        <v>1830</v>
      </c>
      <c r="D37" s="638">
        <v>2004</v>
      </c>
      <c r="E37" s="634">
        <v>5060</v>
      </c>
      <c r="G37" s="634">
        <v>252588</v>
      </c>
      <c r="N37" s="634">
        <v>3360</v>
      </c>
      <c r="O37" s="634">
        <v>6903</v>
      </c>
      <c r="P37" s="634">
        <v>136652</v>
      </c>
      <c r="Q37" s="634">
        <v>1904367</v>
      </c>
      <c r="S37" s="634"/>
      <c r="T37" s="634"/>
      <c r="U37" s="634"/>
    </row>
    <row r="38" spans="1:76" ht="15">
      <c r="A38" s="628" t="s">
        <v>1096</v>
      </c>
      <c r="B38" s="629">
        <v>31214</v>
      </c>
      <c r="C38" s="628" t="s">
        <v>1830</v>
      </c>
      <c r="D38" s="638">
        <v>2003</v>
      </c>
      <c r="E38" s="634">
        <v>5320</v>
      </c>
      <c r="G38" s="634">
        <v>251480</v>
      </c>
      <c r="N38" s="634">
        <v>3547</v>
      </c>
      <c r="O38" s="634">
        <v>7535</v>
      </c>
      <c r="P38" s="634">
        <v>135440</v>
      </c>
      <c r="Q38" s="634">
        <v>1524138</v>
      </c>
      <c r="S38" s="634"/>
      <c r="T38" s="634"/>
      <c r="U38" s="634"/>
    </row>
    <row r="39" spans="1:76" ht="15">
      <c r="A39" s="628" t="s">
        <v>1096</v>
      </c>
      <c r="B39" s="629">
        <v>31214</v>
      </c>
      <c r="C39" s="628" t="s">
        <v>1830</v>
      </c>
      <c r="D39" s="638">
        <v>2002</v>
      </c>
      <c r="E39" s="634">
        <v>5605</v>
      </c>
      <c r="G39" s="634">
        <v>253421</v>
      </c>
      <c r="N39" s="634">
        <v>3702</v>
      </c>
      <c r="O39" s="634">
        <v>7566</v>
      </c>
      <c r="P39" s="634">
        <v>136308</v>
      </c>
      <c r="Q39" s="634">
        <v>1404928</v>
      </c>
      <c r="S39" s="634"/>
      <c r="T39" s="634"/>
      <c r="U39" s="634"/>
    </row>
    <row r="40" spans="1:76" ht="15">
      <c r="A40" s="628"/>
      <c r="B40" s="629"/>
      <c r="C40" s="628"/>
      <c r="D40" s="638"/>
      <c r="E40" s="634"/>
      <c r="G40" s="634"/>
      <c r="N40" s="634"/>
      <c r="O40" s="634"/>
      <c r="P40" s="634"/>
      <c r="Q40" s="634"/>
      <c r="S40" s="634"/>
      <c r="T40" s="634"/>
      <c r="U40" s="634"/>
    </row>
    <row r="41" spans="1:76">
      <c r="A41" s="635" t="s">
        <v>1831</v>
      </c>
    </row>
    <row r="42" spans="1:76">
      <c r="A42" s="635"/>
    </row>
    <row r="43" spans="1:76" ht="15">
      <c r="A43" s="785" t="s">
        <v>1093</v>
      </c>
      <c r="B43" s="785"/>
    </row>
  </sheetData>
  <mergeCells count="2">
    <mergeCell ref="A1:O1"/>
    <mergeCell ref="A43:B43"/>
  </mergeCells>
  <hyperlinks>
    <hyperlink ref="A43:B43" location="'Table of Contents'!A1" display="Table of contents"/>
    <hyperlink ref="B2" r:id="rId1" display="javascript:openMetadataBrowser(%22dataItem%22,%22NAICSASM%22,%22dataset=AM0931GS101&amp;dsspName=EAS_2009%22,%22_lang=en%22)"/>
    <hyperlink ref="C2" r:id="rId2" display="javascript:openMetadataBrowser(%22dataItem%22,%22NAICSASM%22,%22dataset=AM0931GS101&amp;dsspName=EAS_2009%22,%22_lang=en%22)"/>
    <hyperlink ref="D2" r:id="rId3" display="javascript:openMetadataBrowser(%22dataItem%22,%22YEAR%22,%22dataset=AM0931GS101&amp;dsspName=EAS_2009%22,%22_lang=en%22)"/>
    <hyperlink ref="E2" r:id="rId4" display="javascript:openMetadataBrowser(%22dataItem%22,%22EMP%22,%22dataset=AM0931GS101&amp;dsspName=EAS_2009%22,%22_lang=en%22)"/>
    <hyperlink ref="F2" r:id="rId5" display="javascript:openMetadataBrowser(%22dataItem%22,%22EMP_S%22,%22dataset=AM0931GS101&amp;dsspName=EAS_2009%22,%22_lang=en%22)"/>
    <hyperlink ref="G2" r:id="rId6" display="javascript:openMetadataBrowser(%22dataItem%22,%22PAYANN%22,%22dataset=AM0931GS101&amp;dsspName=EAS_2009%22,%22_lang=en%22)"/>
    <hyperlink ref="H2" r:id="rId7" display="javascript:openMetadataBrowser(%22dataItem%22,%22BENEFIT%22,%22dataset=AM0931GS101&amp;dsspName=EAS_2009%22,%22_lang=en%22)"/>
    <hyperlink ref="I2" r:id="rId8" display="javascript:openMetadataBrowser(%22dataItem%22,%22BENEFIT_S%22,%22dataset=AM0931GS101&amp;dsspName=EAS_2009%22,%22_lang=en%22)"/>
    <hyperlink ref="J2" r:id="rId9" display="javascript:openMetadataBrowser(%22dataItem%22,%22BENHEA%22,%22dataset=AM0931GS101&amp;dsspName=EAS_2009%22,%22_lang=en%22)"/>
    <hyperlink ref="K2" r:id="rId10" display="javascript:openMetadataBrowser(%22dataItem%22,%22BENPEB%22,%22dataset=AM0931GS101&amp;dsspName=EAS_2009%22,%22_lang=en%22)"/>
    <hyperlink ref="L2" r:id="rId11" display="javascript:openMetadataBrowser(%22dataItem%22,%22BENPEC%22,%22dataset=AM0931GS101&amp;dsspName=EAS_2009%22,%22_lang=en%22)"/>
    <hyperlink ref="M2" r:id="rId12" display="javascript:openMetadataBrowser(%22dataItem%22,%22BENOTH%22,%22dataset=AM0931GS101&amp;dsspName=EAS_2009%22,%22_lang=en%22)"/>
    <hyperlink ref="N2" r:id="rId13" display="javascript:openMetadataBrowser(%22dataItem%22,%22EMPAVPW%22,%22dataset=AM0931GS101&amp;dsspName=EAS_2009%22,%22_lang=en%22)"/>
    <hyperlink ref="O2" r:id="rId14" display="javascript:openMetadataBrowser(%22dataItem%22,%22HOURS%22,%22dataset=AM0931GS101&amp;dsspName=EAS_2009%22,%22_lang=en%22)"/>
    <hyperlink ref="P2" r:id="rId15" display="javascript:openMetadataBrowser(%22dataItem%22,%22PAYANPW%22,%22dataset=AM0931GS101&amp;dsspName=EAS_2009%22,%22_lang=en%22)"/>
    <hyperlink ref="Q2" r:id="rId16" display="javascript:openMetadataBrowser(%22dataItem%22,%22CSTMTOT%22,%22dataset=AM0931GS101&amp;dsspName=EAS_2009%22,%22_lang=en%22)"/>
    <hyperlink ref="R2" r:id="rId17" display="javascript:openMetadataBrowser(%22dataItem%22,%22CSTMTOT_S%22,%22dataset=AM0931GS101&amp;dsspName=EAS_2009%22,%22_lang=en%22)"/>
    <hyperlink ref="S2" r:id="rId18" display="javascript:openMetadataBrowser(%22dataItem%22,%22CSTMPRT%22,%22dataset=AM0931GS101&amp;dsspName=EAS_2009%22,%22_lang=en%22)"/>
    <hyperlink ref="T2" r:id="rId19" display="javascript:openMetadataBrowser(%22dataItem%22,%22CSTRSL%22,%22dataset=AM0931GS101&amp;dsspName=EAS_2009%22,%22_lang=en%22)"/>
    <hyperlink ref="U2" r:id="rId20" display="javascript:openMetadataBrowser(%22dataItem%22,%22CSTCNT%22,%22dataset=AM0931GS101&amp;dsspName=EAS_2009%22,%22_lang=en%22)"/>
    <hyperlink ref="V2" r:id="rId21" display="javascript:openMetadataBrowser(%22dataItem%22,%22CSTFU%22,%22dataset=AM0931GS101&amp;dsspName=EAS_2009%22,%22_lang=en%22)"/>
    <hyperlink ref="W2" r:id="rId22" display="javascript:openMetadataBrowser(%22dataItem%22,%22CSTFU_S%22,%22dataset=AM0931GS101&amp;dsspName=EAS_2009%22,%22_lang=en%22)"/>
    <hyperlink ref="X2" r:id="rId23" display="javascript:openMetadataBrowser(%22dataItem%22,%22ELECPCH%22,%22dataset=AM0931GS101&amp;dsspName=EAS_2009%22,%22_lang=en%22)"/>
    <hyperlink ref="Y2" r:id="rId24" display="javascript:openMetadataBrowser(%22dataItem%22,%22CSTELEC%22,%22dataset=AM0931GS101&amp;dsspName=EAS_2009%22,%22_lang=en%22)"/>
    <hyperlink ref="Z2" r:id="rId25" display="javascript:openMetadataBrowser(%22dataItem%22,%22CSTELEC_S%22,%22dataset=AM0931GS101&amp;dsspName=EAS_2009%22,%22_lang=en%22)"/>
    <hyperlink ref="AA2" r:id="rId26" display="javascript:openMetadataBrowser(%22dataItem%22,%22ELECGEN%22,%22dataset=AM0931GS101&amp;dsspName=EAS_2009%22,%22_lang=en%22)"/>
    <hyperlink ref="AB2" r:id="rId27" display="javascript:openMetadataBrowser(%22dataItem%22,%22ELECSLD%22,%22dataset=AM0931GS101&amp;dsspName=EAS_2009%22,%22_lang=en%22)"/>
    <hyperlink ref="AC2" r:id="rId28" display="javascript:openMetadataBrowser(%22dataItem%22,%22RCPTOT%22,%22dataset=AM0931GS101&amp;dsspName=EAS_2009%22,%22_lang=en%22)"/>
    <hyperlink ref="AD2" r:id="rId29" display="javascript:openMetadataBrowser(%22dataItem%22,%22RCPTOT_S%22,%22dataset=AM0931GS101&amp;dsspName=EAS_2009%22,%22_lang=en%22)"/>
    <hyperlink ref="AE2" r:id="rId30" display="javascript:openMetadataBrowser(%22dataItem%22,%22RCPTPLM%22,%22dataset=AM0931GS101&amp;dsspName=EAS_2009%22,%22_lang=en%22)"/>
    <hyperlink ref="AF2" r:id="rId31" display="javascript:openMetadataBrowser(%22dataItem%22,%22RCPTRAN%22,%22dataset=AM0931GS101&amp;dsspName=EAS_2009%22,%22_lang=en%22)"/>
    <hyperlink ref="AG2" r:id="rId32" display="javascript:openMetadataBrowser(%22dataItem%22,%22MSCTOT%22,%22dataset=AM0931GS101&amp;dsspName=EAS_2009%22,%22_lang=en%22)"/>
    <hyperlink ref="AH2" r:id="rId33" display="javascript:openMetadataBrowser(%22dataItem%22,%22MSCRSLTT%22,%22dataset=AM0931GS101&amp;dsspName=EAS_2009%22,%22_lang=en%22)"/>
    <hyperlink ref="AI2" r:id="rId34" display="javascript:openMetadataBrowser(%22dataItem%22,%22MSCCNTTT%22,%22dataset=AM0931GS101&amp;dsspName=EAS_2009%22,%22_lang=en%22)"/>
    <hyperlink ref="AJ2" r:id="rId35" display="javascript:openMetadataBrowser(%22dataItem%22,%22MSCOTH%22,%22dataset=AM0931GS101&amp;dsspName=EAS_2009%22,%22_lang=en%22)"/>
    <hyperlink ref="AK2" r:id="rId36" display="javascript:openMetadataBrowser(%22dataItem%22,%22VALADD%22,%22dataset=AM0931GS101&amp;dsspName=EAS_2009%22,%22_lang=en%22)"/>
    <hyperlink ref="AL2" r:id="rId37" display="javascript:openMetadataBrowser(%22dataItem%22,%22VALADD_S%22,%22dataset=AM0931GS101&amp;dsspName=EAS_2009%22,%22_lang=en%22)"/>
    <hyperlink ref="AM2" r:id="rId38" display="javascript:openMetadataBrowser(%22dataItem%22,%22INVTOTE%22,%22dataset=AM0931GS101&amp;dsspName=EAS_2009%22,%22_lang=en%22)"/>
    <hyperlink ref="AN2" r:id="rId39" display="javascript:openMetadataBrowser(%22dataItem%22,%22INVTOTE_S%22,%22dataset=AM0931GS101&amp;dsspName=EAS_2009%22,%22_lang=en%22)"/>
    <hyperlink ref="AO2" r:id="rId40" display="javascript:openMetadataBrowser(%22dataItem%22,%22INVFINE%22,%22dataset=AM0931GS101&amp;dsspName=EAS_2009%22,%22_lang=en%22)"/>
    <hyperlink ref="AP2" r:id="rId41" display="javascript:openMetadataBrowser(%22dataItem%22,%22INVFINE_S%22,%22dataset=AM0931GS101&amp;dsspName=EAS_2009%22,%22_lang=en%22)"/>
    <hyperlink ref="AQ2" r:id="rId42" display="javascript:openMetadataBrowser(%22dataItem%22,%22INVWIPE%22,%22dataset=AM0931GS101&amp;dsspName=EAS_2009%22,%22_lang=en%22)"/>
    <hyperlink ref="AR2" r:id="rId43" display="javascript:openMetadataBrowser(%22dataItem%22,%22INVWIPE_S%22,%22dataset=AM0931GS101&amp;dsspName=EAS_2009%22,%22_lang=en%22)"/>
    <hyperlink ref="AS2" r:id="rId44" display="javascript:openMetadataBrowser(%22dataItem%22,%22INVMATE%22,%22dataset=AM0931GS101&amp;dsspName=EAS_2009%22,%22_lang=en%22)"/>
    <hyperlink ref="AT2" r:id="rId45" display="javascript:openMetadataBrowser(%22dataItem%22,%22INVMATE_S%22,%22dataset=AM0931GS101&amp;dsspName=EAS_2009%22,%22_lang=en%22)"/>
    <hyperlink ref="AU2" r:id="rId46" display="javascript:openMetadataBrowser(%22dataItem%22,%22INVTOTB%22,%22dataset=AM0931GS101&amp;dsspName=EAS_2009%22,%22_lang=en%22)"/>
    <hyperlink ref="AV2" r:id="rId47" display="javascript:openMetadataBrowser(%22dataItem%22,%22INVFINB%22,%22dataset=AM0931GS101&amp;dsspName=EAS_2009%22,%22_lang=en%22)"/>
    <hyperlink ref="AW2" r:id="rId48" display="javascript:openMetadataBrowser(%22dataItem%22,%22INVWIPB%22,%22dataset=AM0931GS101&amp;dsspName=EAS_2009%22,%22_lang=en%22)"/>
    <hyperlink ref="AX2" r:id="rId49" display="javascript:openMetadataBrowser(%22dataItem%22,%22INVMATB%22,%22dataset=AM0931GS101&amp;dsspName=EAS_2009%22,%22_lang=en%22)"/>
    <hyperlink ref="AY2" r:id="rId50" display="javascript:openMetadataBrowser(%22dataItem%22,%22CEXTOT%22,%22dataset=AM0931GS101&amp;dsspName=EAS_2009%22,%22_lang=en%22)"/>
    <hyperlink ref="AZ2" r:id="rId51" display="javascript:openMetadataBrowser(%22dataItem%22,%22CEXTOT_S%22,%22dataset=AM0931GS101&amp;dsspName=EAS_2009%22,%22_lang=en%22)"/>
    <hyperlink ref="BA2" r:id="rId52" display="javascript:openMetadataBrowser(%22dataItem%22,%22CEXBLD%22,%22dataset=AM0931GS101&amp;dsspName=EAS_2009%22,%22_lang=en%22)"/>
    <hyperlink ref="BB2" r:id="rId53" display="javascript:openMetadataBrowser(%22dataItem%22,%22CEXMCH%22,%22dataset=AM0931GS101&amp;dsspName=EAS_2009%22,%22_lang=en%22)"/>
    <hyperlink ref="BC2" r:id="rId54" display="javascript:openMetadataBrowser(%22dataItem%22,%22CEXMCHA%22,%22dataset=AM0931GS101&amp;dsspName=EAS_2009%22,%22_lang=en%22)"/>
    <hyperlink ref="BD2" r:id="rId55" display="javascript:openMetadataBrowser(%22dataItem%22,%22CEXMCHC%22,%22dataset=AM0931GS101&amp;dsspName=EAS_2009%22,%22_lang=en%22)"/>
    <hyperlink ref="BE2" r:id="rId56" display="javascript:openMetadataBrowser(%22dataItem%22,%22CEXMCHO%22,%22dataset=AM0931GS101&amp;dsspName=EAS_2009%22,%22_lang=en%22)"/>
    <hyperlink ref="BF2" r:id="rId57" display="javascript:openMetadataBrowser(%22dataItem%22,%22DPRTOT%22,%22dataset=AM0931GS101&amp;dsspName=EAS_2009%22,%22_lang=en%22)"/>
    <hyperlink ref="BG2" r:id="rId58" display="javascript:openMetadataBrowser(%22dataItem%22,%22DPRTOT_S%22,%22dataset=AM0931GS101&amp;dsspName=EAS_2009%22,%22_lang=en%22)"/>
    <hyperlink ref="BH2" r:id="rId59" display="javascript:openMetadataBrowser(%22dataItem%22,%22RPTOT%22,%22dataset=AM0931GS101&amp;dsspName=EAS_2009%22,%22_lang=en%22)"/>
    <hyperlink ref="BI2" r:id="rId60" display="javascript:openMetadataBrowser(%22dataItem%22,%22RPTOT_S%22,%22dataset=AM0931GS101&amp;dsspName=EAS_2009%22,%22_lang=en%22)"/>
    <hyperlink ref="BJ2" r:id="rId61" display="javascript:openMetadataBrowser(%22dataItem%22,%22RPBLD%22,%22dataset=AM0931GS101&amp;dsspName=EAS_2009%22,%22_lang=en%22)"/>
    <hyperlink ref="BK2" r:id="rId62" display="javascript:openMetadataBrowser(%22dataItem%22,%22RPMCH%22,%22dataset=AM0931GS101&amp;dsspName=EAS_2009%22,%22_lang=en%22)"/>
    <hyperlink ref="BL2" r:id="rId63" display="javascript:openMetadataBrowser(%22dataItem%22,%22PCHTT%22,%22dataset=AM0931GS101&amp;dsspName=EAS_2009%22,%22_lang=en%22)"/>
    <hyperlink ref="BM2" r:id="rId64" display="javascript:openMetadataBrowser(%22dataItem%22,%22PCHTT_S%22,%22dataset=AM0931GS101&amp;dsspName=EAS_2009%22,%22_lang=en%22)"/>
    <hyperlink ref="BN2" r:id="rId65" display="javascript:openMetadataBrowser(%22dataItem%22,%22PCHTEMP%22,%22dataset=AM0931GS101&amp;dsspName=EAS_2009%22,%22_lang=en%22)"/>
    <hyperlink ref="BO2" r:id="rId66" display="javascript:openMetadataBrowser(%22dataItem%22,%22PCHCMPQ%22,%22dataset=AM0931GS101&amp;dsspName=EAS_2009%22,%22_lang=en%22)"/>
    <hyperlink ref="BP2" r:id="rId67" display="javascript:openMetadataBrowser(%22dataItem%22,%22PCHEXSO%22,%22dataset=AM0931GS101&amp;dsspName=EAS_2009%22,%22_lang=en%22)"/>
    <hyperlink ref="BQ2" r:id="rId68" display="javascript:openMetadataBrowser(%22dataItem%22,%22PCHDAPR%22,%22dataset=AM0931GS101&amp;dsspName=EAS_2009%22,%22_lang=en%22)"/>
    <hyperlink ref="BR2" r:id="rId69" display="javascript:openMetadataBrowser(%22dataItem%22,%22PCHCSVC%22,%22dataset=AM0931GS101&amp;dsspName=EAS_2009%22,%22_lang=en%22)"/>
    <hyperlink ref="BS2" r:id="rId70" display="javascript:openMetadataBrowser(%22dataItem%22,%22PCHRPR%22,%22dataset=AM0931GS101&amp;dsspName=EAS_2009%22,%22_lang=en%22)"/>
    <hyperlink ref="BT2" r:id="rId71" display="javascript:openMetadataBrowser(%22dataItem%22,%22PCHRFUS%22,%22dataset=AM0931GS101&amp;dsspName=EAS_2009%22,%22_lang=en%22)"/>
    <hyperlink ref="BU2" r:id="rId72" display="javascript:openMetadataBrowser(%22dataItem%22,%22PCHADVT%22,%22dataset=AM0931GS101&amp;dsspName=EAS_2009%22,%22_lang=en%22)"/>
    <hyperlink ref="BV2" r:id="rId73" display="javascript:openMetadataBrowser(%22dataItem%22,%22PCHPRTE%22,%22dataset=AM0931GS101&amp;dsspName=EAS_2009%22,%22_lang=en%22)"/>
    <hyperlink ref="BW2" r:id="rId74" display="javascript:openMetadataBrowser(%22dataItem%22,%22PCHTAX%22,%22dataset=AM0931GS101&amp;dsspName=EAS_2009%22,%22_lang=en%22)"/>
    <hyperlink ref="BX2" r:id="rId75" display="javascript:openMetadataBrowser(%22dataItem%22,%22PCHOEXP%22,%22dataset=AM0931GS101&amp;dsspName=EAS_2009%22,%22_lang=en%22)"/>
    <hyperlink ref="B4" r:id="rId76" display="javascript:openMetadataBrowser(%22codeRef%22,%2231-33%22,%22ibtype=NAICSASM&amp;dsspName=EAS_2009%22,%22_lang=en%22)"/>
    <hyperlink ref="B5" r:id="rId77" display="javascript:openMetadataBrowser(%22codeRef%22,%2231-33%22,%22ibtype=NAICSASM&amp;dsspName=EAS_2009%22,%22_lang=en%22)"/>
    <hyperlink ref="B12" r:id="rId78" display="javascript:openMetadataBrowser(%22codeRef%22,%2231212%22,%22ibtype=NAICSASM&amp;dsspName=EAS_2009%22,%22_lang=en%22)"/>
    <hyperlink ref="AA12" r:id="rId79" display="javascript:openMetadataBrowser(%22domainValue%22,%22ELECGEN_F%22,%22dataset=AM0931GS101&amp;dsspName=EAS_2009&amp;value=D%22,%22_lang=en%22)"/>
    <hyperlink ref="AB12" r:id="rId80" display="javascript:openMetadataBrowser(%22domainValue%22,%22ELECSLD_F%22,%22dataset=AM0931GS101&amp;dsspName=EAS_2009&amp;value=S%22,%22_lang=en%22)"/>
    <hyperlink ref="AE12" r:id="rId81" display="javascript:openMetadataBrowser(%22domainValue%22,%22RCPTPLM_F%22,%22dataset=AM0931GS101&amp;dsspName=EAS_2009&amp;value=D%22,%22_lang=en%22)"/>
    <hyperlink ref="AF12" r:id="rId82" display="javascript:openMetadataBrowser(%22domainValue%22,%22RCPTRAN_F%22,%22dataset=AM0931GS101&amp;dsspName=EAS_2009&amp;value=S%22,%22_lang=en%22)"/>
    <hyperlink ref="AG12" r:id="rId83" display="javascript:openMetadataBrowser(%22domainValue%22,%22MSCTOT_F%22,%22dataset=AM0931GS101&amp;dsspName=EAS_2009&amp;value=D%22,%22_lang=en%22)"/>
    <hyperlink ref="AH12" r:id="rId84" display="javascript:openMetadataBrowser(%22domainValue%22,%22MSCRSLTT_F%22,%22dataset=AM0931GS101&amp;dsspName=EAS_2009&amp;value=D%22,%22_lang=en%22)"/>
    <hyperlink ref="AI12" r:id="rId85" display="javascript:openMetadataBrowser(%22domainValue%22,%22MSCCNTTT_F%22,%22dataset=AM0931GS101&amp;dsspName=EAS_2009&amp;value=D%22,%22_lang=en%22)"/>
    <hyperlink ref="AJ12" r:id="rId86" display="javascript:openMetadataBrowser(%22domainValue%22,%22MSCOTH_F%22,%22dataset=AM0931GS101&amp;dsspName=EAS_2009&amp;value=D%22,%22_lang=en%22)"/>
    <hyperlink ref="BQ12" r:id="rId87" display="javascript:openMetadataBrowser(%22domainValue%22,%22PCHDAPR_F%22,%22dataset=AM0931GS101&amp;dsspName=EAS_2009&amp;value=s%22,%22_lang=en%22)"/>
    <hyperlink ref="B13" r:id="rId88" display="javascript:openMetadataBrowser(%22codeRef%22,%2231212%22,%22ibtype=NAICSASM&amp;dsspName=EAS_2009%22,%22_lang=en%22)"/>
    <hyperlink ref="AA13" r:id="rId89" display="javascript:openMetadataBrowser(%22domainValue%22,%22ELECGEN_F%22,%22dataset=AM0931GS101&amp;dsspName=EAS_2009&amp;value=D%22,%22_lang=en%22)"/>
    <hyperlink ref="AB13" r:id="rId90" display="javascript:openMetadataBrowser(%22domainValue%22,%22ELECSLD_F%22,%22dataset=AM0931GS101&amp;dsspName=EAS_2009&amp;value=S%22,%22_lang=en%22)"/>
    <hyperlink ref="AF13" r:id="rId91" display="javascript:openMetadataBrowser(%22domainValue%22,%22RCPTRAN_F%22,%22dataset=AM0931GS101&amp;dsspName=EAS_2009&amp;value=S%22,%22_lang=en%22)"/>
    <hyperlink ref="AH13" r:id="rId92" display="javascript:openMetadataBrowser(%22domainValue%22,%22MSCRSLTT_F%22,%22dataset=AM0931GS101&amp;dsspName=EAS_2009&amp;value=D%22,%22_lang=en%22)"/>
    <hyperlink ref="AI13" r:id="rId93" display="javascript:openMetadataBrowser(%22domainValue%22,%22MSCCNTTT_F%22,%22dataset=AM0931GS101&amp;dsspName=EAS_2009&amp;value=S%22,%22_lang=en%22)"/>
    <hyperlink ref="AJ13" r:id="rId94" display="javascript:openMetadataBrowser(%22domainValue%22,%22MSCOTH_F%22,%22dataset=AM0931GS101&amp;dsspName=EAS_2009&amp;value=D%22,%22_lang=en%22)"/>
    <hyperlink ref="BP13" r:id="rId95" display="javascript:openMetadataBrowser(%22domainValue%22,%22PCHEXSO_F%22,%22dataset=AM0931GS101&amp;dsspName=EAS_2009&amp;value=s%22,%22_lang=en%22)"/>
    <hyperlink ref="B22" r:id="rId96" display="javascript:openMetadataBrowser(%22codeRef%22,%2231213%22,%22ibtype=NAICSASM&amp;dsspName=EAS_2009%22,%22_lang=en%22)"/>
    <hyperlink ref="AA22" r:id="rId97" display="javascript:openMetadataBrowser(%22domainValue%22,%22ELECGEN_F%22,%22dataset=AM0931GS101&amp;dsspName=EAS_2009&amp;value=s%22,%22_lang=en%22)"/>
    <hyperlink ref="AB22" r:id="rId98" display="javascript:openMetadataBrowser(%22domainValue%22,%22ELECSLD_F%22,%22dataset=AM0931GS101&amp;dsspName=EAS_2009&amp;value=S%22,%22_lang=en%22)"/>
    <hyperlink ref="AJ22" r:id="rId99" display="javascript:openMetadataBrowser(%22domainValue%22,%22MSCOTH_F%22,%22dataset=AM0931GS101&amp;dsspName=EAS_2009&amp;value=S%22,%22_lang=en%22)"/>
    <hyperlink ref="BA22" r:id="rId100" display="javascript:openMetadataBrowser(%22domainValue%22,%22CEXBLD_F%22,%22dataset=AM0931GS101&amp;dsspName=EAS_2009&amp;value=s%22,%22_lang=en%22)"/>
    <hyperlink ref="B23" r:id="rId101" display="javascript:openMetadataBrowser(%22codeRef%22,%2231213%22,%22ibtype=NAICSASM&amp;dsspName=EAS_2009%22,%22_lang=en%22)"/>
    <hyperlink ref="AB23" r:id="rId102" display="javascript:openMetadataBrowser(%22domainValue%22,%22ELECSLD_F%22,%22dataset=AM0931GS101&amp;dsspName=EAS_2009&amp;value=S%22,%22_lang=en%22)"/>
    <hyperlink ref="AF23" r:id="rId103" display="javascript:openMetadataBrowser(%22domainValue%22,%22RCPTRAN_F%22,%22dataset=AM0931GS101&amp;dsspName=EAS_2009&amp;value=D%22,%22_lang=en%22)"/>
    <hyperlink ref="AI23" r:id="rId104" display="javascript:openMetadataBrowser(%22domainValue%22,%22MSCCNTTT_F%22,%22dataset=AM0931GS101&amp;dsspName=EAS_2009&amp;value=D%22,%22_lang=en%22)"/>
    <hyperlink ref="AJ23" r:id="rId105" display="javascript:openMetadataBrowser(%22domainValue%22,%22MSCOTH_F%22,%22dataset=AM0931GS101&amp;dsspName=EAS_2009&amp;value=D%22,%22_lang=en%22)"/>
    <hyperlink ref="B32" r:id="rId106" display="javascript:openMetadataBrowser(%22codeRef%22,%2231214%22,%22ibtype=NAICSASM&amp;dsspName=EAS_2009%22,%22_lang=en%22)"/>
    <hyperlink ref="AA32" r:id="rId107" display="javascript:openMetadataBrowser(%22domainValue%22,%22ELECGEN_F%22,%22dataset=AM0931GS101&amp;dsspName=EAS_2009&amp;value=S%22,%22_lang=en%22)"/>
    <hyperlink ref="AB32" r:id="rId108" display="javascript:openMetadataBrowser(%22domainValue%22,%22ELECSLD_F%22,%22dataset=AM0931GS101&amp;dsspName=EAS_2009&amp;value=S%22,%22_lang=en%22)"/>
    <hyperlink ref="AE32" r:id="rId109" display="javascript:openMetadataBrowser(%22domainValue%22,%22RCPTPLM_F%22,%22dataset=AM0931GS101&amp;dsspName=EAS_2009&amp;value=D%22,%22_lang=en%22)"/>
    <hyperlink ref="AF32" r:id="rId110" display="javascript:openMetadataBrowser(%22domainValue%22,%22RCPTRAN_F%22,%22dataset=AM0931GS101&amp;dsspName=EAS_2009&amp;value=D%22,%22_lang=en%22)"/>
    <hyperlink ref="AG32" r:id="rId111" display="javascript:openMetadataBrowser(%22domainValue%22,%22MSCTOT_F%22,%22dataset=AM0931GS101&amp;dsspName=EAS_2009&amp;value=D%22,%22_lang=en%22)"/>
    <hyperlink ref="AH32" r:id="rId112" display="javascript:openMetadataBrowser(%22domainValue%22,%22MSCRSLTT_F%22,%22dataset=AM0931GS101&amp;dsspName=EAS_2009&amp;value=D%22,%22_lang=en%22)"/>
    <hyperlink ref="AI32" r:id="rId113" display="javascript:openMetadataBrowser(%22domainValue%22,%22MSCCNTTT_F%22,%22dataset=AM0931GS101&amp;dsspName=EAS_2009&amp;value=D%22,%22_lang=en%22)"/>
    <hyperlink ref="AJ32" r:id="rId114" display="javascript:openMetadataBrowser(%22domainValue%22,%22MSCOTH_F%22,%22dataset=AM0931GS101&amp;dsspName=EAS_2009&amp;value=D%22,%22_lang=en%22)"/>
    <hyperlink ref="BQ32" r:id="rId115" display="javascript:openMetadataBrowser(%22domainValue%22,%22PCHDAPR_F%22,%22dataset=AM0931GS101&amp;dsspName=EAS_2009&amp;value=s%22,%22_lang=en%22)"/>
    <hyperlink ref="B33" r:id="rId116" display="javascript:openMetadataBrowser(%22codeRef%22,%2231214%22,%22ibtype=NAICSASM&amp;dsspName=EAS_2009%22,%22_lang=en%22)"/>
    <hyperlink ref="AA33" r:id="rId117" display="javascript:openMetadataBrowser(%22domainValue%22,%22ELECGEN_F%22,%22dataset=AM0931GS101&amp;dsspName=EAS_2009&amp;value=S%22,%22_lang=en%22)"/>
    <hyperlink ref="AB33" r:id="rId118" display="javascript:openMetadataBrowser(%22domainValue%22,%22ELECSLD_F%22,%22dataset=AM0931GS101&amp;dsspName=EAS_2009&amp;value=S%22,%22_lang=en%22)"/>
    <hyperlink ref="AF33" r:id="rId119" display="javascript:openMetadataBrowser(%22domainValue%22,%22RCPTRAN_F%22,%22dataset=AM0931GS101&amp;dsspName=EAS_2009&amp;value=D%22,%22_lang=en%22)"/>
    <hyperlink ref="AH33" r:id="rId120" display="javascript:openMetadataBrowser(%22domainValue%22,%22MSCRSLTT_F%22,%22dataset=AM0931GS101&amp;dsspName=EAS_2009&amp;value=D%22,%22_lang=en%22)"/>
    <hyperlink ref="AI33" r:id="rId121" display="javascript:openMetadataBrowser(%22domainValue%22,%22MSCCNTTT_F%22,%22dataset=AM0931GS101&amp;dsspName=EAS_2009&amp;value=D%22,%22_lang=en%22)"/>
  </hyperlinks>
  <pageMargins left="0.7" right="0.7" top="0.75" bottom="0.75" header="0.3" footer="0.3"/>
  <pageSetup orientation="portrait" verticalDpi="1200" r:id="rId122"/>
</worksheet>
</file>

<file path=xl/worksheets/sheet48.xml><?xml version="1.0" encoding="utf-8"?>
<worksheet xmlns="http://schemas.openxmlformats.org/spreadsheetml/2006/main" xmlns:r="http://schemas.openxmlformats.org/officeDocument/2006/relationships">
  <sheetPr codeName="Sheet39">
    <pageSetUpPr fitToPage="1"/>
  </sheetPr>
  <dimension ref="A1:M41"/>
  <sheetViews>
    <sheetView workbookViewId="0">
      <selection activeCell="K22" sqref="K22"/>
    </sheetView>
  </sheetViews>
  <sheetFormatPr defaultRowHeight="12.75"/>
  <cols>
    <col min="1" max="1" width="27.28515625" customWidth="1"/>
    <col min="2" max="2" width="12.7109375" style="5" customWidth="1"/>
    <col min="3" max="3" width="14" style="5" bestFit="1" customWidth="1"/>
    <col min="4" max="5" width="15" style="5" bestFit="1" customWidth="1"/>
    <col min="6" max="6" width="16.28515625" style="5" customWidth="1"/>
    <col min="7" max="8" width="15" style="5" bestFit="1" customWidth="1"/>
    <col min="9" max="9" width="16" style="5" bestFit="1" customWidth="1"/>
    <col min="10" max="10" width="12.28515625" style="5" bestFit="1" customWidth="1"/>
    <col min="11" max="11" width="15" style="5" bestFit="1" customWidth="1"/>
  </cols>
  <sheetData>
    <row r="1" spans="1:13" ht="18">
      <c r="A1" s="786" t="s">
        <v>762</v>
      </c>
      <c r="B1" s="786"/>
      <c r="C1" s="786"/>
      <c r="D1" s="786"/>
      <c r="E1" s="786"/>
      <c r="F1" s="786"/>
      <c r="G1" s="786"/>
    </row>
    <row r="2" spans="1:13" ht="18">
      <c r="A2" s="226"/>
      <c r="B2" s="238"/>
      <c r="C2" s="238"/>
      <c r="D2" s="238"/>
      <c r="E2" s="238"/>
      <c r="F2" s="238"/>
      <c r="G2" s="238"/>
    </row>
    <row r="3" spans="1:13" s="146" customFormat="1" ht="32.25" customHeight="1" thickBot="1">
      <c r="A3" s="241"/>
      <c r="B3" s="121" t="s">
        <v>773</v>
      </c>
      <c r="C3" s="121" t="s">
        <v>763</v>
      </c>
      <c r="D3" s="121" t="s">
        <v>764</v>
      </c>
      <c r="E3" s="121" t="s">
        <v>61</v>
      </c>
      <c r="F3" s="121" t="s">
        <v>771</v>
      </c>
      <c r="G3" s="121" t="s">
        <v>769</v>
      </c>
      <c r="H3" s="121" t="s">
        <v>770</v>
      </c>
      <c r="I3" s="121" t="s">
        <v>765</v>
      </c>
      <c r="J3" s="121" t="s">
        <v>774</v>
      </c>
      <c r="K3" s="121" t="s">
        <v>772</v>
      </c>
    </row>
    <row r="4" spans="1:13" s="146" customFormat="1">
      <c r="B4" s="22"/>
      <c r="C4" s="22"/>
      <c r="D4" s="240"/>
      <c r="E4" s="240"/>
      <c r="F4" s="22"/>
      <c r="G4" s="22"/>
      <c r="H4" s="22"/>
      <c r="I4" s="22"/>
      <c r="J4" s="239"/>
      <c r="K4" s="239"/>
    </row>
    <row r="5" spans="1:13">
      <c r="A5" s="9" t="s">
        <v>766</v>
      </c>
      <c r="B5" s="259">
        <v>1</v>
      </c>
      <c r="C5" s="259">
        <v>31</v>
      </c>
      <c r="D5" s="259">
        <v>13.77778</v>
      </c>
      <c r="E5" s="218">
        <f>G5/6</f>
        <v>55</v>
      </c>
      <c r="F5" s="218">
        <v>496</v>
      </c>
      <c r="G5" s="218">
        <v>330</v>
      </c>
      <c r="H5" s="218">
        <v>248</v>
      </c>
      <c r="I5" s="218">
        <v>3968</v>
      </c>
      <c r="J5" s="261">
        <v>1.1734</v>
      </c>
      <c r="K5" s="259">
        <v>117.34429999999999</v>
      </c>
    </row>
    <row r="6" spans="1:13">
      <c r="A6" s="9"/>
      <c r="B6" s="259"/>
      <c r="C6" s="259"/>
      <c r="D6" s="259"/>
      <c r="E6" s="259"/>
      <c r="F6" s="259"/>
      <c r="G6" s="259"/>
      <c r="H6" s="259"/>
      <c r="I6" s="259"/>
      <c r="J6" s="261"/>
      <c r="K6" s="259"/>
    </row>
    <row r="7" spans="1:13">
      <c r="A7" s="9" t="s">
        <v>778</v>
      </c>
      <c r="B7" s="263">
        <f>I7/I5</f>
        <v>3.2258064516129031E-2</v>
      </c>
      <c r="C7" s="259">
        <v>1</v>
      </c>
      <c r="D7" s="261">
        <v>7.2580633454736546E-2</v>
      </c>
      <c r="E7" s="261">
        <f>I11/I7</f>
        <v>0.5625</v>
      </c>
      <c r="F7" s="259">
        <v>16</v>
      </c>
      <c r="G7" s="259">
        <v>10.666666666666666</v>
      </c>
      <c r="H7" s="259">
        <v>8</v>
      </c>
      <c r="I7" s="259">
        <v>128</v>
      </c>
      <c r="J7" s="263">
        <v>3.7852999999999998E-2</v>
      </c>
      <c r="K7" s="259">
        <v>3.7852999999999999</v>
      </c>
      <c r="M7" s="258"/>
    </row>
    <row r="8" spans="1:13">
      <c r="A8" s="9"/>
      <c r="B8" s="259"/>
      <c r="C8" s="259"/>
      <c r="D8" s="259"/>
      <c r="E8" s="259"/>
      <c r="F8" s="259"/>
      <c r="G8" s="259"/>
      <c r="H8" s="259"/>
      <c r="I8" s="259"/>
      <c r="J8" s="261"/>
      <c r="K8" s="259"/>
    </row>
    <row r="9" spans="1:13">
      <c r="A9" s="9" t="s">
        <v>767</v>
      </c>
      <c r="B9" s="261">
        <f>I9/I5</f>
        <v>7.2580645161290328E-2</v>
      </c>
      <c r="C9" s="261">
        <v>2.25</v>
      </c>
      <c r="D9" s="259">
        <v>1</v>
      </c>
      <c r="E9" s="261">
        <v>0.25</v>
      </c>
      <c r="F9" s="259">
        <v>36</v>
      </c>
      <c r="G9" s="259">
        <v>24</v>
      </c>
      <c r="H9" s="259">
        <v>18</v>
      </c>
      <c r="I9" s="259">
        <v>288</v>
      </c>
      <c r="J9" s="263">
        <v>8.5169250000000002E-2</v>
      </c>
      <c r="K9" s="259">
        <v>8.5169250000000005</v>
      </c>
    </row>
    <row r="10" spans="1:13">
      <c r="A10" s="9"/>
      <c r="B10" s="259"/>
      <c r="C10" s="259"/>
      <c r="D10" s="259"/>
      <c r="E10" s="259"/>
      <c r="F10" s="259"/>
      <c r="G10" s="259"/>
      <c r="H10" s="259"/>
      <c r="I10" s="259"/>
      <c r="J10" s="261"/>
      <c r="K10" s="259"/>
    </row>
    <row r="11" spans="1:13">
      <c r="A11" s="9" t="s">
        <v>62</v>
      </c>
      <c r="B11" s="261">
        <f>I11/I5</f>
        <v>1.8145161290322582E-2</v>
      </c>
      <c r="C11" s="261">
        <f>I11/I7</f>
        <v>0.5625</v>
      </c>
      <c r="D11" s="261">
        <v>0.25</v>
      </c>
      <c r="E11" s="259">
        <v>1</v>
      </c>
      <c r="F11" s="259">
        <f>I11/8</f>
        <v>9</v>
      </c>
      <c r="G11" s="259">
        <f>I11/12</f>
        <v>6</v>
      </c>
      <c r="H11" s="259">
        <f>I11/16</f>
        <v>4.5</v>
      </c>
      <c r="I11" s="259">
        <f>12*6</f>
        <v>72</v>
      </c>
      <c r="J11" s="263">
        <f>1/E13</f>
        <v>2.1292461900688172E-2</v>
      </c>
      <c r="K11" s="259">
        <f>I11/I15</f>
        <v>2.1292955580528776</v>
      </c>
    </row>
    <row r="12" spans="1:13">
      <c r="A12" s="9"/>
      <c r="B12" s="259"/>
      <c r="C12" s="259"/>
      <c r="D12" s="259"/>
      <c r="E12" s="259"/>
      <c r="F12" s="259"/>
      <c r="G12" s="259"/>
      <c r="H12" s="259"/>
      <c r="I12" s="259"/>
      <c r="J12" s="261"/>
      <c r="K12" s="259"/>
    </row>
    <row r="13" spans="1:13">
      <c r="A13" s="9" t="s">
        <v>768</v>
      </c>
      <c r="B13" s="261">
        <v>0.85219999999999996</v>
      </c>
      <c r="C13" s="259">
        <v>26.4178</v>
      </c>
      <c r="D13" s="259">
        <v>11.741244444444446</v>
      </c>
      <c r="E13" s="218">
        <f>I13/I11</f>
        <v>46.964977777777776</v>
      </c>
      <c r="F13" s="218">
        <v>422.6848</v>
      </c>
      <c r="G13" s="218">
        <v>281.78986666666668</v>
      </c>
      <c r="H13" s="218">
        <v>211.3424</v>
      </c>
      <c r="I13" s="218">
        <v>3381.4784</v>
      </c>
      <c r="J13" s="261">
        <v>1</v>
      </c>
      <c r="K13" s="218">
        <v>100</v>
      </c>
    </row>
    <row r="14" spans="1:13">
      <c r="A14" s="9"/>
      <c r="B14" s="259"/>
      <c r="C14" s="259"/>
      <c r="D14" s="259"/>
      <c r="E14" s="259"/>
      <c r="F14" s="259"/>
      <c r="G14" s="259"/>
      <c r="H14" s="259"/>
      <c r="I14" s="259"/>
      <c r="J14" s="261"/>
      <c r="K14" s="259"/>
    </row>
    <row r="15" spans="1:13" ht="13.5" thickBot="1">
      <c r="A15" s="50" t="s">
        <v>781</v>
      </c>
      <c r="B15" s="262">
        <v>8.5219307627213258E-3</v>
      </c>
      <c r="C15" s="262">
        <v>0.26427800000000001</v>
      </c>
      <c r="D15" s="262">
        <v>0.11740972222222222</v>
      </c>
      <c r="E15" s="262">
        <f>I15/I11</f>
        <v>0.46963888888888888</v>
      </c>
      <c r="F15" s="260">
        <v>4.22675</v>
      </c>
      <c r="G15" s="260">
        <v>2.8178333333333332</v>
      </c>
      <c r="H15" s="260">
        <v>2.113375</v>
      </c>
      <c r="I15" s="260">
        <v>33.814</v>
      </c>
      <c r="J15" s="262">
        <v>0.01</v>
      </c>
      <c r="K15" s="264">
        <v>1</v>
      </c>
    </row>
    <row r="17" spans="1:11" s="146" customFormat="1" ht="32.25" customHeight="1" thickBot="1">
      <c r="A17" s="241"/>
      <c r="B17" s="121" t="s">
        <v>773</v>
      </c>
      <c r="C17" s="121" t="s">
        <v>763</v>
      </c>
      <c r="D17" s="121" t="s">
        <v>764</v>
      </c>
      <c r="E17" s="121" t="s">
        <v>61</v>
      </c>
      <c r="F17" s="121" t="s">
        <v>771</v>
      </c>
      <c r="G17" s="121" t="s">
        <v>769</v>
      </c>
      <c r="H17" s="121" t="s">
        <v>770</v>
      </c>
      <c r="I17" s="121" t="s">
        <v>765</v>
      </c>
      <c r="J17" s="121" t="s">
        <v>774</v>
      </c>
      <c r="K17" s="121" t="s">
        <v>772</v>
      </c>
    </row>
    <row r="18" spans="1:11">
      <c r="J18"/>
    </row>
    <row r="19" spans="1:11">
      <c r="A19" s="9" t="s">
        <v>2093</v>
      </c>
      <c r="B19" s="242">
        <f>'Beer Shipments by State'!AT56</f>
        <v>203314136.49030307</v>
      </c>
      <c r="C19" s="218">
        <f t="shared" ref="C19:J19" si="0">$B$19*C5</f>
        <v>6302738231.1993952</v>
      </c>
      <c r="D19" s="218">
        <f t="shared" si="0"/>
        <v>2801217443.4533677</v>
      </c>
      <c r="E19" s="218">
        <f>$B$19*E5</f>
        <v>11182277506.966669</v>
      </c>
      <c r="F19" s="218">
        <f t="shared" si="0"/>
        <v>100843811699.19032</v>
      </c>
      <c r="G19" s="218">
        <f t="shared" si="0"/>
        <v>67093665041.800011</v>
      </c>
      <c r="H19" s="218">
        <f t="shared" si="0"/>
        <v>50421905849.595161</v>
      </c>
      <c r="I19" s="218">
        <f t="shared" si="0"/>
        <v>806750493593.52258</v>
      </c>
      <c r="J19" s="218">
        <f t="shared" si="0"/>
        <v>238568807.75772163</v>
      </c>
      <c r="K19" s="218">
        <f>$B$19*K5</f>
        <v>23857755026.559067</v>
      </c>
    </row>
    <row r="20" spans="1:11" ht="13.5" thickBot="1">
      <c r="A20" s="30"/>
      <c r="B20" s="48"/>
      <c r="C20" s="48"/>
      <c r="D20" s="48"/>
      <c r="E20" s="48"/>
      <c r="F20" s="48"/>
      <c r="G20" s="48"/>
      <c r="H20" s="48"/>
      <c r="I20" s="48"/>
      <c r="J20" s="48"/>
      <c r="K20" s="48"/>
    </row>
    <row r="22" spans="1:11">
      <c r="A22" s="9" t="s">
        <v>1999</v>
      </c>
    </row>
    <row r="23" spans="1:11">
      <c r="A23" t="s">
        <v>1099</v>
      </c>
      <c r="B23" s="5" t="s">
        <v>775</v>
      </c>
      <c r="D23" s="218"/>
    </row>
    <row r="24" spans="1:11">
      <c r="A24" t="s">
        <v>1100</v>
      </c>
      <c r="B24" s="5" t="s">
        <v>776</v>
      </c>
    </row>
    <row r="25" spans="1:11">
      <c r="A25" t="s">
        <v>1101</v>
      </c>
      <c r="B25" s="5" t="s">
        <v>777</v>
      </c>
    </row>
    <row r="26" spans="1:11">
      <c r="J26"/>
    </row>
    <row r="28" spans="1:11" ht="15">
      <c r="A28" s="748" t="s">
        <v>1093</v>
      </c>
      <c r="B28" s="748"/>
      <c r="C28" s="244"/>
      <c r="D28" s="266"/>
      <c r="E28" s="244"/>
      <c r="F28" s="244"/>
      <c r="G28" s="244"/>
      <c r="H28" s="244"/>
      <c r="I28" s="244"/>
      <c r="J28" s="244"/>
      <c r="K28" s="244"/>
    </row>
    <row r="29" spans="1:11">
      <c r="D29" s="266"/>
    </row>
    <row r="30" spans="1:11">
      <c r="B30" s="243"/>
      <c r="C30" s="244"/>
      <c r="D30" s="266"/>
      <c r="E30" s="244"/>
      <c r="F30" s="244"/>
      <c r="G30" s="244"/>
      <c r="H30" s="244"/>
      <c r="I30" s="244"/>
      <c r="J30" s="244"/>
      <c r="K30" s="244"/>
    </row>
    <row r="31" spans="1:11">
      <c r="C31" s="265"/>
    </row>
    <row r="34" spans="4:8">
      <c r="D34" s="6"/>
      <c r="E34" s="6"/>
    </row>
    <row r="41" spans="4:8">
      <c r="F41" s="245"/>
      <c r="G41" s="245"/>
      <c r="H41" s="245"/>
    </row>
  </sheetData>
  <mergeCells count="2">
    <mergeCell ref="A1:G1"/>
    <mergeCell ref="A28:B28"/>
  </mergeCells>
  <phoneticPr fontId="15" type="noConversion"/>
  <hyperlinks>
    <hyperlink ref="A28:B28" location="'Table of Contents'!A1" display="Table of contents"/>
  </hyperlinks>
  <pageMargins left="0.75" right="0.75" top="1" bottom="1" header="0.5" footer="0.5"/>
  <pageSetup scale="70" orientation="landscape" verticalDpi="1200" r:id="rId1"/>
  <headerFooter alignWithMargins="0"/>
</worksheet>
</file>

<file path=xl/worksheets/sheet5.xml><?xml version="1.0" encoding="utf-8"?>
<worksheet xmlns="http://schemas.openxmlformats.org/spreadsheetml/2006/main" xmlns:r="http://schemas.openxmlformats.org/officeDocument/2006/relationships">
  <dimension ref="A1:L39"/>
  <sheetViews>
    <sheetView workbookViewId="0"/>
  </sheetViews>
  <sheetFormatPr defaultRowHeight="12.75"/>
  <cols>
    <col min="2" max="2" width="14.5703125" bestFit="1" customWidth="1"/>
    <col min="3" max="3" width="12.7109375" bestFit="1" customWidth="1"/>
    <col min="4" max="4" width="13.42578125" bestFit="1" customWidth="1"/>
    <col min="5" max="5" width="14.5703125" bestFit="1" customWidth="1"/>
    <col min="6" max="6" width="12.7109375" bestFit="1" customWidth="1"/>
    <col min="7" max="7" width="13.42578125" bestFit="1" customWidth="1"/>
    <col min="8" max="8" width="9.7109375" bestFit="1" customWidth="1"/>
  </cols>
  <sheetData>
    <row r="1" spans="1:12" ht="15.75">
      <c r="A1" s="27" t="s">
        <v>2136</v>
      </c>
      <c r="B1" s="27"/>
      <c r="C1" s="27"/>
      <c r="D1" s="27"/>
      <c r="E1" s="27"/>
      <c r="F1" s="27"/>
      <c r="G1" s="27"/>
      <c r="H1" s="27"/>
      <c r="I1" s="27"/>
      <c r="J1" s="27"/>
      <c r="K1" s="27"/>
      <c r="L1" s="27"/>
    </row>
    <row r="2" spans="1:12">
      <c r="A2" s="10"/>
      <c r="B2" s="10"/>
      <c r="C2" s="10"/>
      <c r="D2" s="10"/>
      <c r="E2" s="10"/>
      <c r="F2" s="10"/>
      <c r="G2" s="10"/>
      <c r="H2" s="10"/>
      <c r="I2" s="10"/>
      <c r="J2" s="10"/>
      <c r="K2" s="10"/>
      <c r="L2" s="10"/>
    </row>
    <row r="3" spans="1:12">
      <c r="A3" s="12"/>
      <c r="B3" s="10" t="s">
        <v>1703</v>
      </c>
      <c r="C3" s="10" t="s">
        <v>1702</v>
      </c>
      <c r="D3" s="10" t="s">
        <v>1704</v>
      </c>
      <c r="E3" s="10" t="s">
        <v>1703</v>
      </c>
      <c r="F3" s="10" t="s">
        <v>1702</v>
      </c>
      <c r="G3" s="10" t="s">
        <v>1704</v>
      </c>
      <c r="H3" s="10" t="s">
        <v>1705</v>
      </c>
      <c r="I3" s="10" t="s">
        <v>1706</v>
      </c>
      <c r="J3" s="10" t="s">
        <v>1706</v>
      </c>
      <c r="K3" s="10" t="s">
        <v>843</v>
      </c>
      <c r="L3" s="10" t="s">
        <v>1707</v>
      </c>
    </row>
    <row r="4" spans="1:12">
      <c r="A4" s="253" t="s">
        <v>227</v>
      </c>
      <c r="B4" s="11" t="s">
        <v>773</v>
      </c>
      <c r="C4" s="11" t="s">
        <v>773</v>
      </c>
      <c r="D4" s="11" t="s">
        <v>773</v>
      </c>
      <c r="E4" s="11" t="s">
        <v>1708</v>
      </c>
      <c r="F4" s="11" t="s">
        <v>1708</v>
      </c>
      <c r="G4" s="11" t="s">
        <v>1708</v>
      </c>
      <c r="H4" s="11" t="s">
        <v>846</v>
      </c>
      <c r="I4" s="11" t="s">
        <v>846</v>
      </c>
      <c r="J4" s="11" t="s">
        <v>1709</v>
      </c>
      <c r="K4" s="11" t="s">
        <v>848</v>
      </c>
      <c r="L4" s="11" t="s">
        <v>848</v>
      </c>
    </row>
    <row r="5" spans="1:12">
      <c r="A5" s="3">
        <v>1980</v>
      </c>
      <c r="B5" s="186">
        <v>173367020</v>
      </c>
      <c r="C5" s="186">
        <v>4566646.2989840349</v>
      </c>
      <c r="D5" s="186">
        <f t="shared" ref="D5:D14" si="0">B5+C5</f>
        <v>177933666.29898402</v>
      </c>
      <c r="E5" s="186">
        <f t="shared" ref="E5:E33" si="1">B5*13.7778</f>
        <v>2388616128.1559997</v>
      </c>
      <c r="F5" s="186">
        <f t="shared" ref="F5:F33" si="2">C5*13.77778</f>
        <v>62918248.045216255</v>
      </c>
      <c r="G5" s="186">
        <f t="shared" ref="G5:G33" si="3">E5+F5</f>
        <v>2451534376.2012157</v>
      </c>
      <c r="H5" s="497">
        <f t="shared" ref="H5:H33" si="4">1-I5</f>
        <v>0.97433515570656148</v>
      </c>
      <c r="I5" s="122">
        <f t="shared" ref="I5:I33" si="5">F5/G5</f>
        <v>2.5664844293438568E-2</v>
      </c>
      <c r="J5" s="4"/>
      <c r="K5" s="4"/>
      <c r="L5" s="4"/>
    </row>
    <row r="6" spans="1:12">
      <c r="A6" s="251">
        <v>1981</v>
      </c>
      <c r="B6" s="186">
        <v>176696493</v>
      </c>
      <c r="C6" s="186">
        <v>5220069.0130624091</v>
      </c>
      <c r="D6" s="186">
        <f t="shared" si="0"/>
        <v>181916562.01306242</v>
      </c>
      <c r="E6" s="186">
        <f t="shared" si="1"/>
        <v>2434488941.2553997</v>
      </c>
      <c r="F6" s="186">
        <f t="shared" si="2"/>
        <v>71920962.446790993</v>
      </c>
      <c r="G6" s="186">
        <f t="shared" si="3"/>
        <v>2506409903.7021909</v>
      </c>
      <c r="H6" s="497">
        <f t="shared" si="4"/>
        <v>0.97130518741545135</v>
      </c>
      <c r="I6" s="122">
        <f t="shared" si="5"/>
        <v>2.8694812584548649E-2</v>
      </c>
      <c r="J6" s="4">
        <f t="shared" ref="J6:J33" si="6">F6/F5-1</f>
        <v>0.14308590403065469</v>
      </c>
      <c r="K6" s="4">
        <f t="shared" ref="K6:K33" si="7">E6/E5-1</f>
        <v>1.9204765704572857E-2</v>
      </c>
      <c r="L6" s="4">
        <f t="shared" ref="L6:L33" si="8">G6/G5-1</f>
        <v>2.2384155830605934E-2</v>
      </c>
    </row>
    <row r="7" spans="1:12">
      <c r="A7" s="29">
        <v>1982</v>
      </c>
      <c r="B7" s="103">
        <v>176574835</v>
      </c>
      <c r="C7" s="103">
        <v>5753511.8287373008</v>
      </c>
      <c r="D7" s="103">
        <f t="shared" si="0"/>
        <v>182328346.82873729</v>
      </c>
      <c r="E7" s="103">
        <f t="shared" si="1"/>
        <v>2432812761.6629996</v>
      </c>
      <c r="F7" s="103">
        <f t="shared" si="2"/>
        <v>79270620.203740209</v>
      </c>
      <c r="G7" s="103">
        <f t="shared" si="3"/>
        <v>2512083381.8667397</v>
      </c>
      <c r="H7" s="497">
        <f t="shared" si="4"/>
        <v>0.96844427188366899</v>
      </c>
      <c r="I7" s="34">
        <f t="shared" si="5"/>
        <v>3.1555728116331026E-2</v>
      </c>
      <c r="J7" s="491">
        <f t="shared" si="6"/>
        <v>0.10219075922943444</v>
      </c>
      <c r="K7" s="491">
        <f t="shared" si="7"/>
        <v>-6.8851394803859378E-4</v>
      </c>
      <c r="L7" s="491">
        <f t="shared" si="8"/>
        <v>2.2635875146235218E-3</v>
      </c>
    </row>
    <row r="8" spans="1:12">
      <c r="A8" s="251">
        <v>1983</v>
      </c>
      <c r="B8" s="186">
        <v>177494928</v>
      </c>
      <c r="C8" s="186">
        <v>6312578.6647314951</v>
      </c>
      <c r="D8" s="186">
        <f t="shared" si="0"/>
        <v>183807506.6647315</v>
      </c>
      <c r="E8" s="186">
        <f t="shared" si="1"/>
        <v>2445489618.9983997</v>
      </c>
      <c r="F8" s="186">
        <f t="shared" si="2"/>
        <v>86973320.075364292</v>
      </c>
      <c r="G8" s="186">
        <f t="shared" si="3"/>
        <v>2532462939.0737638</v>
      </c>
      <c r="H8" s="497">
        <f t="shared" si="4"/>
        <v>0.96565662670381491</v>
      </c>
      <c r="I8" s="122">
        <f t="shared" si="5"/>
        <v>3.434337329618508E-2</v>
      </c>
      <c r="J8" s="4">
        <f t="shared" si="6"/>
        <v>9.7169668306198664E-2</v>
      </c>
      <c r="K8" s="4">
        <f t="shared" si="7"/>
        <v>5.2107821593037063E-3</v>
      </c>
      <c r="L8" s="4">
        <f t="shared" si="8"/>
        <v>8.1126117684358068E-3</v>
      </c>
    </row>
    <row r="9" spans="1:12">
      <c r="A9" s="493">
        <v>1984</v>
      </c>
      <c r="B9" s="494">
        <v>175479499</v>
      </c>
      <c r="C9" s="494">
        <v>7202117.4891146589</v>
      </c>
      <c r="D9" s="494">
        <f t="shared" si="0"/>
        <v>182681616.48911467</v>
      </c>
      <c r="E9" s="494">
        <f t="shared" si="1"/>
        <v>2417721441.3221998</v>
      </c>
      <c r="F9" s="494">
        <f t="shared" si="2"/>
        <v>99229190.29917416</v>
      </c>
      <c r="G9" s="494">
        <f t="shared" si="3"/>
        <v>2516950631.6213741</v>
      </c>
      <c r="H9" s="498">
        <f t="shared" si="4"/>
        <v>0.96057563106223798</v>
      </c>
      <c r="I9" s="499">
        <f t="shared" si="5"/>
        <v>3.9424368937762001E-2</v>
      </c>
      <c r="J9" s="495">
        <f t="shared" si="6"/>
        <v>0.14091528543684295</v>
      </c>
      <c r="K9" s="495">
        <f t="shared" si="7"/>
        <v>-1.1354854038420736E-2</v>
      </c>
      <c r="L9" s="495">
        <f t="shared" si="8"/>
        <v>-6.1253837965594693E-3</v>
      </c>
    </row>
    <row r="10" spans="1:12">
      <c r="A10" s="251">
        <v>1985</v>
      </c>
      <c r="B10" s="186">
        <v>175131610</v>
      </c>
      <c r="C10" s="186">
        <v>7914984.8330914369</v>
      </c>
      <c r="D10" s="186">
        <f t="shared" si="0"/>
        <v>183046594.83309144</v>
      </c>
      <c r="E10" s="186">
        <f t="shared" si="1"/>
        <v>2412928296.2579999</v>
      </c>
      <c r="F10" s="186">
        <f t="shared" si="2"/>
        <v>109050919.73367053</v>
      </c>
      <c r="G10" s="186">
        <f t="shared" si="3"/>
        <v>2521979215.9916706</v>
      </c>
      <c r="H10" s="497">
        <f t="shared" si="4"/>
        <v>0.95675978650331961</v>
      </c>
      <c r="I10" s="122">
        <f t="shared" si="5"/>
        <v>4.3240213496680419E-2</v>
      </c>
      <c r="J10" s="4">
        <f t="shared" si="6"/>
        <v>9.8980243665034884E-2</v>
      </c>
      <c r="K10" s="4">
        <f t="shared" si="7"/>
        <v>-1.9825050902384511E-3</v>
      </c>
      <c r="L10" s="4">
        <f t="shared" si="8"/>
        <v>1.9978875656601058E-3</v>
      </c>
    </row>
    <row r="11" spans="1:12">
      <c r="A11" s="3">
        <v>1986</v>
      </c>
      <c r="B11" s="186">
        <v>178721027</v>
      </c>
      <c r="C11" s="186">
        <v>8836576.9956458639</v>
      </c>
      <c r="D11" s="186">
        <f t="shared" si="0"/>
        <v>187557603.99564585</v>
      </c>
      <c r="E11" s="186">
        <f t="shared" si="1"/>
        <v>2462382565.8006001</v>
      </c>
      <c r="F11" s="186">
        <f t="shared" si="2"/>
        <v>121748413.79906967</v>
      </c>
      <c r="G11" s="186">
        <f t="shared" si="3"/>
        <v>2584130979.5996699</v>
      </c>
      <c r="H11" s="497">
        <f t="shared" si="4"/>
        <v>0.95288612893068958</v>
      </c>
      <c r="I11" s="122">
        <f t="shared" si="5"/>
        <v>4.7113871069310413E-2</v>
      </c>
      <c r="J11" s="4">
        <f t="shared" si="6"/>
        <v>0.11643637757856218</v>
      </c>
      <c r="K11" s="4">
        <f t="shared" si="7"/>
        <v>2.0495540468108642E-2</v>
      </c>
      <c r="L11" s="4">
        <f t="shared" si="8"/>
        <v>2.4644042747814954E-2</v>
      </c>
    </row>
    <row r="12" spans="1:12">
      <c r="A12" s="496">
        <v>1987</v>
      </c>
      <c r="B12" s="494">
        <v>177848586</v>
      </c>
      <c r="C12" s="494">
        <v>9342409</v>
      </c>
      <c r="D12" s="494">
        <f t="shared" si="0"/>
        <v>187190995</v>
      </c>
      <c r="E12" s="494">
        <f t="shared" si="1"/>
        <v>2450362248.1907997</v>
      </c>
      <c r="F12" s="494">
        <f t="shared" si="2"/>
        <v>128717655.87202001</v>
      </c>
      <c r="G12" s="494">
        <f t="shared" si="3"/>
        <v>2579079904.0628195</v>
      </c>
      <c r="H12" s="498">
        <f t="shared" si="4"/>
        <v>0.95009163707210031</v>
      </c>
      <c r="I12" s="499">
        <f t="shared" si="5"/>
        <v>4.9908362927899727E-2</v>
      </c>
      <c r="J12" s="495">
        <f t="shared" si="6"/>
        <v>5.724298046668741E-2</v>
      </c>
      <c r="K12" s="495">
        <f t="shared" si="7"/>
        <v>-4.8815800504550255E-3</v>
      </c>
      <c r="L12" s="495">
        <f t="shared" si="8"/>
        <v>-1.9546515160129285E-3</v>
      </c>
    </row>
    <row r="13" spans="1:12">
      <c r="A13" s="3">
        <v>1988</v>
      </c>
      <c r="B13" s="186">
        <v>178234047</v>
      </c>
      <c r="C13" s="186">
        <v>9398335</v>
      </c>
      <c r="D13" s="186">
        <f t="shared" si="0"/>
        <v>187632382</v>
      </c>
      <c r="E13" s="186">
        <f t="shared" si="1"/>
        <v>2455673052.7565999</v>
      </c>
      <c r="F13" s="186">
        <f t="shared" si="2"/>
        <v>129488191.9963</v>
      </c>
      <c r="G13" s="186">
        <f t="shared" si="3"/>
        <v>2585161244.7529001</v>
      </c>
      <c r="H13" s="497">
        <f t="shared" si="4"/>
        <v>0.94991098050107237</v>
      </c>
      <c r="I13" s="122">
        <f t="shared" si="5"/>
        <v>5.0089019498927613E-2</v>
      </c>
      <c r="J13" s="4">
        <f t="shared" si="6"/>
        <v>5.9862504414009976E-3</v>
      </c>
      <c r="K13" s="4">
        <f t="shared" si="7"/>
        <v>2.1673548756806493E-3</v>
      </c>
      <c r="L13" s="4">
        <f t="shared" si="8"/>
        <v>2.3579497015586703E-3</v>
      </c>
    </row>
    <row r="14" spans="1:12">
      <c r="A14" s="251">
        <v>1989</v>
      </c>
      <c r="B14" s="186">
        <v>179396985</v>
      </c>
      <c r="C14" s="186">
        <v>8659761</v>
      </c>
      <c r="D14" s="186">
        <f t="shared" si="0"/>
        <v>188056746</v>
      </c>
      <c r="E14" s="186">
        <f t="shared" si="1"/>
        <v>2471695779.9329996</v>
      </c>
      <c r="F14" s="186">
        <f t="shared" si="2"/>
        <v>119312281.91057999</v>
      </c>
      <c r="G14" s="186">
        <f t="shared" si="3"/>
        <v>2591008061.8435798</v>
      </c>
      <c r="H14" s="497">
        <f t="shared" si="4"/>
        <v>0.95395140460285344</v>
      </c>
      <c r="I14" s="122">
        <f t="shared" si="5"/>
        <v>4.6048595397146598E-2</v>
      </c>
      <c r="J14" s="4">
        <f t="shared" si="6"/>
        <v>-7.8585621814927897E-2</v>
      </c>
      <c r="K14" s="4">
        <f t="shared" si="7"/>
        <v>6.5247803075467736E-3</v>
      </c>
      <c r="L14" s="4">
        <f t="shared" si="8"/>
        <v>2.2616837160727155E-3</v>
      </c>
    </row>
    <row r="15" spans="1:12">
      <c r="A15" s="3">
        <v>1990</v>
      </c>
      <c r="B15" s="186">
        <v>184473833</v>
      </c>
      <c r="C15" s="186">
        <v>8782912</v>
      </c>
      <c r="D15" s="186">
        <v>193256712</v>
      </c>
      <c r="E15" s="186">
        <f t="shared" si="1"/>
        <v>2541643576.3073997</v>
      </c>
      <c r="F15" s="186">
        <f t="shared" si="2"/>
        <v>121009029.29536</v>
      </c>
      <c r="G15" s="186">
        <f t="shared" si="3"/>
        <v>2662652605.6027598</v>
      </c>
      <c r="H15" s="497">
        <f t="shared" si="4"/>
        <v>0.95455320418415357</v>
      </c>
      <c r="I15" s="122">
        <f t="shared" si="5"/>
        <v>4.5446795815846389E-2</v>
      </c>
      <c r="J15" s="4">
        <f t="shared" si="6"/>
        <v>1.4221062221001279E-2</v>
      </c>
      <c r="K15" s="4">
        <f t="shared" si="7"/>
        <v>2.8299516850854634E-2</v>
      </c>
      <c r="L15" s="4">
        <f t="shared" si="8"/>
        <v>2.765122378978746E-2</v>
      </c>
    </row>
    <row r="16" spans="1:12">
      <c r="A16" s="493">
        <v>1991</v>
      </c>
      <c r="B16" s="494">
        <v>181449400</v>
      </c>
      <c r="C16" s="494">
        <v>7926066</v>
      </c>
      <c r="D16" s="494">
        <v>189375466</v>
      </c>
      <c r="E16" s="494">
        <f t="shared" si="1"/>
        <v>2499973543.3199997</v>
      </c>
      <c r="F16" s="494">
        <f t="shared" si="2"/>
        <v>109203593.61348</v>
      </c>
      <c r="G16" s="494">
        <f t="shared" si="3"/>
        <v>2609177136.9334798</v>
      </c>
      <c r="H16" s="498">
        <f t="shared" si="4"/>
        <v>0.95814634734158943</v>
      </c>
      <c r="I16" s="499">
        <f t="shared" si="5"/>
        <v>4.1853652658410567E-2</v>
      </c>
      <c r="J16" s="495">
        <f t="shared" si="6"/>
        <v>-9.7558304125101136E-2</v>
      </c>
      <c r="K16" s="495">
        <f t="shared" si="7"/>
        <v>-1.6394916020420092E-2</v>
      </c>
      <c r="L16" s="495">
        <f t="shared" si="8"/>
        <v>-2.0083531947335809E-2</v>
      </c>
    </row>
    <row r="17" spans="1:12">
      <c r="A17" s="493">
        <v>1992</v>
      </c>
      <c r="B17" s="494">
        <v>180824200</v>
      </c>
      <c r="C17" s="494">
        <v>8322892</v>
      </c>
      <c r="D17" s="494">
        <v>189147092</v>
      </c>
      <c r="E17" s="494">
        <f t="shared" si="1"/>
        <v>2491359662.7599998</v>
      </c>
      <c r="F17" s="494">
        <f t="shared" si="2"/>
        <v>114670974.93976</v>
      </c>
      <c r="G17" s="494">
        <f t="shared" si="3"/>
        <v>2606030637.69976</v>
      </c>
      <c r="H17" s="498">
        <f t="shared" si="4"/>
        <v>0.95599784082317019</v>
      </c>
      <c r="I17" s="499">
        <f t="shared" si="5"/>
        <v>4.4002159176829758E-2</v>
      </c>
      <c r="J17" s="495">
        <f t="shared" si="6"/>
        <v>5.0065946965367258E-2</v>
      </c>
      <c r="K17" s="495">
        <f t="shared" si="7"/>
        <v>-3.4455886875348618E-3</v>
      </c>
      <c r="L17" s="495">
        <f t="shared" si="8"/>
        <v>-1.2059354611001494E-3</v>
      </c>
    </row>
    <row r="18" spans="1:12">
      <c r="A18" s="3">
        <v>1993</v>
      </c>
      <c r="B18" s="186">
        <v>180900800</v>
      </c>
      <c r="C18" s="186">
        <v>9242681</v>
      </c>
      <c r="D18" s="186">
        <v>190143481</v>
      </c>
      <c r="E18" s="186">
        <f t="shared" si="1"/>
        <v>2492415042.2399998</v>
      </c>
      <c r="F18" s="186">
        <f t="shared" si="2"/>
        <v>127343625.42817999</v>
      </c>
      <c r="G18" s="186">
        <f t="shared" si="3"/>
        <v>2619758667.66818</v>
      </c>
      <c r="H18" s="497">
        <f t="shared" si="4"/>
        <v>0.95139108536988748</v>
      </c>
      <c r="I18" s="122">
        <f t="shared" si="5"/>
        <v>4.8608914630112562E-2</v>
      </c>
      <c r="J18" s="4">
        <f t="shared" si="6"/>
        <v>0.11051314855461292</v>
      </c>
      <c r="K18" s="4">
        <f t="shared" si="7"/>
        <v>4.2361586557548847E-4</v>
      </c>
      <c r="L18" s="4">
        <f t="shared" si="8"/>
        <v>5.2677930066613587E-3</v>
      </c>
    </row>
    <row r="19" spans="1:12">
      <c r="A19" s="3">
        <v>1994</v>
      </c>
      <c r="B19" s="186">
        <v>179687300</v>
      </c>
      <c r="C19" s="186">
        <v>10489740</v>
      </c>
      <c r="D19" s="186">
        <v>190177040</v>
      </c>
      <c r="E19" s="186">
        <f t="shared" si="1"/>
        <v>2475695681.9400001</v>
      </c>
      <c r="F19" s="186">
        <f t="shared" si="2"/>
        <v>144525329.9772</v>
      </c>
      <c r="G19" s="186">
        <f t="shared" si="3"/>
        <v>2620221011.9172001</v>
      </c>
      <c r="H19" s="497">
        <f t="shared" si="4"/>
        <v>0.94484231317897427</v>
      </c>
      <c r="I19" s="122">
        <f t="shared" si="5"/>
        <v>5.515768682102571E-2</v>
      </c>
      <c r="J19" s="4">
        <f t="shared" si="6"/>
        <v>0.13492394685048636</v>
      </c>
      <c r="K19" s="4">
        <f t="shared" si="7"/>
        <v>-6.7080963710496322E-3</v>
      </c>
      <c r="L19" s="4">
        <f t="shared" si="8"/>
        <v>1.7648352679433543E-4</v>
      </c>
    </row>
    <row r="20" spans="1:12">
      <c r="A20" s="493">
        <v>1995</v>
      </c>
      <c r="B20" s="494">
        <v>176902700</v>
      </c>
      <c r="C20" s="494">
        <v>11262891</v>
      </c>
      <c r="D20" s="494">
        <v>188165591</v>
      </c>
      <c r="E20" s="494">
        <f t="shared" si="1"/>
        <v>2437330020.0599999</v>
      </c>
      <c r="F20" s="494">
        <f t="shared" si="2"/>
        <v>155177634.36197999</v>
      </c>
      <c r="G20" s="494">
        <f t="shared" si="3"/>
        <v>2592507654.4219799</v>
      </c>
      <c r="H20" s="498">
        <f t="shared" si="4"/>
        <v>0.94014380860272595</v>
      </c>
      <c r="I20" s="499">
        <f t="shared" si="5"/>
        <v>5.9856191397274029E-2</v>
      </c>
      <c r="J20" s="495">
        <f t="shared" si="6"/>
        <v>7.3705449324768635E-2</v>
      </c>
      <c r="K20" s="495">
        <f t="shared" si="7"/>
        <v>-1.5496921596573676E-2</v>
      </c>
      <c r="L20" s="495">
        <f t="shared" si="8"/>
        <v>-1.057672515760133E-2</v>
      </c>
    </row>
    <row r="21" spans="1:12">
      <c r="A21" s="3">
        <v>1996</v>
      </c>
      <c r="B21" s="186">
        <v>177954700</v>
      </c>
      <c r="C21" s="186">
        <v>12424771</v>
      </c>
      <c r="D21" s="186">
        <v>190379471</v>
      </c>
      <c r="E21" s="186">
        <f t="shared" si="1"/>
        <v>2451824265.6599998</v>
      </c>
      <c r="F21" s="186">
        <f t="shared" si="2"/>
        <v>171185761.38837999</v>
      </c>
      <c r="G21" s="186">
        <f t="shared" si="3"/>
        <v>2623010027.0483799</v>
      </c>
      <c r="H21" s="497">
        <f t="shared" si="4"/>
        <v>0.93473690164234258</v>
      </c>
      <c r="I21" s="122">
        <f t="shared" si="5"/>
        <v>6.5263098357657395E-2</v>
      </c>
      <c r="J21" s="4">
        <f t="shared" si="6"/>
        <v>0.103160014600159</v>
      </c>
      <c r="K21" s="4">
        <f t="shared" si="7"/>
        <v>5.946771869507872E-3</v>
      </c>
      <c r="L21" s="4">
        <f t="shared" si="8"/>
        <v>1.1765586332743494E-2</v>
      </c>
    </row>
    <row r="22" spans="1:12">
      <c r="A22" s="3">
        <v>1997</v>
      </c>
      <c r="B22" s="186">
        <v>177453100</v>
      </c>
      <c r="C22" s="186">
        <v>14238695</v>
      </c>
      <c r="D22" s="186">
        <v>191691795</v>
      </c>
      <c r="E22" s="186">
        <f t="shared" si="1"/>
        <v>2444913321.1799998</v>
      </c>
      <c r="F22" s="186">
        <f t="shared" si="2"/>
        <v>196177607.19710001</v>
      </c>
      <c r="G22" s="186">
        <f t="shared" si="3"/>
        <v>2641090928.3771</v>
      </c>
      <c r="H22" s="497">
        <f t="shared" si="4"/>
        <v>0.92572099465062818</v>
      </c>
      <c r="I22" s="122">
        <f t="shared" si="5"/>
        <v>7.4279005349371832E-2</v>
      </c>
      <c r="J22" s="4">
        <f t="shared" si="6"/>
        <v>0.14599254988281096</v>
      </c>
      <c r="K22" s="4">
        <f t="shared" si="7"/>
        <v>-2.8186948700990033E-3</v>
      </c>
      <c r="L22" s="4">
        <f t="shared" si="8"/>
        <v>6.8931880329357043E-3</v>
      </c>
    </row>
    <row r="23" spans="1:12">
      <c r="A23" s="3">
        <v>1998</v>
      </c>
      <c r="B23" s="186">
        <v>177319500</v>
      </c>
      <c r="C23" s="186">
        <v>16316297</v>
      </c>
      <c r="D23" s="186">
        <v>193635797</v>
      </c>
      <c r="E23" s="186">
        <f t="shared" si="1"/>
        <v>2443072607.0999999</v>
      </c>
      <c r="F23" s="186">
        <f t="shared" si="2"/>
        <v>224802350.48065999</v>
      </c>
      <c r="G23" s="186">
        <f t="shared" si="3"/>
        <v>2667874957.5806599</v>
      </c>
      <c r="H23" s="497">
        <f t="shared" si="4"/>
        <v>0.91573729876586119</v>
      </c>
      <c r="I23" s="122">
        <f t="shared" si="5"/>
        <v>8.4262701234138843E-2</v>
      </c>
      <c r="J23" s="4">
        <f t="shared" si="6"/>
        <v>0.14591238874068146</v>
      </c>
      <c r="K23" s="4">
        <f t="shared" si="7"/>
        <v>-7.5287498499598815E-4</v>
      </c>
      <c r="L23" s="4">
        <f t="shared" si="8"/>
        <v>1.014127492385053E-2</v>
      </c>
    </row>
    <row r="24" spans="1:12">
      <c r="A24" s="3">
        <v>1999</v>
      </c>
      <c r="B24" s="186">
        <v>179629150</v>
      </c>
      <c r="C24" s="186">
        <v>17790820</v>
      </c>
      <c r="D24" s="186">
        <v>197419970</v>
      </c>
      <c r="E24" s="186">
        <f t="shared" si="1"/>
        <v>2474894502.8699999</v>
      </c>
      <c r="F24" s="186">
        <f t="shared" si="2"/>
        <v>245118003.97960001</v>
      </c>
      <c r="G24" s="186">
        <f t="shared" si="3"/>
        <v>2720012506.8495998</v>
      </c>
      <c r="H24" s="497">
        <f t="shared" si="4"/>
        <v>0.90988350113746241</v>
      </c>
      <c r="I24" s="122">
        <f t="shared" si="5"/>
        <v>9.01164988625376E-2</v>
      </c>
      <c r="J24" s="4">
        <f t="shared" si="6"/>
        <v>9.0371179195867901E-2</v>
      </c>
      <c r="K24" s="4">
        <f t="shared" si="7"/>
        <v>1.3025358181136371E-2</v>
      </c>
      <c r="L24" s="4">
        <f t="shared" si="8"/>
        <v>1.9542725989009746E-2</v>
      </c>
    </row>
    <row r="25" spans="1:12">
      <c r="A25" s="3">
        <v>2000</v>
      </c>
      <c r="B25" s="186">
        <v>179607005</v>
      </c>
      <c r="C25" s="186">
        <v>19987423</v>
      </c>
      <c r="D25" s="186">
        <v>199594428</v>
      </c>
      <c r="E25" s="186">
        <f t="shared" si="1"/>
        <v>2474589393.4889998</v>
      </c>
      <c r="F25" s="186">
        <f t="shared" si="2"/>
        <v>275382316.86093998</v>
      </c>
      <c r="G25" s="186">
        <f t="shared" si="3"/>
        <v>2749971710.3499398</v>
      </c>
      <c r="H25" s="497">
        <f t="shared" si="4"/>
        <v>0.89985994553162263</v>
      </c>
      <c r="I25" s="122">
        <f t="shared" si="5"/>
        <v>0.10014005446837741</v>
      </c>
      <c r="J25" s="4">
        <f t="shared" si="6"/>
        <v>0.12346833928958856</v>
      </c>
      <c r="K25" s="4">
        <f t="shared" si="7"/>
        <v>-1.2328177247400429E-4</v>
      </c>
      <c r="L25" s="4">
        <f t="shared" si="8"/>
        <v>1.1014362406384537E-2</v>
      </c>
    </row>
    <row r="26" spans="1:12">
      <c r="A26" s="3">
        <v>2001</v>
      </c>
      <c r="B26" s="186">
        <v>179795732</v>
      </c>
      <c r="C26" s="186">
        <v>21754750</v>
      </c>
      <c r="D26" s="186">
        <v>201550482</v>
      </c>
      <c r="E26" s="186">
        <f t="shared" si="1"/>
        <v>2477189636.3495998</v>
      </c>
      <c r="F26" s="186">
        <f t="shared" si="2"/>
        <v>299732159.45499998</v>
      </c>
      <c r="G26" s="186">
        <f t="shared" si="3"/>
        <v>2776921795.8045998</v>
      </c>
      <c r="H26" s="497">
        <f t="shared" si="4"/>
        <v>0.89206316148051479</v>
      </c>
      <c r="I26" s="122">
        <f t="shared" si="5"/>
        <v>0.10793683851948521</v>
      </c>
      <c r="J26" s="4">
        <f t="shared" si="6"/>
        <v>8.8421954145864623E-2</v>
      </c>
      <c r="K26" s="4">
        <f t="shared" si="7"/>
        <v>1.0507775016903587E-3</v>
      </c>
      <c r="L26" s="4">
        <f t="shared" si="8"/>
        <v>9.80013188980422E-3</v>
      </c>
    </row>
    <row r="27" spans="1:12">
      <c r="A27" s="3">
        <v>2002</v>
      </c>
      <c r="B27" s="186">
        <v>180400000</v>
      </c>
      <c r="C27" s="186">
        <v>23070297</v>
      </c>
      <c r="D27" s="186">
        <v>203470297</v>
      </c>
      <c r="E27" s="186">
        <f t="shared" si="1"/>
        <v>2485515120</v>
      </c>
      <c r="F27" s="186">
        <f t="shared" si="2"/>
        <v>317857476.60066003</v>
      </c>
      <c r="G27" s="186">
        <f t="shared" si="3"/>
        <v>2803372596.6006598</v>
      </c>
      <c r="H27" s="497">
        <f t="shared" si="4"/>
        <v>0.8866160434805952</v>
      </c>
      <c r="I27" s="122">
        <f t="shared" si="5"/>
        <v>0.11338395651940475</v>
      </c>
      <c r="J27" s="4">
        <f t="shared" si="6"/>
        <v>6.047171307415633E-2</v>
      </c>
      <c r="K27" s="4">
        <f t="shared" si="7"/>
        <v>3.3608584212667658E-3</v>
      </c>
      <c r="L27" s="4">
        <f t="shared" si="8"/>
        <v>9.5252235176455091E-3</v>
      </c>
    </row>
    <row r="28" spans="1:12">
      <c r="A28" s="493">
        <v>2003</v>
      </c>
      <c r="B28" s="494">
        <v>179400000</v>
      </c>
      <c r="C28" s="494">
        <v>23518724</v>
      </c>
      <c r="D28" s="494">
        <v>202512488</v>
      </c>
      <c r="E28" s="494">
        <f t="shared" si="1"/>
        <v>2471737320</v>
      </c>
      <c r="F28" s="494">
        <f t="shared" si="2"/>
        <v>324035805.15271997</v>
      </c>
      <c r="G28" s="494">
        <f t="shared" si="3"/>
        <v>2795773125.15272</v>
      </c>
      <c r="H28" s="498">
        <f t="shared" si="4"/>
        <v>0.8840979612267289</v>
      </c>
      <c r="I28" s="499">
        <f t="shared" si="5"/>
        <v>0.11590203877327114</v>
      </c>
      <c r="J28" s="495">
        <f t="shared" si="6"/>
        <v>1.9437417732419915E-2</v>
      </c>
      <c r="K28" s="495">
        <f t="shared" si="7"/>
        <v>-5.5432372505542782E-3</v>
      </c>
      <c r="L28" s="495">
        <f t="shared" si="8"/>
        <v>-2.7108317521384873E-3</v>
      </c>
    </row>
    <row r="29" spans="1:12">
      <c r="A29" s="3">
        <v>2004</v>
      </c>
      <c r="B29" s="186">
        <v>181254403</v>
      </c>
      <c r="C29" s="186">
        <v>23849826</v>
      </c>
      <c r="D29" s="186">
        <v>204799826</v>
      </c>
      <c r="E29" s="186">
        <f t="shared" si="1"/>
        <v>2497286913.6533999</v>
      </c>
      <c r="F29" s="186">
        <f t="shared" si="2"/>
        <v>328597655.66627997</v>
      </c>
      <c r="G29" s="186">
        <f t="shared" si="3"/>
        <v>2825884569.3196797</v>
      </c>
      <c r="H29" s="497">
        <f t="shared" si="4"/>
        <v>0.88371865601524247</v>
      </c>
      <c r="I29" s="122">
        <f t="shared" si="5"/>
        <v>0.11628134398475749</v>
      </c>
      <c r="J29" s="4">
        <f t="shared" si="6"/>
        <v>1.4078229754301397E-2</v>
      </c>
      <c r="K29" s="4">
        <f t="shared" si="7"/>
        <v>1.0336694537346647E-2</v>
      </c>
      <c r="L29" s="4">
        <f t="shared" si="8"/>
        <v>1.0770346097133565E-2</v>
      </c>
    </row>
    <row r="30" spans="1:12">
      <c r="A30" s="29">
        <v>2005</v>
      </c>
      <c r="B30" s="103">
        <v>179644589</v>
      </c>
      <c r="C30" s="103">
        <v>25565709</v>
      </c>
      <c r="D30" s="103">
        <f t="shared" ref="D30:D33" si="9">B30+C30</f>
        <v>205210298</v>
      </c>
      <c r="E30" s="103">
        <f t="shared" si="1"/>
        <v>2475107218.3241997</v>
      </c>
      <c r="F30" s="103">
        <f t="shared" si="2"/>
        <v>352238714.14602</v>
      </c>
      <c r="G30" s="103">
        <f t="shared" si="3"/>
        <v>2827345932.4702196</v>
      </c>
      <c r="H30" s="497">
        <f t="shared" si="4"/>
        <v>0.87541718538902913</v>
      </c>
      <c r="I30" s="34">
        <f t="shared" si="5"/>
        <v>0.12458281461097089</v>
      </c>
      <c r="J30" s="491">
        <f t="shared" si="6"/>
        <v>7.1945304758198381E-2</v>
      </c>
      <c r="K30" s="491">
        <f t="shared" si="7"/>
        <v>-8.8815166603153362E-3</v>
      </c>
      <c r="L30" s="491">
        <f t="shared" si="8"/>
        <v>5.1713476424541938E-4</v>
      </c>
    </row>
    <row r="31" spans="1:12">
      <c r="A31" s="3">
        <v>2006</v>
      </c>
      <c r="B31" s="186">
        <f>'Industry Summary by Month'!B141</f>
        <v>180499900</v>
      </c>
      <c r="C31" s="186">
        <v>29294304</v>
      </c>
      <c r="D31" s="186">
        <f t="shared" si="9"/>
        <v>209794204</v>
      </c>
      <c r="E31" s="186">
        <f t="shared" si="1"/>
        <v>2486891522.2199998</v>
      </c>
      <c r="F31" s="186">
        <f t="shared" si="2"/>
        <v>403610475.76511997</v>
      </c>
      <c r="G31" s="186">
        <f t="shared" si="3"/>
        <v>2890501997.9851198</v>
      </c>
      <c r="H31" s="497">
        <f t="shared" si="4"/>
        <v>0.86036665048269656</v>
      </c>
      <c r="I31" s="122">
        <f t="shared" si="5"/>
        <v>0.13963334951730338</v>
      </c>
      <c r="J31" s="4">
        <f t="shared" si="6"/>
        <v>0.14584359854835238</v>
      </c>
      <c r="K31" s="4">
        <f t="shared" si="7"/>
        <v>4.7611286527533547E-3</v>
      </c>
      <c r="L31" s="4">
        <f t="shared" si="8"/>
        <v>2.2337579844614819E-2</v>
      </c>
    </row>
    <row r="32" spans="1:12">
      <c r="A32" s="3">
        <v>2007</v>
      </c>
      <c r="B32" s="186">
        <f>'Industry Summary by Month'!B142</f>
        <v>182686968</v>
      </c>
      <c r="C32" s="186">
        <f>'Industry Summary by Month'!C142</f>
        <v>29694704</v>
      </c>
      <c r="D32" s="186">
        <f t="shared" si="9"/>
        <v>212381672</v>
      </c>
      <c r="E32" s="186">
        <f t="shared" si="1"/>
        <v>2517024507.7103996</v>
      </c>
      <c r="F32" s="186">
        <f t="shared" si="2"/>
        <v>409127098.87712002</v>
      </c>
      <c r="G32" s="186">
        <f t="shared" si="3"/>
        <v>2926151606.5875196</v>
      </c>
      <c r="H32" s="497">
        <f t="shared" si="4"/>
        <v>0.86018253532863109</v>
      </c>
      <c r="I32" s="122">
        <f t="shared" si="5"/>
        <v>0.13981746467136894</v>
      </c>
      <c r="J32" s="4">
        <f t="shared" si="6"/>
        <v>1.3668186142944405E-2</v>
      </c>
      <c r="K32" s="4">
        <f t="shared" si="7"/>
        <v>1.2116726934474631E-2</v>
      </c>
      <c r="L32" s="4">
        <f t="shared" si="8"/>
        <v>1.2333362380392732E-2</v>
      </c>
    </row>
    <row r="33" spans="1:12">
      <c r="A33" s="3">
        <v>2008</v>
      </c>
      <c r="B33" s="186">
        <f>'Industry Summary by Month'!B143</f>
        <v>184570932</v>
      </c>
      <c r="C33" s="186">
        <f>'Industry Summary by Month'!C143</f>
        <v>28699724</v>
      </c>
      <c r="D33" s="186">
        <f t="shared" si="9"/>
        <v>213270656</v>
      </c>
      <c r="E33" s="186">
        <f t="shared" si="1"/>
        <v>2542981386.9095998</v>
      </c>
      <c r="F33" s="186">
        <f t="shared" si="2"/>
        <v>395418483.33271998</v>
      </c>
      <c r="G33" s="186">
        <f t="shared" si="3"/>
        <v>2938399870.2423196</v>
      </c>
      <c r="H33" s="497">
        <f t="shared" si="4"/>
        <v>0.8654306762884143</v>
      </c>
      <c r="I33" s="122">
        <f t="shared" si="5"/>
        <v>0.13456932371158564</v>
      </c>
      <c r="J33" s="4">
        <f t="shared" si="6"/>
        <v>-3.350698494923543E-2</v>
      </c>
      <c r="K33" s="4">
        <f t="shared" si="7"/>
        <v>1.0312525412321749E-2</v>
      </c>
      <c r="L33" s="4">
        <f t="shared" si="8"/>
        <v>4.1857925704280596E-3</v>
      </c>
    </row>
    <row r="34" spans="1:12">
      <c r="A34" s="493">
        <v>2009</v>
      </c>
      <c r="B34" s="494">
        <f>'Industry Summary by Month'!B144</f>
        <v>183218229</v>
      </c>
      <c r="C34" s="494">
        <f>'Industry Summary by Month'!C144</f>
        <v>25881484</v>
      </c>
      <c r="D34" s="494">
        <f t="shared" ref="D34:D36" si="10">B34+C34</f>
        <v>209099713</v>
      </c>
      <c r="E34" s="494">
        <f t="shared" ref="E34:E36" si="11">B34*13.7778</f>
        <v>2524344115.5162001</v>
      </c>
      <c r="F34" s="494">
        <f t="shared" ref="F34:F36" si="12">C34*13.77778</f>
        <v>356589392.62551999</v>
      </c>
      <c r="G34" s="494">
        <f t="shared" ref="G34:G36" si="13">E34+F34</f>
        <v>2880933508.1417198</v>
      </c>
      <c r="H34" s="498">
        <f t="shared" ref="H34:H36" si="14">1-I34</f>
        <v>0.87622435866090853</v>
      </c>
      <c r="I34" s="499">
        <f t="shared" ref="I34:I36" si="15">F34/G34</f>
        <v>0.12377564133909144</v>
      </c>
      <c r="J34" s="495">
        <f t="shared" ref="J34:J36" si="16">F34/F33-1</f>
        <v>-9.8197460017385496E-2</v>
      </c>
      <c r="K34" s="495">
        <f t="shared" ref="K34:K36" si="17">E34/E33-1</f>
        <v>-7.3289059406167478E-3</v>
      </c>
      <c r="L34" s="495">
        <f t="shared" ref="L34:L36" si="18">G34/G33-1</f>
        <v>-1.9557025809377238E-2</v>
      </c>
    </row>
    <row r="35" spans="1:12">
      <c r="A35" s="493">
        <v>2010</v>
      </c>
      <c r="B35" s="494">
        <f>'Industry Summary by Month'!B145</f>
        <v>181148054</v>
      </c>
      <c r="C35" s="494">
        <f>'Industry Summary by Month'!C145</f>
        <v>27142394</v>
      </c>
      <c r="D35" s="494">
        <f t="shared" si="10"/>
        <v>208290448</v>
      </c>
      <c r="E35" s="494">
        <f t="shared" si="11"/>
        <v>2495821658.4011998</v>
      </c>
      <c r="F35" s="494">
        <f t="shared" si="12"/>
        <v>373961933.20532</v>
      </c>
      <c r="G35" s="494">
        <f t="shared" si="13"/>
        <v>2869783591.6065197</v>
      </c>
      <c r="H35" s="498">
        <f t="shared" si="14"/>
        <v>0.86968984898405732</v>
      </c>
      <c r="I35" s="499">
        <f t="shared" si="15"/>
        <v>0.1303101510159427</v>
      </c>
      <c r="J35" s="495">
        <f t="shared" si="16"/>
        <v>4.8718612889431023E-2</v>
      </c>
      <c r="K35" s="495">
        <f t="shared" si="17"/>
        <v>-1.1298957594443437E-2</v>
      </c>
      <c r="L35" s="495">
        <f t="shared" si="18"/>
        <v>-3.8702443161876543E-3</v>
      </c>
    </row>
    <row r="36" spans="1:12">
      <c r="A36" s="493">
        <v>2011</v>
      </c>
      <c r="B36" s="494">
        <f>'Industry Summary by Month'!B146</f>
        <v>177935754</v>
      </c>
      <c r="C36" s="494">
        <f>'Industry Summary by Month'!C146</f>
        <v>27338239.161290321</v>
      </c>
      <c r="D36" s="494">
        <f t="shared" si="10"/>
        <v>205273993.16129032</v>
      </c>
      <c r="E36" s="494">
        <f t="shared" si="11"/>
        <v>2451563231.4611998</v>
      </c>
      <c r="F36" s="494">
        <f t="shared" si="12"/>
        <v>376660244.75164258</v>
      </c>
      <c r="G36" s="494">
        <f t="shared" si="13"/>
        <v>2828223476.2128425</v>
      </c>
      <c r="H36" s="498">
        <f t="shared" si="14"/>
        <v>0.86682090438765014</v>
      </c>
      <c r="I36" s="499">
        <f t="shared" si="15"/>
        <v>0.13317909561234983</v>
      </c>
      <c r="J36" s="495">
        <f t="shared" si="16"/>
        <v>7.2154711662619775E-3</v>
      </c>
      <c r="K36" s="495">
        <f t="shared" si="17"/>
        <v>-1.7733008603007194E-2</v>
      </c>
      <c r="L36" s="495">
        <f t="shared" si="18"/>
        <v>-1.448196843665539E-2</v>
      </c>
    </row>
    <row r="37" spans="1:12">
      <c r="A37" s="660">
        <v>2012</v>
      </c>
      <c r="B37" s="186">
        <f>'Industry Summary by Month'!B147</f>
        <v>180053000</v>
      </c>
      <c r="C37" s="186">
        <f>'Industry Summary by Month'!C147</f>
        <v>27712665.096774194</v>
      </c>
      <c r="D37" s="186">
        <f t="shared" ref="D37" si="19">B37+C37</f>
        <v>207765665.09677419</v>
      </c>
      <c r="E37" s="186">
        <f t="shared" ref="E37" si="20">B37*13.7778</f>
        <v>2480734223.3999996</v>
      </c>
      <c r="F37" s="186">
        <f t="shared" ref="F37" si="21">C37*13.77778</f>
        <v>381819002.91703355</v>
      </c>
      <c r="G37" s="186">
        <f t="shared" ref="G37" si="22">E37+F37</f>
        <v>2862553226.3170333</v>
      </c>
      <c r="H37" s="497">
        <f t="shared" ref="H37" si="23">1-I37</f>
        <v>0.86661592895225126</v>
      </c>
      <c r="I37" s="122">
        <f t="shared" ref="I37" si="24">F37/G37</f>
        <v>0.13338407104774874</v>
      </c>
      <c r="J37" s="4">
        <f t="shared" ref="J37" si="25">F37/F36-1</f>
        <v>1.3696051646736596E-2</v>
      </c>
      <c r="K37" s="4">
        <f t="shared" ref="K37" si="26">E37/E36-1</f>
        <v>1.189893516285645E-2</v>
      </c>
      <c r="L37" s="4">
        <f t="shared" ref="L37" si="27">G37/G36-1</f>
        <v>1.2138273510889697E-2</v>
      </c>
    </row>
    <row r="38" spans="1:12">
      <c r="G38" s="651"/>
    </row>
    <row r="39" spans="1:12" ht="15">
      <c r="A39" s="142" t="s">
        <v>1093</v>
      </c>
      <c r="B39" s="5"/>
      <c r="C39" s="5"/>
      <c r="D39" s="5"/>
      <c r="E39" s="5"/>
      <c r="F39" s="5"/>
      <c r="G39" s="5"/>
      <c r="H39" s="5"/>
      <c r="I39" s="5"/>
      <c r="J39" s="5"/>
      <c r="K39" s="5"/>
      <c r="L39" s="5"/>
    </row>
  </sheetData>
  <hyperlinks>
    <hyperlink ref="A39" location="'Table of Contents'!A1" display="Table of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pageSetUpPr fitToPage="1"/>
  </sheetPr>
  <dimension ref="A1:S78"/>
  <sheetViews>
    <sheetView workbookViewId="0">
      <pane ySplit="4" topLeftCell="A57" activePane="bottomLeft" state="frozen"/>
      <selection sqref="A1:J1"/>
      <selection pane="bottomLeft" activeCell="B78" sqref="B78"/>
    </sheetView>
  </sheetViews>
  <sheetFormatPr defaultRowHeight="12.75"/>
  <cols>
    <col min="1" max="1" width="9.7109375" style="5" customWidth="1"/>
    <col min="2" max="2" width="2.7109375" customWidth="1"/>
    <col min="3" max="3" width="11.28515625" bestFit="1" customWidth="1"/>
    <col min="4" max="4" width="2.7109375" customWidth="1"/>
    <col min="5" max="5" width="11.28515625" bestFit="1" customWidth="1"/>
    <col min="6" max="6" width="8.7109375" bestFit="1" customWidth="1"/>
    <col min="7" max="7" width="2.7109375" customWidth="1"/>
    <col min="8" max="8" width="10.28515625" bestFit="1" customWidth="1"/>
    <col min="9" max="9" width="8.28515625" bestFit="1" customWidth="1"/>
    <col min="10" max="10" width="2.7109375" customWidth="1"/>
    <col min="11" max="11" width="11.5703125" customWidth="1"/>
    <col min="12" max="12" width="9" customWidth="1"/>
    <col min="13" max="13" width="2.7109375" customWidth="1"/>
    <col min="14" max="14" width="11.28515625" bestFit="1" customWidth="1"/>
    <col min="15" max="15" width="2.7109375" customWidth="1"/>
    <col min="16" max="16" width="8" style="5" bestFit="1" customWidth="1"/>
    <col min="17" max="17" width="2.7109375" customWidth="1"/>
    <col min="18" max="18" width="11.28515625" bestFit="1" customWidth="1"/>
    <col min="19" max="19" width="4.7109375" customWidth="1"/>
  </cols>
  <sheetData>
    <row r="1" spans="1:18" ht="15.75">
      <c r="A1" s="37" t="s">
        <v>2028</v>
      </c>
      <c r="B1" s="37"/>
      <c r="C1" s="37"/>
      <c r="D1" s="37"/>
      <c r="E1" s="37"/>
      <c r="F1" s="37"/>
      <c r="G1" s="37"/>
      <c r="H1" s="37"/>
      <c r="I1" s="37"/>
      <c r="J1" s="37"/>
      <c r="K1" s="37"/>
      <c r="L1" s="37"/>
      <c r="M1" s="37"/>
      <c r="N1" s="37"/>
      <c r="O1" s="371"/>
      <c r="P1" s="6"/>
      <c r="Q1" s="6"/>
      <c r="R1" s="213"/>
    </row>
    <row r="2" spans="1:18" ht="15.75">
      <c r="A2" s="27" t="s">
        <v>2131</v>
      </c>
      <c r="B2" s="27"/>
      <c r="C2" s="27"/>
      <c r="D2" s="27"/>
      <c r="E2" s="27"/>
      <c r="F2" s="27"/>
      <c r="G2" s="27"/>
      <c r="H2" s="27"/>
      <c r="I2" s="27"/>
      <c r="J2" s="27"/>
      <c r="K2" s="27"/>
      <c r="L2" s="27"/>
      <c r="M2" s="27"/>
      <c r="N2" s="27"/>
      <c r="O2" s="27"/>
      <c r="P2" s="6"/>
      <c r="Q2" s="6"/>
      <c r="R2" s="27"/>
    </row>
    <row r="3" spans="1:18">
      <c r="A3" s="367"/>
      <c r="C3" s="88"/>
      <c r="E3" s="88"/>
      <c r="G3" s="25"/>
      <c r="I3" s="88"/>
      <c r="K3" s="25"/>
      <c r="L3" s="25"/>
      <c r="M3" s="25"/>
      <c r="N3" s="25"/>
      <c r="O3" s="7"/>
      <c r="P3" s="6"/>
      <c r="Q3" s="6"/>
      <c r="R3" s="10"/>
    </row>
    <row r="4" spans="1:18" ht="39" customHeight="1" thickBot="1">
      <c r="A4" s="121" t="s">
        <v>257</v>
      </c>
      <c r="B4" s="121"/>
      <c r="C4" s="121" t="s">
        <v>259</v>
      </c>
      <c r="D4" s="121"/>
      <c r="E4" s="121" t="s">
        <v>256</v>
      </c>
      <c r="F4" s="368" t="s">
        <v>260</v>
      </c>
      <c r="G4" s="369"/>
      <c r="H4" s="121" t="s">
        <v>1988</v>
      </c>
      <c r="I4" s="121" t="s">
        <v>1989</v>
      </c>
      <c r="J4" s="121"/>
      <c r="K4" s="121" t="s">
        <v>261</v>
      </c>
      <c r="L4" s="121" t="s">
        <v>255</v>
      </c>
      <c r="M4" s="121"/>
      <c r="N4" s="121" t="s">
        <v>258</v>
      </c>
      <c r="O4" s="121"/>
      <c r="P4" s="121" t="s">
        <v>267</v>
      </c>
      <c r="Q4" s="121"/>
      <c r="R4" s="121" t="s">
        <v>262</v>
      </c>
    </row>
    <row r="5" spans="1:18">
      <c r="A5" s="5">
        <v>1946</v>
      </c>
      <c r="B5" s="5"/>
      <c r="C5" s="186">
        <v>83312516</v>
      </c>
      <c r="D5" s="186"/>
      <c r="E5" s="186">
        <v>53010253</v>
      </c>
      <c r="F5" s="88">
        <f>E5/N5</f>
        <v>0.66645615335363262</v>
      </c>
      <c r="G5" s="33"/>
      <c r="H5" s="186">
        <v>26530243</v>
      </c>
      <c r="I5" s="88">
        <f>H5/N5</f>
        <v>0.33354384664636738</v>
      </c>
      <c r="J5" s="88"/>
      <c r="K5" s="370"/>
      <c r="L5" s="88"/>
      <c r="M5" s="88"/>
      <c r="N5" s="186">
        <v>79540496</v>
      </c>
      <c r="O5" s="7"/>
      <c r="P5" s="6"/>
      <c r="Q5" s="6"/>
      <c r="R5" s="186">
        <f>C5*1.1734</f>
        <v>97758906.274399996</v>
      </c>
    </row>
    <row r="6" spans="1:18">
      <c r="A6" s="5">
        <v>1947</v>
      </c>
      <c r="B6" s="5"/>
      <c r="C6" s="186">
        <v>91742212</v>
      </c>
      <c r="D6" s="186"/>
      <c r="E6" s="186">
        <v>58899477</v>
      </c>
      <c r="F6" s="88">
        <f t="shared" ref="F6:F71" si="0">E6/N6</f>
        <v>0.67566708722058533</v>
      </c>
      <c r="G6" s="33"/>
      <c r="H6" s="186">
        <v>28272887</v>
      </c>
      <c r="I6" s="88">
        <f t="shared" ref="I6:I71" si="1">H6/N6</f>
        <v>0.32433325692529924</v>
      </c>
      <c r="J6" s="88"/>
      <c r="K6" s="370"/>
      <c r="L6" s="88"/>
      <c r="M6" s="88"/>
      <c r="N6" s="186">
        <v>87172334</v>
      </c>
      <c r="O6" s="7"/>
      <c r="P6" s="7">
        <f>N6/N5-1</f>
        <v>9.5949087368024433E-2</v>
      </c>
      <c r="Q6" s="4"/>
      <c r="R6" s="186">
        <f t="shared" ref="R6:R66" si="2">C6*1.1734</f>
        <v>107650311.5608</v>
      </c>
    </row>
    <row r="7" spans="1:18">
      <c r="A7" s="5">
        <v>1948</v>
      </c>
      <c r="B7" s="5"/>
      <c r="C7" s="186">
        <v>88125320</v>
      </c>
      <c r="D7" s="186"/>
      <c r="E7" s="186">
        <v>58699355</v>
      </c>
      <c r="F7" s="88">
        <f t="shared" si="0"/>
        <v>0.69003418868967703</v>
      </c>
      <c r="G7" s="33"/>
      <c r="H7" s="186">
        <v>26367959</v>
      </c>
      <c r="I7" s="88">
        <f t="shared" si="1"/>
        <v>0.30996581131032303</v>
      </c>
      <c r="J7" s="88"/>
      <c r="K7" s="370"/>
      <c r="L7" s="88"/>
      <c r="M7" s="88"/>
      <c r="N7" s="186">
        <v>85067314</v>
      </c>
      <c r="O7" s="7"/>
      <c r="P7" s="7">
        <f t="shared" ref="P7:P63" si="3">N7/N6-1</f>
        <v>-2.414779900237618E-2</v>
      </c>
      <c r="Q7" s="4"/>
      <c r="R7" s="186">
        <f t="shared" si="2"/>
        <v>103406250.48800001</v>
      </c>
    </row>
    <row r="8" spans="1:18">
      <c r="A8" s="5">
        <v>1949</v>
      </c>
      <c r="B8" s="5"/>
      <c r="C8" s="186">
        <v>88618322</v>
      </c>
      <c r="D8" s="186"/>
      <c r="E8" s="186">
        <v>59443805</v>
      </c>
      <c r="F8" s="88">
        <f t="shared" si="0"/>
        <v>0.7029977208319057</v>
      </c>
      <c r="G8" s="33"/>
      <c r="H8" s="186">
        <v>25113802</v>
      </c>
      <c r="I8" s="88">
        <f t="shared" si="1"/>
        <v>0.29700227916809424</v>
      </c>
      <c r="J8" s="88"/>
      <c r="K8" s="370"/>
      <c r="L8" s="88"/>
      <c r="M8" s="88"/>
      <c r="N8" s="186">
        <v>84557607</v>
      </c>
      <c r="O8" s="7"/>
      <c r="P8" s="7">
        <f t="shared" si="3"/>
        <v>-5.9918078523085727E-3</v>
      </c>
      <c r="Q8" s="4"/>
      <c r="R8" s="186">
        <f t="shared" si="2"/>
        <v>103984739.03479999</v>
      </c>
    </row>
    <row r="9" spans="1:18">
      <c r="A9" s="5">
        <v>1950</v>
      </c>
      <c r="B9" s="5"/>
      <c r="C9" s="186">
        <v>88178356</v>
      </c>
      <c r="D9" s="186"/>
      <c r="E9" s="186">
        <v>59487512</v>
      </c>
      <c r="F9" s="88">
        <f t="shared" si="0"/>
        <v>0.71818681164320664</v>
      </c>
      <c r="G9" s="33"/>
      <c r="H9" s="186">
        <v>23342616</v>
      </c>
      <c r="I9" s="88">
        <f t="shared" si="1"/>
        <v>0.28181307970068914</v>
      </c>
      <c r="J9" s="88"/>
      <c r="K9" s="370"/>
      <c r="L9" s="88"/>
      <c r="M9" s="88"/>
      <c r="N9" s="186">
        <v>82830137</v>
      </c>
      <c r="O9" s="7"/>
      <c r="P9" s="7">
        <f t="shared" si="3"/>
        <v>-2.0429504349620542E-2</v>
      </c>
      <c r="Q9" s="4"/>
      <c r="R9" s="186">
        <f t="shared" si="2"/>
        <v>103468482.9304</v>
      </c>
    </row>
    <row r="10" spans="1:18">
      <c r="A10" s="5">
        <v>1951</v>
      </c>
      <c r="B10" s="5"/>
      <c r="C10" s="186">
        <v>89742138</v>
      </c>
      <c r="D10" s="186"/>
      <c r="E10" s="186">
        <v>61706743</v>
      </c>
      <c r="F10" s="88">
        <f t="shared" si="0"/>
        <v>0.73614968217317611</v>
      </c>
      <c r="G10" s="33"/>
      <c r="H10" s="186">
        <v>22116893</v>
      </c>
      <c r="I10" s="88">
        <f t="shared" si="1"/>
        <v>0.26385031782682394</v>
      </c>
      <c r="J10" s="88"/>
      <c r="K10" s="370"/>
      <c r="L10" s="88"/>
      <c r="M10" s="88"/>
      <c r="N10" s="186">
        <v>83823636</v>
      </c>
      <c r="O10" s="7"/>
      <c r="P10" s="7">
        <f t="shared" si="3"/>
        <v>1.1994414545034582E-2</v>
      </c>
      <c r="Q10" s="4"/>
      <c r="R10" s="186">
        <f t="shared" si="2"/>
        <v>105303424.72920001</v>
      </c>
    </row>
    <row r="11" spans="1:18">
      <c r="A11" s="5">
        <v>1952</v>
      </c>
      <c r="B11" s="5"/>
      <c r="C11" s="186">
        <v>90489824</v>
      </c>
      <c r="D11" s="186"/>
      <c r="E11" s="186">
        <v>63359469</v>
      </c>
      <c r="F11" s="88">
        <f t="shared" si="0"/>
        <v>0.74684226644009744</v>
      </c>
      <c r="G11" s="33"/>
      <c r="H11" s="186">
        <v>21477011</v>
      </c>
      <c r="I11" s="88">
        <f t="shared" si="1"/>
        <v>0.25315773355990251</v>
      </c>
      <c r="J11" s="88"/>
      <c r="K11" s="370"/>
      <c r="L11" s="88"/>
      <c r="M11" s="88"/>
      <c r="N11" s="186">
        <v>84836480</v>
      </c>
      <c r="O11" s="7"/>
      <c r="P11" s="7">
        <f t="shared" si="3"/>
        <v>1.2083035863536207E-2</v>
      </c>
      <c r="Q11" s="4"/>
      <c r="R11" s="186">
        <f t="shared" si="2"/>
        <v>106180759.4816</v>
      </c>
    </row>
    <row r="12" spans="1:18">
      <c r="A12" s="5">
        <v>1953</v>
      </c>
      <c r="B12" s="5"/>
      <c r="C12" s="186">
        <v>92104063</v>
      </c>
      <c r="D12" s="186"/>
      <c r="E12" s="186">
        <v>65830505</v>
      </c>
      <c r="F12" s="88">
        <f t="shared" si="0"/>
        <v>0.76506962928610611</v>
      </c>
      <c r="G12" s="33"/>
      <c r="H12" s="186">
        <v>20214611</v>
      </c>
      <c r="I12" s="88">
        <f t="shared" si="1"/>
        <v>0.23493037071389386</v>
      </c>
      <c r="J12" s="88"/>
      <c r="K12" s="370"/>
      <c r="L12" s="88"/>
      <c r="M12" s="88"/>
      <c r="N12" s="186">
        <v>86045116</v>
      </c>
      <c r="O12" s="7"/>
      <c r="P12" s="7">
        <f t="shared" si="3"/>
        <v>1.4246654269484127E-2</v>
      </c>
      <c r="Q12" s="4"/>
      <c r="R12" s="186">
        <f t="shared" si="2"/>
        <v>108074907.52419999</v>
      </c>
    </row>
    <row r="13" spans="1:18">
      <c r="A13" s="5">
        <v>1954</v>
      </c>
      <c r="B13" s="5"/>
      <c r="C13" s="186">
        <v>88940268</v>
      </c>
      <c r="D13" s="186"/>
      <c r="E13" s="186">
        <v>63927035</v>
      </c>
      <c r="F13" s="88">
        <f t="shared" si="0"/>
        <v>0.76738513756571769</v>
      </c>
      <c r="G13" s="33"/>
      <c r="H13" s="186">
        <v>19377986</v>
      </c>
      <c r="I13" s="88">
        <f t="shared" si="1"/>
        <v>0.23261486243428231</v>
      </c>
      <c r="J13" s="88"/>
      <c r="K13" s="370"/>
      <c r="L13" s="88"/>
      <c r="M13" s="88"/>
      <c r="N13" s="186">
        <v>83305021</v>
      </c>
      <c r="O13" s="7"/>
      <c r="P13" s="7">
        <f t="shared" si="3"/>
        <v>-3.1844863803774714E-2</v>
      </c>
      <c r="Q13" s="4"/>
      <c r="R13" s="186">
        <f t="shared" si="2"/>
        <v>104362510.4712</v>
      </c>
    </row>
    <row r="14" spans="1:18">
      <c r="A14" s="5">
        <v>1955</v>
      </c>
      <c r="B14" s="5"/>
      <c r="C14" s="186">
        <v>90285488</v>
      </c>
      <c r="D14" s="186"/>
      <c r="E14" s="186">
        <v>66179019</v>
      </c>
      <c r="F14" s="88">
        <f t="shared" si="0"/>
        <v>0.77878491371704861</v>
      </c>
      <c r="G14" s="33"/>
      <c r="H14" s="186">
        <v>18789255</v>
      </c>
      <c r="I14" s="88">
        <f t="shared" si="1"/>
        <v>0.22110917561323512</v>
      </c>
      <c r="J14" s="88"/>
      <c r="K14" s="370"/>
      <c r="L14" s="88"/>
      <c r="M14" s="88"/>
      <c r="N14" s="186">
        <v>84977274</v>
      </c>
      <c r="O14" s="7"/>
      <c r="P14" s="7">
        <f t="shared" si="3"/>
        <v>2.0073856052446049E-2</v>
      </c>
      <c r="Q14" s="4"/>
      <c r="R14" s="186">
        <f t="shared" si="2"/>
        <v>105940991.61920001</v>
      </c>
    </row>
    <row r="15" spans="1:18">
      <c r="A15" s="5">
        <v>1956</v>
      </c>
      <c r="B15" s="5"/>
      <c r="C15" s="186">
        <v>90338445</v>
      </c>
      <c r="D15" s="186"/>
      <c r="E15" s="186">
        <v>67087002</v>
      </c>
      <c r="F15" s="88">
        <f t="shared" si="0"/>
        <v>0.78918312261708157</v>
      </c>
      <c r="G15" s="33"/>
      <c r="H15" s="186">
        <v>17921154</v>
      </c>
      <c r="I15" s="88">
        <f t="shared" si="1"/>
        <v>0.21081687738291841</v>
      </c>
      <c r="J15" s="88"/>
      <c r="K15" s="370"/>
      <c r="L15" s="88"/>
      <c r="M15" s="88"/>
      <c r="N15" s="186">
        <v>85008156</v>
      </c>
      <c r="O15" s="7"/>
      <c r="P15" s="7">
        <f t="shared" si="3"/>
        <v>3.6341481135293563E-4</v>
      </c>
      <c r="Q15" s="4"/>
      <c r="R15" s="186">
        <f t="shared" si="2"/>
        <v>106003131.36300001</v>
      </c>
    </row>
    <row r="16" spans="1:18">
      <c r="A16" s="5">
        <v>1957</v>
      </c>
      <c r="B16" s="5"/>
      <c r="C16" s="186">
        <v>89465986</v>
      </c>
      <c r="D16" s="186"/>
      <c r="E16" s="186">
        <v>66982200</v>
      </c>
      <c r="F16" s="88">
        <f t="shared" si="0"/>
        <v>0.79390051264637351</v>
      </c>
      <c r="G16" s="33"/>
      <c r="H16" s="186">
        <v>17388825</v>
      </c>
      <c r="I16" s="88">
        <f t="shared" si="1"/>
        <v>0.20609948735362643</v>
      </c>
      <c r="J16" s="88"/>
      <c r="K16" s="370"/>
      <c r="L16" s="88"/>
      <c r="M16" s="88"/>
      <c r="N16" s="186">
        <v>84371025</v>
      </c>
      <c r="O16" s="7"/>
      <c r="P16" s="7">
        <f t="shared" si="3"/>
        <v>-7.4949396620248576E-3</v>
      </c>
      <c r="Q16" s="4"/>
      <c r="R16" s="186">
        <f t="shared" si="2"/>
        <v>104979387.97239999</v>
      </c>
    </row>
    <row r="17" spans="1:18">
      <c r="A17" s="5">
        <v>1958</v>
      </c>
      <c r="B17" s="5"/>
      <c r="C17" s="186">
        <v>90120512</v>
      </c>
      <c r="D17" s="186"/>
      <c r="E17" s="186">
        <v>67168341</v>
      </c>
      <c r="F17" s="88">
        <f t="shared" si="0"/>
        <v>0.79560050363928414</v>
      </c>
      <c r="G17" s="33"/>
      <c r="H17" s="186">
        <v>17256368</v>
      </c>
      <c r="I17" s="88">
        <f t="shared" si="1"/>
        <v>0.20439949636071592</v>
      </c>
      <c r="J17" s="88"/>
      <c r="K17" s="370"/>
      <c r="L17" s="88"/>
      <c r="M17" s="88"/>
      <c r="N17" s="186">
        <v>84424709</v>
      </c>
      <c r="O17" s="7"/>
      <c r="P17" s="7">
        <f t="shared" si="3"/>
        <v>6.3628479089827827E-4</v>
      </c>
      <c r="Q17" s="4"/>
      <c r="R17" s="186">
        <f t="shared" si="2"/>
        <v>105747408.7808</v>
      </c>
    </row>
    <row r="18" spans="1:18">
      <c r="A18" s="5">
        <v>1959</v>
      </c>
      <c r="B18" s="5"/>
      <c r="C18" s="186">
        <v>93127427</v>
      </c>
      <c r="D18" s="186"/>
      <c r="E18" s="186">
        <v>70308462</v>
      </c>
      <c r="F18" s="88">
        <f t="shared" si="0"/>
        <v>0.80240320852352309</v>
      </c>
      <c r="G18" s="33"/>
      <c r="H18" s="186">
        <v>17313897</v>
      </c>
      <c r="I18" s="88">
        <f t="shared" si="1"/>
        <v>0.19759679147647691</v>
      </c>
      <c r="J18" s="88"/>
      <c r="K18" s="370"/>
      <c r="L18" s="88"/>
      <c r="M18" s="88"/>
      <c r="N18" s="186">
        <v>87622359</v>
      </c>
      <c r="O18" s="7"/>
      <c r="P18" s="7">
        <f t="shared" si="3"/>
        <v>3.787575980865987E-2</v>
      </c>
      <c r="Q18" s="4"/>
      <c r="R18" s="186">
        <f t="shared" si="2"/>
        <v>109275722.8418</v>
      </c>
    </row>
    <row r="19" spans="1:18">
      <c r="A19" s="5">
        <v>1960</v>
      </c>
      <c r="B19" s="5"/>
      <c r="C19" s="186">
        <v>93415363</v>
      </c>
      <c r="D19" s="186"/>
      <c r="E19" s="186">
        <v>70955595</v>
      </c>
      <c r="F19" s="88">
        <f t="shared" si="0"/>
        <v>0.80711299745421716</v>
      </c>
      <c r="G19" s="33"/>
      <c r="H19" s="186">
        <v>16957244</v>
      </c>
      <c r="I19" s="88">
        <f t="shared" si="1"/>
        <v>0.19288700254578287</v>
      </c>
      <c r="J19" s="88"/>
      <c r="K19" s="370"/>
      <c r="L19" s="88"/>
      <c r="M19" s="88"/>
      <c r="N19" s="186">
        <v>87912839</v>
      </c>
      <c r="P19" s="7">
        <f t="shared" si="3"/>
        <v>3.3151355808624938E-3</v>
      </c>
      <c r="Q19" s="4"/>
      <c r="R19" s="186">
        <f t="shared" si="2"/>
        <v>109613586.94419999</v>
      </c>
    </row>
    <row r="20" spans="1:18">
      <c r="A20" s="5">
        <v>1961</v>
      </c>
      <c r="B20" s="5"/>
      <c r="C20" s="186">
        <v>95030031</v>
      </c>
      <c r="D20" s="186"/>
      <c r="E20" s="186">
        <v>71910757</v>
      </c>
      <c r="F20" s="88">
        <f t="shared" si="0"/>
        <v>0.80772800545030388</v>
      </c>
      <c r="G20" s="33"/>
      <c r="H20" s="186">
        <v>17117674</v>
      </c>
      <c r="I20" s="88">
        <f t="shared" si="1"/>
        <v>0.19227199454969615</v>
      </c>
      <c r="J20" s="88"/>
      <c r="K20" s="370"/>
      <c r="L20" s="88"/>
      <c r="M20" s="88"/>
      <c r="N20" s="186">
        <v>89028431</v>
      </c>
      <c r="P20" s="7">
        <f t="shared" si="3"/>
        <v>1.2689750583529724E-2</v>
      </c>
      <c r="Q20" s="4"/>
      <c r="R20" s="186">
        <f t="shared" si="2"/>
        <v>111508238.37540001</v>
      </c>
    </row>
    <row r="21" spans="1:18">
      <c r="A21" s="5">
        <v>1962</v>
      </c>
      <c r="B21" s="5"/>
      <c r="C21" s="186">
        <v>96831989</v>
      </c>
      <c r="D21" s="186"/>
      <c r="E21" s="186">
        <v>74128498</v>
      </c>
      <c r="F21" s="88">
        <f t="shared" si="0"/>
        <v>0.81283781686308487</v>
      </c>
      <c r="G21" s="33"/>
      <c r="H21" s="186">
        <v>17068659</v>
      </c>
      <c r="I21" s="88">
        <f t="shared" si="1"/>
        <v>0.1871621831369151</v>
      </c>
      <c r="J21" s="88"/>
      <c r="K21" s="370"/>
      <c r="L21" s="88"/>
      <c r="M21" s="88"/>
      <c r="N21" s="186">
        <v>91197157</v>
      </c>
      <c r="P21" s="7">
        <f t="shared" si="3"/>
        <v>2.4359926100461005E-2</v>
      </c>
      <c r="Q21" s="4"/>
      <c r="R21" s="186">
        <f t="shared" si="2"/>
        <v>113622655.8926</v>
      </c>
    </row>
    <row r="22" spans="1:18">
      <c r="A22" s="5">
        <v>1963</v>
      </c>
      <c r="B22" s="5"/>
      <c r="C22" s="186">
        <v>100631563</v>
      </c>
      <c r="D22" s="186"/>
      <c r="E22" s="186">
        <v>76343134</v>
      </c>
      <c r="F22" s="88">
        <f t="shared" si="0"/>
        <v>0.81397996812920514</v>
      </c>
      <c r="G22" s="33"/>
      <c r="H22" s="186">
        <v>17446808</v>
      </c>
      <c r="I22" s="88">
        <f t="shared" si="1"/>
        <v>0.18602003187079486</v>
      </c>
      <c r="J22" s="88"/>
      <c r="K22" s="370"/>
      <c r="L22" s="88"/>
      <c r="M22" s="88"/>
      <c r="N22" s="186">
        <v>93789942</v>
      </c>
      <c r="P22" s="7">
        <f t="shared" si="3"/>
        <v>2.8430546360123987E-2</v>
      </c>
      <c r="Q22" s="4"/>
      <c r="R22" s="186">
        <f t="shared" si="2"/>
        <v>118081076.02419999</v>
      </c>
    </row>
    <row r="23" spans="1:18">
      <c r="A23" s="5">
        <v>1964</v>
      </c>
      <c r="B23" s="5"/>
      <c r="C23" s="186">
        <v>105897968</v>
      </c>
      <c r="D23" s="186"/>
      <c r="E23" s="186">
        <v>80685951</v>
      </c>
      <c r="F23" s="88">
        <f t="shared" si="0"/>
        <v>0.81795099087230771</v>
      </c>
      <c r="G23" s="33"/>
      <c r="H23" s="186">
        <v>17958041</v>
      </c>
      <c r="I23" s="88">
        <f t="shared" si="1"/>
        <v>0.18204900912769223</v>
      </c>
      <c r="J23" s="88"/>
      <c r="K23" s="370"/>
      <c r="L23" s="88"/>
      <c r="M23" s="88"/>
      <c r="N23" s="186">
        <v>98643992</v>
      </c>
      <c r="P23" s="7">
        <f t="shared" si="3"/>
        <v>5.1754483439172994E-2</v>
      </c>
      <c r="Q23" s="4"/>
      <c r="R23" s="186">
        <f t="shared" si="2"/>
        <v>124260675.6512</v>
      </c>
    </row>
    <row r="24" spans="1:18">
      <c r="A24" s="5">
        <v>1965</v>
      </c>
      <c r="B24" s="5"/>
      <c r="C24" s="186">
        <v>108221725</v>
      </c>
      <c r="D24" s="186"/>
      <c r="E24" s="186">
        <v>82624078</v>
      </c>
      <c r="F24" s="88">
        <f t="shared" si="0"/>
        <v>0.82277756933846757</v>
      </c>
      <c r="G24" s="33"/>
      <c r="H24" s="186">
        <v>17796839</v>
      </c>
      <c r="I24" s="88">
        <f t="shared" si="1"/>
        <v>0.1772224306615324</v>
      </c>
      <c r="J24" s="88"/>
      <c r="K24" s="370"/>
      <c r="L24" s="88"/>
      <c r="M24" s="88"/>
      <c r="N24" s="186">
        <v>100420917</v>
      </c>
      <c r="P24" s="7">
        <f t="shared" si="3"/>
        <v>1.8013514700418787E-2</v>
      </c>
      <c r="Q24" s="4"/>
      <c r="R24" s="186">
        <f t="shared" si="2"/>
        <v>126987372.11499999</v>
      </c>
    </row>
    <row r="25" spans="1:18">
      <c r="A25" s="5">
        <v>1966</v>
      </c>
      <c r="B25" s="5"/>
      <c r="C25" s="186">
        <v>113037193</v>
      </c>
      <c r="D25" s="186"/>
      <c r="E25" s="186">
        <v>86531831</v>
      </c>
      <c r="F25" s="88">
        <f t="shared" si="0"/>
        <v>0.82994568464279339</v>
      </c>
      <c r="G25" s="33"/>
      <c r="H25" s="186">
        <v>17730210</v>
      </c>
      <c r="I25" s="88">
        <f t="shared" si="1"/>
        <v>0.17005431535720655</v>
      </c>
      <c r="J25" s="88"/>
      <c r="K25" s="370"/>
      <c r="L25" s="88"/>
      <c r="M25" s="88"/>
      <c r="N25" s="186">
        <v>104262041</v>
      </c>
      <c r="P25" s="7">
        <f t="shared" si="3"/>
        <v>3.8250238244687651E-2</v>
      </c>
      <c r="Q25" s="4"/>
      <c r="R25" s="186">
        <f t="shared" si="2"/>
        <v>132637842.26620001</v>
      </c>
    </row>
    <row r="26" spans="1:18">
      <c r="A26" s="5">
        <v>1967</v>
      </c>
      <c r="B26" s="5"/>
      <c r="C26" s="186">
        <v>116550659</v>
      </c>
      <c r="D26" s="186"/>
      <c r="E26" s="186">
        <v>89579475</v>
      </c>
      <c r="F26" s="88">
        <f t="shared" si="0"/>
        <v>0.83739172654555838</v>
      </c>
      <c r="G26" s="33"/>
      <c r="H26" s="186">
        <v>17394922</v>
      </c>
      <c r="I26" s="88">
        <f t="shared" si="1"/>
        <v>0.16260827345444162</v>
      </c>
      <c r="J26" s="88"/>
      <c r="K26" s="370"/>
      <c r="L26" s="88"/>
      <c r="M26" s="88"/>
      <c r="N26" s="186">
        <v>106974397</v>
      </c>
      <c r="P26" s="7">
        <f t="shared" si="3"/>
        <v>2.6014798616881052E-2</v>
      </c>
      <c r="Q26" s="4"/>
      <c r="R26" s="186">
        <f t="shared" si="2"/>
        <v>136760543.27059999</v>
      </c>
    </row>
    <row r="27" spans="1:18">
      <c r="A27" s="5">
        <v>1968</v>
      </c>
      <c r="B27" s="5"/>
      <c r="C27" s="186">
        <v>122407762</v>
      </c>
      <c r="D27" s="186"/>
      <c r="E27" s="186">
        <v>94007957</v>
      </c>
      <c r="F27" s="88">
        <f t="shared" si="0"/>
        <v>0.84375863264797746</v>
      </c>
      <c r="G27" s="33"/>
      <c r="H27" s="186">
        <v>17407741</v>
      </c>
      <c r="I27" s="88">
        <f t="shared" si="1"/>
        <v>0.15624136735202251</v>
      </c>
      <c r="J27" s="88"/>
      <c r="K27" s="370"/>
      <c r="L27" s="88"/>
      <c r="M27" s="88"/>
      <c r="N27" s="186">
        <v>111415698</v>
      </c>
      <c r="P27" s="7">
        <f t="shared" si="3"/>
        <v>4.1517420285154705E-2</v>
      </c>
      <c r="Q27" s="4"/>
      <c r="R27" s="186">
        <f t="shared" si="2"/>
        <v>143633267.93079999</v>
      </c>
    </row>
    <row r="28" spans="1:18">
      <c r="A28" s="5">
        <v>1969</v>
      </c>
      <c r="B28" s="5"/>
      <c r="C28" s="186">
        <v>127311042</v>
      </c>
      <c r="D28" s="186"/>
      <c r="E28" s="186">
        <v>98991915</v>
      </c>
      <c r="F28" s="88">
        <f t="shared" si="0"/>
        <v>0.85138664842910594</v>
      </c>
      <c r="G28" s="33"/>
      <c r="H28" s="186">
        <v>17279482</v>
      </c>
      <c r="I28" s="88">
        <f t="shared" si="1"/>
        <v>0.14861335157089409</v>
      </c>
      <c r="J28" s="88"/>
      <c r="K28" s="370"/>
      <c r="L28" s="88"/>
      <c r="M28" s="88"/>
      <c r="N28" s="186">
        <v>116271397</v>
      </c>
      <c r="P28" s="7">
        <f t="shared" si="3"/>
        <v>4.3581820938733529E-2</v>
      </c>
      <c r="Q28" s="4"/>
      <c r="R28" s="186">
        <f t="shared" si="2"/>
        <v>149386776.68279999</v>
      </c>
    </row>
    <row r="29" spans="1:18">
      <c r="A29" s="5">
        <v>1970</v>
      </c>
      <c r="B29" s="5"/>
      <c r="C29" s="186">
        <v>133123267</v>
      </c>
      <c r="D29" s="186"/>
      <c r="E29" s="186">
        <v>104619875</v>
      </c>
      <c r="F29" s="88">
        <f t="shared" si="0"/>
        <v>0.85852510954250238</v>
      </c>
      <c r="G29" s="33"/>
      <c r="H29" s="186">
        <v>17240131</v>
      </c>
      <c r="I29" s="88">
        <f t="shared" si="1"/>
        <v>0.14147489045749759</v>
      </c>
      <c r="J29" s="88"/>
      <c r="K29" s="370"/>
      <c r="L29" s="88"/>
      <c r="M29" s="88"/>
      <c r="N29" s="186">
        <v>121860006</v>
      </c>
      <c r="P29" s="7">
        <f t="shared" si="3"/>
        <v>4.8065209021269428E-2</v>
      </c>
      <c r="Q29" s="4"/>
      <c r="R29" s="186">
        <f t="shared" si="2"/>
        <v>156206841.49779999</v>
      </c>
    </row>
    <row r="30" spans="1:18">
      <c r="A30" s="5">
        <v>1971</v>
      </c>
      <c r="B30" s="5"/>
      <c r="C30" s="186">
        <v>137479910</v>
      </c>
      <c r="D30" s="186"/>
      <c r="E30" s="186">
        <v>110026703</v>
      </c>
      <c r="F30" s="88">
        <f t="shared" si="0"/>
        <v>0.8636504052531927</v>
      </c>
      <c r="G30" s="33"/>
      <c r="H30" s="186">
        <v>17370566</v>
      </c>
      <c r="I30" s="88">
        <f t="shared" si="1"/>
        <v>0.13634959474680733</v>
      </c>
      <c r="J30" s="88"/>
      <c r="K30" s="370"/>
      <c r="L30" s="88"/>
      <c r="M30" s="88"/>
      <c r="N30" s="186">
        <v>127397269</v>
      </c>
      <c r="P30" s="7">
        <f t="shared" si="3"/>
        <v>4.5439543142645089E-2</v>
      </c>
      <c r="Q30" s="4"/>
      <c r="R30" s="186">
        <f t="shared" si="2"/>
        <v>161318926.39399999</v>
      </c>
    </row>
    <row r="31" spans="1:18">
      <c r="A31" s="5">
        <v>1972</v>
      </c>
      <c r="B31" s="5"/>
      <c r="C31" s="186">
        <v>141336930</v>
      </c>
      <c r="D31" s="186"/>
      <c r="E31" s="186">
        <v>114219578</v>
      </c>
      <c r="F31" s="88">
        <f t="shared" si="0"/>
        <v>0.86655592584229457</v>
      </c>
      <c r="G31" s="33"/>
      <c r="H31" s="186">
        <v>17589085</v>
      </c>
      <c r="I31" s="88">
        <f t="shared" si="1"/>
        <v>0.1334440741577054</v>
      </c>
      <c r="J31" s="88"/>
      <c r="K31" s="370"/>
      <c r="L31" s="88"/>
      <c r="M31" s="88"/>
      <c r="N31" s="186">
        <v>131808663</v>
      </c>
      <c r="P31" s="7">
        <f t="shared" si="3"/>
        <v>3.4627068811027728E-2</v>
      </c>
      <c r="Q31" s="4"/>
      <c r="R31" s="186">
        <f t="shared" si="2"/>
        <v>165844753.662</v>
      </c>
    </row>
    <row r="32" spans="1:18">
      <c r="A32" s="5">
        <v>1973</v>
      </c>
      <c r="B32" s="5"/>
      <c r="C32" s="186">
        <v>148601510</v>
      </c>
      <c r="D32" s="186"/>
      <c r="E32" s="186">
        <v>120340835</v>
      </c>
      <c r="F32" s="88">
        <f t="shared" si="0"/>
        <v>0.86908499020979013</v>
      </c>
      <c r="G32" s="33"/>
      <c r="H32" s="186">
        <v>18127596</v>
      </c>
      <c r="I32" s="88">
        <f t="shared" si="1"/>
        <v>0.13091500979020987</v>
      </c>
      <c r="J32" s="88"/>
      <c r="K32" s="370"/>
      <c r="L32" s="88"/>
      <c r="M32" s="88"/>
      <c r="N32" s="186">
        <v>138468431</v>
      </c>
      <c r="P32" s="7">
        <f t="shared" si="3"/>
        <v>5.0526026502522026E-2</v>
      </c>
      <c r="Q32" s="4"/>
      <c r="R32" s="186">
        <f t="shared" si="2"/>
        <v>174369011.83399999</v>
      </c>
    </row>
    <row r="33" spans="1:18">
      <c r="A33" s="5">
        <v>1974</v>
      </c>
      <c r="B33" s="5"/>
      <c r="C33" s="186">
        <v>156147443</v>
      </c>
      <c r="D33" s="186"/>
      <c r="E33" s="186">
        <v>127227705</v>
      </c>
      <c r="F33" s="88">
        <f t="shared" si="0"/>
        <v>0.87463312764727719</v>
      </c>
      <c r="G33" s="33"/>
      <c r="H33" s="186">
        <v>18236377</v>
      </c>
      <c r="I33" s="88">
        <f t="shared" si="1"/>
        <v>0.12536687235272279</v>
      </c>
      <c r="J33" s="88"/>
      <c r="K33" s="370"/>
      <c r="L33" s="88"/>
      <c r="M33" s="88"/>
      <c r="N33" s="186">
        <v>145464082</v>
      </c>
      <c r="P33" s="7">
        <f t="shared" si="3"/>
        <v>5.0521631172378845E-2</v>
      </c>
      <c r="Q33" s="4"/>
      <c r="R33" s="186">
        <f t="shared" si="2"/>
        <v>183223409.6162</v>
      </c>
    </row>
    <row r="34" spans="1:18">
      <c r="A34" s="5">
        <v>1975</v>
      </c>
      <c r="B34" s="5"/>
      <c r="C34" s="186">
        <v>160598916</v>
      </c>
      <c r="D34" s="186"/>
      <c r="E34" s="186">
        <v>130229488</v>
      </c>
      <c r="F34" s="88">
        <f t="shared" si="0"/>
        <v>0.87611794869190129</v>
      </c>
      <c r="G34" s="33"/>
      <c r="H34" s="186">
        <v>18414297</v>
      </c>
      <c r="I34" s="88">
        <f t="shared" si="1"/>
        <v>0.12388205130809875</v>
      </c>
      <c r="J34" s="88"/>
      <c r="K34" s="370"/>
      <c r="L34" s="88"/>
      <c r="M34" s="88"/>
      <c r="N34" s="186">
        <v>148643785</v>
      </c>
      <c r="P34" s="7">
        <f t="shared" si="3"/>
        <v>2.1859024965351859E-2</v>
      </c>
      <c r="Q34" s="4"/>
      <c r="R34" s="186">
        <f t="shared" si="2"/>
        <v>188446768.03439999</v>
      </c>
    </row>
    <row r="35" spans="1:18">
      <c r="A35" s="5">
        <v>1976</v>
      </c>
      <c r="B35" s="5"/>
      <c r="C35" s="186">
        <v>163656955</v>
      </c>
      <c r="D35" s="186"/>
      <c r="E35" s="186">
        <v>132125154</v>
      </c>
      <c r="F35" s="88">
        <f t="shared" si="0"/>
        <v>0.87856539458325722</v>
      </c>
      <c r="G35" s="33"/>
      <c r="H35" s="186">
        <v>18262233</v>
      </c>
      <c r="I35" s="88">
        <f t="shared" si="1"/>
        <v>0.12143460541674282</v>
      </c>
      <c r="J35" s="88"/>
      <c r="K35" s="370"/>
      <c r="L35" s="88"/>
      <c r="M35" s="88"/>
      <c r="N35" s="186">
        <v>150387387</v>
      </c>
      <c r="P35" s="7">
        <f t="shared" si="3"/>
        <v>1.1730069979044133E-2</v>
      </c>
      <c r="Q35" s="4"/>
      <c r="R35" s="186">
        <f t="shared" si="2"/>
        <v>192035070.99700001</v>
      </c>
    </row>
    <row r="36" spans="1:18">
      <c r="A36" s="5">
        <v>1977</v>
      </c>
      <c r="B36" s="5"/>
      <c r="C36" s="186">
        <v>170507857</v>
      </c>
      <c r="D36" s="186"/>
      <c r="E36" s="186">
        <v>138673342</v>
      </c>
      <c r="F36" s="88">
        <f t="shared" si="0"/>
        <v>0.88375305089635303</v>
      </c>
      <c r="G36" s="33"/>
      <c r="H36" s="186">
        <v>18240789</v>
      </c>
      <c r="I36" s="88">
        <f t="shared" si="1"/>
        <v>0.11624694910364701</v>
      </c>
      <c r="J36" s="88"/>
      <c r="K36" s="370"/>
      <c r="L36" s="88"/>
      <c r="M36" s="88"/>
      <c r="N36" s="186">
        <v>156914131</v>
      </c>
      <c r="P36" s="7">
        <f t="shared" si="3"/>
        <v>4.3399543872651991E-2</v>
      </c>
      <c r="Q36" s="4"/>
      <c r="R36" s="186">
        <f t="shared" si="2"/>
        <v>200073919.40380001</v>
      </c>
    </row>
    <row r="37" spans="1:18">
      <c r="A37" s="5">
        <v>1978</v>
      </c>
      <c r="B37" s="5"/>
      <c r="C37" s="186">
        <v>179656544</v>
      </c>
      <c r="D37" s="186"/>
      <c r="E37" s="186">
        <v>144585652</v>
      </c>
      <c r="F37" s="88">
        <f t="shared" si="0"/>
        <v>0.88863196449677329</v>
      </c>
      <c r="G37" s="33"/>
      <c r="H37" s="186">
        <v>18120235</v>
      </c>
      <c r="I37" s="88">
        <f t="shared" si="1"/>
        <v>0.11136803550322676</v>
      </c>
      <c r="J37" s="88"/>
      <c r="K37" s="370"/>
      <c r="L37" s="88"/>
      <c r="M37" s="88"/>
      <c r="N37" s="186">
        <v>162705887</v>
      </c>
      <c r="P37" s="7">
        <f t="shared" si="3"/>
        <v>3.6910353217327607E-2</v>
      </c>
      <c r="Q37" s="4"/>
      <c r="R37" s="186">
        <f t="shared" si="2"/>
        <v>210808988.72960001</v>
      </c>
    </row>
    <row r="38" spans="1:18">
      <c r="A38" s="5">
        <v>1979</v>
      </c>
      <c r="B38" s="5"/>
      <c r="C38" s="186">
        <v>184187771</v>
      </c>
      <c r="D38" s="186"/>
      <c r="E38" s="186">
        <v>148684013</v>
      </c>
      <c r="F38" s="88">
        <f t="shared" si="0"/>
        <v>0.88441481463804061</v>
      </c>
      <c r="G38" s="33"/>
      <c r="H38" s="186">
        <v>19431684</v>
      </c>
      <c r="I38" s="88">
        <f t="shared" si="1"/>
        <v>0.11558518536195939</v>
      </c>
      <c r="J38" s="88"/>
      <c r="K38" s="370"/>
      <c r="L38" s="88"/>
      <c r="M38" s="88"/>
      <c r="N38" s="186">
        <v>168115697</v>
      </c>
      <c r="P38" s="7">
        <f t="shared" si="3"/>
        <v>3.3249012065555972E-2</v>
      </c>
      <c r="Q38" s="4"/>
      <c r="R38" s="186">
        <f t="shared" si="2"/>
        <v>216125930.4914</v>
      </c>
    </row>
    <row r="39" spans="1:18">
      <c r="A39" s="5">
        <v>1980</v>
      </c>
      <c r="B39" s="5"/>
      <c r="C39" s="186">
        <v>194086267</v>
      </c>
      <c r="D39" s="186"/>
      <c r="E39" s="186">
        <v>152346481</v>
      </c>
      <c r="F39" s="88">
        <f t="shared" si="0"/>
        <v>0.8787512238486882</v>
      </c>
      <c r="G39" s="33"/>
      <c r="H39" s="186">
        <v>21020539</v>
      </c>
      <c r="I39" s="88">
        <f t="shared" si="1"/>
        <v>0.12124877615131183</v>
      </c>
      <c r="J39" s="88"/>
      <c r="K39" s="370"/>
      <c r="L39" s="88"/>
      <c r="M39" s="88"/>
      <c r="N39" s="186">
        <v>173367020</v>
      </c>
      <c r="P39" s="7">
        <f t="shared" si="3"/>
        <v>3.1236363371827114E-2</v>
      </c>
      <c r="Q39" s="4"/>
      <c r="R39" s="186">
        <f t="shared" si="2"/>
        <v>227740825.69780001</v>
      </c>
    </row>
    <row r="40" spans="1:18">
      <c r="A40" s="5">
        <v>1981</v>
      </c>
      <c r="B40" s="5"/>
      <c r="C40" s="186">
        <v>193687085</v>
      </c>
      <c r="D40" s="186"/>
      <c r="E40" s="186">
        <v>154545763</v>
      </c>
      <c r="F40" s="88">
        <f t="shared" si="0"/>
        <v>0.87463967380495777</v>
      </c>
      <c r="G40" s="33"/>
      <c r="H40" s="186">
        <v>22150730</v>
      </c>
      <c r="I40" s="88">
        <f t="shared" si="1"/>
        <v>0.12536032619504225</v>
      </c>
      <c r="J40" s="88"/>
      <c r="K40" s="370"/>
      <c r="L40" s="88"/>
      <c r="M40" s="88"/>
      <c r="N40" s="186">
        <v>176696493</v>
      </c>
      <c r="P40" s="7">
        <f t="shared" si="3"/>
        <v>1.9204765704572857E-2</v>
      </c>
      <c r="Q40" s="4"/>
      <c r="R40" s="186">
        <f t="shared" si="2"/>
        <v>227272425.539</v>
      </c>
    </row>
    <row r="41" spans="1:18">
      <c r="A41" s="5">
        <v>1982</v>
      </c>
      <c r="B41" s="5"/>
      <c r="C41" s="186">
        <v>194349406</v>
      </c>
      <c r="D41" s="186"/>
      <c r="E41" s="186">
        <v>153606164</v>
      </c>
      <c r="F41" s="88">
        <f t="shared" si="0"/>
        <v>0.86992103942784371</v>
      </c>
      <c r="G41" s="33"/>
      <c r="H41" s="186">
        <v>22968671</v>
      </c>
      <c r="I41" s="88">
        <f t="shared" si="1"/>
        <v>0.13007896057215629</v>
      </c>
      <c r="J41" s="88"/>
      <c r="K41" s="370"/>
      <c r="L41" s="88"/>
      <c r="M41" s="88"/>
      <c r="N41" s="186">
        <v>176574835</v>
      </c>
      <c r="P41" s="7">
        <f t="shared" si="3"/>
        <v>-6.8851394803859378E-4</v>
      </c>
      <c r="Q41" s="4"/>
      <c r="R41" s="186">
        <f t="shared" si="2"/>
        <v>228049593.00040001</v>
      </c>
    </row>
    <row r="42" spans="1:18">
      <c r="A42" s="5">
        <v>1983</v>
      </c>
      <c r="B42" s="5"/>
      <c r="C42" s="186">
        <v>195123375</v>
      </c>
      <c r="D42" s="186"/>
      <c r="E42" s="186">
        <v>154186944</v>
      </c>
      <c r="F42" s="88">
        <f t="shared" si="0"/>
        <v>0.86868366176638012</v>
      </c>
      <c r="G42" s="33"/>
      <c r="H42" s="186">
        <v>23307984</v>
      </c>
      <c r="I42" s="88">
        <f t="shared" si="1"/>
        <v>0.13131633823361982</v>
      </c>
      <c r="J42" s="88"/>
      <c r="K42" s="370"/>
      <c r="L42" s="88"/>
      <c r="M42" s="88"/>
      <c r="N42" s="186">
        <v>177494928</v>
      </c>
      <c r="P42" s="7">
        <f t="shared" si="3"/>
        <v>5.2107821593037063E-3</v>
      </c>
      <c r="Q42" s="4"/>
      <c r="R42" s="186">
        <f t="shared" si="2"/>
        <v>228957768.22499999</v>
      </c>
    </row>
    <row r="43" spans="1:18">
      <c r="A43" s="5">
        <v>1984</v>
      </c>
      <c r="B43" s="5"/>
      <c r="C43" s="186">
        <v>193021392</v>
      </c>
      <c r="D43" s="186"/>
      <c r="E43" s="186">
        <v>152640123</v>
      </c>
      <c r="F43" s="88">
        <f t="shared" si="0"/>
        <v>0.86984590148619012</v>
      </c>
      <c r="G43" s="33"/>
      <c r="H43" s="186">
        <v>22839376</v>
      </c>
      <c r="I43" s="88">
        <f t="shared" si="1"/>
        <v>0.13015409851380988</v>
      </c>
      <c r="J43" s="88"/>
      <c r="K43" s="370"/>
      <c r="L43" s="88"/>
      <c r="M43" s="88"/>
      <c r="N43" s="186">
        <v>175479499</v>
      </c>
      <c r="P43" s="7">
        <f t="shared" si="3"/>
        <v>-1.1354854038420736E-2</v>
      </c>
      <c r="Q43" s="4"/>
      <c r="R43" s="186">
        <f t="shared" si="2"/>
        <v>226491301.37279999</v>
      </c>
    </row>
    <row r="44" spans="1:18">
      <c r="A44" s="5">
        <v>1985</v>
      </c>
      <c r="B44" s="5"/>
      <c r="C44" s="186">
        <v>193307822</v>
      </c>
      <c r="D44" s="186"/>
      <c r="E44" s="186">
        <v>153362068</v>
      </c>
      <c r="F44" s="88">
        <f t="shared" si="0"/>
        <v>0.87569610077815196</v>
      </c>
      <c r="G44" s="33"/>
      <c r="H44" s="186">
        <v>21769542</v>
      </c>
      <c r="I44" s="88">
        <f t="shared" si="1"/>
        <v>0.12430389922184808</v>
      </c>
      <c r="J44" s="88"/>
      <c r="K44" s="370"/>
      <c r="L44" s="88"/>
      <c r="M44" s="88"/>
      <c r="N44" s="186">
        <v>175131610</v>
      </c>
      <c r="P44" s="7">
        <f t="shared" si="3"/>
        <v>-1.9825050902384511E-3</v>
      </c>
      <c r="Q44" s="4"/>
      <c r="R44" s="186">
        <f t="shared" si="2"/>
        <v>226827398.3348</v>
      </c>
    </row>
    <row r="45" spans="1:18">
      <c r="A45" s="5">
        <v>1986</v>
      </c>
      <c r="B45" s="5"/>
      <c r="C45" s="186">
        <v>196498984</v>
      </c>
      <c r="D45" s="186"/>
      <c r="E45" s="186">
        <v>157422686</v>
      </c>
      <c r="F45" s="88">
        <f t="shared" si="0"/>
        <v>0.88082912594274654</v>
      </c>
      <c r="G45" s="33"/>
      <c r="H45" s="186">
        <v>21298341</v>
      </c>
      <c r="I45" s="88">
        <f t="shared" si="1"/>
        <v>0.11917087405725349</v>
      </c>
      <c r="J45" s="88"/>
      <c r="K45" s="370"/>
      <c r="L45" s="88"/>
      <c r="M45" s="88"/>
      <c r="N45" s="186">
        <v>178721027</v>
      </c>
      <c r="P45" s="7">
        <f t="shared" si="3"/>
        <v>2.049554046810842E-2</v>
      </c>
      <c r="Q45" s="4"/>
      <c r="R45" s="186">
        <f t="shared" si="2"/>
        <v>230571907.8256</v>
      </c>
    </row>
    <row r="46" spans="1:18">
      <c r="A46" s="5">
        <v>1987</v>
      </c>
      <c r="B46" s="5"/>
      <c r="C46" s="186">
        <v>195420205</v>
      </c>
      <c r="D46" s="186"/>
      <c r="E46" s="186">
        <v>156872204</v>
      </c>
      <c r="F46" s="88">
        <f t="shared" si="0"/>
        <v>0.88205482836956606</v>
      </c>
      <c r="G46" s="33"/>
      <c r="H46" s="186">
        <v>20976382</v>
      </c>
      <c r="I46" s="88">
        <f t="shared" si="1"/>
        <v>0.117945171630434</v>
      </c>
      <c r="J46" s="88"/>
      <c r="K46" s="370"/>
      <c r="L46" s="88"/>
      <c r="M46" s="88"/>
      <c r="N46" s="186">
        <v>177848586</v>
      </c>
      <c r="P46" s="7">
        <f t="shared" si="3"/>
        <v>-4.8815800504548035E-3</v>
      </c>
      <c r="Q46" s="4"/>
      <c r="R46" s="186">
        <f t="shared" si="2"/>
        <v>229306068.54699999</v>
      </c>
    </row>
    <row r="47" spans="1:18">
      <c r="A47" s="5">
        <v>1988</v>
      </c>
      <c r="B47" s="5"/>
      <c r="C47" s="186">
        <v>198024766</v>
      </c>
      <c r="D47" s="186"/>
      <c r="E47" s="186">
        <v>157934409</v>
      </c>
      <c r="F47" s="88">
        <f t="shared" si="0"/>
        <v>0.8861068446703676</v>
      </c>
      <c r="G47" s="33"/>
      <c r="H47" s="186">
        <v>20299638</v>
      </c>
      <c r="I47" s="88">
        <f t="shared" si="1"/>
        <v>0.11389315532963239</v>
      </c>
      <c r="J47" s="88"/>
      <c r="K47" s="370"/>
      <c r="L47" s="88"/>
      <c r="M47" s="88"/>
      <c r="N47" s="186">
        <v>178234047</v>
      </c>
      <c r="P47" s="7">
        <f t="shared" si="3"/>
        <v>2.1673548756806493E-3</v>
      </c>
      <c r="Q47" s="4"/>
      <c r="R47" s="186">
        <f t="shared" si="2"/>
        <v>232362260.4244</v>
      </c>
    </row>
    <row r="48" spans="1:18">
      <c r="A48" s="5">
        <v>1989</v>
      </c>
      <c r="B48" s="5"/>
      <c r="C48" s="186">
        <v>200124365</v>
      </c>
      <c r="D48" s="186"/>
      <c r="E48" s="186">
        <v>159433057</v>
      </c>
      <c r="F48" s="88">
        <f t="shared" si="0"/>
        <v>0.8887164798226681</v>
      </c>
      <c r="G48" s="33"/>
      <c r="H48" s="186">
        <v>19963928</v>
      </c>
      <c r="I48" s="88">
        <f t="shared" si="1"/>
        <v>0.11128352017733185</v>
      </c>
      <c r="J48" s="88"/>
      <c r="K48" s="370"/>
      <c r="L48" s="88"/>
      <c r="M48" s="88"/>
      <c r="N48" s="186">
        <v>179396985</v>
      </c>
      <c r="P48" s="7">
        <f t="shared" si="3"/>
        <v>6.5247803075469957E-3</v>
      </c>
      <c r="Q48" s="4"/>
      <c r="R48" s="186">
        <f t="shared" si="2"/>
        <v>234825929.891</v>
      </c>
    </row>
    <row r="49" spans="1:18" ht="11.25" customHeight="1">
      <c r="A49" s="5">
        <v>1990</v>
      </c>
      <c r="B49" s="5"/>
      <c r="C49" s="186">
        <v>203658410</v>
      </c>
      <c r="D49" s="186"/>
      <c r="E49" s="186">
        <v>163998656</v>
      </c>
      <c r="F49" s="88">
        <f t="shared" si="0"/>
        <v>0.88900768923687945</v>
      </c>
      <c r="G49" s="33"/>
      <c r="H49" s="186">
        <v>20475177</v>
      </c>
      <c r="I49" s="88">
        <f t="shared" si="1"/>
        <v>0.11099231076312054</v>
      </c>
      <c r="J49" s="88"/>
      <c r="K49" s="370"/>
      <c r="L49" s="88"/>
      <c r="M49" s="88"/>
      <c r="N49" s="186">
        <v>184473833</v>
      </c>
      <c r="P49" s="7">
        <f t="shared" si="3"/>
        <v>2.8299516850854634E-2</v>
      </c>
      <c r="Q49" s="4"/>
      <c r="R49" s="186">
        <f t="shared" si="2"/>
        <v>238972778.294</v>
      </c>
    </row>
    <row r="50" spans="1:18">
      <c r="A50" s="5">
        <v>1991</v>
      </c>
      <c r="B50" s="5"/>
      <c r="C50" s="186">
        <v>202370518</v>
      </c>
      <c r="D50" s="186"/>
      <c r="E50" s="186">
        <v>160930740</v>
      </c>
      <c r="F50" s="88">
        <f t="shared" si="0"/>
        <v>0.88691810843838714</v>
      </c>
      <c r="G50" s="33"/>
      <c r="H50" s="186">
        <v>20518639</v>
      </c>
      <c r="I50" s="88">
        <f t="shared" si="1"/>
        <v>0.1130818915616129</v>
      </c>
      <c r="J50" s="88"/>
      <c r="K50" s="370"/>
      <c r="L50" s="88"/>
      <c r="M50" s="88"/>
      <c r="N50" s="186">
        <v>181449379</v>
      </c>
      <c r="P50" s="7">
        <f t="shared" si="3"/>
        <v>-1.6395029857703469E-2</v>
      </c>
      <c r="Q50" s="4"/>
      <c r="R50" s="186">
        <f t="shared" si="2"/>
        <v>237461565.82120001</v>
      </c>
    </row>
    <row r="51" spans="1:18">
      <c r="A51" s="5">
        <v>1992</v>
      </c>
      <c r="B51" s="5"/>
      <c r="C51" s="186">
        <v>202107862</v>
      </c>
      <c r="D51" s="186"/>
      <c r="E51" s="186">
        <v>159809506</v>
      </c>
      <c r="F51" s="88">
        <f t="shared" si="0"/>
        <v>0.88353658146880421</v>
      </c>
      <c r="G51" s="33"/>
      <c r="H51" s="186">
        <v>20559366</v>
      </c>
      <c r="I51" s="88">
        <f t="shared" si="1"/>
        <v>0.11366627935641052</v>
      </c>
      <c r="J51" s="88"/>
      <c r="K51" s="370"/>
      <c r="L51" s="88"/>
      <c r="M51" s="88"/>
      <c r="N51" s="186">
        <v>180874804</v>
      </c>
      <c r="P51" s="7">
        <f t="shared" si="3"/>
        <v>-3.166585651417364E-3</v>
      </c>
      <c r="Q51" s="4"/>
      <c r="R51" s="186">
        <f t="shared" si="2"/>
        <v>237153365.27079999</v>
      </c>
    </row>
    <row r="52" spans="1:18">
      <c r="A52" s="5">
        <v>1993</v>
      </c>
      <c r="B52" s="5"/>
      <c r="C52" s="186">
        <v>202638596</v>
      </c>
      <c r="D52" s="186"/>
      <c r="E52" s="186">
        <v>160337440</v>
      </c>
      <c r="F52" s="88">
        <f t="shared" si="0"/>
        <v>0.88632792744266875</v>
      </c>
      <c r="G52" s="33"/>
      <c r="H52" s="186">
        <v>20563370</v>
      </c>
      <c r="I52" s="88">
        <f t="shared" si="1"/>
        <v>0.11367207255733128</v>
      </c>
      <c r="J52" s="88"/>
      <c r="K52" s="370"/>
      <c r="L52" s="88"/>
      <c r="M52" s="88"/>
      <c r="N52" s="186">
        <v>180900810</v>
      </c>
      <c r="P52" s="7">
        <f t="shared" si="3"/>
        <v>1.4377900860096382E-4</v>
      </c>
      <c r="Q52" s="4"/>
      <c r="R52" s="186">
        <f t="shared" si="2"/>
        <v>237776128.54640001</v>
      </c>
    </row>
    <row r="53" spans="1:18">
      <c r="A53" s="5">
        <v>1994</v>
      </c>
      <c r="B53" s="5"/>
      <c r="C53" s="186">
        <v>202039109</v>
      </c>
      <c r="D53" s="186"/>
      <c r="E53" s="186">
        <v>160122576</v>
      </c>
      <c r="F53" s="88">
        <f t="shared" si="0"/>
        <v>0.89111802581553878</v>
      </c>
      <c r="G53" s="33"/>
      <c r="H53" s="186">
        <v>19564706</v>
      </c>
      <c r="I53" s="88">
        <f t="shared" si="1"/>
        <v>0.1088819741844612</v>
      </c>
      <c r="J53" s="88"/>
      <c r="K53" s="370"/>
      <c r="L53" s="88"/>
      <c r="M53" s="88"/>
      <c r="N53" s="186">
        <v>179687282</v>
      </c>
      <c r="P53" s="7">
        <f t="shared" si="3"/>
        <v>-6.7082507811877523E-3</v>
      </c>
      <c r="Q53" s="4"/>
      <c r="R53" s="186">
        <f t="shared" si="2"/>
        <v>237072690.50060001</v>
      </c>
    </row>
    <row r="54" spans="1:18">
      <c r="A54" s="5">
        <v>1995</v>
      </c>
      <c r="B54" s="5"/>
      <c r="C54" s="186">
        <v>199215197</v>
      </c>
      <c r="D54" s="186"/>
      <c r="E54" s="186">
        <v>157947168</v>
      </c>
      <c r="F54" s="88">
        <f t="shared" si="0"/>
        <v>0.8928483615907713</v>
      </c>
      <c r="G54" s="33"/>
      <c r="H54" s="186">
        <v>18955400</v>
      </c>
      <c r="I54" s="88">
        <f t="shared" si="1"/>
        <v>0.10715163840922874</v>
      </c>
      <c r="J54" s="88"/>
      <c r="K54" s="370"/>
      <c r="L54" s="88"/>
      <c r="M54" s="88"/>
      <c r="N54" s="186">
        <v>176902568</v>
      </c>
      <c r="P54" s="7">
        <f t="shared" si="3"/>
        <v>-1.5497557584515098E-2</v>
      </c>
      <c r="Q54" s="4"/>
      <c r="R54" s="186">
        <f t="shared" si="2"/>
        <v>233759112.15979999</v>
      </c>
    </row>
    <row r="55" spans="1:18">
      <c r="A55" s="5">
        <v>1996</v>
      </c>
      <c r="B55" s="5"/>
      <c r="C55" s="186">
        <v>201050049</v>
      </c>
      <c r="D55" s="186"/>
      <c r="E55" s="186">
        <v>159213737</v>
      </c>
      <c r="F55" s="88">
        <f t="shared" si="0"/>
        <v>0.89466129961155827</v>
      </c>
      <c r="G55" s="33"/>
      <c r="H55" s="186">
        <v>18746053</v>
      </c>
      <c r="I55" s="88">
        <f t="shared" si="1"/>
        <v>0.10533870038844168</v>
      </c>
      <c r="J55" s="88"/>
      <c r="K55" s="370"/>
      <c r="L55" s="88"/>
      <c r="M55" s="88"/>
      <c r="N55" s="186">
        <v>177959790</v>
      </c>
      <c r="P55" s="7">
        <f t="shared" si="3"/>
        <v>5.9762953808562003E-3</v>
      </c>
      <c r="Q55" s="4"/>
      <c r="R55" s="186">
        <f t="shared" si="2"/>
        <v>235912127.4966</v>
      </c>
    </row>
    <row r="56" spans="1:18">
      <c r="A56" s="5">
        <v>1997</v>
      </c>
      <c r="B56" s="5"/>
      <c r="C56" s="186">
        <v>198904373</v>
      </c>
      <c r="D56" s="186"/>
      <c r="E56" s="186">
        <v>159359238</v>
      </c>
      <c r="F56" s="88">
        <f t="shared" si="0"/>
        <v>0.89803592416715317</v>
      </c>
      <c r="G56" s="33"/>
      <c r="H56" s="186">
        <v>18093839</v>
      </c>
      <c r="I56" s="88">
        <f t="shared" si="1"/>
        <v>0.10196407583284679</v>
      </c>
      <c r="J56" s="88"/>
      <c r="K56" s="370"/>
      <c r="L56" s="88"/>
      <c r="M56" s="88"/>
      <c r="N56" s="186">
        <v>177453077</v>
      </c>
      <c r="P56" s="7">
        <f t="shared" si="3"/>
        <v>-2.8473454593309633E-3</v>
      </c>
      <c r="Q56" s="4"/>
      <c r="R56" s="186">
        <f t="shared" si="2"/>
        <v>233394391.2782</v>
      </c>
    </row>
    <row r="57" spans="1:18">
      <c r="A57" s="5">
        <v>1998</v>
      </c>
      <c r="B57" s="5"/>
      <c r="C57" s="186">
        <v>198130339</v>
      </c>
      <c r="D57" s="186"/>
      <c r="E57" s="186">
        <v>159935547</v>
      </c>
      <c r="F57" s="88">
        <f t="shared" si="0"/>
        <v>0.90196271513698334</v>
      </c>
      <c r="G57" s="33"/>
      <c r="H57" s="186">
        <v>17383919</v>
      </c>
      <c r="I57" s="88">
        <f t="shared" si="1"/>
        <v>9.8037284863016674E-2</v>
      </c>
      <c r="J57" s="186"/>
      <c r="K57" s="186"/>
      <c r="L57" s="88"/>
      <c r="M57" s="88"/>
      <c r="N57" s="186">
        <v>177319466</v>
      </c>
      <c r="P57" s="7">
        <f t="shared" si="3"/>
        <v>-7.5293707079537864E-4</v>
      </c>
      <c r="Q57" s="4"/>
      <c r="R57" s="186">
        <f t="shared" si="2"/>
        <v>232486139.78259999</v>
      </c>
    </row>
    <row r="58" spans="1:18">
      <c r="A58" s="5">
        <v>1999</v>
      </c>
      <c r="B58" s="5"/>
      <c r="C58" s="186">
        <v>198251742</v>
      </c>
      <c r="D58" s="186"/>
      <c r="E58" s="186">
        <v>162582242</v>
      </c>
      <c r="F58" s="88">
        <f t="shared" si="0"/>
        <v>0.90509940379611875</v>
      </c>
      <c r="G58" s="33"/>
      <c r="H58" s="186">
        <v>17046914</v>
      </c>
      <c r="I58" s="88">
        <f t="shared" si="1"/>
        <v>9.4900596203881291E-2</v>
      </c>
      <c r="J58" s="186"/>
      <c r="K58" s="186"/>
      <c r="L58" s="88"/>
      <c r="M58" s="88"/>
      <c r="N58" s="186">
        <v>179629156</v>
      </c>
      <c r="P58" s="7">
        <f t="shared" si="3"/>
        <v>1.3025586260224875E-2</v>
      </c>
      <c r="Q58" s="4"/>
      <c r="R58" s="186">
        <f t="shared" si="2"/>
        <v>232628594.06279999</v>
      </c>
    </row>
    <row r="59" spans="1:18">
      <c r="A59" s="5">
        <v>2000</v>
      </c>
      <c r="B59" s="5"/>
      <c r="C59" s="186">
        <v>199173709</v>
      </c>
      <c r="D59" s="186"/>
      <c r="E59" s="186">
        <v>162644340</v>
      </c>
      <c r="F59" s="88">
        <f t="shared" si="0"/>
        <v>0.90682878381971588</v>
      </c>
      <c r="G59" s="33"/>
      <c r="H59" s="186">
        <v>16710730</v>
      </c>
      <c r="I59" s="88">
        <f t="shared" si="1"/>
        <v>9.3171216180284164E-2</v>
      </c>
      <c r="J59" s="186"/>
      <c r="K59" s="186">
        <v>378338</v>
      </c>
      <c r="L59" s="25">
        <f t="shared" ref="L59:L71" si="4">K59/N59</f>
        <v>2.1094357689470391E-3</v>
      </c>
      <c r="M59" s="26"/>
      <c r="N59" s="186">
        <v>179355070</v>
      </c>
      <c r="P59" s="7">
        <f t="shared" si="3"/>
        <v>-1.5258436108223083E-3</v>
      </c>
      <c r="Q59" s="4"/>
      <c r="R59" s="186">
        <f t="shared" si="2"/>
        <v>233710430.1406</v>
      </c>
    </row>
    <row r="60" spans="1:18">
      <c r="A60" s="5">
        <v>2001</v>
      </c>
      <c r="B60" s="5"/>
      <c r="C60" s="186">
        <v>199332251</v>
      </c>
      <c r="D60" s="186"/>
      <c r="E60" s="186">
        <v>163550113</v>
      </c>
      <c r="F60" s="88">
        <f t="shared" si="0"/>
        <v>0.90653431980532129</v>
      </c>
      <c r="G60" s="33"/>
      <c r="H60" s="186">
        <v>16494110</v>
      </c>
      <c r="I60" s="88">
        <f t="shared" si="1"/>
        <v>9.1424435699681519E-2</v>
      </c>
      <c r="J60" s="186"/>
      <c r="K60" s="186">
        <v>368266</v>
      </c>
      <c r="L60" s="25">
        <f t="shared" si="4"/>
        <v>2.0412444949972392E-3</v>
      </c>
      <c r="M60" s="26"/>
      <c r="N60" s="186">
        <v>180412489</v>
      </c>
      <c r="P60" s="7">
        <f t="shared" si="3"/>
        <v>5.8956738719457835E-3</v>
      </c>
      <c r="Q60" s="4"/>
      <c r="R60" s="186">
        <f t="shared" si="2"/>
        <v>233896463.32339999</v>
      </c>
    </row>
    <row r="61" spans="1:18">
      <c r="A61" s="5" t="s">
        <v>448</v>
      </c>
      <c r="B61" s="5"/>
      <c r="C61" s="186">
        <v>198089983</v>
      </c>
      <c r="D61" s="186"/>
      <c r="E61" s="186">
        <f>N61-H61-K61</f>
        <v>163479501</v>
      </c>
      <c r="F61" s="88">
        <f t="shared" si="0"/>
        <v>0.90620565964523281</v>
      </c>
      <c r="G61" s="33"/>
      <c r="H61" s="186">
        <v>16542215</v>
      </c>
      <c r="I61" s="88">
        <f t="shared" si="1"/>
        <v>9.1697422394678499E-2</v>
      </c>
      <c r="J61" s="186"/>
      <c r="K61" s="186">
        <v>378284</v>
      </c>
      <c r="L61" s="25">
        <f t="shared" si="4"/>
        <v>2.0969179600886919E-3</v>
      </c>
      <c r="M61" s="26"/>
      <c r="N61" s="186">
        <v>180400000</v>
      </c>
      <c r="P61" s="7">
        <f t="shared" si="3"/>
        <v>-6.922469763170902E-5</v>
      </c>
      <c r="Q61" s="4"/>
      <c r="R61" s="186">
        <f t="shared" si="2"/>
        <v>232438786.05219999</v>
      </c>
    </row>
    <row r="62" spans="1:18">
      <c r="A62" s="5" t="s">
        <v>449</v>
      </c>
      <c r="B62" s="5"/>
      <c r="C62" s="186">
        <v>194812010</v>
      </c>
      <c r="D62" s="186"/>
      <c r="E62" s="186">
        <f>N62-H62-K62</f>
        <v>161991548</v>
      </c>
      <c r="F62" s="88">
        <f t="shared" si="0"/>
        <v>0.90556485500549277</v>
      </c>
      <c r="G62" s="33"/>
      <c r="H62" s="186">
        <v>16532290</v>
      </c>
      <c r="I62" s="88">
        <f t="shared" si="1"/>
        <v>9.2418777285582565E-2</v>
      </c>
      <c r="J62" s="186"/>
      <c r="K62" s="186">
        <v>360697</v>
      </c>
      <c r="L62" s="25">
        <f t="shared" si="4"/>
        <v>2.0163677089246423E-3</v>
      </c>
      <c r="M62" s="26"/>
      <c r="N62" s="186">
        <v>178884535</v>
      </c>
      <c r="P62" s="7">
        <f t="shared" si="3"/>
        <v>-8.4005820399113418E-3</v>
      </c>
      <c r="Q62" s="4"/>
      <c r="R62" s="186">
        <f t="shared" si="2"/>
        <v>228592412.53400001</v>
      </c>
    </row>
    <row r="63" spans="1:18">
      <c r="A63" s="5">
        <v>2004</v>
      </c>
      <c r="B63" s="5"/>
      <c r="C63" s="186">
        <v>198114650</v>
      </c>
      <c r="D63" s="186"/>
      <c r="E63" s="186">
        <v>164092277</v>
      </c>
      <c r="F63" s="88">
        <f t="shared" si="0"/>
        <v>0.90531470341542708</v>
      </c>
      <c r="G63" s="33"/>
      <c r="H63" s="186">
        <v>16828109</v>
      </c>
      <c r="I63" s="88">
        <f t="shared" si="1"/>
        <v>9.2842483430085374E-2</v>
      </c>
      <c r="J63" s="186"/>
      <c r="K63" s="186">
        <v>334018</v>
      </c>
      <c r="L63" s="25">
        <f t="shared" si="4"/>
        <v>1.8428131544875456E-3</v>
      </c>
      <c r="M63" s="26"/>
      <c r="N63" s="186">
        <v>181254404</v>
      </c>
      <c r="P63" s="7">
        <f t="shared" si="3"/>
        <v>1.324803734431268E-2</v>
      </c>
      <c r="Q63" s="4"/>
      <c r="R63" s="186">
        <f>C63*1.1734</f>
        <v>232467730.31</v>
      </c>
    </row>
    <row r="64" spans="1:18">
      <c r="A64" s="5">
        <v>2005</v>
      </c>
      <c r="B64" s="5"/>
      <c r="C64" s="186">
        <v>197252016</v>
      </c>
      <c r="D64" s="186"/>
      <c r="E64" s="186">
        <v>162402439</v>
      </c>
      <c r="F64" s="88">
        <f t="shared" si="0"/>
        <v>0.90470591591516525</v>
      </c>
      <c r="G64" s="33"/>
      <c r="H64" s="186">
        <v>16731265</v>
      </c>
      <c r="I64" s="88">
        <f t="shared" si="1"/>
        <v>9.3205955030295745E-2</v>
      </c>
      <c r="J64" s="186"/>
      <c r="K64" s="186">
        <v>374837</v>
      </c>
      <c r="L64" s="25">
        <f t="shared" si="4"/>
        <v>2.0881290545389703E-3</v>
      </c>
      <c r="M64" s="26"/>
      <c r="N64" s="186">
        <v>179508541</v>
      </c>
      <c r="P64" s="7">
        <f t="shared" ref="P64:P71" si="5">N64/N63-1</f>
        <v>-9.6321135457761997E-3</v>
      </c>
      <c r="Q64" s="4"/>
      <c r="R64" s="186">
        <f t="shared" si="2"/>
        <v>231455515.57440001</v>
      </c>
    </row>
    <row r="65" spans="1:19">
      <c r="A65" s="28">
        <v>2006</v>
      </c>
      <c r="B65" s="5"/>
      <c r="C65" s="186">
        <v>197696158</v>
      </c>
      <c r="D65" s="186"/>
      <c r="E65" s="186">
        <v>163056865</v>
      </c>
      <c r="F65" s="88">
        <f t="shared" si="0"/>
        <v>0.903451522109326</v>
      </c>
      <c r="G65" s="33"/>
      <c r="H65" s="186">
        <v>17006662</v>
      </c>
      <c r="I65" s="88">
        <f t="shared" si="1"/>
        <v>9.4229057267222915E-2</v>
      </c>
      <c r="J65" s="186"/>
      <c r="K65" s="186">
        <v>418614</v>
      </c>
      <c r="L65" s="25">
        <f t="shared" si="4"/>
        <v>2.3194206234510482E-3</v>
      </c>
      <c r="M65" s="26"/>
      <c r="N65" s="186">
        <v>180482141</v>
      </c>
      <c r="P65" s="7">
        <f t="shared" si="5"/>
        <v>5.4236973604504524E-3</v>
      </c>
      <c r="Q65" s="4"/>
      <c r="R65" s="186">
        <f t="shared" si="2"/>
        <v>231976671.79719999</v>
      </c>
    </row>
    <row r="66" spans="1:19">
      <c r="A66" s="28">
        <v>2007</v>
      </c>
      <c r="B66" s="5"/>
      <c r="C66" s="186">
        <v>198464270</v>
      </c>
      <c r="D66" s="186"/>
      <c r="E66" s="186">
        <v>165067904</v>
      </c>
      <c r="F66" s="88">
        <f t="shared" si="0"/>
        <v>0.90364078962489169</v>
      </c>
      <c r="G66" s="33"/>
      <c r="H66" s="186">
        <v>17157464</v>
      </c>
      <c r="I66" s="88">
        <f t="shared" si="1"/>
        <v>9.3926099145965128E-2</v>
      </c>
      <c r="J66" s="186"/>
      <c r="K66" s="186">
        <v>444456</v>
      </c>
      <c r="L66" s="25">
        <f t="shared" si="4"/>
        <v>2.4331112291431341E-3</v>
      </c>
      <c r="M66" s="26"/>
      <c r="N66" s="186">
        <v>182669824</v>
      </c>
      <c r="P66" s="7">
        <f t="shared" si="5"/>
        <v>1.2121326730050175E-2</v>
      </c>
      <c r="Q66" s="4"/>
      <c r="R66" s="186">
        <f t="shared" si="2"/>
        <v>232877974.41800001</v>
      </c>
    </row>
    <row r="67" spans="1:19">
      <c r="A67" s="28">
        <v>2008</v>
      </c>
      <c r="B67" s="5"/>
      <c r="C67" s="186">
        <v>196538396</v>
      </c>
      <c r="D67" s="186"/>
      <c r="E67" s="186">
        <v>166865075</v>
      </c>
      <c r="F67" s="88">
        <f t="shared" si="0"/>
        <v>0.90424655646494678</v>
      </c>
      <c r="G67" s="33"/>
      <c r="H67" s="186">
        <v>17231089</v>
      </c>
      <c r="I67" s="88">
        <f t="shared" si="1"/>
        <v>9.337575818301716E-2</v>
      </c>
      <c r="J67" s="186"/>
      <c r="K67" s="186">
        <v>438766</v>
      </c>
      <c r="L67" s="25">
        <f t="shared" si="4"/>
        <v>2.3776853520360618E-3</v>
      </c>
      <c r="M67" s="26"/>
      <c r="N67" s="186">
        <v>184534930</v>
      </c>
      <c r="P67" s="7">
        <f t="shared" si="5"/>
        <v>1.0210257825616464E-2</v>
      </c>
      <c r="Q67" s="4"/>
      <c r="R67" s="186">
        <f>C67*1.1734</f>
        <v>230618153.8664</v>
      </c>
    </row>
    <row r="68" spans="1:19">
      <c r="A68" s="28">
        <v>2009</v>
      </c>
      <c r="B68" s="5"/>
      <c r="C68" s="186">
        <v>196810099</v>
      </c>
      <c r="D68" s="186"/>
      <c r="E68" s="186">
        <v>165363628</v>
      </c>
      <c r="F68" s="88">
        <f t="shared" si="0"/>
        <v>0.90259586464712616</v>
      </c>
      <c r="G68" s="33"/>
      <c r="H68" s="186">
        <v>17405082</v>
      </c>
      <c r="I68" s="88">
        <f t="shared" si="1"/>
        <v>9.5001272208687468E-2</v>
      </c>
      <c r="J68" s="186"/>
      <c r="K68" s="186">
        <v>440226</v>
      </c>
      <c r="L68" s="25">
        <f t="shared" si="4"/>
        <v>2.4028631441863732E-3</v>
      </c>
      <c r="M68" s="26"/>
      <c r="N68" s="186">
        <v>183208936</v>
      </c>
      <c r="P68" s="7">
        <f t="shared" si="5"/>
        <v>-7.1855989540842158E-3</v>
      </c>
      <c r="Q68" s="4"/>
      <c r="R68" s="186">
        <f>C68*1.1734</f>
        <v>230936970.16659999</v>
      </c>
    </row>
    <row r="69" spans="1:19">
      <c r="A69" s="28">
        <v>2010</v>
      </c>
      <c r="B69" s="5"/>
      <c r="C69" s="186">
        <v>195143831</v>
      </c>
      <c r="E69" s="186">
        <v>162944277</v>
      </c>
      <c r="F69" s="88">
        <f t="shared" si="0"/>
        <v>0.89950884595205205</v>
      </c>
      <c r="G69" s="33"/>
      <c r="H69" s="186">
        <v>17700528</v>
      </c>
      <c r="I69" s="88">
        <f t="shared" si="1"/>
        <v>9.7713045264068918E-2</v>
      </c>
      <c r="J69" s="186"/>
      <c r="K69" s="186">
        <v>503249</v>
      </c>
      <c r="L69" s="25">
        <f t="shared" si="4"/>
        <v>2.7781087838790693E-3</v>
      </c>
      <c r="M69" s="26"/>
      <c r="N69" s="186">
        <v>181148054</v>
      </c>
      <c r="P69" s="7">
        <f t="shared" si="5"/>
        <v>-1.1248807208836142E-2</v>
      </c>
      <c r="Q69" s="4"/>
      <c r="R69" s="186">
        <f>C69*1.1734</f>
        <v>228981771.29539999</v>
      </c>
    </row>
    <row r="70" spans="1:19">
      <c r="A70" s="573">
        <v>2011</v>
      </c>
      <c r="B70" s="570"/>
      <c r="C70" s="186">
        <v>192718037</v>
      </c>
      <c r="E70" s="186">
        <v>159699722</v>
      </c>
      <c r="F70" s="88">
        <f t="shared" si="0"/>
        <v>0.89697633693109469</v>
      </c>
      <c r="G70" s="33"/>
      <c r="H70" s="186">
        <v>17797522</v>
      </c>
      <c r="I70" s="88">
        <f t="shared" si="1"/>
        <v>9.9962328613261889E-2</v>
      </c>
      <c r="J70" s="186"/>
      <c r="K70" s="186">
        <v>545047</v>
      </c>
      <c r="L70" s="25">
        <f t="shared" si="4"/>
        <v>3.0613344556434628E-3</v>
      </c>
      <c r="M70" s="26"/>
      <c r="N70" s="186">
        <v>178042291</v>
      </c>
      <c r="P70" s="7">
        <f t="shared" si="5"/>
        <v>-1.7144887463157676E-2</v>
      </c>
      <c r="Q70" s="4"/>
      <c r="R70" s="186">
        <f>C70*1.1734</f>
        <v>226135344.61579999</v>
      </c>
    </row>
    <row r="71" spans="1:19">
      <c r="A71" s="573" t="s">
        <v>2133</v>
      </c>
      <c r="B71" s="661"/>
      <c r="C71" s="186">
        <v>195739089</v>
      </c>
      <c r="E71" s="186">
        <v>161524312</v>
      </c>
      <c r="F71" s="88">
        <f t="shared" si="0"/>
        <v>0.89727186362262834</v>
      </c>
      <c r="G71" s="33"/>
      <c r="H71" s="186">
        <v>17974867</v>
      </c>
      <c r="I71" s="88">
        <f t="shared" si="1"/>
        <v>9.9850865865064836E-2</v>
      </c>
      <c r="J71" s="186"/>
      <c r="K71" s="186">
        <v>517958</v>
      </c>
      <c r="L71" s="25">
        <f t="shared" si="4"/>
        <v>2.8772705123068366E-3</v>
      </c>
      <c r="M71" s="26"/>
      <c r="N71" s="186">
        <v>180017137</v>
      </c>
      <c r="P71" s="7">
        <f t="shared" si="5"/>
        <v>1.1092005101192459E-2</v>
      </c>
      <c r="Q71" s="4"/>
      <c r="R71" s="186">
        <f>C71*1.1734</f>
        <v>229680247.03259999</v>
      </c>
    </row>
    <row r="73" spans="1:19">
      <c r="A73" s="716" t="s">
        <v>266</v>
      </c>
      <c r="B73" s="716"/>
      <c r="C73" s="716"/>
      <c r="D73" s="716"/>
      <c r="E73" s="716"/>
      <c r="F73" s="716"/>
      <c r="G73" s="716"/>
      <c r="H73" s="716"/>
      <c r="I73" s="716"/>
      <c r="J73" s="716"/>
      <c r="K73" s="716"/>
      <c r="L73" s="716"/>
      <c r="M73" s="716"/>
      <c r="N73" s="716"/>
      <c r="O73" s="716"/>
      <c r="P73" s="716"/>
      <c r="Q73" s="716"/>
      <c r="R73" s="716"/>
    </row>
    <row r="74" spans="1:19">
      <c r="A74" s="29" t="s">
        <v>450</v>
      </c>
      <c r="B74" s="29"/>
      <c r="C74" s="29"/>
      <c r="D74" s="29"/>
      <c r="E74" s="29"/>
      <c r="F74" s="29"/>
      <c r="G74" s="29"/>
      <c r="H74" s="29"/>
      <c r="I74" s="29"/>
      <c r="J74" s="29"/>
      <c r="K74" s="29"/>
      <c r="L74" s="29"/>
      <c r="M74" s="29"/>
      <c r="N74" s="29"/>
      <c r="O74" s="29"/>
      <c r="P74" s="29"/>
      <c r="Q74" s="29"/>
      <c r="R74" s="29"/>
    </row>
    <row r="75" spans="1:19">
      <c r="A75" s="717" t="s">
        <v>2134</v>
      </c>
      <c r="B75" s="717"/>
      <c r="C75" s="717"/>
      <c r="D75" s="717"/>
      <c r="E75" s="717"/>
      <c r="F75" s="717"/>
      <c r="G75" s="717"/>
      <c r="H75" s="717"/>
      <c r="I75" s="717"/>
      <c r="J75" s="717"/>
      <c r="K75" s="717"/>
      <c r="L75" s="717"/>
      <c r="M75" s="717"/>
      <c r="N75" s="717"/>
      <c r="O75" s="717"/>
      <c r="P75" s="717"/>
      <c r="Q75" s="717"/>
      <c r="R75" s="717"/>
      <c r="S75" s="3"/>
    </row>
    <row r="76" spans="1:19">
      <c r="A76" s="716" t="s">
        <v>1791</v>
      </c>
      <c r="B76" s="716"/>
      <c r="C76" s="716"/>
      <c r="D76" s="716"/>
      <c r="E76" s="716"/>
      <c r="F76" s="716"/>
      <c r="G76" s="716"/>
      <c r="H76" s="716"/>
      <c r="I76" s="716"/>
      <c r="J76" s="716"/>
      <c r="K76" s="716"/>
      <c r="L76" s="716"/>
      <c r="M76" s="716"/>
      <c r="N76" s="716"/>
      <c r="O76" s="716"/>
      <c r="P76" s="716"/>
      <c r="Q76" s="716"/>
      <c r="R76" s="716"/>
    </row>
    <row r="77" spans="1:19">
      <c r="C77" s="2"/>
      <c r="E77" s="2"/>
      <c r="G77" s="7"/>
      <c r="I77" s="2"/>
      <c r="K77" s="7"/>
      <c r="L77" s="7"/>
      <c r="M77" s="7"/>
      <c r="N77" s="7"/>
      <c r="O77" s="7"/>
      <c r="P77" s="6"/>
      <c r="Q77" s="6"/>
    </row>
    <row r="78" spans="1:19" ht="15">
      <c r="A78" s="142" t="s">
        <v>1093</v>
      </c>
      <c r="B78" s="142"/>
      <c r="C78" s="3"/>
    </row>
  </sheetData>
  <mergeCells count="3">
    <mergeCell ref="A73:R73"/>
    <mergeCell ref="A75:R75"/>
    <mergeCell ref="A76:R76"/>
  </mergeCells>
  <phoneticPr fontId="0" type="noConversion"/>
  <hyperlinks>
    <hyperlink ref="A78:B78" location="'Table of Contents'!A1" display="Table of contents"/>
  </hyperlinks>
  <pageMargins left="0.75" right="0.75" top="1" bottom="1" header="0.5" footer="0.5"/>
  <pageSetup scale="65" orientation="portrait" horizontalDpi="4294967292" r:id="rId1"/>
  <headerFooter alignWithMargins="0">
    <oddFooter>&amp;L&amp;D&amp;RBeer Institute, Wash, DC</oddFooter>
  </headerFooter>
</worksheet>
</file>

<file path=xl/worksheets/sheet7.xml><?xml version="1.0" encoding="utf-8"?>
<worksheet xmlns="http://schemas.openxmlformats.org/spreadsheetml/2006/main" xmlns:r="http://schemas.openxmlformats.org/officeDocument/2006/relationships">
  <sheetPr codeName="Sheet6"/>
  <dimension ref="A1:N358"/>
  <sheetViews>
    <sheetView workbookViewId="0">
      <selection sqref="A1:F1"/>
    </sheetView>
  </sheetViews>
  <sheetFormatPr defaultRowHeight="12.75"/>
  <cols>
    <col min="1" max="1" width="9.28515625" style="5"/>
    <col min="2" max="2" width="14.7109375" style="213" customWidth="1"/>
    <col min="3" max="3" width="21.7109375" style="213" bestFit="1" customWidth="1"/>
    <col min="4" max="4" width="18.28515625" style="5" bestFit="1" customWidth="1"/>
    <col min="6" max="6" width="4.5703125" bestFit="1" customWidth="1"/>
  </cols>
  <sheetData>
    <row r="1" spans="1:6" ht="18.75" customHeight="1">
      <c r="A1" s="713" t="s">
        <v>2187</v>
      </c>
      <c r="B1" s="713"/>
      <c r="C1" s="713"/>
      <c r="D1" s="713"/>
      <c r="E1" s="713"/>
      <c r="F1" s="713"/>
    </row>
    <row r="2" spans="1:6" ht="18.75" customHeight="1">
      <c r="A2" s="19"/>
    </row>
    <row r="3" spans="1:6" ht="13.5" thickBot="1">
      <c r="A3" s="43" t="s">
        <v>84</v>
      </c>
      <c r="B3" s="216" t="s">
        <v>710</v>
      </c>
      <c r="C3" s="216" t="s">
        <v>1792</v>
      </c>
      <c r="D3" s="43" t="s">
        <v>711</v>
      </c>
    </row>
    <row r="4" spans="1:6">
      <c r="A4" s="212">
        <v>1860</v>
      </c>
      <c r="B4" s="390">
        <v>3812346</v>
      </c>
      <c r="C4" s="211">
        <v>31443</v>
      </c>
      <c r="D4" s="214">
        <f>B4*31/(C4*1000)</f>
        <v>3.7586339089781511</v>
      </c>
    </row>
    <row r="5" spans="1:6">
      <c r="A5" s="212">
        <v>1863</v>
      </c>
      <c r="B5" s="390">
        <v>2006625</v>
      </c>
      <c r="C5" s="211"/>
      <c r="D5" s="214"/>
    </row>
    <row r="6" spans="1:6">
      <c r="A6" s="212">
        <v>1864</v>
      </c>
      <c r="B6" s="390">
        <v>3141381</v>
      </c>
      <c r="C6" s="211"/>
      <c r="D6" s="214"/>
    </row>
    <row r="7" spans="1:6">
      <c r="A7" s="212">
        <v>1865</v>
      </c>
      <c r="B7" s="390">
        <v>3657181</v>
      </c>
      <c r="C7" s="211"/>
      <c r="D7" s="214"/>
    </row>
    <row r="8" spans="1:6">
      <c r="A8" s="212">
        <v>1866</v>
      </c>
      <c r="B8" s="390">
        <v>5115140</v>
      </c>
      <c r="C8" s="211"/>
      <c r="D8" s="214"/>
    </row>
    <row r="9" spans="1:6">
      <c r="A9" s="212">
        <v>1867</v>
      </c>
      <c r="B9" s="390">
        <v>6207402</v>
      </c>
      <c r="C9" s="211"/>
      <c r="D9" s="214"/>
    </row>
    <row r="10" spans="1:6">
      <c r="A10" s="212">
        <v>1868</v>
      </c>
      <c r="B10" s="390">
        <v>6146663</v>
      </c>
      <c r="C10" s="211"/>
      <c r="D10" s="214"/>
    </row>
    <row r="11" spans="1:6">
      <c r="A11" s="212">
        <v>1869</v>
      </c>
      <c r="B11" s="390">
        <v>6342055</v>
      </c>
      <c r="C11" s="211"/>
      <c r="D11" s="214"/>
    </row>
    <row r="12" spans="1:6">
      <c r="A12" s="212">
        <v>1870</v>
      </c>
      <c r="B12" s="390">
        <v>6574617</v>
      </c>
      <c r="C12" s="211">
        <v>38558</v>
      </c>
      <c r="D12" s="214">
        <f>B12*31/(C12*1000)</f>
        <v>5.2858843041651538</v>
      </c>
    </row>
    <row r="13" spans="1:6">
      <c r="A13" s="212">
        <v>1871</v>
      </c>
      <c r="B13" s="390">
        <v>7740260</v>
      </c>
      <c r="C13" s="211"/>
      <c r="D13" s="214"/>
    </row>
    <row r="14" spans="1:6">
      <c r="A14" s="212">
        <v>1872</v>
      </c>
      <c r="B14" s="390">
        <v>8659427</v>
      </c>
      <c r="C14" s="211"/>
      <c r="D14" s="214"/>
    </row>
    <row r="15" spans="1:6">
      <c r="A15" s="212">
        <v>1873</v>
      </c>
      <c r="B15" s="390">
        <v>9633323</v>
      </c>
      <c r="C15" s="211"/>
      <c r="D15" s="214"/>
    </row>
    <row r="16" spans="1:6">
      <c r="A16" s="212">
        <v>1874</v>
      </c>
      <c r="B16" s="390">
        <v>9600897</v>
      </c>
      <c r="C16" s="211"/>
      <c r="D16" s="214"/>
    </row>
    <row r="17" spans="1:4">
      <c r="A17" s="212">
        <v>1875</v>
      </c>
      <c r="B17" s="390">
        <v>9452697</v>
      </c>
      <c r="C17" s="211"/>
      <c r="D17" s="214"/>
    </row>
    <row r="18" spans="1:4">
      <c r="A18" s="212">
        <v>1876</v>
      </c>
      <c r="B18" s="390">
        <v>9902352</v>
      </c>
      <c r="C18" s="211"/>
      <c r="D18" s="214"/>
    </row>
    <row r="19" spans="1:4">
      <c r="A19" s="212">
        <v>1877</v>
      </c>
      <c r="B19" s="390">
        <v>9810060</v>
      </c>
      <c r="C19" s="211"/>
      <c r="D19" s="214"/>
    </row>
    <row r="20" spans="1:4">
      <c r="A20" s="212">
        <v>1878</v>
      </c>
      <c r="B20" s="390">
        <v>10241471</v>
      </c>
      <c r="C20" s="211"/>
      <c r="D20" s="214"/>
    </row>
    <row r="21" spans="1:4">
      <c r="A21" s="212">
        <v>1879</v>
      </c>
      <c r="B21" s="390">
        <v>11103084</v>
      </c>
      <c r="C21" s="211"/>
      <c r="D21" s="214"/>
    </row>
    <row r="22" spans="1:4">
      <c r="A22" s="212">
        <v>1880</v>
      </c>
      <c r="B22" s="390">
        <v>13347111</v>
      </c>
      <c r="C22" s="211">
        <v>50156</v>
      </c>
      <c r="D22" s="214">
        <f>B22*31/(C22*1000)</f>
        <v>8.2494704721269638</v>
      </c>
    </row>
    <row r="23" spans="1:4">
      <c r="A23" s="212">
        <v>1881</v>
      </c>
      <c r="B23" s="390">
        <v>14311028</v>
      </c>
      <c r="C23" s="211"/>
      <c r="D23" s="214"/>
    </row>
    <row r="24" spans="1:4">
      <c r="A24" s="212">
        <v>1882</v>
      </c>
      <c r="B24" s="390">
        <v>16952085</v>
      </c>
      <c r="C24" s="211"/>
      <c r="D24" s="214"/>
    </row>
    <row r="25" spans="1:4">
      <c r="A25" s="212">
        <v>1883</v>
      </c>
      <c r="B25" s="390">
        <v>17757892</v>
      </c>
      <c r="C25" s="211"/>
      <c r="D25" s="214"/>
    </row>
    <row r="26" spans="1:4">
      <c r="A26" s="212">
        <v>1884</v>
      </c>
      <c r="B26" s="390">
        <v>18998619</v>
      </c>
      <c r="C26" s="211"/>
      <c r="D26" s="214"/>
    </row>
    <row r="27" spans="1:4">
      <c r="A27" s="212">
        <v>1885</v>
      </c>
      <c r="B27" s="390">
        <v>19185953</v>
      </c>
      <c r="C27" s="211"/>
      <c r="D27" s="214"/>
    </row>
    <row r="28" spans="1:4">
      <c r="A28" s="212">
        <v>1886</v>
      </c>
      <c r="B28" s="390">
        <v>20710933</v>
      </c>
      <c r="C28" s="211"/>
      <c r="D28" s="214"/>
    </row>
    <row r="29" spans="1:4">
      <c r="A29" s="212">
        <v>1887</v>
      </c>
      <c r="B29" s="390">
        <v>23121526</v>
      </c>
      <c r="C29" s="211"/>
      <c r="D29" s="214"/>
    </row>
    <row r="30" spans="1:4">
      <c r="A30" s="212">
        <v>1888</v>
      </c>
      <c r="B30" s="390">
        <v>24680219</v>
      </c>
      <c r="C30" s="211"/>
      <c r="D30" s="214"/>
    </row>
    <row r="31" spans="1:4">
      <c r="A31" s="212">
        <v>1889</v>
      </c>
      <c r="B31" s="390">
        <v>25119853</v>
      </c>
      <c r="C31" s="211"/>
      <c r="D31" s="214"/>
    </row>
    <row r="32" spans="1:4">
      <c r="A32" s="212">
        <v>1890</v>
      </c>
      <c r="B32" s="390">
        <v>27561944</v>
      </c>
      <c r="C32" s="211">
        <v>62948</v>
      </c>
      <c r="D32" s="214">
        <f>B32*31/(C32*1000)</f>
        <v>13.57342987862998</v>
      </c>
    </row>
    <row r="33" spans="1:6">
      <c r="A33" s="212">
        <v>1891</v>
      </c>
      <c r="B33" s="390">
        <v>30497209</v>
      </c>
      <c r="C33" s="211"/>
      <c r="D33" s="214"/>
    </row>
    <row r="34" spans="1:6">
      <c r="A34" s="212">
        <v>1892</v>
      </c>
      <c r="B34" s="390">
        <v>31856626</v>
      </c>
      <c r="C34" s="211"/>
      <c r="D34" s="214"/>
    </row>
    <row r="35" spans="1:6">
      <c r="A35" s="212">
        <v>1893</v>
      </c>
      <c r="B35" s="390">
        <v>34591179</v>
      </c>
      <c r="C35" s="211"/>
      <c r="D35" s="214"/>
    </row>
    <row r="36" spans="1:6">
      <c r="A36" s="212">
        <v>1894</v>
      </c>
      <c r="B36" s="390">
        <v>33362373</v>
      </c>
      <c r="C36" s="211"/>
      <c r="D36" s="214"/>
    </row>
    <row r="37" spans="1:6">
      <c r="A37" s="212">
        <v>1895</v>
      </c>
      <c r="B37" s="390">
        <v>33589784</v>
      </c>
      <c r="C37" s="211"/>
      <c r="D37" s="214"/>
    </row>
    <row r="38" spans="1:6">
      <c r="A38" s="212">
        <v>1896</v>
      </c>
      <c r="B38" s="390">
        <v>35859250</v>
      </c>
      <c r="C38" s="211"/>
      <c r="D38" s="214"/>
    </row>
    <row r="39" spans="1:6">
      <c r="A39" s="212">
        <v>1897</v>
      </c>
      <c r="B39" s="390">
        <v>34423494</v>
      </c>
      <c r="C39" s="211"/>
      <c r="D39" s="214"/>
    </row>
    <row r="40" spans="1:6">
      <c r="A40" s="212">
        <v>1898</v>
      </c>
      <c r="B40" s="390">
        <v>37493300</v>
      </c>
      <c r="C40" s="211"/>
      <c r="D40" s="214"/>
    </row>
    <row r="41" spans="1:6">
      <c r="A41" s="212">
        <v>1899</v>
      </c>
      <c r="B41" s="390">
        <v>36581114</v>
      </c>
      <c r="C41" s="211"/>
      <c r="D41" s="214"/>
    </row>
    <row r="42" spans="1:6">
      <c r="A42" s="212">
        <v>1900</v>
      </c>
      <c r="B42" s="390">
        <v>39330848</v>
      </c>
      <c r="C42" s="2">
        <v>76094</v>
      </c>
      <c r="D42" s="214">
        <f>B42*31/(C42*1000)</f>
        <v>16.023027939127921</v>
      </c>
      <c r="E42">
        <f>A42</f>
        <v>1900</v>
      </c>
      <c r="F42" s="258">
        <f>D42</f>
        <v>16.023027939127921</v>
      </c>
    </row>
    <row r="43" spans="1:6">
      <c r="A43" s="212">
        <v>1901</v>
      </c>
      <c r="B43" s="390">
        <v>40517078</v>
      </c>
      <c r="C43" s="2">
        <v>77584</v>
      </c>
      <c r="D43" s="214">
        <f t="shared" ref="D43:D106" si="0">B43*31/(C43*1000)</f>
        <v>16.189284104970096</v>
      </c>
      <c r="E43">
        <f t="shared" ref="E43:E106" si="1">A43</f>
        <v>1901</v>
      </c>
      <c r="F43" s="258">
        <f t="shared" ref="F43:F106" si="2">D43</f>
        <v>16.189284104970096</v>
      </c>
    </row>
    <row r="44" spans="1:6">
      <c r="A44" s="212">
        <v>1902</v>
      </c>
      <c r="B44" s="390">
        <v>44478832</v>
      </c>
      <c r="C44" s="2">
        <v>79163</v>
      </c>
      <c r="D44" s="214">
        <f t="shared" si="0"/>
        <v>17.417780933011635</v>
      </c>
      <c r="E44">
        <f t="shared" si="1"/>
        <v>1902</v>
      </c>
      <c r="F44" s="258">
        <f t="shared" si="2"/>
        <v>17.417780933011635</v>
      </c>
    </row>
    <row r="45" spans="1:6">
      <c r="A45" s="212">
        <v>1903</v>
      </c>
      <c r="B45" s="390">
        <v>46650730</v>
      </c>
      <c r="C45" s="2">
        <v>80632</v>
      </c>
      <c r="D45" s="214">
        <f t="shared" si="0"/>
        <v>17.935467680325431</v>
      </c>
      <c r="E45">
        <f t="shared" si="1"/>
        <v>1903</v>
      </c>
      <c r="F45" s="258">
        <f t="shared" si="2"/>
        <v>17.935467680325431</v>
      </c>
    </row>
    <row r="46" spans="1:6">
      <c r="A46" s="212">
        <v>1904</v>
      </c>
      <c r="B46" s="390">
        <v>48208133</v>
      </c>
      <c r="C46" s="2">
        <v>82166</v>
      </c>
      <c r="D46" s="214">
        <f t="shared" si="0"/>
        <v>18.18820586373926</v>
      </c>
      <c r="E46">
        <f t="shared" si="1"/>
        <v>1904</v>
      </c>
      <c r="F46" s="258">
        <f t="shared" si="2"/>
        <v>18.18820586373926</v>
      </c>
    </row>
    <row r="47" spans="1:6">
      <c r="A47" s="212">
        <v>1905</v>
      </c>
      <c r="B47" s="390">
        <v>49459540</v>
      </c>
      <c r="C47" s="2">
        <v>83822</v>
      </c>
      <c r="D47" s="214">
        <f t="shared" si="0"/>
        <v>18.291686430769964</v>
      </c>
      <c r="E47">
        <f t="shared" si="1"/>
        <v>1905</v>
      </c>
      <c r="F47" s="258">
        <f t="shared" si="2"/>
        <v>18.291686430769964</v>
      </c>
    </row>
    <row r="48" spans="1:6">
      <c r="A48" s="212">
        <v>1906</v>
      </c>
      <c r="B48" s="390">
        <v>54651637</v>
      </c>
      <c r="C48" s="2">
        <v>85450</v>
      </c>
      <c r="D48" s="214">
        <f t="shared" si="0"/>
        <v>19.826808039789352</v>
      </c>
      <c r="E48">
        <f t="shared" si="1"/>
        <v>1906</v>
      </c>
      <c r="F48" s="258">
        <f t="shared" si="2"/>
        <v>19.826808039789352</v>
      </c>
    </row>
    <row r="49" spans="1:6">
      <c r="A49" s="212">
        <v>1907</v>
      </c>
      <c r="B49" s="390">
        <v>58546111</v>
      </c>
      <c r="C49" s="2">
        <v>87008</v>
      </c>
      <c r="D49" s="214">
        <f t="shared" si="0"/>
        <v>20.85933984231335</v>
      </c>
      <c r="E49">
        <f t="shared" si="1"/>
        <v>1907</v>
      </c>
      <c r="F49" s="258">
        <f t="shared" si="2"/>
        <v>20.85933984231335</v>
      </c>
    </row>
    <row r="50" spans="1:6">
      <c r="A50" s="212">
        <v>1908</v>
      </c>
      <c r="B50" s="390">
        <v>58747680</v>
      </c>
      <c r="C50" s="2">
        <v>88710</v>
      </c>
      <c r="D50" s="214">
        <f t="shared" si="0"/>
        <v>20.529569157930336</v>
      </c>
      <c r="E50">
        <f t="shared" si="1"/>
        <v>1908</v>
      </c>
      <c r="F50" s="258">
        <f t="shared" si="2"/>
        <v>20.529569157930336</v>
      </c>
    </row>
    <row r="51" spans="1:6">
      <c r="A51" s="212">
        <v>1909</v>
      </c>
      <c r="B51" s="390">
        <v>56303497</v>
      </c>
      <c r="C51" s="2">
        <v>90490</v>
      </c>
      <c r="D51" s="214">
        <f t="shared" si="0"/>
        <v>19.288412056580839</v>
      </c>
      <c r="E51">
        <f t="shared" si="1"/>
        <v>1909</v>
      </c>
      <c r="F51" s="258">
        <f t="shared" si="2"/>
        <v>19.288412056580839</v>
      </c>
    </row>
    <row r="52" spans="1:6">
      <c r="A52" s="212">
        <v>1910</v>
      </c>
      <c r="B52" s="390">
        <v>59485117</v>
      </c>
      <c r="C52" s="2">
        <v>92407</v>
      </c>
      <c r="D52" s="214">
        <f t="shared" si="0"/>
        <v>19.955616208728777</v>
      </c>
      <c r="E52">
        <f t="shared" si="1"/>
        <v>1910</v>
      </c>
      <c r="F52" s="258">
        <f t="shared" si="2"/>
        <v>19.955616208728777</v>
      </c>
    </row>
    <row r="53" spans="1:6">
      <c r="A53" s="212">
        <v>1911</v>
      </c>
      <c r="B53" s="390">
        <v>63283123</v>
      </c>
      <c r="C53" s="2">
        <v>93863</v>
      </c>
      <c r="D53" s="214">
        <f t="shared" si="0"/>
        <v>20.900427356892493</v>
      </c>
      <c r="E53">
        <f t="shared" si="1"/>
        <v>1911</v>
      </c>
      <c r="F53" s="258">
        <f t="shared" si="2"/>
        <v>20.900427356892493</v>
      </c>
    </row>
    <row r="54" spans="1:6">
      <c r="A54" s="212">
        <v>1912</v>
      </c>
      <c r="B54" s="390">
        <v>62176694</v>
      </c>
      <c r="C54" s="2">
        <v>95335</v>
      </c>
      <c r="D54" s="214">
        <f t="shared" si="0"/>
        <v>20.217942140871664</v>
      </c>
      <c r="E54">
        <f t="shared" si="1"/>
        <v>1912</v>
      </c>
      <c r="F54" s="258">
        <f t="shared" si="2"/>
        <v>20.217942140871664</v>
      </c>
    </row>
    <row r="55" spans="1:6">
      <c r="A55" s="212">
        <v>1913</v>
      </c>
      <c r="B55" s="390">
        <v>65324516</v>
      </c>
      <c r="C55" s="2">
        <v>97225</v>
      </c>
      <c r="D55" s="214">
        <f t="shared" si="0"/>
        <v>20.828593427616354</v>
      </c>
      <c r="E55">
        <f t="shared" si="1"/>
        <v>1913</v>
      </c>
      <c r="F55" s="258">
        <f t="shared" si="2"/>
        <v>20.828593427616354</v>
      </c>
    </row>
    <row r="56" spans="1:6">
      <c r="A56" s="212">
        <v>1914</v>
      </c>
      <c r="B56" s="390">
        <v>66189473</v>
      </c>
      <c r="C56" s="2">
        <v>99111</v>
      </c>
      <c r="D56" s="214">
        <f t="shared" si="0"/>
        <v>20.70278438316635</v>
      </c>
      <c r="E56">
        <f t="shared" si="1"/>
        <v>1914</v>
      </c>
      <c r="F56" s="258">
        <f t="shared" si="2"/>
        <v>20.70278438316635</v>
      </c>
    </row>
    <row r="57" spans="1:6">
      <c r="A57" s="212">
        <v>1915</v>
      </c>
      <c r="B57" s="390">
        <v>59808210</v>
      </c>
      <c r="C57" s="2">
        <v>100546</v>
      </c>
      <c r="D57" s="214">
        <f t="shared" si="0"/>
        <v>18.439863445587093</v>
      </c>
      <c r="E57">
        <f t="shared" si="1"/>
        <v>1915</v>
      </c>
      <c r="F57" s="258">
        <f t="shared" si="2"/>
        <v>18.439863445587093</v>
      </c>
    </row>
    <row r="58" spans="1:6">
      <c r="A58" s="212">
        <v>1916</v>
      </c>
      <c r="B58" s="390">
        <v>58633624</v>
      </c>
      <c r="C58" s="2">
        <v>101961</v>
      </c>
      <c r="D58" s="214">
        <f t="shared" si="0"/>
        <v>17.826839124763389</v>
      </c>
      <c r="E58">
        <f t="shared" si="1"/>
        <v>1916</v>
      </c>
      <c r="F58" s="258">
        <f t="shared" si="2"/>
        <v>17.826839124763389</v>
      </c>
    </row>
    <row r="59" spans="1:6">
      <c r="A59" s="212">
        <v>1917</v>
      </c>
      <c r="B59" s="390">
        <v>60817379</v>
      </c>
      <c r="C59" s="2">
        <v>103268</v>
      </c>
      <c r="D59" s="214">
        <f t="shared" si="0"/>
        <v>18.256756681643878</v>
      </c>
      <c r="E59">
        <f t="shared" si="1"/>
        <v>1917</v>
      </c>
      <c r="F59" s="258">
        <f t="shared" si="2"/>
        <v>18.256756681643878</v>
      </c>
    </row>
    <row r="60" spans="1:6">
      <c r="A60" s="212">
        <v>1918</v>
      </c>
      <c r="B60" s="390">
        <v>50266216</v>
      </c>
      <c r="C60" s="2">
        <v>103208</v>
      </c>
      <c r="D60" s="214">
        <f t="shared" si="0"/>
        <v>15.098177428106348</v>
      </c>
      <c r="E60">
        <f t="shared" si="1"/>
        <v>1918</v>
      </c>
      <c r="F60" s="258">
        <f t="shared" si="2"/>
        <v>15.098177428106348</v>
      </c>
    </row>
    <row r="61" spans="1:6">
      <c r="A61" s="212">
        <v>1919</v>
      </c>
      <c r="B61" s="390">
        <v>27712648</v>
      </c>
      <c r="C61" s="2">
        <v>104514</v>
      </c>
      <c r="D61" s="214">
        <f t="shared" si="0"/>
        <v>8.2198756912949467</v>
      </c>
      <c r="E61">
        <f t="shared" si="1"/>
        <v>1919</v>
      </c>
      <c r="F61" s="258">
        <f t="shared" si="2"/>
        <v>8.2198756912949467</v>
      </c>
    </row>
    <row r="62" spans="1:6">
      <c r="A62" s="212">
        <v>1920</v>
      </c>
      <c r="B62" s="390">
        <v>9263280</v>
      </c>
      <c r="C62" s="2">
        <v>106461</v>
      </c>
      <c r="D62" s="214">
        <f t="shared" si="0"/>
        <v>2.69734156169865</v>
      </c>
      <c r="E62">
        <f t="shared" si="1"/>
        <v>1920</v>
      </c>
      <c r="F62" s="258">
        <f t="shared" si="2"/>
        <v>2.69734156169865</v>
      </c>
    </row>
    <row r="63" spans="1:6">
      <c r="A63" s="212">
        <v>1921</v>
      </c>
      <c r="B63" s="390">
        <v>9220188</v>
      </c>
      <c r="C63" s="2">
        <v>108538</v>
      </c>
      <c r="D63" s="214">
        <f t="shared" si="0"/>
        <v>2.6334171257992591</v>
      </c>
      <c r="E63">
        <f t="shared" si="1"/>
        <v>1921</v>
      </c>
      <c r="F63" s="258">
        <f t="shared" si="2"/>
        <v>2.6334171257992591</v>
      </c>
    </row>
    <row r="64" spans="1:6">
      <c r="A64" s="212">
        <v>1922</v>
      </c>
      <c r="B64" s="390">
        <v>6347799</v>
      </c>
      <c r="C64" s="2">
        <v>110049</v>
      </c>
      <c r="D64" s="214">
        <f t="shared" si="0"/>
        <v>1.7881286426955265</v>
      </c>
      <c r="E64">
        <f t="shared" si="1"/>
        <v>1922</v>
      </c>
      <c r="F64" s="258">
        <f t="shared" si="2"/>
        <v>1.7881286426955265</v>
      </c>
    </row>
    <row r="65" spans="1:6">
      <c r="A65" s="212">
        <v>1923</v>
      </c>
      <c r="B65" s="390">
        <v>5268709</v>
      </c>
      <c r="C65" s="2">
        <v>111947</v>
      </c>
      <c r="D65" s="214">
        <f t="shared" si="0"/>
        <v>1.4589938006378018</v>
      </c>
      <c r="E65">
        <f t="shared" si="1"/>
        <v>1923</v>
      </c>
      <c r="F65" s="258">
        <f t="shared" si="2"/>
        <v>1.4589938006378018</v>
      </c>
    </row>
    <row r="66" spans="1:6">
      <c r="A66" s="212">
        <v>1924</v>
      </c>
      <c r="B66" s="390">
        <v>4890545</v>
      </c>
      <c r="C66" s="2">
        <v>114109</v>
      </c>
      <c r="D66" s="214">
        <f t="shared" si="0"/>
        <v>1.328614701732554</v>
      </c>
      <c r="E66">
        <f t="shared" si="1"/>
        <v>1924</v>
      </c>
      <c r="F66" s="258">
        <f t="shared" si="2"/>
        <v>1.328614701732554</v>
      </c>
    </row>
    <row r="67" spans="1:6">
      <c r="A67" s="212">
        <v>1925</v>
      </c>
      <c r="B67" s="390">
        <v>5118594</v>
      </c>
      <c r="C67" s="2">
        <v>115829</v>
      </c>
      <c r="D67" s="214">
        <f t="shared" si="0"/>
        <v>1.3699195710918681</v>
      </c>
      <c r="E67">
        <f t="shared" si="1"/>
        <v>1925</v>
      </c>
      <c r="F67" s="258">
        <f t="shared" si="2"/>
        <v>1.3699195710918681</v>
      </c>
    </row>
    <row r="68" spans="1:6">
      <c r="A68" s="212">
        <v>1926</v>
      </c>
      <c r="B68" s="390">
        <v>4855551</v>
      </c>
      <c r="C68" s="2">
        <v>117397</v>
      </c>
      <c r="D68" s="214">
        <f t="shared" si="0"/>
        <v>1.2821629257987852</v>
      </c>
      <c r="E68">
        <f t="shared" si="1"/>
        <v>1926</v>
      </c>
      <c r="F68" s="258">
        <f t="shared" si="2"/>
        <v>1.2821629257987852</v>
      </c>
    </row>
    <row r="69" spans="1:6">
      <c r="A69" s="212">
        <v>1927</v>
      </c>
      <c r="B69" s="390">
        <v>4382335</v>
      </c>
      <c r="C69" s="2">
        <v>119035</v>
      </c>
      <c r="D69" s="214">
        <f t="shared" si="0"/>
        <v>1.1412810097870374</v>
      </c>
      <c r="E69">
        <f t="shared" si="1"/>
        <v>1927</v>
      </c>
      <c r="F69" s="258">
        <f t="shared" si="2"/>
        <v>1.1412810097870374</v>
      </c>
    </row>
    <row r="70" spans="1:6">
      <c r="A70" s="212">
        <v>1928</v>
      </c>
      <c r="B70" s="390">
        <v>4161284</v>
      </c>
      <c r="C70" s="2">
        <v>120509</v>
      </c>
      <c r="D70" s="214">
        <f t="shared" si="0"/>
        <v>1.0704578413230548</v>
      </c>
      <c r="E70">
        <f t="shared" si="1"/>
        <v>1928</v>
      </c>
      <c r="F70" s="258">
        <f t="shared" si="2"/>
        <v>1.0704578413230548</v>
      </c>
    </row>
    <row r="71" spans="1:6">
      <c r="A71" s="212">
        <v>1929</v>
      </c>
      <c r="B71" s="390">
        <v>3866141</v>
      </c>
      <c r="C71" s="2">
        <v>121767</v>
      </c>
      <c r="D71" s="214">
        <f t="shared" si="0"/>
        <v>0.98425986515229902</v>
      </c>
      <c r="E71">
        <f t="shared" si="1"/>
        <v>1929</v>
      </c>
      <c r="F71" s="258">
        <f t="shared" si="2"/>
        <v>0.98425986515229902</v>
      </c>
    </row>
    <row r="72" spans="1:6">
      <c r="A72" s="212">
        <v>1930</v>
      </c>
      <c r="B72" s="390">
        <v>3681183</v>
      </c>
      <c r="C72" s="2">
        <v>123076.74</v>
      </c>
      <c r="D72" s="214">
        <f t="shared" si="0"/>
        <v>0.9271993473340292</v>
      </c>
      <c r="E72">
        <f t="shared" si="1"/>
        <v>1930</v>
      </c>
      <c r="F72" s="258">
        <f t="shared" si="2"/>
        <v>0.9271993473340292</v>
      </c>
    </row>
    <row r="73" spans="1:6">
      <c r="A73" s="212">
        <v>1931</v>
      </c>
      <c r="B73" s="390">
        <v>3136888</v>
      </c>
      <c r="C73" s="2">
        <v>124039.65</v>
      </c>
      <c r="D73" s="214">
        <f t="shared" si="0"/>
        <v>0.78397131884844884</v>
      </c>
      <c r="E73">
        <f t="shared" si="1"/>
        <v>1931</v>
      </c>
      <c r="F73" s="258">
        <f t="shared" si="2"/>
        <v>0.78397131884844884</v>
      </c>
    </row>
    <row r="74" spans="1:6">
      <c r="A74" s="212">
        <v>1932</v>
      </c>
      <c r="B74" s="390">
        <v>2765858</v>
      </c>
      <c r="C74" s="2">
        <v>124840.47</v>
      </c>
      <c r="D74" s="214">
        <f t="shared" si="0"/>
        <v>0.68680931752339602</v>
      </c>
      <c r="E74">
        <f t="shared" si="1"/>
        <v>1932</v>
      </c>
      <c r="F74" s="258">
        <f t="shared" si="2"/>
        <v>0.68680931752339602</v>
      </c>
    </row>
    <row r="75" spans="1:6">
      <c r="A75" s="212">
        <v>1933</v>
      </c>
      <c r="B75" s="390">
        <v>11059071</v>
      </c>
      <c r="C75" s="2">
        <v>125578.76</v>
      </c>
      <c r="D75" s="214">
        <f t="shared" si="0"/>
        <v>2.7300094458648898</v>
      </c>
      <c r="E75">
        <f t="shared" si="1"/>
        <v>1933</v>
      </c>
      <c r="F75" s="258">
        <f t="shared" si="2"/>
        <v>2.7300094458648898</v>
      </c>
    </row>
    <row r="76" spans="1:6">
      <c r="A76" s="212">
        <v>1934</v>
      </c>
      <c r="B76" s="390">
        <v>37678313</v>
      </c>
      <c r="C76" s="2">
        <v>126373.77</v>
      </c>
      <c r="D76" s="214">
        <f t="shared" si="0"/>
        <v>9.2426434931869164</v>
      </c>
      <c r="E76">
        <f t="shared" si="1"/>
        <v>1934</v>
      </c>
      <c r="F76" s="258">
        <f t="shared" si="2"/>
        <v>9.2426434931869164</v>
      </c>
    </row>
    <row r="77" spans="1:6">
      <c r="A77" s="212">
        <v>1935</v>
      </c>
      <c r="B77" s="390">
        <v>45228605</v>
      </c>
      <c r="C77" s="2">
        <v>127250.23</v>
      </c>
      <c r="D77" s="214">
        <f t="shared" si="0"/>
        <v>11.018343581775845</v>
      </c>
      <c r="E77">
        <f t="shared" si="1"/>
        <v>1935</v>
      </c>
      <c r="F77" s="258">
        <f t="shared" si="2"/>
        <v>11.018343581775845</v>
      </c>
    </row>
    <row r="78" spans="1:6">
      <c r="A78" s="212">
        <v>1936</v>
      </c>
      <c r="B78" s="390">
        <v>51812062</v>
      </c>
      <c r="C78" s="2">
        <v>128053.19</v>
      </c>
      <c r="D78" s="214">
        <f t="shared" si="0"/>
        <v>12.543021552215919</v>
      </c>
      <c r="E78">
        <f t="shared" si="1"/>
        <v>1936</v>
      </c>
      <c r="F78" s="258">
        <f t="shared" si="2"/>
        <v>12.543021552215919</v>
      </c>
    </row>
    <row r="79" spans="1:6">
      <c r="A79" s="212">
        <v>1937</v>
      </c>
      <c r="B79" s="390">
        <v>58748087</v>
      </c>
      <c r="C79" s="2">
        <v>128824.83</v>
      </c>
      <c r="D79" s="214">
        <f t="shared" si="0"/>
        <v>14.136954009564771</v>
      </c>
      <c r="E79">
        <f t="shared" si="1"/>
        <v>1937</v>
      </c>
      <c r="F79" s="258">
        <f t="shared" si="2"/>
        <v>14.136954009564771</v>
      </c>
    </row>
    <row r="80" spans="1:6">
      <c r="A80" s="212">
        <v>1938</v>
      </c>
      <c r="B80" s="390">
        <v>56340163</v>
      </c>
      <c r="C80" s="2">
        <v>129824.94</v>
      </c>
      <c r="D80" s="214">
        <f t="shared" si="0"/>
        <v>13.453078068050715</v>
      </c>
      <c r="E80">
        <f t="shared" si="1"/>
        <v>1938</v>
      </c>
      <c r="F80" s="258">
        <f t="shared" si="2"/>
        <v>13.453078068050715</v>
      </c>
    </row>
    <row r="81" spans="1:6">
      <c r="A81" s="212">
        <v>1939</v>
      </c>
      <c r="B81" s="390">
        <v>53870553</v>
      </c>
      <c r="C81" s="2">
        <v>130879.72</v>
      </c>
      <c r="D81" s="214">
        <f t="shared" si="0"/>
        <v>12.759709013741778</v>
      </c>
      <c r="E81">
        <f t="shared" si="1"/>
        <v>1939</v>
      </c>
      <c r="F81" s="258">
        <f t="shared" si="2"/>
        <v>12.759709013741778</v>
      </c>
    </row>
    <row r="82" spans="1:6">
      <c r="A82" s="212">
        <v>1940</v>
      </c>
      <c r="B82" s="390">
        <v>54891737</v>
      </c>
      <c r="C82" s="2">
        <v>132122.45000000001</v>
      </c>
      <c r="D82" s="214">
        <f t="shared" si="0"/>
        <v>12.879293768772831</v>
      </c>
      <c r="E82">
        <f t="shared" si="1"/>
        <v>1940</v>
      </c>
      <c r="F82" s="258">
        <f t="shared" si="2"/>
        <v>12.879293768772831</v>
      </c>
    </row>
    <row r="83" spans="1:6">
      <c r="A83" s="212">
        <v>1941</v>
      </c>
      <c r="B83" s="390">
        <v>55213850</v>
      </c>
      <c r="C83" s="2">
        <v>133402.47</v>
      </c>
      <c r="D83" s="214">
        <f t="shared" si="0"/>
        <v>12.830567155165868</v>
      </c>
      <c r="E83">
        <f t="shared" si="1"/>
        <v>1941</v>
      </c>
      <c r="F83" s="258">
        <f t="shared" si="2"/>
        <v>12.830567155165868</v>
      </c>
    </row>
    <row r="84" spans="1:6">
      <c r="A84" s="212">
        <v>1942</v>
      </c>
      <c r="B84" s="390">
        <v>63716697</v>
      </c>
      <c r="C84" s="2">
        <v>134859.54999999999</v>
      </c>
      <c r="D84" s="214">
        <f t="shared" si="0"/>
        <v>14.646479296423575</v>
      </c>
      <c r="E84">
        <f t="shared" si="1"/>
        <v>1942</v>
      </c>
      <c r="F84" s="258">
        <f t="shared" si="2"/>
        <v>14.646479296423575</v>
      </c>
    </row>
    <row r="85" spans="1:6">
      <c r="A85" s="212">
        <v>1943</v>
      </c>
      <c r="B85" s="390">
        <v>71018257</v>
      </c>
      <c r="C85" s="2">
        <v>136739.35999999999</v>
      </c>
      <c r="D85" s="214">
        <f t="shared" si="0"/>
        <v>16.10045539923545</v>
      </c>
      <c r="E85">
        <f t="shared" si="1"/>
        <v>1943</v>
      </c>
      <c r="F85" s="258">
        <f t="shared" si="2"/>
        <v>16.10045539923545</v>
      </c>
    </row>
    <row r="86" spans="1:6">
      <c r="A86" s="212">
        <v>1944</v>
      </c>
      <c r="B86" s="390">
        <v>81725820</v>
      </c>
      <c r="C86" s="2">
        <v>138397.34</v>
      </c>
      <c r="D86" s="214">
        <f t="shared" si="0"/>
        <v>18.305990707624872</v>
      </c>
      <c r="E86">
        <f t="shared" si="1"/>
        <v>1944</v>
      </c>
      <c r="F86" s="258">
        <f t="shared" si="2"/>
        <v>18.305990707624872</v>
      </c>
    </row>
    <row r="87" spans="1:6">
      <c r="A87" s="212">
        <v>1945</v>
      </c>
      <c r="B87" s="390">
        <v>86604080</v>
      </c>
      <c r="C87" s="2">
        <v>139928.16</v>
      </c>
      <c r="D87" s="214">
        <f t="shared" si="0"/>
        <v>19.18646311078485</v>
      </c>
      <c r="E87">
        <f t="shared" si="1"/>
        <v>1945</v>
      </c>
      <c r="F87" s="258">
        <f t="shared" si="2"/>
        <v>19.18646311078485</v>
      </c>
    </row>
    <row r="88" spans="1:6">
      <c r="A88" s="212">
        <v>1946</v>
      </c>
      <c r="B88" s="390">
        <v>84977700</v>
      </c>
      <c r="C88" s="2">
        <v>141388.56</v>
      </c>
      <c r="D88" s="214">
        <f t="shared" si="0"/>
        <v>18.63169622775704</v>
      </c>
      <c r="E88">
        <f t="shared" si="1"/>
        <v>1946</v>
      </c>
      <c r="F88" s="258">
        <f t="shared" si="2"/>
        <v>18.63169622775704</v>
      </c>
    </row>
    <row r="89" spans="1:6">
      <c r="A89" s="212">
        <v>1947</v>
      </c>
      <c r="B89" s="390">
        <v>87856902</v>
      </c>
      <c r="C89" s="2">
        <v>144126.06</v>
      </c>
      <c r="D89" s="214">
        <f t="shared" si="0"/>
        <v>18.897095792391745</v>
      </c>
      <c r="E89">
        <f t="shared" si="1"/>
        <v>1947</v>
      </c>
      <c r="F89" s="258">
        <f t="shared" si="2"/>
        <v>18.897095792391745</v>
      </c>
    </row>
    <row r="90" spans="1:6">
      <c r="A90" s="212">
        <v>1948</v>
      </c>
      <c r="B90" s="390">
        <v>91291219</v>
      </c>
      <c r="C90" s="2">
        <v>146631.29999999999</v>
      </c>
      <c r="D90" s="214">
        <f t="shared" si="0"/>
        <v>19.300298019590635</v>
      </c>
      <c r="E90">
        <f t="shared" si="1"/>
        <v>1948</v>
      </c>
      <c r="F90" s="258">
        <f t="shared" si="2"/>
        <v>19.300298019590635</v>
      </c>
    </row>
    <row r="91" spans="1:6">
      <c r="A91" s="212">
        <v>1949</v>
      </c>
      <c r="B91" s="390">
        <v>89735647</v>
      </c>
      <c r="C91" s="2">
        <v>149188.13</v>
      </c>
      <c r="D91" s="214">
        <f t="shared" si="0"/>
        <v>18.646289466863081</v>
      </c>
      <c r="E91">
        <f t="shared" si="1"/>
        <v>1949</v>
      </c>
      <c r="F91" s="258">
        <f t="shared" si="2"/>
        <v>18.646289466863081</v>
      </c>
    </row>
    <row r="92" spans="1:6">
      <c r="A92" s="212">
        <v>1950</v>
      </c>
      <c r="B92" s="390">
        <v>88807075</v>
      </c>
      <c r="C92" s="2">
        <v>152271.42000000001</v>
      </c>
      <c r="D92" s="214">
        <f t="shared" si="0"/>
        <v>18.079685110968295</v>
      </c>
      <c r="E92">
        <f t="shared" si="1"/>
        <v>1950</v>
      </c>
      <c r="F92" s="258">
        <f t="shared" si="2"/>
        <v>18.079685110968295</v>
      </c>
    </row>
    <row r="93" spans="1:6">
      <c r="A93" s="212">
        <v>1951</v>
      </c>
      <c r="B93" s="390">
        <v>88976226</v>
      </c>
      <c r="C93" s="2">
        <v>154877.89000000001</v>
      </c>
      <c r="D93" s="214">
        <f t="shared" si="0"/>
        <v>17.8092754621076</v>
      </c>
      <c r="E93">
        <f t="shared" si="1"/>
        <v>1951</v>
      </c>
      <c r="F93" s="258">
        <f t="shared" si="2"/>
        <v>17.8092754621076</v>
      </c>
    </row>
    <row r="94" spans="1:6">
      <c r="A94" s="212">
        <v>1952</v>
      </c>
      <c r="B94" s="390">
        <v>89600916</v>
      </c>
      <c r="C94" s="2">
        <v>157552.73000000001</v>
      </c>
      <c r="D94" s="214">
        <f t="shared" si="0"/>
        <v>17.629833491301611</v>
      </c>
      <c r="E94">
        <f t="shared" si="1"/>
        <v>1952</v>
      </c>
      <c r="F94" s="258">
        <f t="shared" si="2"/>
        <v>17.629833491301611</v>
      </c>
    </row>
    <row r="95" spans="1:6">
      <c r="A95" s="212">
        <v>1953</v>
      </c>
      <c r="B95" s="390">
        <v>90433832</v>
      </c>
      <c r="C95" s="2">
        <v>160184.19</v>
      </c>
      <c r="D95" s="214">
        <f t="shared" si="0"/>
        <v>17.501407548397879</v>
      </c>
      <c r="E95">
        <f t="shared" si="1"/>
        <v>1953</v>
      </c>
      <c r="F95" s="258">
        <f t="shared" si="2"/>
        <v>17.501407548397879</v>
      </c>
    </row>
    <row r="96" spans="1:6">
      <c r="A96" s="212">
        <v>1954</v>
      </c>
      <c r="B96" s="390">
        <v>92561067</v>
      </c>
      <c r="C96" s="2">
        <v>163025.85999999999</v>
      </c>
      <c r="D96" s="214">
        <f t="shared" si="0"/>
        <v>17.600846129564967</v>
      </c>
      <c r="E96">
        <f t="shared" si="1"/>
        <v>1954</v>
      </c>
      <c r="F96" s="258">
        <f t="shared" si="2"/>
        <v>17.600846129564967</v>
      </c>
    </row>
    <row r="97" spans="1:6">
      <c r="A97" s="212">
        <v>1955</v>
      </c>
      <c r="B97" s="390">
        <v>89791154</v>
      </c>
      <c r="C97" s="2">
        <v>165931.20000000001</v>
      </c>
      <c r="D97" s="214">
        <f t="shared" si="0"/>
        <v>16.775180159005661</v>
      </c>
      <c r="E97">
        <f t="shared" si="1"/>
        <v>1955</v>
      </c>
      <c r="F97" s="258">
        <f t="shared" si="2"/>
        <v>16.775180159005661</v>
      </c>
    </row>
    <row r="98" spans="1:6">
      <c r="A98" s="212">
        <v>1956</v>
      </c>
      <c r="B98" s="390">
        <v>90697911</v>
      </c>
      <c r="C98" s="2">
        <v>168903.03</v>
      </c>
      <c r="D98" s="214">
        <f t="shared" si="0"/>
        <v>16.64644643142281</v>
      </c>
      <c r="E98">
        <f t="shared" si="1"/>
        <v>1956</v>
      </c>
      <c r="F98" s="258">
        <f t="shared" si="2"/>
        <v>16.64644643142281</v>
      </c>
    </row>
    <row r="99" spans="1:6">
      <c r="A99" s="212">
        <v>1957</v>
      </c>
      <c r="B99" s="390">
        <v>89881935</v>
      </c>
      <c r="C99" s="2">
        <v>171984.13</v>
      </c>
      <c r="D99" s="214">
        <f t="shared" si="0"/>
        <v>16.201145913870075</v>
      </c>
      <c r="E99">
        <f t="shared" si="1"/>
        <v>1957</v>
      </c>
      <c r="F99" s="258">
        <f t="shared" si="2"/>
        <v>16.201145913870075</v>
      </c>
    </row>
    <row r="100" spans="1:6">
      <c r="A100" s="212">
        <v>1958</v>
      </c>
      <c r="B100" s="390">
        <v>89010812</v>
      </c>
      <c r="C100" s="2">
        <v>174881.91</v>
      </c>
      <c r="D100" s="214">
        <f t="shared" si="0"/>
        <v>15.778276735426781</v>
      </c>
      <c r="E100">
        <f t="shared" si="1"/>
        <v>1958</v>
      </c>
      <c r="F100" s="258">
        <f t="shared" si="2"/>
        <v>15.778276735426781</v>
      </c>
    </row>
    <row r="101" spans="1:6">
      <c r="A101" s="212">
        <v>1959</v>
      </c>
      <c r="B101" s="390">
        <v>90973768</v>
      </c>
      <c r="C101" s="2">
        <v>177829.63</v>
      </c>
      <c r="D101" s="214">
        <f t="shared" si="0"/>
        <v>15.858925242098294</v>
      </c>
      <c r="E101">
        <f t="shared" si="1"/>
        <v>1959</v>
      </c>
      <c r="F101" s="258">
        <f t="shared" si="2"/>
        <v>15.858925242098294</v>
      </c>
    </row>
    <row r="102" spans="1:6">
      <c r="A102" s="212">
        <v>1960</v>
      </c>
      <c r="B102" s="390">
        <v>94547867</v>
      </c>
      <c r="C102" s="2">
        <v>180671.16</v>
      </c>
      <c r="D102" s="214">
        <f t="shared" si="0"/>
        <v>16.222754517101677</v>
      </c>
      <c r="E102">
        <f t="shared" si="1"/>
        <v>1960</v>
      </c>
      <c r="F102" s="258">
        <f t="shared" si="2"/>
        <v>16.222754517101677</v>
      </c>
    </row>
    <row r="103" spans="1:6">
      <c r="A103" s="212">
        <v>1961</v>
      </c>
      <c r="B103" s="390">
        <v>93496452</v>
      </c>
      <c r="C103" s="2">
        <v>183691.48</v>
      </c>
      <c r="D103" s="214">
        <f t="shared" si="0"/>
        <v>15.778576186549316</v>
      </c>
      <c r="E103">
        <f t="shared" si="1"/>
        <v>1961</v>
      </c>
      <c r="F103" s="258">
        <f t="shared" si="2"/>
        <v>15.778576186549316</v>
      </c>
    </row>
    <row r="104" spans="1:6">
      <c r="A104" s="212">
        <v>1962</v>
      </c>
      <c r="B104" s="390">
        <v>96417543</v>
      </c>
      <c r="C104" s="2">
        <v>186537.75</v>
      </c>
      <c r="D104" s="214">
        <f t="shared" si="0"/>
        <v>16.023265172867156</v>
      </c>
      <c r="E104">
        <f t="shared" si="1"/>
        <v>1962</v>
      </c>
      <c r="F104" s="258">
        <f t="shared" si="2"/>
        <v>16.023265172867156</v>
      </c>
    </row>
    <row r="105" spans="1:6">
      <c r="A105" s="212">
        <v>1963</v>
      </c>
      <c r="B105" s="390">
        <v>97961421</v>
      </c>
      <c r="C105" s="2">
        <v>189241.8</v>
      </c>
      <c r="D105" s="214">
        <f t="shared" si="0"/>
        <v>16.04721605374711</v>
      </c>
      <c r="E105">
        <f t="shared" si="1"/>
        <v>1963</v>
      </c>
      <c r="F105" s="258">
        <f t="shared" si="2"/>
        <v>16.04721605374711</v>
      </c>
    </row>
    <row r="106" spans="1:6">
      <c r="A106" s="212">
        <v>1964</v>
      </c>
      <c r="B106" s="390">
        <v>103017915</v>
      </c>
      <c r="C106" s="2">
        <v>191888.78</v>
      </c>
      <c r="D106" s="214">
        <f t="shared" si="0"/>
        <v>16.642741514120836</v>
      </c>
      <c r="E106">
        <f t="shared" si="1"/>
        <v>1964</v>
      </c>
      <c r="F106" s="258">
        <f t="shared" si="2"/>
        <v>16.642741514120836</v>
      </c>
    </row>
    <row r="107" spans="1:6">
      <c r="A107" s="212">
        <v>1965</v>
      </c>
      <c r="B107" s="390">
        <v>108015217</v>
      </c>
      <c r="C107" s="2">
        <v>194302.95</v>
      </c>
      <c r="D107" s="214">
        <f t="shared" ref="D107:D153" si="3">B107*31/(C107*1000)</f>
        <v>17.233252130243006</v>
      </c>
      <c r="E107">
        <f t="shared" ref="E107:E153" si="4">A107</f>
        <v>1965</v>
      </c>
      <c r="F107" s="258">
        <f t="shared" ref="F107:F153" si="5">D107</f>
        <v>17.233252130243006</v>
      </c>
    </row>
    <row r="108" spans="1:6">
      <c r="A108" s="212">
        <v>1966</v>
      </c>
      <c r="B108" s="390">
        <v>109736341</v>
      </c>
      <c r="C108" s="2">
        <v>196560.34</v>
      </c>
      <c r="D108" s="214">
        <f t="shared" si="3"/>
        <v>17.306780050339757</v>
      </c>
      <c r="E108">
        <f t="shared" si="4"/>
        <v>1966</v>
      </c>
      <c r="F108" s="258">
        <f t="shared" si="5"/>
        <v>17.306780050339757</v>
      </c>
    </row>
    <row r="109" spans="1:6">
      <c r="A109" s="212">
        <v>1967</v>
      </c>
      <c r="B109" s="390">
        <v>116564350</v>
      </c>
      <c r="C109" s="2">
        <v>198712.06</v>
      </c>
      <c r="D109" s="214">
        <f t="shared" si="3"/>
        <v>18.184577473556462</v>
      </c>
      <c r="E109">
        <f t="shared" si="4"/>
        <v>1967</v>
      </c>
      <c r="F109" s="258">
        <f t="shared" si="5"/>
        <v>18.184577473556462</v>
      </c>
    </row>
    <row r="110" spans="1:6">
      <c r="A110" s="212">
        <v>1968</v>
      </c>
      <c r="B110" s="390">
        <v>117523511</v>
      </c>
      <c r="C110" s="2">
        <v>200706.05</v>
      </c>
      <c r="D110" s="214">
        <f t="shared" si="3"/>
        <v>18.152062885000227</v>
      </c>
      <c r="E110">
        <f t="shared" si="4"/>
        <v>1968</v>
      </c>
      <c r="F110" s="258">
        <f t="shared" si="5"/>
        <v>18.152062885000227</v>
      </c>
    </row>
    <row r="111" spans="1:6">
      <c r="A111" s="212">
        <v>1969</v>
      </c>
      <c r="B111" s="390">
        <v>122657497</v>
      </c>
      <c r="C111" s="2">
        <v>202676.94</v>
      </c>
      <c r="D111" s="214">
        <f t="shared" si="3"/>
        <v>18.760804297716355</v>
      </c>
      <c r="E111">
        <f t="shared" si="4"/>
        <v>1969</v>
      </c>
      <c r="F111" s="258">
        <f t="shared" si="5"/>
        <v>18.760804297716355</v>
      </c>
    </row>
    <row r="112" spans="1:6">
      <c r="A112" s="212">
        <v>1970</v>
      </c>
      <c r="B112" s="390">
        <v>134653881</v>
      </c>
      <c r="C112" s="2">
        <v>205052.17</v>
      </c>
      <c r="D112" s="214">
        <f t="shared" si="3"/>
        <v>20.357113562855737</v>
      </c>
      <c r="E112">
        <f t="shared" si="4"/>
        <v>1970</v>
      </c>
      <c r="F112" s="258">
        <f t="shared" si="5"/>
        <v>20.357113562855737</v>
      </c>
    </row>
    <row r="113" spans="1:6">
      <c r="A113" s="212">
        <v>1971</v>
      </c>
      <c r="B113" s="390">
        <v>134091661</v>
      </c>
      <c r="C113" s="2">
        <v>207660.67</v>
      </c>
      <c r="D113" s="214">
        <f t="shared" si="3"/>
        <v>20.017471247684984</v>
      </c>
      <c r="E113">
        <f t="shared" si="4"/>
        <v>1971</v>
      </c>
      <c r="F113" s="258">
        <f t="shared" si="5"/>
        <v>20.017471247684984</v>
      </c>
    </row>
    <row r="114" spans="1:6">
      <c r="A114" s="212">
        <v>1972</v>
      </c>
      <c r="B114" s="390">
        <v>140326680</v>
      </c>
      <c r="C114" s="2">
        <v>209896.02</v>
      </c>
      <c r="D114" s="214">
        <f t="shared" si="3"/>
        <v>20.725152768499374</v>
      </c>
      <c r="E114">
        <f t="shared" si="4"/>
        <v>1972</v>
      </c>
      <c r="F114" s="258">
        <f t="shared" si="5"/>
        <v>20.725152768499374</v>
      </c>
    </row>
    <row r="115" spans="1:6">
      <c r="A115" s="212">
        <v>1973</v>
      </c>
      <c r="B115" s="390">
        <v>143013573</v>
      </c>
      <c r="C115" s="2">
        <v>211908.78</v>
      </c>
      <c r="D115" s="214">
        <f t="shared" si="3"/>
        <v>20.92136419736832</v>
      </c>
      <c r="E115">
        <f t="shared" si="4"/>
        <v>1973</v>
      </c>
      <c r="F115" s="258">
        <f t="shared" si="5"/>
        <v>20.92136419736832</v>
      </c>
    </row>
    <row r="116" spans="1:6">
      <c r="A116" s="212">
        <v>1974</v>
      </c>
      <c r="B116" s="390">
        <v>153053027</v>
      </c>
      <c r="C116" s="2">
        <v>213853.92</v>
      </c>
      <c r="D116" s="214">
        <f t="shared" si="3"/>
        <v>22.186377677809226</v>
      </c>
      <c r="E116">
        <f t="shared" si="4"/>
        <v>1974</v>
      </c>
      <c r="F116" s="258">
        <f t="shared" si="5"/>
        <v>22.186377677809226</v>
      </c>
    </row>
    <row r="117" spans="1:6">
      <c r="A117" s="212">
        <v>1975</v>
      </c>
      <c r="B117" s="390">
        <v>157870017</v>
      </c>
      <c r="C117" s="2">
        <v>215973.2</v>
      </c>
      <c r="D117" s="214">
        <f t="shared" si="3"/>
        <v>22.66008248708636</v>
      </c>
      <c r="E117">
        <f t="shared" si="4"/>
        <v>1975</v>
      </c>
      <c r="F117" s="258">
        <f t="shared" si="5"/>
        <v>22.66008248708636</v>
      </c>
    </row>
    <row r="118" spans="1:6">
      <c r="A118" s="212">
        <v>1976</v>
      </c>
      <c r="B118" s="390">
        <v>160663276</v>
      </c>
      <c r="C118" s="2">
        <v>218035.17</v>
      </c>
      <c r="D118" s="214">
        <f t="shared" si="3"/>
        <v>22.842927386439538</v>
      </c>
      <c r="E118">
        <f t="shared" si="4"/>
        <v>1976</v>
      </c>
      <c r="F118" s="258">
        <f t="shared" si="5"/>
        <v>22.842927386439538</v>
      </c>
    </row>
    <row r="119" spans="1:6">
      <c r="A119" s="212">
        <v>1977</v>
      </c>
      <c r="B119" s="390">
        <v>172228595</v>
      </c>
      <c r="C119" s="2">
        <v>220239.42</v>
      </c>
      <c r="D119" s="214">
        <f t="shared" si="3"/>
        <v>24.242192632908313</v>
      </c>
      <c r="E119">
        <f t="shared" si="4"/>
        <v>1977</v>
      </c>
      <c r="F119" s="258">
        <f t="shared" si="5"/>
        <v>24.242192632908313</v>
      </c>
    </row>
    <row r="120" spans="1:6">
      <c r="A120" s="212">
        <v>1978</v>
      </c>
      <c r="B120" s="390">
        <v>171639479</v>
      </c>
      <c r="C120" s="2">
        <v>222584.55</v>
      </c>
      <c r="D120" s="214">
        <f t="shared" si="3"/>
        <v>23.904731253808947</v>
      </c>
      <c r="E120">
        <f t="shared" si="4"/>
        <v>1978</v>
      </c>
      <c r="F120" s="258">
        <f t="shared" si="5"/>
        <v>23.904731253808947</v>
      </c>
    </row>
    <row r="121" spans="1:6">
      <c r="A121" s="212">
        <v>1979</v>
      </c>
      <c r="B121" s="390">
        <v>183515187</v>
      </c>
      <c r="C121" s="2">
        <v>225055.48</v>
      </c>
      <c r="D121" s="214">
        <f t="shared" si="3"/>
        <v>25.278081640136023</v>
      </c>
      <c r="E121">
        <f t="shared" si="4"/>
        <v>1979</v>
      </c>
      <c r="F121" s="258">
        <f t="shared" si="5"/>
        <v>25.278081640136023</v>
      </c>
    </row>
    <row r="122" spans="1:6">
      <c r="A122" s="212">
        <v>1980</v>
      </c>
      <c r="B122" s="390">
        <v>188373657</v>
      </c>
      <c r="C122" s="2">
        <v>227224.69</v>
      </c>
      <c r="D122" s="214">
        <f t="shared" si="3"/>
        <v>25.699598784797551</v>
      </c>
      <c r="E122">
        <f t="shared" si="4"/>
        <v>1980</v>
      </c>
      <c r="F122" s="258">
        <f t="shared" si="5"/>
        <v>25.699598784797551</v>
      </c>
    </row>
    <row r="123" spans="1:6">
      <c r="A123" s="212">
        <v>1981</v>
      </c>
      <c r="B123" s="390">
        <v>193687085</v>
      </c>
      <c r="C123" s="2">
        <v>229465.72</v>
      </c>
      <c r="D123" s="214">
        <f t="shared" si="3"/>
        <v>26.166434075643195</v>
      </c>
      <c r="E123">
        <f t="shared" si="4"/>
        <v>1981</v>
      </c>
      <c r="F123" s="258">
        <f t="shared" si="5"/>
        <v>26.166434075643195</v>
      </c>
    </row>
    <row r="124" spans="1:6">
      <c r="A124" s="212">
        <v>1982</v>
      </c>
      <c r="B124" s="390">
        <v>194349406</v>
      </c>
      <c r="C124" s="2">
        <v>231664.47</v>
      </c>
      <c r="D124" s="214">
        <f t="shared" si="3"/>
        <v>26.006713873732991</v>
      </c>
      <c r="E124">
        <f t="shared" si="4"/>
        <v>1982</v>
      </c>
      <c r="F124" s="258">
        <f t="shared" si="5"/>
        <v>26.006713873732991</v>
      </c>
    </row>
    <row r="125" spans="1:6">
      <c r="A125" s="212">
        <v>1983</v>
      </c>
      <c r="B125" s="390">
        <v>195123375</v>
      </c>
      <c r="C125" s="2">
        <v>233792</v>
      </c>
      <c r="D125" s="214">
        <f t="shared" si="3"/>
        <v>25.872675818676431</v>
      </c>
      <c r="E125">
        <f t="shared" si="4"/>
        <v>1983</v>
      </c>
      <c r="F125" s="258">
        <f t="shared" si="5"/>
        <v>25.872675818676431</v>
      </c>
    </row>
    <row r="126" spans="1:6">
      <c r="A126" s="212">
        <v>1984</v>
      </c>
      <c r="B126" s="390">
        <v>193021392</v>
      </c>
      <c r="C126" s="2">
        <v>235824.89</v>
      </c>
      <c r="D126" s="214">
        <f t="shared" si="3"/>
        <v>25.373331678433097</v>
      </c>
      <c r="E126">
        <f t="shared" si="4"/>
        <v>1984</v>
      </c>
      <c r="F126" s="258">
        <f t="shared" si="5"/>
        <v>25.373331678433097</v>
      </c>
    </row>
    <row r="127" spans="1:6">
      <c r="A127" s="212">
        <v>1985</v>
      </c>
      <c r="B127" s="390">
        <v>193307822</v>
      </c>
      <c r="C127" s="2">
        <v>237923.8</v>
      </c>
      <c r="D127" s="214">
        <f t="shared" si="3"/>
        <v>25.18681393790785</v>
      </c>
      <c r="E127">
        <f t="shared" si="4"/>
        <v>1985</v>
      </c>
      <c r="F127" s="258">
        <f t="shared" si="5"/>
        <v>25.18681393790785</v>
      </c>
    </row>
    <row r="128" spans="1:6">
      <c r="A128" s="212">
        <v>1986</v>
      </c>
      <c r="B128" s="390">
        <v>196498984</v>
      </c>
      <c r="C128" s="2">
        <v>240132.88</v>
      </c>
      <c r="D128" s="214">
        <f t="shared" si="3"/>
        <v>25.367073863437611</v>
      </c>
      <c r="E128">
        <f t="shared" si="4"/>
        <v>1986</v>
      </c>
      <c r="F128" s="258">
        <f t="shared" si="5"/>
        <v>25.367073863437611</v>
      </c>
    </row>
    <row r="129" spans="1:6">
      <c r="A129" s="212">
        <v>1987</v>
      </c>
      <c r="B129" s="390">
        <v>195420205</v>
      </c>
      <c r="C129" s="2">
        <v>242288.91</v>
      </c>
      <c r="D129" s="214">
        <f t="shared" si="3"/>
        <v>25.003316722172716</v>
      </c>
      <c r="E129">
        <f t="shared" si="4"/>
        <v>1987</v>
      </c>
      <c r="F129" s="258">
        <f t="shared" si="5"/>
        <v>25.003316722172716</v>
      </c>
    </row>
    <row r="130" spans="1:6">
      <c r="A130" s="212">
        <v>1988</v>
      </c>
      <c r="B130" s="390">
        <v>198024766</v>
      </c>
      <c r="C130" s="2">
        <v>244498.97</v>
      </c>
      <c r="D130" s="214">
        <f t="shared" si="3"/>
        <v>25.107540313973512</v>
      </c>
      <c r="E130">
        <f t="shared" si="4"/>
        <v>1988</v>
      </c>
      <c r="F130" s="258">
        <f t="shared" si="5"/>
        <v>25.107540313973512</v>
      </c>
    </row>
    <row r="131" spans="1:6">
      <c r="A131" s="212">
        <v>1989</v>
      </c>
      <c r="B131" s="390">
        <v>200124365</v>
      </c>
      <c r="C131" s="2">
        <v>246819.23</v>
      </c>
      <c r="D131" s="214">
        <f t="shared" si="3"/>
        <v>25.135218657800692</v>
      </c>
      <c r="E131">
        <f t="shared" si="4"/>
        <v>1989</v>
      </c>
      <c r="F131" s="258">
        <f t="shared" si="5"/>
        <v>25.135218657800692</v>
      </c>
    </row>
    <row r="132" spans="1:6">
      <c r="A132" s="212">
        <v>1990</v>
      </c>
      <c r="B132" s="390">
        <v>203658410</v>
      </c>
      <c r="C132" s="2">
        <v>249622.81</v>
      </c>
      <c r="D132" s="214">
        <f t="shared" si="3"/>
        <v>25.291802099335392</v>
      </c>
      <c r="E132">
        <f t="shared" si="4"/>
        <v>1990</v>
      </c>
      <c r="F132" s="258">
        <f t="shared" si="5"/>
        <v>25.291802099335392</v>
      </c>
    </row>
    <row r="133" spans="1:6">
      <c r="A133" s="212">
        <v>1991</v>
      </c>
      <c r="B133" s="390">
        <v>202370518</v>
      </c>
      <c r="C133" s="2">
        <v>252980.94</v>
      </c>
      <c r="D133" s="214">
        <f t="shared" si="3"/>
        <v>24.7982557816411</v>
      </c>
      <c r="E133">
        <f t="shared" si="4"/>
        <v>1991</v>
      </c>
      <c r="F133" s="258">
        <f t="shared" si="5"/>
        <v>24.7982557816411</v>
      </c>
    </row>
    <row r="134" spans="1:6">
      <c r="A134" s="212">
        <v>1992</v>
      </c>
      <c r="B134" s="390">
        <v>202107376</v>
      </c>
      <c r="C134" s="2">
        <v>256514.22</v>
      </c>
      <c r="D134" s="214">
        <f t="shared" si="3"/>
        <v>24.424878496014763</v>
      </c>
      <c r="E134">
        <f t="shared" si="4"/>
        <v>1992</v>
      </c>
      <c r="F134" s="258">
        <f t="shared" si="5"/>
        <v>24.424878496014763</v>
      </c>
    </row>
    <row r="135" spans="1:6">
      <c r="A135" s="212">
        <v>1993</v>
      </c>
      <c r="B135" s="390">
        <v>202638598</v>
      </c>
      <c r="C135" s="2">
        <v>259918.59</v>
      </c>
      <c r="D135" s="214">
        <f t="shared" si="3"/>
        <v>24.168323389258152</v>
      </c>
      <c r="E135">
        <f t="shared" si="4"/>
        <v>1993</v>
      </c>
      <c r="F135" s="258">
        <f t="shared" si="5"/>
        <v>24.168323389258152</v>
      </c>
    </row>
    <row r="136" spans="1:6">
      <c r="A136" s="212">
        <v>1994</v>
      </c>
      <c r="B136" s="390">
        <v>202039109</v>
      </c>
      <c r="C136" s="2">
        <v>263125.81</v>
      </c>
      <c r="D136" s="214">
        <f t="shared" si="3"/>
        <v>23.803109162875355</v>
      </c>
      <c r="E136">
        <f t="shared" si="4"/>
        <v>1994</v>
      </c>
      <c r="F136" s="258">
        <f t="shared" si="5"/>
        <v>23.803109162875355</v>
      </c>
    </row>
    <row r="137" spans="1:6">
      <c r="A137" s="212">
        <v>1995</v>
      </c>
      <c r="B137" s="390">
        <v>199215197</v>
      </c>
      <c r="C137" s="2">
        <v>266278.40999999997</v>
      </c>
      <c r="D137" s="214">
        <f t="shared" si="3"/>
        <v>23.192534111195876</v>
      </c>
      <c r="E137">
        <f t="shared" si="4"/>
        <v>1995</v>
      </c>
      <c r="F137" s="258">
        <f t="shared" si="5"/>
        <v>23.192534111195876</v>
      </c>
    </row>
    <row r="138" spans="1:6">
      <c r="A138" s="212">
        <v>1996</v>
      </c>
      <c r="B138" s="390">
        <v>201050049</v>
      </c>
      <c r="C138" s="2">
        <v>269394.28000000003</v>
      </c>
      <c r="D138" s="214">
        <f t="shared" si="3"/>
        <v>23.135426331249498</v>
      </c>
      <c r="E138">
        <f t="shared" si="4"/>
        <v>1996</v>
      </c>
      <c r="F138" s="258">
        <f t="shared" si="5"/>
        <v>23.135426331249498</v>
      </c>
    </row>
    <row r="139" spans="1:6">
      <c r="A139" s="212">
        <v>1997</v>
      </c>
      <c r="B139" s="390">
        <v>198904373</v>
      </c>
      <c r="C139" s="2">
        <v>272646.94</v>
      </c>
      <c r="D139" s="214">
        <f t="shared" si="3"/>
        <v>22.615458523026152</v>
      </c>
      <c r="E139">
        <f t="shared" si="4"/>
        <v>1997</v>
      </c>
      <c r="F139" s="258">
        <f t="shared" si="5"/>
        <v>22.615458523026152</v>
      </c>
    </row>
    <row r="140" spans="1:6">
      <c r="A140" s="212">
        <v>1998</v>
      </c>
      <c r="B140" s="390">
        <v>198130339</v>
      </c>
      <c r="C140" s="2">
        <v>275854.09000000003</v>
      </c>
      <c r="D140" s="214">
        <f t="shared" si="3"/>
        <v>22.265540848062106</v>
      </c>
      <c r="E140">
        <f t="shared" si="4"/>
        <v>1998</v>
      </c>
      <c r="F140" s="258">
        <f t="shared" si="5"/>
        <v>22.265540848062106</v>
      </c>
    </row>
    <row r="141" spans="1:6">
      <c r="A141" s="212">
        <v>1999</v>
      </c>
      <c r="B141" s="390">
        <v>198251742</v>
      </c>
      <c r="C141" s="2">
        <v>279040.15999999997</v>
      </c>
      <c r="D141" s="214">
        <f t="shared" si="3"/>
        <v>22.024801025056753</v>
      </c>
      <c r="E141">
        <f t="shared" si="4"/>
        <v>1999</v>
      </c>
      <c r="F141" s="258">
        <f t="shared" si="5"/>
        <v>22.024801025056753</v>
      </c>
    </row>
    <row r="142" spans="1:6">
      <c r="A142" s="212">
        <v>2000</v>
      </c>
      <c r="B142" s="390">
        <v>199173709</v>
      </c>
      <c r="C142" s="2">
        <f t="shared" ref="C142:C152" si="6">C175/1000</f>
        <v>282171.93599999999</v>
      </c>
      <c r="D142" s="214">
        <f t="shared" si="3"/>
        <v>21.881640912014724</v>
      </c>
      <c r="E142">
        <f t="shared" si="4"/>
        <v>2000</v>
      </c>
      <c r="F142" s="258">
        <f t="shared" si="5"/>
        <v>21.881640912014724</v>
      </c>
    </row>
    <row r="143" spans="1:6">
      <c r="A143" s="212">
        <v>2001</v>
      </c>
      <c r="B143" s="390">
        <v>199332251</v>
      </c>
      <c r="C143" s="2">
        <f t="shared" si="6"/>
        <v>285039.80300000001</v>
      </c>
      <c r="D143" s="214">
        <f t="shared" si="3"/>
        <v>21.678725974280862</v>
      </c>
      <c r="E143">
        <f t="shared" si="4"/>
        <v>2001</v>
      </c>
      <c r="F143" s="258">
        <f t="shared" si="5"/>
        <v>21.678725974280862</v>
      </c>
    </row>
    <row r="144" spans="1:6">
      <c r="A144" s="212">
        <v>2002</v>
      </c>
      <c r="B144" s="390">
        <v>200406545</v>
      </c>
      <c r="C144" s="2">
        <f t="shared" si="6"/>
        <v>287726.647</v>
      </c>
      <c r="D144" s="214">
        <f t="shared" si="3"/>
        <v>21.592031741849755</v>
      </c>
      <c r="E144">
        <f t="shared" si="4"/>
        <v>2002</v>
      </c>
      <c r="F144" s="258">
        <f t="shared" si="5"/>
        <v>21.592031741849755</v>
      </c>
    </row>
    <row r="145" spans="1:6">
      <c r="A145" s="212">
        <v>2003</v>
      </c>
      <c r="B145" s="390">
        <v>195708291</v>
      </c>
      <c r="C145" s="2">
        <f t="shared" si="6"/>
        <v>290210.91399999999</v>
      </c>
      <c r="D145" s="214">
        <f t="shared" si="3"/>
        <v>20.905337216228883</v>
      </c>
      <c r="E145">
        <f t="shared" si="4"/>
        <v>2003</v>
      </c>
      <c r="F145" s="258">
        <f t="shared" si="5"/>
        <v>20.905337216228883</v>
      </c>
    </row>
    <row r="146" spans="1:6">
      <c r="A146" s="212">
        <v>2004</v>
      </c>
      <c r="B146" s="390">
        <v>198114650</v>
      </c>
      <c r="C146" s="2">
        <f t="shared" si="6"/>
        <v>292892.12699999998</v>
      </c>
      <c r="D146" s="214">
        <f t="shared" si="3"/>
        <v>20.968655637507116</v>
      </c>
      <c r="E146">
        <f t="shared" si="4"/>
        <v>2004</v>
      </c>
      <c r="F146" s="258">
        <f t="shared" si="5"/>
        <v>20.968655637507116</v>
      </c>
    </row>
    <row r="147" spans="1:6">
      <c r="A147" s="212">
        <v>2005</v>
      </c>
      <c r="B147" s="390">
        <v>197252016</v>
      </c>
      <c r="C147" s="2">
        <f t="shared" si="6"/>
        <v>295560.549</v>
      </c>
      <c r="D147" s="214">
        <f t="shared" si="3"/>
        <v>20.688865671311227</v>
      </c>
      <c r="E147">
        <f t="shared" si="4"/>
        <v>2005</v>
      </c>
      <c r="F147" s="258">
        <f t="shared" si="5"/>
        <v>20.688865671311227</v>
      </c>
    </row>
    <row r="148" spans="1:6">
      <c r="A148" s="5">
        <v>2006</v>
      </c>
      <c r="B148" s="390">
        <v>197696158</v>
      </c>
      <c r="C148" s="2">
        <f t="shared" si="6"/>
        <v>298362.973</v>
      </c>
      <c r="D148" s="214">
        <f t="shared" si="3"/>
        <v>20.540688532420543</v>
      </c>
      <c r="E148">
        <f t="shared" si="4"/>
        <v>2006</v>
      </c>
      <c r="F148" s="258">
        <f t="shared" si="5"/>
        <v>20.540688532420543</v>
      </c>
    </row>
    <row r="149" spans="1:6">
      <c r="A149" s="212">
        <v>2007</v>
      </c>
      <c r="B149" s="390">
        <v>198464270</v>
      </c>
      <c r="C149" s="2">
        <f t="shared" si="6"/>
        <v>301290.33199999999</v>
      </c>
      <c r="D149" s="214">
        <f t="shared" si="3"/>
        <v>20.420145343395884</v>
      </c>
      <c r="E149">
        <f t="shared" si="4"/>
        <v>2007</v>
      </c>
      <c r="F149" s="258">
        <f t="shared" si="5"/>
        <v>20.420145343395884</v>
      </c>
    </row>
    <row r="150" spans="1:6">
      <c r="A150" s="212">
        <v>2008</v>
      </c>
      <c r="B150" s="390">
        <v>196538396</v>
      </c>
      <c r="C150" s="2">
        <f t="shared" si="6"/>
        <v>304059.72399999999</v>
      </c>
      <c r="D150" s="214">
        <f t="shared" si="3"/>
        <v>20.037807690702238</v>
      </c>
      <c r="E150">
        <f t="shared" si="4"/>
        <v>2008</v>
      </c>
      <c r="F150" s="258">
        <f t="shared" si="5"/>
        <v>20.037807690702238</v>
      </c>
    </row>
    <row r="151" spans="1:6">
      <c r="A151" s="212">
        <v>2009</v>
      </c>
      <c r="B151" s="390">
        <v>196810099</v>
      </c>
      <c r="C151" s="2">
        <f t="shared" si="6"/>
        <v>307006.55</v>
      </c>
      <c r="D151" s="214">
        <f t="shared" si="3"/>
        <v>19.872908473776864</v>
      </c>
      <c r="E151">
        <f t="shared" si="4"/>
        <v>2009</v>
      </c>
      <c r="F151" s="258">
        <f t="shared" si="5"/>
        <v>19.872908473776864</v>
      </c>
    </row>
    <row r="152" spans="1:6">
      <c r="A152" s="212">
        <v>2010</v>
      </c>
      <c r="B152" s="390">
        <v>195143831</v>
      </c>
      <c r="C152" s="2">
        <f t="shared" si="6"/>
        <v>308095.13500000001</v>
      </c>
      <c r="D152" s="214">
        <f t="shared" si="3"/>
        <v>19.635035006313878</v>
      </c>
      <c r="E152">
        <f t="shared" si="4"/>
        <v>2010</v>
      </c>
      <c r="F152" s="258">
        <f t="shared" si="5"/>
        <v>19.635035006313878</v>
      </c>
    </row>
    <row r="153" spans="1:6">
      <c r="A153" s="212">
        <v>2011</v>
      </c>
      <c r="B153" s="390">
        <v>192718037</v>
      </c>
      <c r="C153" s="2">
        <f>C186/1000</f>
        <v>310374.41700000002</v>
      </c>
      <c r="D153" s="214">
        <f t="shared" si="3"/>
        <v>19.248555356932012</v>
      </c>
      <c r="E153">
        <f t="shared" si="4"/>
        <v>2011</v>
      </c>
      <c r="F153" s="258">
        <f t="shared" si="5"/>
        <v>19.248555356932012</v>
      </c>
    </row>
    <row r="154" spans="1:6">
      <c r="A154" s="212">
        <v>2012</v>
      </c>
      <c r="B154" s="390">
        <v>195739089</v>
      </c>
      <c r="C154" s="2">
        <f>C187/1000</f>
        <v>313914.03999999998</v>
      </c>
      <c r="D154" s="214">
        <f t="shared" ref="D154" si="7">B154*31/(C154*1000)</f>
        <v>19.329851442770767</v>
      </c>
      <c r="E154">
        <f t="shared" ref="E154" si="8">A154</f>
        <v>2012</v>
      </c>
      <c r="F154" s="258">
        <f t="shared" ref="F154" si="9">D154</f>
        <v>19.329851442770767</v>
      </c>
    </row>
    <row r="155" spans="1:6">
      <c r="A155" s="212"/>
      <c r="B155" s="390"/>
      <c r="C155" s="211"/>
      <c r="D155" s="214"/>
    </row>
    <row r="156" spans="1:6" ht="15">
      <c r="A156" s="142" t="s">
        <v>1093</v>
      </c>
      <c r="D156" s="214"/>
    </row>
    <row r="157" spans="1:6">
      <c r="D157" s="214"/>
    </row>
    <row r="158" spans="1:6" ht="15.75">
      <c r="A158" s="217" t="s">
        <v>2024</v>
      </c>
      <c r="B158" s="217"/>
      <c r="C158" s="217"/>
      <c r="D158" s="19"/>
      <c r="E158" s="217"/>
    </row>
    <row r="159" spans="1:6" ht="15.75">
      <c r="A159" s="19"/>
    </row>
    <row r="160" spans="1:6" ht="13.5" thickBot="1">
      <c r="A160" s="43" t="s">
        <v>84</v>
      </c>
      <c r="B160" s="281" t="s">
        <v>710</v>
      </c>
      <c r="C160" s="281" t="s">
        <v>712</v>
      </c>
      <c r="D160" s="43" t="s">
        <v>1793</v>
      </c>
    </row>
    <row r="161" spans="1:14">
      <c r="A161" s="212">
        <v>1860</v>
      </c>
      <c r="B161" s="215">
        <v>3812346</v>
      </c>
      <c r="C161" s="215">
        <v>31443321</v>
      </c>
      <c r="D161" s="214">
        <f t="shared" ref="D161:D187" si="10">B161*31/C161</f>
        <v>3.7585955376660118</v>
      </c>
    </row>
    <row r="162" spans="1:14">
      <c r="A162" s="212">
        <v>1870</v>
      </c>
      <c r="B162" s="215">
        <v>6574617</v>
      </c>
      <c r="C162" s="215">
        <v>38558371</v>
      </c>
      <c r="D162" s="214">
        <f t="shared" si="10"/>
        <v>5.2858334445716082</v>
      </c>
    </row>
    <row r="163" spans="1:14">
      <c r="A163" s="212">
        <v>1880</v>
      </c>
      <c r="B163" s="215">
        <v>13347111</v>
      </c>
      <c r="C163" s="215">
        <v>50155783</v>
      </c>
      <c r="D163" s="214">
        <f t="shared" si="10"/>
        <v>8.2495061636262363</v>
      </c>
    </row>
    <row r="164" spans="1:14">
      <c r="A164" s="212">
        <v>1890</v>
      </c>
      <c r="B164" s="215">
        <v>27561944</v>
      </c>
      <c r="C164" s="215">
        <v>62947714</v>
      </c>
      <c r="D164" s="214">
        <f t="shared" si="10"/>
        <v>13.573491548874992</v>
      </c>
    </row>
    <row r="165" spans="1:14">
      <c r="A165" s="212">
        <v>1900</v>
      </c>
      <c r="B165" s="215">
        <v>39330848</v>
      </c>
      <c r="C165" s="215">
        <v>75994575</v>
      </c>
      <c r="D165" s="214">
        <f t="shared" si="10"/>
        <v>16.043991140157043</v>
      </c>
    </row>
    <row r="166" spans="1:14">
      <c r="A166" s="212">
        <v>1910</v>
      </c>
      <c r="B166" s="215">
        <v>59485117</v>
      </c>
      <c r="C166" s="215">
        <v>91972266</v>
      </c>
      <c r="D166" s="214">
        <f t="shared" si="10"/>
        <v>20.049942305433685</v>
      </c>
    </row>
    <row r="167" spans="1:14">
      <c r="A167" s="212">
        <v>1920</v>
      </c>
      <c r="B167" s="215">
        <v>9263280</v>
      </c>
      <c r="C167" s="215">
        <v>105710620</v>
      </c>
      <c r="D167" s="214">
        <f t="shared" si="10"/>
        <v>2.7164884663433058</v>
      </c>
    </row>
    <row r="168" spans="1:14">
      <c r="A168" s="212">
        <v>1930</v>
      </c>
      <c r="B168" s="215">
        <v>3681183</v>
      </c>
      <c r="C168" s="215">
        <v>122775046</v>
      </c>
      <c r="D168" s="214">
        <f t="shared" si="10"/>
        <v>0.92947774582792664</v>
      </c>
    </row>
    <row r="169" spans="1:14">
      <c r="A169" s="212">
        <v>1940</v>
      </c>
      <c r="B169" s="215">
        <v>54891737</v>
      </c>
      <c r="C169" s="215">
        <v>131669275</v>
      </c>
      <c r="D169" s="214">
        <f t="shared" si="10"/>
        <v>12.92362130041348</v>
      </c>
    </row>
    <row r="170" spans="1:14">
      <c r="A170" s="212">
        <v>1950</v>
      </c>
      <c r="B170" s="215">
        <v>88807075</v>
      </c>
      <c r="C170" s="215">
        <v>151325798</v>
      </c>
      <c r="D170" s="214">
        <f t="shared" si="10"/>
        <v>18.192663520598121</v>
      </c>
    </row>
    <row r="171" spans="1:14">
      <c r="A171" s="212">
        <v>1960</v>
      </c>
      <c r="B171" s="215">
        <v>94547867</v>
      </c>
      <c r="C171" s="215">
        <v>179323175</v>
      </c>
      <c r="D171" s="214">
        <f t="shared" si="10"/>
        <v>16.344702111146539</v>
      </c>
    </row>
    <row r="172" spans="1:14">
      <c r="A172" s="212">
        <v>1970</v>
      </c>
      <c r="B172" s="215">
        <v>134653881</v>
      </c>
      <c r="C172" s="215">
        <v>203302031</v>
      </c>
      <c r="D172" s="214">
        <f t="shared" si="10"/>
        <v>20.532359123357701</v>
      </c>
    </row>
    <row r="173" spans="1:14">
      <c r="A173" s="212">
        <v>1980</v>
      </c>
      <c r="B173" s="215">
        <v>188373657</v>
      </c>
      <c r="C173" s="215">
        <v>226542199</v>
      </c>
      <c r="D173" s="214">
        <f t="shared" si="10"/>
        <v>25.777022527268748</v>
      </c>
    </row>
    <row r="174" spans="1:14">
      <c r="A174" s="212">
        <v>1990</v>
      </c>
      <c r="B174" s="215">
        <v>203658410</v>
      </c>
      <c r="C174" s="215">
        <v>248718301</v>
      </c>
      <c r="D174" s="214">
        <f t="shared" si="10"/>
        <v>25.38378030332396</v>
      </c>
    </row>
    <row r="175" spans="1:14">
      <c r="A175" s="212">
        <v>2000</v>
      </c>
      <c r="B175" s="215">
        <f>'Annual Production - Type'!C59</f>
        <v>199173709</v>
      </c>
      <c r="C175" s="215">
        <f>'US and State Total Population'!H$56</f>
        <v>282171936</v>
      </c>
      <c r="D175" s="214">
        <f t="shared" si="10"/>
        <v>21.881640912014724</v>
      </c>
    </row>
    <row r="176" spans="1:14">
      <c r="A176" s="212">
        <v>2001</v>
      </c>
      <c r="B176" s="215">
        <f>'Annual Production - Type'!C60</f>
        <v>199332251</v>
      </c>
      <c r="C176" s="215">
        <f>'US and State Total Population'!I$56</f>
        <v>285039803</v>
      </c>
      <c r="D176" s="214">
        <f t="shared" si="10"/>
        <v>21.678725974280862</v>
      </c>
      <c r="E176" s="215"/>
      <c r="F176" s="215"/>
      <c r="G176" s="215"/>
      <c r="H176" s="215"/>
      <c r="I176" s="215"/>
      <c r="J176" s="215"/>
      <c r="K176" s="215"/>
      <c r="L176" s="215"/>
      <c r="M176" s="215"/>
      <c r="N176" s="215"/>
    </row>
    <row r="177" spans="1:4">
      <c r="A177" s="212">
        <v>2002</v>
      </c>
      <c r="B177" s="215">
        <f>'Annual Production - Type'!C61</f>
        <v>198089983</v>
      </c>
      <c r="C177" s="215">
        <f>'US and State Total Population'!J$56</f>
        <v>287726647</v>
      </c>
      <c r="D177" s="214">
        <f t="shared" si="10"/>
        <v>21.342442686582309</v>
      </c>
    </row>
    <row r="178" spans="1:4">
      <c r="A178" s="212">
        <v>2003</v>
      </c>
      <c r="B178" s="215">
        <f>'Annual Production - Type'!C62</f>
        <v>194812010</v>
      </c>
      <c r="C178" s="215">
        <f>'US and State Total Population'!K$56</f>
        <v>290210914</v>
      </c>
      <c r="D178" s="214">
        <f t="shared" si="10"/>
        <v>20.809597498459343</v>
      </c>
    </row>
    <row r="179" spans="1:4">
      <c r="A179" s="212">
        <v>2004</v>
      </c>
      <c r="B179" s="215">
        <f>'Annual Production - Type'!C63</f>
        <v>198114650</v>
      </c>
      <c r="C179" s="215">
        <f>'US and State Total Population'!L$56</f>
        <v>292892127</v>
      </c>
      <c r="D179" s="214">
        <f t="shared" si="10"/>
        <v>20.968655637507116</v>
      </c>
    </row>
    <row r="180" spans="1:4">
      <c r="A180" s="212">
        <v>2005</v>
      </c>
      <c r="B180" s="215">
        <f>'Annual Production - Type'!C64</f>
        <v>197252016</v>
      </c>
      <c r="C180" s="215">
        <f>'US and State Total Population'!M$56</f>
        <v>295560549</v>
      </c>
      <c r="D180" s="214">
        <f t="shared" si="10"/>
        <v>20.688865671311227</v>
      </c>
    </row>
    <row r="181" spans="1:4">
      <c r="A181" s="212">
        <v>2006</v>
      </c>
      <c r="B181" s="215">
        <f>'Annual Production - Type'!C65</f>
        <v>197696158</v>
      </c>
      <c r="C181" s="215">
        <f>'US and State Total Population'!N$56</f>
        <v>298362973</v>
      </c>
      <c r="D181" s="214">
        <f t="shared" si="10"/>
        <v>20.540688532420543</v>
      </c>
    </row>
    <row r="182" spans="1:4">
      <c r="A182" s="212">
        <v>2007</v>
      </c>
      <c r="B182" s="215">
        <f>'Annual Production - Type'!C66</f>
        <v>198464270</v>
      </c>
      <c r="C182" s="215">
        <f>'US and State Total Population'!O$56</f>
        <v>301290332</v>
      </c>
      <c r="D182" s="214">
        <f t="shared" si="10"/>
        <v>20.420145343395884</v>
      </c>
    </row>
    <row r="183" spans="1:4">
      <c r="A183" s="212">
        <v>2008</v>
      </c>
      <c r="B183" s="215">
        <v>199618070</v>
      </c>
      <c r="C183" s="215">
        <f>'US and State Total Population'!P$56</f>
        <v>304059724</v>
      </c>
      <c r="D183" s="214">
        <f t="shared" si="10"/>
        <v>20.351791709184081</v>
      </c>
    </row>
    <row r="184" spans="1:4">
      <c r="A184" s="212">
        <v>2009</v>
      </c>
      <c r="B184" s="215">
        <v>196254418</v>
      </c>
      <c r="C184" s="215">
        <f>'US and State Total Population'!Q$56</f>
        <v>307006550</v>
      </c>
      <c r="D184" s="214">
        <f t="shared" si="10"/>
        <v>19.816798560161011</v>
      </c>
    </row>
    <row r="185" spans="1:4">
      <c r="A185" s="212">
        <v>2010</v>
      </c>
      <c r="B185" s="215">
        <f>'Annual Production - Type'!C69</f>
        <v>195143831</v>
      </c>
      <c r="C185" s="215">
        <f>'US and State Total Population'!R$56</f>
        <v>308095135</v>
      </c>
      <c r="D185" s="214">
        <f t="shared" si="10"/>
        <v>19.635035006313878</v>
      </c>
    </row>
    <row r="186" spans="1:4">
      <c r="A186" s="212">
        <v>2011</v>
      </c>
      <c r="B186" s="215">
        <f>'Annual Production - Type'!C70</f>
        <v>192718037</v>
      </c>
      <c r="C186" s="215">
        <f>'US and State Total Population'!S$56</f>
        <v>310374417</v>
      </c>
      <c r="D186" s="214">
        <f t="shared" si="10"/>
        <v>19.248555356932012</v>
      </c>
    </row>
    <row r="187" spans="1:4">
      <c r="A187" s="212">
        <v>2012</v>
      </c>
      <c r="B187" s="215">
        <f>'Annual Production - Type'!C71</f>
        <v>195739089</v>
      </c>
      <c r="C187" s="215">
        <f>'US and State Total Population'!T$56</f>
        <v>313914040</v>
      </c>
      <c r="D187" s="214">
        <f t="shared" si="10"/>
        <v>19.329851442770767</v>
      </c>
    </row>
    <row r="188" spans="1:4">
      <c r="A188" s="212"/>
      <c r="B188" s="215"/>
      <c r="C188" s="215"/>
      <c r="D188" s="214"/>
    </row>
    <row r="189" spans="1:4" ht="15">
      <c r="A189" s="142" t="s">
        <v>1093</v>
      </c>
    </row>
    <row r="190" spans="1:4">
      <c r="D190" s="214"/>
    </row>
    <row r="191" spans="1:4">
      <c r="D191" s="214"/>
    </row>
    <row r="192" spans="1:4">
      <c r="D192" s="214"/>
    </row>
    <row r="193" spans="4:4">
      <c r="D193" s="214"/>
    </row>
    <row r="194" spans="4:4">
      <c r="D194" s="214"/>
    </row>
    <row r="195" spans="4:4">
      <c r="D195" s="214"/>
    </row>
    <row r="196" spans="4:4">
      <c r="D196" s="214"/>
    </row>
    <row r="197" spans="4:4">
      <c r="D197" s="214"/>
    </row>
    <row r="198" spans="4:4">
      <c r="D198" s="214"/>
    </row>
    <row r="199" spans="4:4">
      <c r="D199" s="214"/>
    </row>
    <row r="200" spans="4:4">
      <c r="D200" s="214"/>
    </row>
    <row r="201" spans="4:4">
      <c r="D201" s="214"/>
    </row>
    <row r="202" spans="4:4">
      <c r="D202" s="214"/>
    </row>
    <row r="203" spans="4:4">
      <c r="D203" s="214"/>
    </row>
    <row r="204" spans="4:4">
      <c r="D204" s="214"/>
    </row>
    <row r="205" spans="4:4">
      <c r="D205" s="214"/>
    </row>
    <row r="206" spans="4:4">
      <c r="D206" s="214"/>
    </row>
    <row r="207" spans="4:4">
      <c r="D207" s="214"/>
    </row>
    <row r="208" spans="4:4">
      <c r="D208" s="214"/>
    </row>
    <row r="209" spans="4:4">
      <c r="D209" s="214"/>
    </row>
    <row r="210" spans="4:4">
      <c r="D210" s="214"/>
    </row>
    <row r="211" spans="4:4">
      <c r="D211" s="214"/>
    </row>
    <row r="212" spans="4:4">
      <c r="D212" s="214"/>
    </row>
    <row r="213" spans="4:4">
      <c r="D213" s="214"/>
    </row>
    <row r="214" spans="4:4">
      <c r="D214" s="214"/>
    </row>
    <row r="215" spans="4:4">
      <c r="D215" s="214"/>
    </row>
    <row r="216" spans="4:4">
      <c r="D216" s="214"/>
    </row>
    <row r="217" spans="4:4">
      <c r="D217" s="214"/>
    </row>
    <row r="218" spans="4:4">
      <c r="D218" s="214"/>
    </row>
    <row r="219" spans="4:4">
      <c r="D219" s="214"/>
    </row>
    <row r="220" spans="4:4">
      <c r="D220" s="214"/>
    </row>
    <row r="221" spans="4:4">
      <c r="D221" s="214"/>
    </row>
    <row r="222" spans="4:4">
      <c r="D222" s="214"/>
    </row>
    <row r="223" spans="4:4">
      <c r="D223" s="214"/>
    </row>
    <row r="224" spans="4:4">
      <c r="D224" s="214"/>
    </row>
    <row r="225" spans="4:4">
      <c r="D225" s="214"/>
    </row>
    <row r="226" spans="4:4">
      <c r="D226" s="214"/>
    </row>
    <row r="227" spans="4:4">
      <c r="D227" s="214"/>
    </row>
    <row r="228" spans="4:4">
      <c r="D228" s="214"/>
    </row>
    <row r="229" spans="4:4">
      <c r="D229" s="214"/>
    </row>
    <row r="230" spans="4:4">
      <c r="D230" s="214"/>
    </row>
    <row r="231" spans="4:4">
      <c r="D231" s="214"/>
    </row>
    <row r="232" spans="4:4">
      <c r="D232" s="214"/>
    </row>
    <row r="233" spans="4:4">
      <c r="D233" s="214"/>
    </row>
    <row r="234" spans="4:4">
      <c r="D234" s="214"/>
    </row>
    <row r="235" spans="4:4">
      <c r="D235" s="214"/>
    </row>
    <row r="236" spans="4:4">
      <c r="D236" s="214"/>
    </row>
    <row r="237" spans="4:4">
      <c r="D237" s="214"/>
    </row>
    <row r="238" spans="4:4">
      <c r="D238" s="214"/>
    </row>
    <row r="239" spans="4:4">
      <c r="D239" s="214"/>
    </row>
    <row r="240" spans="4:4">
      <c r="D240" s="214"/>
    </row>
    <row r="241" spans="4:4">
      <c r="D241" s="214"/>
    </row>
    <row r="242" spans="4:4">
      <c r="D242" s="214"/>
    </row>
    <row r="243" spans="4:4">
      <c r="D243" s="214"/>
    </row>
    <row r="244" spans="4:4">
      <c r="D244" s="214"/>
    </row>
    <row r="245" spans="4:4">
      <c r="D245" s="214"/>
    </row>
    <row r="246" spans="4:4">
      <c r="D246" s="214"/>
    </row>
    <row r="247" spans="4:4">
      <c r="D247" s="214"/>
    </row>
    <row r="248" spans="4:4">
      <c r="D248" s="214"/>
    </row>
    <row r="249" spans="4:4">
      <c r="D249" s="214"/>
    </row>
    <row r="250" spans="4:4">
      <c r="D250" s="214"/>
    </row>
    <row r="251" spans="4:4">
      <c r="D251" s="214"/>
    </row>
    <row r="252" spans="4:4">
      <c r="D252" s="214"/>
    </row>
    <row r="253" spans="4:4">
      <c r="D253" s="214"/>
    </row>
    <row r="254" spans="4:4">
      <c r="D254" s="214"/>
    </row>
    <row r="255" spans="4:4">
      <c r="D255" s="214"/>
    </row>
    <row r="256" spans="4:4">
      <c r="D256" s="214"/>
    </row>
    <row r="257" spans="4:4">
      <c r="D257" s="214"/>
    </row>
    <row r="258" spans="4:4">
      <c r="D258" s="214"/>
    </row>
    <row r="259" spans="4:4">
      <c r="D259" s="214"/>
    </row>
    <row r="260" spans="4:4">
      <c r="D260" s="214"/>
    </row>
    <row r="261" spans="4:4">
      <c r="D261" s="214"/>
    </row>
    <row r="262" spans="4:4">
      <c r="D262" s="214"/>
    </row>
    <row r="263" spans="4:4">
      <c r="D263" s="214"/>
    </row>
    <row r="264" spans="4:4">
      <c r="D264" s="214"/>
    </row>
    <row r="265" spans="4:4">
      <c r="D265" s="214"/>
    </row>
    <row r="266" spans="4:4">
      <c r="D266" s="214"/>
    </row>
    <row r="267" spans="4:4">
      <c r="D267" s="214"/>
    </row>
    <row r="268" spans="4:4">
      <c r="D268" s="214"/>
    </row>
    <row r="269" spans="4:4">
      <c r="D269" s="214"/>
    </row>
    <row r="270" spans="4:4">
      <c r="D270" s="214"/>
    </row>
    <row r="271" spans="4:4">
      <c r="D271" s="214"/>
    </row>
    <row r="272" spans="4:4">
      <c r="D272" s="214"/>
    </row>
    <row r="273" spans="4:4">
      <c r="D273" s="214"/>
    </row>
    <row r="274" spans="4:4">
      <c r="D274" s="214"/>
    </row>
    <row r="275" spans="4:4">
      <c r="D275" s="214"/>
    </row>
    <row r="276" spans="4:4">
      <c r="D276" s="214"/>
    </row>
    <row r="277" spans="4:4">
      <c r="D277" s="214"/>
    </row>
    <row r="278" spans="4:4">
      <c r="D278" s="214"/>
    </row>
    <row r="279" spans="4:4">
      <c r="D279" s="214"/>
    </row>
    <row r="280" spans="4:4">
      <c r="D280" s="214"/>
    </row>
    <row r="281" spans="4:4">
      <c r="D281" s="214"/>
    </row>
    <row r="282" spans="4:4">
      <c r="D282" s="214"/>
    </row>
    <row r="283" spans="4:4">
      <c r="D283" s="214"/>
    </row>
    <row r="284" spans="4:4">
      <c r="D284" s="214"/>
    </row>
    <row r="285" spans="4:4">
      <c r="D285" s="214"/>
    </row>
    <row r="286" spans="4:4">
      <c r="D286" s="214"/>
    </row>
    <row r="287" spans="4:4">
      <c r="D287" s="214"/>
    </row>
    <row r="288" spans="4:4">
      <c r="D288" s="214"/>
    </row>
    <row r="289" spans="4:4">
      <c r="D289" s="214"/>
    </row>
    <row r="290" spans="4:4">
      <c r="D290" s="214"/>
    </row>
    <row r="291" spans="4:4">
      <c r="D291" s="214"/>
    </row>
    <row r="292" spans="4:4">
      <c r="D292" s="214"/>
    </row>
    <row r="293" spans="4:4">
      <c r="D293" s="214"/>
    </row>
    <row r="294" spans="4:4">
      <c r="D294" s="214"/>
    </row>
    <row r="295" spans="4:4">
      <c r="D295" s="214"/>
    </row>
    <row r="296" spans="4:4">
      <c r="D296" s="214"/>
    </row>
    <row r="297" spans="4:4">
      <c r="D297" s="214"/>
    </row>
    <row r="298" spans="4:4">
      <c r="D298" s="214"/>
    </row>
    <row r="299" spans="4:4">
      <c r="D299" s="214"/>
    </row>
    <row r="300" spans="4:4">
      <c r="D300" s="214"/>
    </row>
    <row r="301" spans="4:4">
      <c r="D301" s="214"/>
    </row>
    <row r="302" spans="4:4">
      <c r="D302" s="214"/>
    </row>
    <row r="303" spans="4:4">
      <c r="D303" s="214"/>
    </row>
    <row r="304" spans="4:4">
      <c r="D304" s="214"/>
    </row>
    <row r="305" spans="4:4">
      <c r="D305" s="214"/>
    </row>
    <row r="306" spans="4:4">
      <c r="D306" s="214"/>
    </row>
    <row r="307" spans="4:4">
      <c r="D307" s="214"/>
    </row>
    <row r="308" spans="4:4">
      <c r="D308" s="214"/>
    </row>
    <row r="309" spans="4:4">
      <c r="D309" s="214"/>
    </row>
    <row r="310" spans="4:4">
      <c r="D310" s="214"/>
    </row>
    <row r="311" spans="4:4">
      <c r="D311" s="214"/>
    </row>
    <row r="312" spans="4:4">
      <c r="D312" s="214"/>
    </row>
    <row r="313" spans="4:4">
      <c r="D313" s="214"/>
    </row>
    <row r="314" spans="4:4">
      <c r="D314" s="214"/>
    </row>
    <row r="315" spans="4:4">
      <c r="D315" s="214"/>
    </row>
    <row r="316" spans="4:4">
      <c r="D316" s="214"/>
    </row>
    <row r="317" spans="4:4">
      <c r="D317" s="214"/>
    </row>
    <row r="318" spans="4:4">
      <c r="D318" s="214"/>
    </row>
    <row r="319" spans="4:4">
      <c r="D319" s="214"/>
    </row>
    <row r="320" spans="4:4">
      <c r="D320" s="214"/>
    </row>
    <row r="321" spans="4:4">
      <c r="D321" s="214"/>
    </row>
    <row r="322" spans="4:4">
      <c r="D322" s="214"/>
    </row>
    <row r="323" spans="4:4">
      <c r="D323" s="214"/>
    </row>
    <row r="324" spans="4:4">
      <c r="D324" s="214"/>
    </row>
    <row r="325" spans="4:4">
      <c r="D325" s="214"/>
    </row>
    <row r="326" spans="4:4">
      <c r="D326" s="214"/>
    </row>
    <row r="327" spans="4:4">
      <c r="D327" s="214"/>
    </row>
    <row r="328" spans="4:4">
      <c r="D328" s="214"/>
    </row>
    <row r="329" spans="4:4">
      <c r="D329" s="214"/>
    </row>
    <row r="330" spans="4:4">
      <c r="D330" s="214"/>
    </row>
    <row r="331" spans="4:4">
      <c r="D331" s="214"/>
    </row>
    <row r="332" spans="4:4">
      <c r="D332" s="214"/>
    </row>
    <row r="333" spans="4:4">
      <c r="D333" s="214"/>
    </row>
    <row r="334" spans="4:4">
      <c r="D334" s="214"/>
    </row>
    <row r="335" spans="4:4">
      <c r="D335" s="214"/>
    </row>
    <row r="336" spans="4:4">
      <c r="D336" s="214"/>
    </row>
    <row r="337" spans="4:4">
      <c r="D337" s="214"/>
    </row>
    <row r="338" spans="4:4">
      <c r="D338" s="214"/>
    </row>
    <row r="339" spans="4:4">
      <c r="D339" s="214"/>
    </row>
    <row r="340" spans="4:4">
      <c r="D340" s="214"/>
    </row>
    <row r="341" spans="4:4">
      <c r="D341" s="214"/>
    </row>
    <row r="342" spans="4:4">
      <c r="D342" s="214"/>
    </row>
    <row r="343" spans="4:4">
      <c r="D343" s="214"/>
    </row>
    <row r="344" spans="4:4">
      <c r="D344" s="214"/>
    </row>
    <row r="345" spans="4:4">
      <c r="D345" s="214"/>
    </row>
    <row r="346" spans="4:4">
      <c r="D346" s="214"/>
    </row>
    <row r="347" spans="4:4">
      <c r="D347" s="214"/>
    </row>
    <row r="348" spans="4:4">
      <c r="D348" s="214"/>
    </row>
    <row r="349" spans="4:4">
      <c r="D349" s="214"/>
    </row>
    <row r="350" spans="4:4">
      <c r="D350" s="214"/>
    </row>
    <row r="351" spans="4:4">
      <c r="D351" s="214"/>
    </row>
    <row r="352" spans="4:4">
      <c r="D352" s="214"/>
    </row>
    <row r="353" spans="4:4">
      <c r="D353" s="214"/>
    </row>
    <row r="354" spans="4:4">
      <c r="D354" s="214"/>
    </row>
    <row r="355" spans="4:4">
      <c r="D355" s="214"/>
    </row>
    <row r="356" spans="4:4">
      <c r="D356" s="214"/>
    </row>
    <row r="357" spans="4:4">
      <c r="D357" s="214"/>
    </row>
    <row r="358" spans="4:4">
      <c r="D358" s="214"/>
    </row>
  </sheetData>
  <mergeCells count="1">
    <mergeCell ref="A1:F1"/>
  </mergeCells>
  <phoneticPr fontId="15" type="noConversion"/>
  <hyperlinks>
    <hyperlink ref="A156" location="'Table of Contents'!A1" display="Table of contents"/>
    <hyperlink ref="A189" location="'Table of Contents'!A1" display="Table of contents"/>
  </hyperlinks>
  <pageMargins left="0.5" right="0.5" top="1" bottom="1" header="0.25" footer="0.5"/>
  <pageSetup orientation="portrait" verticalDpi="1200" r:id="rId1"/>
  <headerFooter alignWithMargins="0">
    <oddFooter>&amp;L&amp;D&amp;RBeer Institute, Wash, DC</oddFooter>
  </headerFooter>
</worksheet>
</file>

<file path=xl/worksheets/sheet8.xml><?xml version="1.0" encoding="utf-8"?>
<worksheet xmlns="http://schemas.openxmlformats.org/spreadsheetml/2006/main" xmlns:r="http://schemas.openxmlformats.org/officeDocument/2006/relationships">
  <sheetPr codeName="Sheet7"/>
  <dimension ref="A1:K526"/>
  <sheetViews>
    <sheetView zoomScaleNormal="100" workbookViewId="0">
      <selection sqref="A1:J1"/>
    </sheetView>
  </sheetViews>
  <sheetFormatPr defaultColWidth="9.28515625" defaultRowHeight="12.75"/>
  <cols>
    <col min="1" max="1" width="12.28515625" style="24" customWidth="1"/>
    <col min="2" max="2" width="17.7109375" style="24" bestFit="1" customWidth="1"/>
    <col min="3" max="3" width="11" style="24" bestFit="1" customWidth="1"/>
    <col min="4" max="4" width="15.5703125" style="24" bestFit="1" customWidth="1"/>
    <col min="5" max="5" width="11" style="24" bestFit="1" customWidth="1"/>
    <col min="6" max="6" width="14.28515625" style="24" bestFit="1" customWidth="1"/>
    <col min="7" max="7" width="11" style="24" bestFit="1" customWidth="1"/>
    <col min="8" max="8" width="13.28515625" style="28" bestFit="1" customWidth="1"/>
    <col min="9" max="9" width="15.28515625" style="24" bestFit="1" customWidth="1"/>
    <col min="10" max="10" width="11" style="24" bestFit="1" customWidth="1"/>
    <col min="11" max="16384" width="9.28515625" style="24"/>
  </cols>
  <sheetData>
    <row r="1" spans="1:11">
      <c r="A1" s="718" t="s">
        <v>2189</v>
      </c>
      <c r="B1" s="718"/>
      <c r="C1" s="718"/>
      <c r="D1" s="718"/>
      <c r="E1" s="718"/>
      <c r="F1" s="718"/>
      <c r="G1" s="718"/>
      <c r="H1" s="718"/>
      <c r="I1" s="718"/>
      <c r="J1" s="718"/>
    </row>
    <row r="2" spans="1:11">
      <c r="A2" s="718" t="s">
        <v>106</v>
      </c>
      <c r="B2" s="718"/>
      <c r="C2" s="718"/>
      <c r="D2" s="718"/>
      <c r="E2" s="718"/>
      <c r="F2" s="718"/>
      <c r="G2" s="718"/>
      <c r="H2" s="718"/>
      <c r="I2" s="718"/>
      <c r="J2" s="718"/>
    </row>
    <row r="3" spans="1:11">
      <c r="A3" s="9" t="s">
        <v>107</v>
      </c>
    </row>
    <row r="4" spans="1:11">
      <c r="A4" s="9"/>
    </row>
    <row r="5" spans="1:11">
      <c r="A5" s="9"/>
      <c r="D5" s="10" t="s">
        <v>637</v>
      </c>
      <c r="F5" s="10" t="s">
        <v>637</v>
      </c>
    </row>
    <row r="6" spans="1:11">
      <c r="A6" s="16"/>
      <c r="B6" s="10"/>
      <c r="C6" s="10"/>
      <c r="D6" s="10" t="s">
        <v>86</v>
      </c>
      <c r="E6" s="10"/>
      <c r="F6" s="10" t="s">
        <v>88</v>
      </c>
      <c r="G6" s="56"/>
      <c r="H6" s="10" t="s">
        <v>636</v>
      </c>
      <c r="I6" s="10" t="s">
        <v>87</v>
      </c>
    </row>
    <row r="7" spans="1:11" ht="13.5" thickBot="1">
      <c r="A7" s="54">
        <v>1997</v>
      </c>
      <c r="B7" s="55" t="s">
        <v>85</v>
      </c>
      <c r="C7" s="55"/>
      <c r="D7" s="55" t="s">
        <v>89</v>
      </c>
      <c r="E7" s="55"/>
      <c r="F7" s="55" t="s">
        <v>89</v>
      </c>
      <c r="G7" s="43"/>
      <c r="H7" s="43" t="s">
        <v>635</v>
      </c>
      <c r="I7" s="55" t="s">
        <v>89</v>
      </c>
    </row>
    <row r="8" spans="1:11">
      <c r="A8" s="9" t="s">
        <v>92</v>
      </c>
      <c r="B8" s="57">
        <v>15825673</v>
      </c>
      <c r="C8" s="57"/>
      <c r="D8" s="57">
        <v>12283161</v>
      </c>
      <c r="E8" s="57"/>
      <c r="F8" s="57">
        <v>1387973</v>
      </c>
      <c r="G8" s="57"/>
      <c r="H8" s="57"/>
      <c r="I8" s="57">
        <f>SUM(D8:F8)</f>
        <v>13671134</v>
      </c>
      <c r="J8" s="9"/>
      <c r="K8" s="9"/>
    </row>
    <row r="9" spans="1:11">
      <c r="A9" s="9" t="s">
        <v>93</v>
      </c>
      <c r="B9" s="57">
        <v>14918679</v>
      </c>
      <c r="C9" s="57"/>
      <c r="D9" s="57">
        <v>11354959</v>
      </c>
      <c r="E9" s="57"/>
      <c r="F9" s="57">
        <v>1304566</v>
      </c>
      <c r="G9" s="57"/>
      <c r="H9" s="57"/>
      <c r="I9" s="57">
        <f t="shared" ref="I9:I19" si="0">SUM(D9:F9)</f>
        <v>12659525</v>
      </c>
      <c r="J9" s="9"/>
      <c r="K9" s="9"/>
    </row>
    <row r="10" spans="1:11">
      <c r="A10" s="9" t="s">
        <v>94</v>
      </c>
      <c r="B10" s="57">
        <v>16926733</v>
      </c>
      <c r="C10" s="57"/>
      <c r="D10" s="57">
        <v>12952297</v>
      </c>
      <c r="E10" s="57"/>
      <c r="F10" s="57">
        <v>1549624</v>
      </c>
      <c r="G10" s="57"/>
      <c r="H10" s="57"/>
      <c r="I10" s="57">
        <f t="shared" si="0"/>
        <v>14501921</v>
      </c>
      <c r="J10" s="9"/>
      <c r="K10" s="9"/>
    </row>
    <row r="11" spans="1:11">
      <c r="A11" s="9" t="s">
        <v>95</v>
      </c>
      <c r="B11" s="57">
        <v>17778211</v>
      </c>
      <c r="C11" s="57"/>
      <c r="D11" s="57">
        <v>13932525</v>
      </c>
      <c r="E11" s="57"/>
      <c r="F11" s="57">
        <v>1508448</v>
      </c>
      <c r="G11" s="57"/>
      <c r="H11" s="57"/>
      <c r="I11" s="57">
        <f t="shared" si="0"/>
        <v>15440973</v>
      </c>
      <c r="J11" s="9"/>
      <c r="K11" s="9"/>
    </row>
    <row r="12" spans="1:11">
      <c r="A12" s="9" t="s">
        <v>96</v>
      </c>
      <c r="B12" s="57">
        <v>18665191</v>
      </c>
      <c r="C12" s="57"/>
      <c r="D12" s="57">
        <v>15058935</v>
      </c>
      <c r="E12" s="57"/>
      <c r="F12" s="57">
        <v>1613906</v>
      </c>
      <c r="G12" s="57"/>
      <c r="H12" s="57"/>
      <c r="I12" s="57">
        <f t="shared" si="0"/>
        <v>16672841</v>
      </c>
      <c r="J12" s="9"/>
      <c r="K12" s="9"/>
    </row>
    <row r="13" spans="1:11">
      <c r="A13" s="9" t="s">
        <v>97</v>
      </c>
      <c r="B13" s="57">
        <v>18697648</v>
      </c>
      <c r="C13" s="57"/>
      <c r="D13" s="57">
        <v>15085416</v>
      </c>
      <c r="E13" s="57"/>
      <c r="F13" s="57">
        <v>1706288</v>
      </c>
      <c r="G13" s="57"/>
      <c r="H13" s="57"/>
      <c r="I13" s="57">
        <f t="shared" si="0"/>
        <v>16791704</v>
      </c>
      <c r="J13" s="9"/>
      <c r="K13" s="9"/>
    </row>
    <row r="14" spans="1:11">
      <c r="A14" s="9" t="s">
        <v>98</v>
      </c>
      <c r="B14" s="57">
        <v>18819433</v>
      </c>
      <c r="C14" s="57"/>
      <c r="D14" s="57">
        <v>15216593</v>
      </c>
      <c r="E14" s="57"/>
      <c r="F14" s="57">
        <v>1688065</v>
      </c>
      <c r="G14" s="57"/>
      <c r="H14" s="57"/>
      <c r="I14" s="57">
        <f t="shared" si="0"/>
        <v>16904658</v>
      </c>
      <c r="J14" s="9"/>
      <c r="K14" s="9"/>
    </row>
    <row r="15" spans="1:11">
      <c r="A15" s="9" t="s">
        <v>99</v>
      </c>
      <c r="B15" s="57">
        <v>17556312</v>
      </c>
      <c r="C15" s="57"/>
      <c r="D15" s="57">
        <v>14478667</v>
      </c>
      <c r="E15" s="57"/>
      <c r="F15" s="57">
        <v>1598081</v>
      </c>
      <c r="G15" s="57"/>
      <c r="H15" s="57"/>
      <c r="I15" s="57">
        <f t="shared" si="0"/>
        <v>16076748</v>
      </c>
      <c r="J15" s="9"/>
      <c r="K15" s="9"/>
    </row>
    <row r="16" spans="1:11">
      <c r="A16" s="9" t="s">
        <v>100</v>
      </c>
      <c r="B16" s="57">
        <v>15549914</v>
      </c>
      <c r="C16" s="57"/>
      <c r="D16" s="57">
        <v>13184676</v>
      </c>
      <c r="E16" s="57"/>
      <c r="F16" s="57">
        <v>1617581</v>
      </c>
      <c r="G16" s="57"/>
      <c r="H16" s="57"/>
      <c r="I16" s="57">
        <f t="shared" si="0"/>
        <v>14802257</v>
      </c>
      <c r="J16" s="9"/>
      <c r="K16" s="9"/>
    </row>
    <row r="17" spans="1:11">
      <c r="A17" s="9" t="s">
        <v>101</v>
      </c>
      <c r="B17" s="57">
        <v>15859686</v>
      </c>
      <c r="C17" s="57"/>
      <c r="D17" s="57">
        <v>12636577</v>
      </c>
      <c r="E17" s="57"/>
      <c r="F17" s="57">
        <v>1510544</v>
      </c>
      <c r="G17" s="57"/>
      <c r="H17" s="57"/>
      <c r="I17" s="57">
        <f t="shared" si="0"/>
        <v>14147121</v>
      </c>
      <c r="J17" s="9"/>
      <c r="K17" s="9"/>
    </row>
    <row r="18" spans="1:11">
      <c r="A18" s="9" t="s">
        <v>102</v>
      </c>
      <c r="B18" s="57">
        <v>14331412</v>
      </c>
      <c r="C18" s="57"/>
      <c r="D18" s="57">
        <v>11372034</v>
      </c>
      <c r="E18" s="57"/>
      <c r="F18" s="57">
        <v>1276638</v>
      </c>
      <c r="G18" s="57"/>
      <c r="H18" s="57"/>
      <c r="I18" s="57">
        <f t="shared" si="0"/>
        <v>12648672</v>
      </c>
      <c r="J18" s="9"/>
      <c r="K18" s="9"/>
    </row>
    <row r="19" spans="1:11">
      <c r="A19" s="9" t="s">
        <v>103</v>
      </c>
      <c r="B19" s="57">
        <v>13975481</v>
      </c>
      <c r="C19" s="57"/>
      <c r="D19" s="57">
        <v>11803398</v>
      </c>
      <c r="E19" s="57"/>
      <c r="F19" s="57">
        <v>1332125</v>
      </c>
      <c r="G19" s="57"/>
      <c r="H19" s="57"/>
      <c r="I19" s="57">
        <f t="shared" si="0"/>
        <v>13135523</v>
      </c>
      <c r="J19" s="9"/>
      <c r="K19" s="9"/>
    </row>
    <row r="20" spans="1:11" ht="13.5" thickBot="1">
      <c r="A20" s="46" t="s">
        <v>236</v>
      </c>
      <c r="B20" s="58">
        <f>SUM(B8:B19)</f>
        <v>198904373</v>
      </c>
      <c r="C20" s="58"/>
      <c r="D20" s="58">
        <f>SUM(D8:D19)</f>
        <v>159359238</v>
      </c>
      <c r="E20" s="58"/>
      <c r="F20" s="58">
        <f>SUM(F8:F19)</f>
        <v>18093839</v>
      </c>
      <c r="G20" s="58"/>
      <c r="H20" s="58"/>
      <c r="I20" s="58">
        <f>SUM(I8:I19)</f>
        <v>177453077</v>
      </c>
      <c r="J20" s="9"/>
      <c r="K20" s="9"/>
    </row>
    <row r="21" spans="1:11" ht="13.5" thickTop="1">
      <c r="A21" s="9"/>
      <c r="B21" s="9"/>
      <c r="C21" s="9"/>
      <c r="D21" s="9"/>
      <c r="E21" s="9"/>
      <c r="F21" s="9"/>
      <c r="G21" s="9"/>
      <c r="H21" s="10"/>
      <c r="I21" s="9"/>
      <c r="J21" s="9"/>
      <c r="K21" s="9"/>
    </row>
    <row r="22" spans="1:11">
      <c r="A22" s="16"/>
      <c r="B22" s="16"/>
      <c r="C22" s="10" t="s">
        <v>104</v>
      </c>
      <c r="D22" s="10" t="s">
        <v>637</v>
      </c>
      <c r="E22" s="10" t="s">
        <v>104</v>
      </c>
      <c r="F22" s="10" t="s">
        <v>637</v>
      </c>
      <c r="G22" s="10" t="s">
        <v>104</v>
      </c>
      <c r="H22" s="10"/>
      <c r="I22" s="16"/>
      <c r="J22" s="10" t="s">
        <v>104</v>
      </c>
      <c r="K22" s="9"/>
    </row>
    <row r="23" spans="1:11">
      <c r="A23" s="9"/>
      <c r="B23" s="9"/>
      <c r="C23" s="10" t="s">
        <v>105</v>
      </c>
      <c r="D23" s="10" t="s">
        <v>86</v>
      </c>
      <c r="E23" s="10" t="s">
        <v>105</v>
      </c>
      <c r="F23" s="10" t="s">
        <v>88</v>
      </c>
      <c r="G23" s="10" t="s">
        <v>105</v>
      </c>
      <c r="H23" s="10" t="s">
        <v>636</v>
      </c>
      <c r="I23" s="10" t="s">
        <v>87</v>
      </c>
      <c r="J23" s="10" t="s">
        <v>105</v>
      </c>
      <c r="K23" s="9"/>
    </row>
    <row r="24" spans="1:11" ht="13.5" thickBot="1">
      <c r="A24" s="43">
        <v>1998</v>
      </c>
      <c r="B24" s="55" t="s">
        <v>85</v>
      </c>
      <c r="C24" s="43">
        <v>1997</v>
      </c>
      <c r="D24" s="55" t="s">
        <v>89</v>
      </c>
      <c r="E24" s="43">
        <v>1997</v>
      </c>
      <c r="F24" s="55" t="s">
        <v>89</v>
      </c>
      <c r="G24" s="43">
        <v>1997</v>
      </c>
      <c r="H24" s="43" t="s">
        <v>635</v>
      </c>
      <c r="I24" s="55" t="s">
        <v>89</v>
      </c>
      <c r="J24" s="43">
        <v>1997</v>
      </c>
      <c r="K24" s="9"/>
    </row>
    <row r="25" spans="1:11">
      <c r="A25" s="17" t="s">
        <v>92</v>
      </c>
      <c r="B25" s="57">
        <v>15608043</v>
      </c>
      <c r="C25" s="25">
        <f t="shared" ref="C25:C37" si="1">B25/B8-1</f>
        <v>-1.3751705851624774E-2</v>
      </c>
      <c r="D25" s="57">
        <v>12308579</v>
      </c>
      <c r="E25" s="25">
        <f t="shared" ref="E25:E37" si="2">D25/D8-1</f>
        <v>2.0693370379172293E-3</v>
      </c>
      <c r="F25" s="57">
        <v>1316115</v>
      </c>
      <c r="G25" s="25">
        <f t="shared" ref="G25:G37" si="3">F25/F8-1</f>
        <v>-5.1771900462040721E-2</v>
      </c>
      <c r="I25" s="57">
        <f t="shared" ref="I25:I37" si="4">D25+F25</f>
        <v>13624694</v>
      </c>
      <c r="J25" s="25">
        <f t="shared" ref="J25:J37" si="5">I25/I8-1</f>
        <v>-3.3969383958931676E-3</v>
      </c>
      <c r="K25" s="9"/>
    </row>
    <row r="26" spans="1:11">
      <c r="A26" s="17" t="s">
        <v>93</v>
      </c>
      <c r="B26" s="57">
        <v>14779078</v>
      </c>
      <c r="C26" s="25">
        <f t="shared" si="1"/>
        <v>-9.3574638880560279E-3</v>
      </c>
      <c r="D26" s="57">
        <v>11727924</v>
      </c>
      <c r="E26" s="25">
        <f t="shared" si="2"/>
        <v>3.2846001469490016E-2</v>
      </c>
      <c r="F26" s="57">
        <v>1308005</v>
      </c>
      <c r="G26" s="25">
        <f t="shared" si="3"/>
        <v>2.6361257307028207E-3</v>
      </c>
      <c r="I26" s="57">
        <f t="shared" si="4"/>
        <v>13035929</v>
      </c>
      <c r="J26" s="25">
        <f t="shared" si="5"/>
        <v>2.973286912423645E-2</v>
      </c>
      <c r="K26" s="9"/>
    </row>
    <row r="27" spans="1:11">
      <c r="A27" s="17" t="s">
        <v>94</v>
      </c>
      <c r="B27" s="57">
        <v>16873911</v>
      </c>
      <c r="C27" s="25">
        <f t="shared" si="1"/>
        <v>-3.1206258171615486E-3</v>
      </c>
      <c r="D27" s="57">
        <v>13041065</v>
      </c>
      <c r="E27" s="25">
        <f t="shared" si="2"/>
        <v>6.853456186188378E-3</v>
      </c>
      <c r="F27" s="57">
        <v>1478041</v>
      </c>
      <c r="G27" s="25">
        <f t="shared" si="3"/>
        <v>-4.6193786363659783E-2</v>
      </c>
      <c r="I27" s="57">
        <f t="shared" si="4"/>
        <v>14519106</v>
      </c>
      <c r="J27" s="25">
        <f t="shared" si="5"/>
        <v>1.1850154196813012E-3</v>
      </c>
      <c r="K27" s="9"/>
    </row>
    <row r="28" spans="1:11">
      <c r="A28" s="17" t="s">
        <v>95</v>
      </c>
      <c r="B28" s="57">
        <v>17268860</v>
      </c>
      <c r="C28" s="25">
        <f t="shared" si="1"/>
        <v>-2.8650295578109608E-2</v>
      </c>
      <c r="D28" s="57">
        <v>13939287</v>
      </c>
      <c r="E28" s="25">
        <f t="shared" si="2"/>
        <v>4.8533916142257105E-4</v>
      </c>
      <c r="F28" s="57">
        <v>1458936</v>
      </c>
      <c r="G28" s="25">
        <f t="shared" si="3"/>
        <v>-3.2823140075097013E-2</v>
      </c>
      <c r="I28" s="57">
        <f t="shared" si="4"/>
        <v>15398223</v>
      </c>
      <c r="J28" s="25">
        <f t="shared" si="5"/>
        <v>-2.7686079109133788E-3</v>
      </c>
      <c r="K28" s="9"/>
    </row>
    <row r="29" spans="1:11">
      <c r="A29" s="17" t="s">
        <v>96</v>
      </c>
      <c r="B29" s="57">
        <v>18459649</v>
      </c>
      <c r="C29" s="25">
        <f t="shared" si="1"/>
        <v>-1.1012049113239719E-2</v>
      </c>
      <c r="D29" s="57">
        <v>14849323</v>
      </c>
      <c r="E29" s="25">
        <f t="shared" si="2"/>
        <v>-1.3919443838491863E-2</v>
      </c>
      <c r="F29" s="57">
        <v>1498028</v>
      </c>
      <c r="G29" s="25">
        <f t="shared" si="3"/>
        <v>-7.1799720677660273E-2</v>
      </c>
      <c r="I29" s="57">
        <f t="shared" si="4"/>
        <v>16347351</v>
      </c>
      <c r="J29" s="25">
        <f t="shared" si="5"/>
        <v>-1.9522167817710212E-2</v>
      </c>
      <c r="K29" s="9"/>
    </row>
    <row r="30" spans="1:11">
      <c r="A30" s="17" t="s">
        <v>97</v>
      </c>
      <c r="B30" s="57">
        <v>19538258</v>
      </c>
      <c r="C30" s="25">
        <f t="shared" si="1"/>
        <v>4.4958061035270225E-2</v>
      </c>
      <c r="D30" s="57">
        <v>15541760</v>
      </c>
      <c r="E30" s="25">
        <f t="shared" si="2"/>
        <v>3.0250673895900526E-2</v>
      </c>
      <c r="F30" s="57">
        <v>1664391</v>
      </c>
      <c r="G30" s="25">
        <f t="shared" si="3"/>
        <v>-2.4554471460855432E-2</v>
      </c>
      <c r="I30" s="57">
        <f t="shared" si="4"/>
        <v>17206151</v>
      </c>
      <c r="J30" s="25">
        <f t="shared" si="5"/>
        <v>2.4681652320693637E-2</v>
      </c>
      <c r="K30" s="9"/>
    </row>
    <row r="31" spans="1:11">
      <c r="A31" s="17" t="s">
        <v>98</v>
      </c>
      <c r="B31" s="57">
        <v>18249368</v>
      </c>
      <c r="C31" s="25">
        <f t="shared" si="1"/>
        <v>-3.029129517345186E-2</v>
      </c>
      <c r="D31" s="57">
        <v>14871577</v>
      </c>
      <c r="E31" s="25">
        <f t="shared" si="2"/>
        <v>-2.267366946069993E-2</v>
      </c>
      <c r="F31" s="57">
        <v>1595129</v>
      </c>
      <c r="G31" s="25">
        <f t="shared" si="3"/>
        <v>-5.5054752038576682E-2</v>
      </c>
      <c r="I31" s="57">
        <f t="shared" si="4"/>
        <v>16466706</v>
      </c>
      <c r="J31" s="25">
        <f t="shared" si="5"/>
        <v>-2.5907178956237953E-2</v>
      </c>
      <c r="K31" s="9"/>
    </row>
    <row r="32" spans="1:11">
      <c r="A32" s="17" t="s">
        <v>99</v>
      </c>
      <c r="B32" s="57">
        <v>17096425</v>
      </c>
      <c r="C32" s="25">
        <f t="shared" si="1"/>
        <v>-2.6194966232087946E-2</v>
      </c>
      <c r="D32" s="57">
        <v>14061100</v>
      </c>
      <c r="E32" s="25">
        <f t="shared" si="2"/>
        <v>-2.8840154967304632E-2</v>
      </c>
      <c r="F32" s="57">
        <v>1525005</v>
      </c>
      <c r="G32" s="25">
        <f t="shared" si="3"/>
        <v>-4.5727344233490008E-2</v>
      </c>
      <c r="I32" s="57">
        <f t="shared" si="4"/>
        <v>15586105</v>
      </c>
      <c r="J32" s="25">
        <f t="shared" si="5"/>
        <v>-3.0518796463065767E-2</v>
      </c>
      <c r="K32" s="9"/>
    </row>
    <row r="33" spans="1:11">
      <c r="A33" s="17" t="s">
        <v>100</v>
      </c>
      <c r="B33" s="57">
        <v>16138129</v>
      </c>
      <c r="C33" s="25">
        <f t="shared" si="1"/>
        <v>3.7827540396686343E-2</v>
      </c>
      <c r="D33" s="57">
        <v>13672608</v>
      </c>
      <c r="E33" s="25">
        <f t="shared" si="2"/>
        <v>3.7007507806790185E-2</v>
      </c>
      <c r="F33" s="57">
        <v>1543056</v>
      </c>
      <c r="G33" s="25">
        <f t="shared" si="3"/>
        <v>-4.6071881408102588E-2</v>
      </c>
      <c r="I33" s="57">
        <f t="shared" si="4"/>
        <v>15215664</v>
      </c>
      <c r="J33" s="25">
        <f t="shared" si="5"/>
        <v>2.7928646286846659E-2</v>
      </c>
      <c r="K33" s="9"/>
    </row>
    <row r="34" spans="1:11">
      <c r="A34" s="17" t="s">
        <v>101</v>
      </c>
      <c r="B34" s="57">
        <v>15779296</v>
      </c>
      <c r="C34" s="25">
        <f t="shared" si="1"/>
        <v>-5.0688267094316508E-3</v>
      </c>
      <c r="D34" s="57">
        <v>12591270</v>
      </c>
      <c r="E34" s="25">
        <f t="shared" si="2"/>
        <v>-3.5853855043181948E-3</v>
      </c>
      <c r="F34" s="57">
        <v>1365655</v>
      </c>
      <c r="G34" s="25">
        <f t="shared" si="3"/>
        <v>-9.5918424090923549E-2</v>
      </c>
      <c r="I34" s="57">
        <f t="shared" si="4"/>
        <v>13956925</v>
      </c>
      <c r="J34" s="25">
        <f t="shared" si="5"/>
        <v>-1.3444148813034129E-2</v>
      </c>
      <c r="K34" s="9"/>
    </row>
    <row r="35" spans="1:11">
      <c r="A35" s="17" t="s">
        <v>102</v>
      </c>
      <c r="B35" s="57">
        <v>14506712</v>
      </c>
      <c r="C35" s="25">
        <f t="shared" si="1"/>
        <v>1.223187219793842E-2</v>
      </c>
      <c r="D35" s="57">
        <v>11951344</v>
      </c>
      <c r="E35" s="25">
        <f t="shared" si="2"/>
        <v>5.0941634539608316E-2</v>
      </c>
      <c r="F35" s="57">
        <v>1288985</v>
      </c>
      <c r="G35" s="25">
        <f t="shared" si="3"/>
        <v>9.6714965401312192E-3</v>
      </c>
      <c r="I35" s="57">
        <f t="shared" si="4"/>
        <v>13240329</v>
      </c>
      <c r="J35" s="25">
        <f t="shared" si="5"/>
        <v>4.6776214925962289E-2</v>
      </c>
      <c r="K35" s="9"/>
    </row>
    <row r="36" spans="1:11">
      <c r="A36" s="17" t="s">
        <v>103</v>
      </c>
      <c r="B36" s="57">
        <v>13832610</v>
      </c>
      <c r="C36" s="25">
        <f t="shared" si="1"/>
        <v>-1.0222975509751708E-2</v>
      </c>
      <c r="D36" s="57">
        <v>11379710</v>
      </c>
      <c r="E36" s="25">
        <f t="shared" si="2"/>
        <v>-3.5895426045957302E-2</v>
      </c>
      <c r="F36" s="57">
        <v>1342573</v>
      </c>
      <c r="G36" s="25">
        <f t="shared" si="3"/>
        <v>7.8431078164586943E-3</v>
      </c>
      <c r="I36" s="57">
        <f t="shared" si="4"/>
        <v>12722283</v>
      </c>
      <c r="J36" s="25">
        <f t="shared" si="5"/>
        <v>-3.1459729467947284E-2</v>
      </c>
      <c r="K36" s="9"/>
    </row>
    <row r="37" spans="1:11" ht="13.5" thickBot="1">
      <c r="A37" s="46" t="s">
        <v>238</v>
      </c>
      <c r="B37" s="58">
        <f>SUM(B25:B36)</f>
        <v>198130339</v>
      </c>
      <c r="C37" s="52">
        <f t="shared" si="1"/>
        <v>-3.8914880971470112E-3</v>
      </c>
      <c r="D37" s="58">
        <f>SUM(D25:D36)</f>
        <v>159935547</v>
      </c>
      <c r="E37" s="52">
        <f t="shared" si="2"/>
        <v>3.6164141296910479E-3</v>
      </c>
      <c r="F37" s="58">
        <f>SUM(F25:F36)</f>
        <v>17383919</v>
      </c>
      <c r="G37" s="52">
        <f t="shared" si="3"/>
        <v>-3.9235454676036396E-2</v>
      </c>
      <c r="H37" s="53"/>
      <c r="I37" s="58">
        <f t="shared" si="4"/>
        <v>177319466</v>
      </c>
      <c r="J37" s="52">
        <f t="shared" si="5"/>
        <v>-7.5293707079537864E-4</v>
      </c>
      <c r="K37" s="9"/>
    </row>
    <row r="38" spans="1:11" ht="13.5" thickTop="1">
      <c r="A38" s="9"/>
      <c r="B38" s="9"/>
      <c r="C38" s="9"/>
      <c r="D38" s="9"/>
      <c r="E38" s="9"/>
      <c r="F38" s="9"/>
      <c r="G38" s="9"/>
      <c r="H38" s="10"/>
      <c r="I38" s="9"/>
      <c r="J38" s="9"/>
      <c r="K38" s="9"/>
    </row>
    <row r="39" spans="1:11">
      <c r="A39" s="9"/>
      <c r="B39" s="9"/>
      <c r="C39" s="10" t="s">
        <v>104</v>
      </c>
      <c r="D39" s="10" t="s">
        <v>637</v>
      </c>
      <c r="E39" s="10" t="s">
        <v>104</v>
      </c>
      <c r="F39" s="10" t="s">
        <v>637</v>
      </c>
      <c r="G39" s="10" t="s">
        <v>104</v>
      </c>
      <c r="H39" s="10"/>
      <c r="I39" s="9"/>
      <c r="J39" s="10" t="s">
        <v>104</v>
      </c>
      <c r="K39" s="9"/>
    </row>
    <row r="40" spans="1:11">
      <c r="A40" s="9"/>
      <c r="B40" s="9"/>
      <c r="C40" s="10" t="s">
        <v>105</v>
      </c>
      <c r="D40" s="10" t="s">
        <v>86</v>
      </c>
      <c r="E40" s="10" t="s">
        <v>105</v>
      </c>
      <c r="F40" s="10" t="s">
        <v>88</v>
      </c>
      <c r="G40" s="10" t="s">
        <v>105</v>
      </c>
      <c r="H40" s="10" t="s">
        <v>636</v>
      </c>
      <c r="I40" s="10" t="s">
        <v>87</v>
      </c>
      <c r="J40" s="10" t="s">
        <v>105</v>
      </c>
      <c r="K40" s="9"/>
    </row>
    <row r="41" spans="1:11" ht="13.5" thickBot="1">
      <c r="A41" s="43">
        <v>1999</v>
      </c>
      <c r="B41" s="55" t="s">
        <v>85</v>
      </c>
      <c r="C41" s="43">
        <v>1998</v>
      </c>
      <c r="D41" s="55" t="s">
        <v>89</v>
      </c>
      <c r="E41" s="43">
        <v>1998</v>
      </c>
      <c r="F41" s="55" t="s">
        <v>89</v>
      </c>
      <c r="G41" s="43">
        <v>1998</v>
      </c>
      <c r="H41" s="43" t="s">
        <v>635</v>
      </c>
      <c r="I41" s="55" t="s">
        <v>89</v>
      </c>
      <c r="J41" s="43">
        <v>1998</v>
      </c>
      <c r="K41" s="9"/>
    </row>
    <row r="42" spans="1:11">
      <c r="A42" s="17" t="s">
        <v>92</v>
      </c>
      <c r="B42" s="57">
        <v>15810557</v>
      </c>
      <c r="C42" s="25">
        <f t="shared" ref="C42:C54" si="6">(B42/B25)-1</f>
        <v>1.2974977067913063E-2</v>
      </c>
      <c r="D42" s="57">
        <v>12386156</v>
      </c>
      <c r="E42" s="25">
        <f t="shared" ref="E42:E54" si="7">(D42/D25)-1</f>
        <v>6.3026771815009042E-3</v>
      </c>
      <c r="F42" s="57">
        <v>1188644</v>
      </c>
      <c r="G42" s="25">
        <f t="shared" ref="G42:G54" si="8">(F42/F25)-1</f>
        <v>-9.6853998320815426E-2</v>
      </c>
      <c r="I42" s="57">
        <f t="shared" ref="I42:I54" si="9">D42+F42</f>
        <v>13574800</v>
      </c>
      <c r="J42" s="25">
        <f t="shared" ref="J42:J54" si="10">(I42/I25)-1</f>
        <v>-3.6620271985557951E-3</v>
      </c>
      <c r="K42" s="9"/>
    </row>
    <row r="43" spans="1:11">
      <c r="A43" s="17" t="s">
        <v>93</v>
      </c>
      <c r="B43" s="57">
        <v>15391909</v>
      </c>
      <c r="C43" s="25">
        <f t="shared" si="6"/>
        <v>4.1466118522413886E-2</v>
      </c>
      <c r="D43" s="57">
        <v>12279723</v>
      </c>
      <c r="E43" s="25">
        <f t="shared" si="7"/>
        <v>4.7050014989865163E-2</v>
      </c>
      <c r="F43" s="57">
        <v>1226132</v>
      </c>
      <c r="G43" s="25">
        <f t="shared" si="8"/>
        <v>-6.2593797424321806E-2</v>
      </c>
      <c r="I43" s="57">
        <f t="shared" si="9"/>
        <v>13505855</v>
      </c>
      <c r="J43" s="25">
        <f t="shared" si="10"/>
        <v>3.6048524044584696E-2</v>
      </c>
      <c r="K43" s="9"/>
    </row>
    <row r="44" spans="1:11">
      <c r="A44" s="17" t="s">
        <v>94</v>
      </c>
      <c r="B44" s="57">
        <v>17757150</v>
      </c>
      <c r="C44" s="25">
        <f t="shared" si="6"/>
        <v>5.2343466787278858E-2</v>
      </c>
      <c r="D44" s="57">
        <v>14329000</v>
      </c>
      <c r="E44" s="25">
        <f t="shared" si="7"/>
        <v>9.8759955571113167E-2</v>
      </c>
      <c r="F44" s="57">
        <v>1466763</v>
      </c>
      <c r="G44" s="25">
        <f t="shared" si="8"/>
        <v>-7.6303701994735462E-3</v>
      </c>
      <c r="I44" s="57">
        <f t="shared" si="9"/>
        <v>15795763</v>
      </c>
      <c r="J44" s="25">
        <f t="shared" si="10"/>
        <v>8.7929449650687941E-2</v>
      </c>
      <c r="K44" s="9"/>
    </row>
    <row r="45" spans="1:11">
      <c r="A45" s="17" t="s">
        <v>95</v>
      </c>
      <c r="B45" s="57">
        <v>17057042</v>
      </c>
      <c r="C45" s="25">
        <f t="shared" si="6"/>
        <v>-1.2265893637449121E-2</v>
      </c>
      <c r="D45" s="57">
        <v>13907212</v>
      </c>
      <c r="E45" s="25">
        <f t="shared" si="7"/>
        <v>-2.3010502617529793E-3</v>
      </c>
      <c r="F45" s="57">
        <v>1410624</v>
      </c>
      <c r="G45" s="25">
        <f t="shared" si="8"/>
        <v>-3.3114543749691583E-2</v>
      </c>
      <c r="I45" s="57">
        <f t="shared" si="9"/>
        <v>15317836</v>
      </c>
      <c r="J45" s="25">
        <f t="shared" si="10"/>
        <v>-5.2205374607187105E-3</v>
      </c>
      <c r="K45" s="9"/>
    </row>
    <row r="46" spans="1:11">
      <c r="A46" s="17" t="s">
        <v>96</v>
      </c>
      <c r="B46" s="57">
        <v>18527236</v>
      </c>
      <c r="C46" s="25">
        <f t="shared" si="6"/>
        <v>3.6613372226090846E-3</v>
      </c>
      <c r="D46" s="57">
        <v>14776168</v>
      </c>
      <c r="E46" s="25">
        <f t="shared" si="7"/>
        <v>-4.9264872209998645E-3</v>
      </c>
      <c r="F46" s="57">
        <v>1487074</v>
      </c>
      <c r="G46" s="25">
        <f t="shared" si="8"/>
        <v>-7.3122798772786712E-3</v>
      </c>
      <c r="I46" s="57">
        <f t="shared" si="9"/>
        <v>16263242</v>
      </c>
      <c r="J46" s="25">
        <f t="shared" si="10"/>
        <v>-5.1451149485931547E-3</v>
      </c>
      <c r="K46" s="9"/>
    </row>
    <row r="47" spans="1:11">
      <c r="A47" s="17" t="s">
        <v>97</v>
      </c>
      <c r="B47" s="57">
        <v>18394921</v>
      </c>
      <c r="C47" s="25">
        <f t="shared" si="6"/>
        <v>-5.8517857630910552E-2</v>
      </c>
      <c r="D47" s="57">
        <v>15494374</v>
      </c>
      <c r="E47" s="25">
        <f t="shared" si="7"/>
        <v>-3.0489468374238493E-3</v>
      </c>
      <c r="F47" s="57">
        <v>1672313</v>
      </c>
      <c r="G47" s="25">
        <f t="shared" si="8"/>
        <v>4.7596988928684247E-3</v>
      </c>
      <c r="I47" s="57">
        <f t="shared" si="9"/>
        <v>17166687</v>
      </c>
      <c r="J47" s="25">
        <f t="shared" si="10"/>
        <v>-2.2935983765340895E-3</v>
      </c>
      <c r="K47" s="9"/>
    </row>
    <row r="48" spans="1:11">
      <c r="A48" s="17" t="s">
        <v>98</v>
      </c>
      <c r="B48" s="57">
        <v>17565318</v>
      </c>
      <c r="C48" s="25">
        <f t="shared" si="6"/>
        <v>-3.7483489839209794E-2</v>
      </c>
      <c r="D48" s="57">
        <v>14847399</v>
      </c>
      <c r="E48" s="25">
        <f t="shared" si="7"/>
        <v>-1.6257858867287922E-3</v>
      </c>
      <c r="F48" s="57">
        <v>1544156</v>
      </c>
      <c r="G48" s="25">
        <f t="shared" si="8"/>
        <v>-3.1955409249032507E-2</v>
      </c>
      <c r="I48" s="57">
        <f t="shared" si="9"/>
        <v>16391555</v>
      </c>
      <c r="J48" s="25">
        <f t="shared" si="10"/>
        <v>-4.5638150095107521E-3</v>
      </c>
      <c r="K48" s="9"/>
    </row>
    <row r="49" spans="1:11">
      <c r="A49" s="17" t="s">
        <v>99</v>
      </c>
      <c r="B49" s="57">
        <v>17135227</v>
      </c>
      <c r="C49" s="25">
        <f t="shared" si="6"/>
        <v>2.2695972988504565E-3</v>
      </c>
      <c r="D49" s="57">
        <v>14203093</v>
      </c>
      <c r="E49" s="25">
        <f t="shared" si="7"/>
        <v>1.0098285340407243E-2</v>
      </c>
      <c r="F49" s="57">
        <v>1532795</v>
      </c>
      <c r="G49" s="25">
        <f t="shared" si="8"/>
        <v>5.1081799731804711E-3</v>
      </c>
      <c r="I49" s="57">
        <f t="shared" si="9"/>
        <v>15735888</v>
      </c>
      <c r="J49" s="25">
        <f t="shared" si="10"/>
        <v>9.6100340655989047E-3</v>
      </c>
      <c r="K49" s="9"/>
    </row>
    <row r="50" spans="1:11">
      <c r="A50" s="17" t="s">
        <v>100</v>
      </c>
      <c r="B50" s="57">
        <v>15892683</v>
      </c>
      <c r="C50" s="25">
        <f t="shared" si="6"/>
        <v>-1.5209074112618626E-2</v>
      </c>
      <c r="D50" s="57">
        <v>13443278</v>
      </c>
      <c r="E50" s="25">
        <f t="shared" si="7"/>
        <v>-1.6772952168306099E-2</v>
      </c>
      <c r="F50" s="57">
        <v>1507847</v>
      </c>
      <c r="G50" s="25">
        <f t="shared" si="8"/>
        <v>-2.2817707199220272E-2</v>
      </c>
      <c r="I50" s="57">
        <f t="shared" si="9"/>
        <v>14951125</v>
      </c>
      <c r="J50" s="25">
        <f t="shared" si="10"/>
        <v>-1.7385964884608418E-2</v>
      </c>
      <c r="K50" s="9"/>
    </row>
    <row r="51" spans="1:11">
      <c r="A51" s="17" t="s">
        <v>101</v>
      </c>
      <c r="B51" s="57">
        <v>15818837</v>
      </c>
      <c r="C51" s="25">
        <f t="shared" si="6"/>
        <v>2.5058785892602131E-3</v>
      </c>
      <c r="D51" s="57">
        <v>12716032</v>
      </c>
      <c r="E51" s="25">
        <f t="shared" si="7"/>
        <v>9.9086112838497886E-3</v>
      </c>
      <c r="F51" s="57">
        <v>1371401</v>
      </c>
      <c r="G51" s="25">
        <f t="shared" si="8"/>
        <v>4.2075048236926982E-3</v>
      </c>
      <c r="I51" s="57">
        <f t="shared" si="9"/>
        <v>14087433</v>
      </c>
      <c r="J51" s="25">
        <f t="shared" si="10"/>
        <v>9.3507703165274236E-3</v>
      </c>
      <c r="K51" s="9"/>
    </row>
    <row r="52" spans="1:11">
      <c r="A52" s="17" t="s">
        <v>102</v>
      </c>
      <c r="B52" s="57">
        <v>14613639</v>
      </c>
      <c r="C52" s="25">
        <f t="shared" si="6"/>
        <v>7.3708639145797505E-3</v>
      </c>
      <c r="D52" s="57">
        <v>12313048</v>
      </c>
      <c r="E52" s="25">
        <f t="shared" si="7"/>
        <v>3.0264713324292147E-2</v>
      </c>
      <c r="F52" s="57">
        <v>1320173</v>
      </c>
      <c r="G52" s="25">
        <f t="shared" si="8"/>
        <v>2.4195781952466522E-2</v>
      </c>
      <c r="I52" s="57">
        <f t="shared" si="9"/>
        <v>13633221</v>
      </c>
      <c r="J52" s="25">
        <f t="shared" si="10"/>
        <v>2.9673884991830546E-2</v>
      </c>
      <c r="K52" s="9"/>
    </row>
    <row r="53" spans="1:11">
      <c r="A53" s="17" t="s">
        <v>103</v>
      </c>
      <c r="B53" s="57">
        <v>14287223</v>
      </c>
      <c r="C53" s="25">
        <f t="shared" si="6"/>
        <v>3.286530886072847E-2</v>
      </c>
      <c r="D53" s="57">
        <v>11886759</v>
      </c>
      <c r="E53" s="25">
        <f t="shared" si="7"/>
        <v>4.4557286609236968E-2</v>
      </c>
      <c r="F53" s="57">
        <v>1318992</v>
      </c>
      <c r="G53" s="25">
        <f t="shared" si="8"/>
        <v>-1.7564035624133667E-2</v>
      </c>
      <c r="I53" s="57">
        <f t="shared" si="9"/>
        <v>13205751</v>
      </c>
      <c r="J53" s="25">
        <f t="shared" si="10"/>
        <v>3.8001669983288355E-2</v>
      </c>
      <c r="K53" s="9"/>
    </row>
    <row r="54" spans="1:11" ht="13.5" thickBot="1">
      <c r="A54" s="46" t="s">
        <v>237</v>
      </c>
      <c r="B54" s="58">
        <f>SUM(B42:B53)</f>
        <v>198251742</v>
      </c>
      <c r="C54" s="52">
        <f t="shared" si="6"/>
        <v>6.1274310947401212E-4</v>
      </c>
      <c r="D54" s="58">
        <f>SUM(D42:D53)</f>
        <v>162582242</v>
      </c>
      <c r="E54" s="52">
        <f t="shared" si="7"/>
        <v>1.6548510006971773E-2</v>
      </c>
      <c r="F54" s="58">
        <f>SUM(F42:F53)</f>
        <v>17046914</v>
      </c>
      <c r="G54" s="52">
        <f t="shared" si="8"/>
        <v>-1.9386019918753661E-2</v>
      </c>
      <c r="H54" s="53"/>
      <c r="I54" s="58">
        <f t="shared" si="9"/>
        <v>179629156</v>
      </c>
      <c r="J54" s="52">
        <f t="shared" si="10"/>
        <v>1.3025586260224875E-2</v>
      </c>
      <c r="K54" s="9"/>
    </row>
    <row r="55" spans="1:11" ht="13.5" thickTop="1">
      <c r="A55" s="9"/>
      <c r="B55" s="9"/>
      <c r="C55" s="9"/>
      <c r="D55" s="9"/>
      <c r="E55" s="9"/>
      <c r="F55" s="9"/>
      <c r="G55" s="9"/>
      <c r="H55" s="10"/>
      <c r="I55" s="9"/>
      <c r="J55" s="9"/>
      <c r="K55" s="9"/>
    </row>
    <row r="56" spans="1:11">
      <c r="A56" s="9"/>
      <c r="B56" s="16"/>
      <c r="C56" s="10" t="s">
        <v>104</v>
      </c>
      <c r="D56" s="10" t="s">
        <v>637</v>
      </c>
      <c r="E56" s="10" t="s">
        <v>104</v>
      </c>
      <c r="F56" s="10" t="s">
        <v>637</v>
      </c>
      <c r="G56" s="10" t="s">
        <v>104</v>
      </c>
      <c r="H56" s="10"/>
      <c r="I56" s="9"/>
      <c r="J56" s="10" t="s">
        <v>104</v>
      </c>
      <c r="K56" s="9"/>
    </row>
    <row r="57" spans="1:11">
      <c r="A57" s="9"/>
      <c r="B57" s="9"/>
      <c r="C57" s="10" t="s">
        <v>105</v>
      </c>
      <c r="D57" s="10" t="s">
        <v>86</v>
      </c>
      <c r="E57" s="10" t="s">
        <v>105</v>
      </c>
      <c r="F57" s="10" t="s">
        <v>88</v>
      </c>
      <c r="G57" s="10" t="s">
        <v>105</v>
      </c>
      <c r="H57" s="10" t="s">
        <v>636</v>
      </c>
      <c r="I57" s="10" t="s">
        <v>87</v>
      </c>
      <c r="J57" s="10" t="s">
        <v>105</v>
      </c>
      <c r="K57" s="9"/>
    </row>
    <row r="58" spans="1:11" ht="13.5" thickBot="1">
      <c r="A58" s="43">
        <v>2000</v>
      </c>
      <c r="B58" s="55" t="s">
        <v>85</v>
      </c>
      <c r="C58" s="43">
        <v>1999</v>
      </c>
      <c r="D58" s="55" t="s">
        <v>89</v>
      </c>
      <c r="E58" s="43">
        <v>1999</v>
      </c>
      <c r="F58" s="55" t="s">
        <v>89</v>
      </c>
      <c r="G58" s="43">
        <v>1999</v>
      </c>
      <c r="H58" s="43" t="s">
        <v>635</v>
      </c>
      <c r="I58" s="55" t="s">
        <v>89</v>
      </c>
      <c r="J58" s="43">
        <v>1999</v>
      </c>
      <c r="K58" s="9"/>
    </row>
    <row r="59" spans="1:11">
      <c r="A59" s="17" t="s">
        <v>92</v>
      </c>
      <c r="B59" s="57">
        <v>15858143</v>
      </c>
      <c r="C59" s="25">
        <f t="shared" ref="C59:C71" si="11">(B59/B42)-1</f>
        <v>3.0097611361825649E-3</v>
      </c>
      <c r="D59" s="57">
        <v>12523866</v>
      </c>
      <c r="E59" s="25">
        <f t="shared" ref="E59:E71" si="12">(D59/D42)-1</f>
        <v>1.1118057935004311E-2</v>
      </c>
      <c r="F59" s="57">
        <v>1179869</v>
      </c>
      <c r="G59" s="25">
        <f t="shared" ref="G59:G71" si="13">(F59/F42)-1</f>
        <v>-7.3823617500277106E-3</v>
      </c>
      <c r="I59" s="57">
        <f t="shared" ref="I59:I71" si="14">D59+F59</f>
        <v>13703735</v>
      </c>
      <c r="J59" s="25">
        <f t="shared" ref="J59:J71" si="15">(I59/I42)-1</f>
        <v>9.4981141526946367E-3</v>
      </c>
      <c r="K59" s="9"/>
    </row>
    <row r="60" spans="1:11">
      <c r="A60" s="17" t="s">
        <v>93</v>
      </c>
      <c r="B60" s="57">
        <v>15324787</v>
      </c>
      <c r="C60" s="25">
        <f t="shared" si="11"/>
        <v>-4.3608625804635315E-3</v>
      </c>
      <c r="D60" s="57">
        <v>12485412</v>
      </c>
      <c r="E60" s="25">
        <f t="shared" si="12"/>
        <v>1.6750296403265752E-2</v>
      </c>
      <c r="F60" s="57">
        <v>1234943</v>
      </c>
      <c r="G60" s="25">
        <f t="shared" si="13"/>
        <v>7.1860125989697821E-3</v>
      </c>
      <c r="I60" s="57">
        <f t="shared" si="14"/>
        <v>13720355</v>
      </c>
      <c r="J60" s="25">
        <f t="shared" si="15"/>
        <v>1.5882000806316965E-2</v>
      </c>
      <c r="K60" s="9"/>
    </row>
    <row r="61" spans="1:11">
      <c r="A61" s="17" t="s">
        <v>94</v>
      </c>
      <c r="B61" s="57">
        <v>17299551</v>
      </c>
      <c r="C61" s="25">
        <f t="shared" si="11"/>
        <v>-2.576984482307132E-2</v>
      </c>
      <c r="D61" s="57">
        <v>13852375</v>
      </c>
      <c r="E61" s="25">
        <f t="shared" si="12"/>
        <v>-3.3262963221439068E-2</v>
      </c>
      <c r="F61" s="57">
        <v>1542073</v>
      </c>
      <c r="G61" s="25">
        <f t="shared" si="13"/>
        <v>5.1344354882145282E-2</v>
      </c>
      <c r="I61" s="57">
        <f t="shared" si="14"/>
        <v>15394448</v>
      </c>
      <c r="J61" s="25">
        <f t="shared" si="15"/>
        <v>-2.5406496666226297E-2</v>
      </c>
      <c r="K61" s="9"/>
    </row>
    <row r="62" spans="1:11">
      <c r="A62" s="17" t="s">
        <v>95</v>
      </c>
      <c r="B62" s="57">
        <v>17521934</v>
      </c>
      <c r="C62" s="25">
        <f t="shared" si="11"/>
        <v>2.7255136031206328E-2</v>
      </c>
      <c r="D62" s="57">
        <v>13977950</v>
      </c>
      <c r="E62" s="25">
        <f t="shared" si="12"/>
        <v>5.0864256617357828E-3</v>
      </c>
      <c r="F62" s="57">
        <v>1345559</v>
      </c>
      <c r="G62" s="25">
        <f t="shared" si="13"/>
        <v>-4.6124977315003868E-2</v>
      </c>
      <c r="I62" s="57">
        <f t="shared" si="14"/>
        <v>15323509</v>
      </c>
      <c r="J62" s="25">
        <f t="shared" si="15"/>
        <v>3.7035257460638071E-4</v>
      </c>
      <c r="K62" s="9"/>
    </row>
    <row r="63" spans="1:11">
      <c r="A63" s="17" t="s">
        <v>96</v>
      </c>
      <c r="B63" s="57">
        <v>18632261</v>
      </c>
      <c r="C63" s="25">
        <f t="shared" si="11"/>
        <v>5.6686815021949055E-3</v>
      </c>
      <c r="D63" s="57">
        <v>15437308</v>
      </c>
      <c r="E63" s="25">
        <f t="shared" si="12"/>
        <v>4.4743671024855658E-2</v>
      </c>
      <c r="F63" s="57">
        <v>1493610</v>
      </c>
      <c r="G63" s="25">
        <f t="shared" si="13"/>
        <v>4.3952083083962368E-3</v>
      </c>
      <c r="I63" s="57">
        <f t="shared" si="14"/>
        <v>16930918</v>
      </c>
      <c r="J63" s="25">
        <f t="shared" si="15"/>
        <v>4.1054299013689954E-2</v>
      </c>
      <c r="K63" s="9"/>
    </row>
    <row r="64" spans="1:11">
      <c r="A64" s="17" t="s">
        <v>97</v>
      </c>
      <c r="B64" s="57">
        <v>18390935</v>
      </c>
      <c r="C64" s="25">
        <f t="shared" si="11"/>
        <v>-2.1669024835713202E-4</v>
      </c>
      <c r="D64" s="57">
        <v>15162391</v>
      </c>
      <c r="E64" s="25">
        <f t="shared" si="12"/>
        <v>-2.142603502406748E-2</v>
      </c>
      <c r="F64" s="57">
        <v>1588925</v>
      </c>
      <c r="G64" s="25">
        <f t="shared" si="13"/>
        <v>-4.9863871177225794E-2</v>
      </c>
      <c r="I64" s="57">
        <f t="shared" si="14"/>
        <v>16751316</v>
      </c>
      <c r="J64" s="25">
        <f t="shared" si="15"/>
        <v>-2.4196340272296002E-2</v>
      </c>
      <c r="K64" s="9"/>
    </row>
    <row r="65" spans="1:11">
      <c r="A65" s="17" t="s">
        <v>98</v>
      </c>
      <c r="B65" s="57">
        <v>18202371</v>
      </c>
      <c r="C65" s="25">
        <f t="shared" si="11"/>
        <v>3.6267661080772839E-2</v>
      </c>
      <c r="D65" s="57">
        <v>14923522</v>
      </c>
      <c r="E65" s="25">
        <f t="shared" si="12"/>
        <v>5.1270259524918149E-3</v>
      </c>
      <c r="F65" s="57">
        <v>1477244</v>
      </c>
      <c r="G65" s="25">
        <f t="shared" si="13"/>
        <v>-4.3332409419773676E-2</v>
      </c>
      <c r="I65" s="57">
        <f t="shared" si="14"/>
        <v>16400766</v>
      </c>
      <c r="J65" s="25">
        <f t="shared" si="15"/>
        <v>5.6193570408669125E-4</v>
      </c>
      <c r="K65" s="9"/>
    </row>
    <row r="66" spans="1:11">
      <c r="A66" s="17" t="s">
        <v>99</v>
      </c>
      <c r="B66" s="57">
        <v>17706082</v>
      </c>
      <c r="C66" s="25">
        <f t="shared" si="11"/>
        <v>3.3314703096725795E-2</v>
      </c>
      <c r="D66" s="57">
        <v>14947994</v>
      </c>
      <c r="E66" s="25">
        <f t="shared" si="12"/>
        <v>5.2446393190553664E-2</v>
      </c>
      <c r="F66" s="57">
        <v>1565320</v>
      </c>
      <c r="G66" s="25">
        <f t="shared" si="13"/>
        <v>2.1219406378543804E-2</v>
      </c>
      <c r="I66" s="57">
        <f t="shared" si="14"/>
        <v>16513314</v>
      </c>
      <c r="J66" s="25">
        <f t="shared" si="15"/>
        <v>4.9404647516555711E-2</v>
      </c>
      <c r="K66" s="9"/>
    </row>
    <row r="67" spans="1:11">
      <c r="A67" s="17" t="s">
        <v>100</v>
      </c>
      <c r="B67" s="57">
        <v>15892675</v>
      </c>
      <c r="C67" s="25">
        <f t="shared" si="11"/>
        <v>-5.0337630219665641E-7</v>
      </c>
      <c r="D67" s="57">
        <v>13334432</v>
      </c>
      <c r="E67" s="25">
        <f t="shared" si="12"/>
        <v>-8.0966859422233473E-3</v>
      </c>
      <c r="F67" s="57">
        <v>1453623</v>
      </c>
      <c r="G67" s="25">
        <f t="shared" si="13"/>
        <v>-3.5961208265825384E-2</v>
      </c>
      <c r="I67" s="57">
        <f t="shared" si="14"/>
        <v>14788055</v>
      </c>
      <c r="J67" s="25">
        <f t="shared" si="15"/>
        <v>-1.0906871556488174E-2</v>
      </c>
      <c r="K67" s="9"/>
    </row>
    <row r="68" spans="1:11">
      <c r="A68" s="17" t="s">
        <v>101</v>
      </c>
      <c r="B68" s="57">
        <v>15986066</v>
      </c>
      <c r="C68" s="25">
        <f t="shared" si="11"/>
        <v>1.0571510408761364E-2</v>
      </c>
      <c r="D68" s="57">
        <v>12900999</v>
      </c>
      <c r="E68" s="25">
        <f t="shared" si="12"/>
        <v>1.4545968427887024E-2</v>
      </c>
      <c r="F68" s="57">
        <v>1372119</v>
      </c>
      <c r="G68" s="25">
        <f t="shared" si="13"/>
        <v>5.2355219224708982E-4</v>
      </c>
      <c r="I68" s="57">
        <f t="shared" si="14"/>
        <v>14273118</v>
      </c>
      <c r="J68" s="25">
        <f t="shared" si="15"/>
        <v>1.3180896760964123E-2</v>
      </c>
      <c r="K68" s="9"/>
    </row>
    <row r="69" spans="1:11">
      <c r="A69" s="17" t="s">
        <v>102</v>
      </c>
      <c r="B69" s="57">
        <v>14775376</v>
      </c>
      <c r="C69" s="25">
        <f t="shared" si="11"/>
        <v>1.1067537661221927E-2</v>
      </c>
      <c r="D69" s="57">
        <v>12177712</v>
      </c>
      <c r="E69" s="25">
        <f t="shared" si="12"/>
        <v>-1.0991267150099682E-2</v>
      </c>
      <c r="F69" s="57">
        <v>1296689</v>
      </c>
      <c r="G69" s="25">
        <f t="shared" si="13"/>
        <v>-1.7788577709133557E-2</v>
      </c>
      <c r="I69" s="57">
        <f t="shared" si="14"/>
        <v>13474401</v>
      </c>
      <c r="J69" s="25">
        <f t="shared" si="15"/>
        <v>-1.1649484740253291E-2</v>
      </c>
      <c r="K69" s="9"/>
    </row>
    <row r="70" spans="1:11">
      <c r="A70" s="17" t="s">
        <v>103</v>
      </c>
      <c r="B70" s="57">
        <v>13583528</v>
      </c>
      <c r="C70" s="25">
        <f t="shared" si="11"/>
        <v>-4.9253448343320461E-2</v>
      </c>
      <c r="D70" s="57">
        <v>10920379</v>
      </c>
      <c r="E70" s="25">
        <f t="shared" si="12"/>
        <v>-8.1298863718865633E-2</v>
      </c>
      <c r="F70" s="57">
        <v>1160756</v>
      </c>
      <c r="G70" s="25">
        <f t="shared" si="13"/>
        <v>-0.11996736902119198</v>
      </c>
      <c r="I70" s="57">
        <f t="shared" si="14"/>
        <v>12081135</v>
      </c>
      <c r="J70" s="25">
        <f t="shared" si="15"/>
        <v>-8.5161078684582225E-2</v>
      </c>
      <c r="K70" s="9"/>
    </row>
    <row r="71" spans="1:11" ht="13.5" thickBot="1">
      <c r="A71" s="46" t="s">
        <v>239</v>
      </c>
      <c r="B71" s="51">
        <f>SUM(B59:B70)</f>
        <v>199173709</v>
      </c>
      <c r="C71" s="52">
        <f t="shared" si="11"/>
        <v>4.6504862489429311E-3</v>
      </c>
      <c r="D71" s="58">
        <v>162644340</v>
      </c>
      <c r="E71" s="52">
        <f t="shared" si="12"/>
        <v>3.8194823269810385E-4</v>
      </c>
      <c r="F71" s="58">
        <v>16710730</v>
      </c>
      <c r="G71" s="52">
        <f t="shared" si="13"/>
        <v>-1.9721106119265919E-2</v>
      </c>
      <c r="H71" s="53"/>
      <c r="I71" s="58">
        <f t="shared" si="14"/>
        <v>179355070</v>
      </c>
      <c r="J71" s="52">
        <f t="shared" si="15"/>
        <v>-1.5258436108223083E-3</v>
      </c>
      <c r="K71" s="9"/>
    </row>
    <row r="72" spans="1:11" ht="13.5" thickTop="1">
      <c r="A72" s="9"/>
      <c r="B72" s="9"/>
      <c r="C72" s="9"/>
      <c r="D72" s="9"/>
      <c r="E72" s="9"/>
      <c r="F72" s="9"/>
      <c r="G72" s="9"/>
      <c r="H72" s="10"/>
      <c r="I72" s="9"/>
      <c r="J72" s="9"/>
      <c r="K72" s="9"/>
    </row>
    <row r="73" spans="1:11">
      <c r="A73" s="9"/>
      <c r="B73" s="9"/>
      <c r="C73" s="10" t="s">
        <v>104</v>
      </c>
      <c r="D73" s="10" t="s">
        <v>637</v>
      </c>
      <c r="E73" s="10" t="s">
        <v>104</v>
      </c>
      <c r="F73" s="10" t="s">
        <v>637</v>
      </c>
      <c r="G73" s="10" t="s">
        <v>104</v>
      </c>
      <c r="H73" s="10"/>
      <c r="I73" s="9"/>
      <c r="J73" s="10" t="s">
        <v>104</v>
      </c>
      <c r="K73" s="9"/>
    </row>
    <row r="74" spans="1:11">
      <c r="A74" s="9"/>
      <c r="B74" s="9"/>
      <c r="C74" s="10" t="s">
        <v>105</v>
      </c>
      <c r="D74" s="10" t="s">
        <v>86</v>
      </c>
      <c r="E74" s="10" t="s">
        <v>105</v>
      </c>
      <c r="F74" s="10" t="s">
        <v>88</v>
      </c>
      <c r="G74" s="10" t="s">
        <v>105</v>
      </c>
      <c r="H74" s="10" t="s">
        <v>636</v>
      </c>
      <c r="I74" s="10" t="s">
        <v>87</v>
      </c>
      <c r="J74" s="10" t="s">
        <v>105</v>
      </c>
      <c r="K74" s="9"/>
    </row>
    <row r="75" spans="1:11" ht="13.5" thickBot="1">
      <c r="A75" s="43">
        <v>2001</v>
      </c>
      <c r="B75" s="55" t="s">
        <v>85</v>
      </c>
      <c r="C75" s="43">
        <v>2000</v>
      </c>
      <c r="D75" s="55" t="s">
        <v>89</v>
      </c>
      <c r="E75" s="43">
        <v>2000</v>
      </c>
      <c r="F75" s="55" t="s">
        <v>89</v>
      </c>
      <c r="G75" s="43">
        <v>2000</v>
      </c>
      <c r="H75" s="43" t="s">
        <v>635</v>
      </c>
      <c r="I75" s="55" t="s">
        <v>89</v>
      </c>
      <c r="J75" s="43">
        <v>2000</v>
      </c>
      <c r="K75" s="9"/>
    </row>
    <row r="76" spans="1:11">
      <c r="A76" s="17" t="s">
        <v>92</v>
      </c>
      <c r="B76" s="57">
        <v>16264754</v>
      </c>
      <c r="C76" s="25">
        <v>2.564051793454003E-2</v>
      </c>
      <c r="D76" s="57">
        <v>12858196</v>
      </c>
      <c r="E76" s="25">
        <v>2.6695430947600407E-2</v>
      </c>
      <c r="F76" s="57">
        <v>1250120</v>
      </c>
      <c r="G76" s="25">
        <v>5.9541355862388068E-2</v>
      </c>
      <c r="H76" s="57">
        <v>18860</v>
      </c>
      <c r="I76" s="57">
        <v>14127176</v>
      </c>
      <c r="J76" s="25">
        <v>3.0899678080464898E-2</v>
      </c>
    </row>
    <row r="77" spans="1:11">
      <c r="A77" s="17" t="s">
        <v>93</v>
      </c>
      <c r="B77" s="57">
        <v>15399910</v>
      </c>
      <c r="C77" s="25">
        <v>4.9020583450849475E-3</v>
      </c>
      <c r="D77" s="57">
        <v>12346653</v>
      </c>
      <c r="E77" s="25">
        <v>-1.1113690120918673E-2</v>
      </c>
      <c r="F77" s="57">
        <v>1232936</v>
      </c>
      <c r="G77" s="25">
        <v>-1.6251762227083022E-3</v>
      </c>
      <c r="H77" s="57">
        <v>21239</v>
      </c>
      <c r="I77" s="57">
        <v>13600828</v>
      </c>
      <c r="J77" s="25">
        <v>-8.7116550555725869E-3</v>
      </c>
    </row>
    <row r="78" spans="1:11">
      <c r="A78" s="17" t="s">
        <v>94</v>
      </c>
      <c r="B78" s="57">
        <v>17196257</v>
      </c>
      <c r="C78" s="25">
        <v>-5.9709064125421651E-3</v>
      </c>
      <c r="D78" s="57">
        <v>13939312</v>
      </c>
      <c r="E78" s="25">
        <v>6.2759635080626985E-3</v>
      </c>
      <c r="F78" s="57">
        <v>1406617</v>
      </c>
      <c r="G78" s="25">
        <v>-8.7840199523628204E-2</v>
      </c>
      <c r="H78" s="57">
        <v>52941</v>
      </c>
      <c r="I78" s="57">
        <v>15398870</v>
      </c>
      <c r="J78" s="25">
        <v>2.8724641507116289E-4</v>
      </c>
    </row>
    <row r="79" spans="1:11">
      <c r="A79" s="17" t="s">
        <v>95</v>
      </c>
      <c r="B79" s="57">
        <v>16773620</v>
      </c>
      <c r="C79" s="25">
        <v>-4.2707271925576218E-2</v>
      </c>
      <c r="D79" s="57">
        <v>13429784</v>
      </c>
      <c r="E79" s="25">
        <v>-3.9216480242095564E-2</v>
      </c>
      <c r="F79" s="57">
        <v>1325284</v>
      </c>
      <c r="G79" s="25">
        <v>-1.5068086943790693E-2</v>
      </c>
      <c r="H79" s="57">
        <v>19797</v>
      </c>
      <c r="I79" s="57">
        <v>14774865</v>
      </c>
      <c r="J79" s="25">
        <v>-3.5804070725576009E-2</v>
      </c>
    </row>
    <row r="80" spans="1:11">
      <c r="A80" s="17" t="s">
        <v>96</v>
      </c>
      <c r="B80" s="57">
        <v>18647183</v>
      </c>
      <c r="C80" s="25">
        <v>8.0086898739772927E-4</v>
      </c>
      <c r="D80" s="57">
        <v>15483619</v>
      </c>
      <c r="E80" s="25">
        <v>2.9999401450044871E-3</v>
      </c>
      <c r="F80" s="57">
        <v>1481422</v>
      </c>
      <c r="G80" s="25">
        <v>-8.1600953394794784E-3</v>
      </c>
      <c r="H80" s="57">
        <v>19976</v>
      </c>
      <c r="I80" s="57">
        <v>16985017</v>
      </c>
      <c r="J80" s="25">
        <v>3.1952786021407498E-3</v>
      </c>
      <c r="K80" s="9"/>
    </row>
    <row r="81" spans="1:11">
      <c r="A81" s="17" t="s">
        <v>97</v>
      </c>
      <c r="B81" s="57">
        <v>19034323</v>
      </c>
      <c r="C81" s="25">
        <v>3.498397444175616E-2</v>
      </c>
      <c r="D81" s="57">
        <v>16111955</v>
      </c>
      <c r="E81" s="25">
        <v>6.2626270487286639E-2</v>
      </c>
      <c r="F81" s="57">
        <v>1618461</v>
      </c>
      <c r="G81" s="25">
        <v>1.8588668439353695E-2</v>
      </c>
      <c r="H81" s="57">
        <v>53291</v>
      </c>
      <c r="I81" s="57">
        <v>17783707</v>
      </c>
      <c r="J81" s="25">
        <v>6.16304414530775E-2</v>
      </c>
      <c r="K81" s="9"/>
    </row>
    <row r="82" spans="1:11">
      <c r="A82" s="17" t="s">
        <v>98</v>
      </c>
      <c r="B82" s="57">
        <v>18089646</v>
      </c>
      <c r="C82" s="25">
        <v>-6.1928745436514721E-3</v>
      </c>
      <c r="D82" s="57">
        <v>14419935</v>
      </c>
      <c r="E82" s="25">
        <v>-3.374451419711777E-2</v>
      </c>
      <c r="F82" s="57">
        <v>1483049</v>
      </c>
      <c r="G82" s="25">
        <v>3.929614877433929E-3</v>
      </c>
      <c r="H82" s="57">
        <v>19451</v>
      </c>
      <c r="I82" s="57">
        <v>15922435</v>
      </c>
      <c r="J82" s="25">
        <v>-2.9165162163767189E-2</v>
      </c>
      <c r="K82" s="9"/>
    </row>
    <row r="83" spans="1:11">
      <c r="A83" s="17" t="s">
        <v>99</v>
      </c>
      <c r="B83" s="57">
        <v>17956155</v>
      </c>
      <c r="C83" s="25">
        <v>1.4123564998738791E-2</v>
      </c>
      <c r="D83" s="57">
        <v>15098610</v>
      </c>
      <c r="E83" s="25">
        <v>1.0076000833288967E-2</v>
      </c>
      <c r="F83" s="57">
        <v>1532652</v>
      </c>
      <c r="G83" s="25">
        <v>-2.0869854087343209E-2</v>
      </c>
      <c r="H83" s="57">
        <v>19770</v>
      </c>
      <c r="I83" s="57">
        <v>16651032</v>
      </c>
      <c r="J83" s="25">
        <v>8.3398159812138051E-3</v>
      </c>
      <c r="K83" s="9"/>
    </row>
    <row r="84" spans="1:11">
      <c r="A84" s="17" t="s">
        <v>100</v>
      </c>
      <c r="B84" s="57">
        <v>15700488</v>
      </c>
      <c r="C84" s="25">
        <v>-1.2092803760222814E-2</v>
      </c>
      <c r="D84" s="57">
        <v>13683838</v>
      </c>
      <c r="E84" s="25">
        <v>2.6203290848834104E-2</v>
      </c>
      <c r="F84" s="57">
        <v>1392388</v>
      </c>
      <c r="G84" s="25">
        <v>-4.2125778141925418E-2</v>
      </c>
      <c r="H84" s="57">
        <v>50968</v>
      </c>
      <c r="I84" s="57">
        <v>15127194</v>
      </c>
      <c r="J84" s="25">
        <v>2.2933306645126716E-2</v>
      </c>
      <c r="K84" s="9"/>
    </row>
    <row r="85" spans="1:11">
      <c r="A85" s="17" t="s">
        <v>101</v>
      </c>
      <c r="B85" s="57">
        <v>15344346</v>
      </c>
      <c r="C85" s="25">
        <v>-4.014245906403735E-2</v>
      </c>
      <c r="D85" s="57">
        <v>12791755</v>
      </c>
      <c r="E85" s="25">
        <v>-8.4678713640703451E-3</v>
      </c>
      <c r="F85" s="57">
        <v>1346499</v>
      </c>
      <c r="G85" s="25">
        <v>-1.8671849890570691E-2</v>
      </c>
      <c r="H85" s="57">
        <v>18712</v>
      </c>
      <c r="I85" s="57">
        <v>14156966</v>
      </c>
      <c r="J85" s="25">
        <v>-8.1378154373837885E-3</v>
      </c>
      <c r="K85" s="9"/>
    </row>
    <row r="86" spans="1:11">
      <c r="A86" s="17" t="s">
        <v>102</v>
      </c>
      <c r="B86" s="57">
        <v>15125503</v>
      </c>
      <c r="C86" s="25">
        <v>2.3696655841448644E-2</v>
      </c>
      <c r="D86" s="57">
        <v>12309174</v>
      </c>
      <c r="E86" s="25">
        <v>1.0795295536632832E-2</v>
      </c>
      <c r="F86" s="57">
        <v>1298738</v>
      </c>
      <c r="G86" s="25">
        <v>1.5801784390860885E-3</v>
      </c>
      <c r="H86" s="57">
        <v>21366</v>
      </c>
      <c r="I86" s="57">
        <v>13629278</v>
      </c>
      <c r="J86" s="25">
        <v>1.149416586310581E-2</v>
      </c>
      <c r="K86" s="9"/>
    </row>
    <row r="87" spans="1:11">
      <c r="A87" s="17" t="s">
        <v>103</v>
      </c>
      <c r="B87" s="57">
        <v>14536547</v>
      </c>
      <c r="C87" s="25">
        <v>7.0159902493667436E-2</v>
      </c>
      <c r="D87" s="57">
        <v>11723257</v>
      </c>
      <c r="E87" s="25">
        <v>7.3521074680649834E-2</v>
      </c>
      <c r="F87" s="57">
        <v>1200095</v>
      </c>
      <c r="G87" s="25">
        <v>3.3890843553683991E-2</v>
      </c>
      <c r="H87" s="57">
        <v>61481</v>
      </c>
      <c r="I87" s="57">
        <v>12984833</v>
      </c>
      <c r="J87" s="25">
        <v>7.4802408879629301E-2</v>
      </c>
      <c r="K87" s="9"/>
    </row>
    <row r="88" spans="1:11" ht="13.5" thickBot="1">
      <c r="A88" s="46" t="s">
        <v>240</v>
      </c>
      <c r="B88" s="58">
        <v>200068732</v>
      </c>
      <c r="C88" s="52">
        <v>4.4936804385160567E-3</v>
      </c>
      <c r="D88" s="58">
        <v>164196088</v>
      </c>
      <c r="E88" s="52">
        <v>9.5407439324355359E-3</v>
      </c>
      <c r="F88" s="58">
        <v>16568261</v>
      </c>
      <c r="G88" s="52">
        <v>-8.5256000186706427E-3</v>
      </c>
      <c r="H88" s="58">
        <v>377852</v>
      </c>
      <c r="I88" s="58">
        <v>181142201</v>
      </c>
      <c r="J88" s="52">
        <v>9.9642067547909274E-3</v>
      </c>
      <c r="K88" s="9"/>
    </row>
    <row r="89" spans="1:11" ht="13.5" thickTop="1">
      <c r="A89" s="9"/>
      <c r="B89" s="9"/>
      <c r="C89" s="9"/>
      <c r="D89" s="9"/>
      <c r="E89" s="9"/>
      <c r="F89" s="9"/>
      <c r="G89" s="9"/>
      <c r="H89" s="10"/>
      <c r="I89" s="9"/>
      <c r="J89" s="9"/>
      <c r="K89" s="9"/>
    </row>
    <row r="90" spans="1:11">
      <c r="A90" s="9"/>
      <c r="B90" s="16"/>
      <c r="C90" s="10" t="s">
        <v>104</v>
      </c>
      <c r="D90" s="10" t="s">
        <v>637</v>
      </c>
      <c r="E90" s="10" t="s">
        <v>104</v>
      </c>
      <c r="F90" s="10" t="s">
        <v>637</v>
      </c>
      <c r="G90" s="10" t="s">
        <v>104</v>
      </c>
      <c r="H90" s="10"/>
      <c r="I90" s="9"/>
      <c r="J90" s="10" t="s">
        <v>104</v>
      </c>
      <c r="K90" s="9"/>
    </row>
    <row r="91" spans="1:11">
      <c r="A91" s="9"/>
      <c r="B91" s="9"/>
      <c r="C91" s="10" t="s">
        <v>105</v>
      </c>
      <c r="D91" s="10" t="s">
        <v>86</v>
      </c>
      <c r="E91" s="10" t="s">
        <v>105</v>
      </c>
      <c r="F91" s="10" t="s">
        <v>88</v>
      </c>
      <c r="G91" s="10" t="s">
        <v>105</v>
      </c>
      <c r="H91" s="10" t="s">
        <v>636</v>
      </c>
      <c r="I91" s="10" t="s">
        <v>87</v>
      </c>
      <c r="J91" s="10" t="s">
        <v>105</v>
      </c>
      <c r="K91" s="9"/>
    </row>
    <row r="92" spans="1:11" ht="13.5" thickBot="1">
      <c r="A92" s="43" t="s">
        <v>448</v>
      </c>
      <c r="B92" s="55" t="s">
        <v>85</v>
      </c>
      <c r="C92" s="43">
        <v>2001</v>
      </c>
      <c r="D92" s="55" t="s">
        <v>89</v>
      </c>
      <c r="E92" s="43">
        <v>2001</v>
      </c>
      <c r="F92" s="55" t="s">
        <v>89</v>
      </c>
      <c r="G92" s="43">
        <v>2001</v>
      </c>
      <c r="H92" s="43" t="s">
        <v>635</v>
      </c>
      <c r="I92" s="55" t="s">
        <v>89</v>
      </c>
      <c r="J92" s="43">
        <v>2001</v>
      </c>
      <c r="K92" s="9"/>
    </row>
    <row r="93" spans="1:11">
      <c r="A93" s="17" t="s">
        <v>92</v>
      </c>
      <c r="B93" s="57">
        <v>16976306</v>
      </c>
      <c r="C93" s="25">
        <v>4.374809480672126E-2</v>
      </c>
      <c r="D93" s="57">
        <v>13504826</v>
      </c>
      <c r="E93" s="25">
        <v>5.0289325189941003E-2</v>
      </c>
      <c r="F93" s="57">
        <v>1351841</v>
      </c>
      <c r="G93" s="25">
        <v>8.1368988577096513E-2</v>
      </c>
      <c r="H93" s="57">
        <v>16717</v>
      </c>
      <c r="I93" s="57">
        <v>14873384</v>
      </c>
      <c r="J93" s="25">
        <v>5.2820747755956354E-2</v>
      </c>
      <c r="K93" s="9"/>
    </row>
    <row r="94" spans="1:11">
      <c r="A94" s="17" t="s">
        <v>93</v>
      </c>
      <c r="B94" s="57">
        <v>15580417</v>
      </c>
      <c r="C94" s="25">
        <v>1.1721302267351019E-2</v>
      </c>
      <c r="D94" s="57">
        <v>12450197</v>
      </c>
      <c r="E94" s="25">
        <v>8.386402371557633E-3</v>
      </c>
      <c r="F94" s="57">
        <v>1221096</v>
      </c>
      <c r="G94" s="25">
        <v>-9.603093753447034E-3</v>
      </c>
      <c r="H94" s="57">
        <v>17058</v>
      </c>
      <c r="I94" s="57">
        <v>13688351</v>
      </c>
      <c r="J94" s="25">
        <v>6.4351229204575588E-3</v>
      </c>
      <c r="K94" s="9"/>
    </row>
    <row r="95" spans="1:11">
      <c r="A95" s="17" t="s">
        <v>94</v>
      </c>
      <c r="B95" s="57">
        <v>17432376</v>
      </c>
      <c r="C95" s="25">
        <v>1.373083689084198E-2</v>
      </c>
      <c r="D95" s="57">
        <v>14241437</v>
      </c>
      <c r="E95" s="25">
        <v>2.1674312189869926E-2</v>
      </c>
      <c r="F95" s="57">
        <v>1382818</v>
      </c>
      <c r="G95" s="25">
        <v>-1.691931776738087E-2</v>
      </c>
      <c r="H95" s="57">
        <v>57564</v>
      </c>
      <c r="I95" s="57">
        <v>15681819</v>
      </c>
      <c r="J95" s="25">
        <v>1.8374659958815265E-2</v>
      </c>
      <c r="K95" s="9"/>
    </row>
    <row r="96" spans="1:11">
      <c r="A96" s="17" t="s">
        <v>95</v>
      </c>
      <c r="B96" s="57">
        <v>17179235</v>
      </c>
      <c r="C96" s="25">
        <v>2.4181721059616246E-2</v>
      </c>
      <c r="D96" s="57">
        <v>14101949</v>
      </c>
      <c r="E96" s="25">
        <v>5.0050320988036745E-2</v>
      </c>
      <c r="F96" s="57">
        <v>1363875</v>
      </c>
      <c r="G96" s="25">
        <v>2.9119041654467992E-2</v>
      </c>
      <c r="H96" s="57">
        <v>15987</v>
      </c>
      <c r="I96" s="57">
        <v>15481811</v>
      </c>
      <c r="J96" s="25">
        <v>4.7847882197231684E-2</v>
      </c>
      <c r="K96" s="9"/>
    </row>
    <row r="97" spans="1:11">
      <c r="A97" s="17" t="s">
        <v>96</v>
      </c>
      <c r="B97" s="57">
        <v>18512323</v>
      </c>
      <c r="C97" s="25">
        <v>-7.2321915862573194E-3</v>
      </c>
      <c r="D97" s="57">
        <v>15438227</v>
      </c>
      <c r="E97" s="25">
        <v>-2.9316143725830468E-3</v>
      </c>
      <c r="F97" s="57">
        <v>1473666</v>
      </c>
      <c r="G97" s="25">
        <v>-5.2355102057347613E-3</v>
      </c>
      <c r="H97" s="57">
        <v>15487</v>
      </c>
      <c r="I97" s="57">
        <v>16927380</v>
      </c>
      <c r="J97" s="25">
        <v>-3.3934025500239606E-3</v>
      </c>
      <c r="K97" s="9"/>
    </row>
    <row r="98" spans="1:11">
      <c r="A98" s="17" t="s">
        <v>97</v>
      </c>
      <c r="B98" s="57">
        <v>18092710</v>
      </c>
      <c r="C98" s="25">
        <v>-4.9469214113893045E-2</v>
      </c>
      <c r="D98" s="57">
        <v>15283229</v>
      </c>
      <c r="E98" s="25">
        <v>-5.1435471362724083E-2</v>
      </c>
      <c r="F98" s="57">
        <v>1478480</v>
      </c>
      <c r="G98" s="25">
        <v>-8.6490190372211617E-2</v>
      </c>
      <c r="H98" s="57">
        <v>60990</v>
      </c>
      <c r="I98" s="57">
        <v>16822699</v>
      </c>
      <c r="J98" s="25">
        <v>-5.4038677087965947E-2</v>
      </c>
      <c r="K98" s="9"/>
    </row>
    <row r="99" spans="1:11">
      <c r="A99" s="17" t="s">
        <v>98</v>
      </c>
      <c r="B99" s="57">
        <v>17976024</v>
      </c>
      <c r="C99" s="25">
        <v>-6.2810516026682306E-3</v>
      </c>
      <c r="D99" s="57">
        <v>14944107</v>
      </c>
      <c r="E99" s="25">
        <v>3.6350510595227981E-2</v>
      </c>
      <c r="F99" s="57">
        <v>1520487</v>
      </c>
      <c r="G99" s="25">
        <v>2.5243940018165212E-2</v>
      </c>
      <c r="H99" s="57">
        <v>15240</v>
      </c>
      <c r="I99" s="57">
        <v>16479834</v>
      </c>
      <c r="J99" s="25">
        <v>3.500714557792195E-2</v>
      </c>
      <c r="K99" s="9"/>
    </row>
    <row r="100" spans="1:11">
      <c r="A100" s="17" t="s">
        <v>99</v>
      </c>
      <c r="B100" s="57">
        <v>17823945</v>
      </c>
      <c r="C100" s="25">
        <v>-7.3629348822172869E-3</v>
      </c>
      <c r="D100" s="57">
        <v>14933331</v>
      </c>
      <c r="E100" s="25">
        <v>-1.0946636809613608E-2</v>
      </c>
      <c r="F100" s="57">
        <v>1485195</v>
      </c>
      <c r="G100" s="25">
        <v>-3.0963976166801022E-2</v>
      </c>
      <c r="H100" s="57">
        <v>14704</v>
      </c>
      <c r="I100" s="57">
        <v>16433230</v>
      </c>
      <c r="J100" s="25">
        <v>-1.3080390452675839E-2</v>
      </c>
      <c r="K100" s="9"/>
    </row>
    <row r="101" spans="1:11">
      <c r="A101" s="17" t="s">
        <v>100</v>
      </c>
      <c r="B101" s="57">
        <v>16368477</v>
      </c>
      <c r="C101" s="25">
        <v>4.2545747622621644E-2</v>
      </c>
      <c r="D101" s="57">
        <v>13983182</v>
      </c>
      <c r="E101" s="25">
        <v>2.1875733986327583E-2</v>
      </c>
      <c r="F101" s="57">
        <v>1440779</v>
      </c>
      <c r="G101" s="25">
        <v>3.4753962257646487E-2</v>
      </c>
      <c r="H101" s="57">
        <v>64889</v>
      </c>
      <c r="I101" s="57">
        <v>15488850</v>
      </c>
      <c r="J101" s="25">
        <v>2.3907672500266708E-2</v>
      </c>
      <c r="K101" s="9"/>
    </row>
    <row r="102" spans="1:11">
      <c r="A102" s="17" t="s">
        <v>101</v>
      </c>
      <c r="B102" s="57">
        <v>16110088</v>
      </c>
      <c r="C102" s="25">
        <v>4.9903853836455569E-2</v>
      </c>
      <c r="D102" s="57">
        <v>13226943</v>
      </c>
      <c r="E102" s="25">
        <v>3.4020976793254665E-2</v>
      </c>
      <c r="F102" s="57">
        <v>1397490</v>
      </c>
      <c r="G102" s="25">
        <v>3.7869318878068325E-2</v>
      </c>
      <c r="H102" s="57">
        <v>14487</v>
      </c>
      <c r="I102" s="57">
        <v>14638920</v>
      </c>
      <c r="J102" s="25">
        <v>3.4043593803926742E-2</v>
      </c>
      <c r="K102" s="9"/>
    </row>
    <row r="103" spans="1:11">
      <c r="A103" s="17" t="s">
        <v>102</v>
      </c>
      <c r="B103" s="57">
        <v>14373325</v>
      </c>
      <c r="C103" s="25">
        <v>-4.9729123057924096E-2</v>
      </c>
      <c r="D103" s="57">
        <v>12006959</v>
      </c>
      <c r="E103" s="25">
        <v>-2.4552012994535577E-2</v>
      </c>
      <c r="F103" s="57">
        <v>1230417</v>
      </c>
      <c r="G103" s="25">
        <v>-5.2605683363388112E-2</v>
      </c>
      <c r="H103" s="57">
        <v>12539</v>
      </c>
      <c r="I103" s="57">
        <v>13249915</v>
      </c>
      <c r="J103" s="25">
        <v>-2.7834416467255263E-2</v>
      </c>
      <c r="K103" s="9"/>
    </row>
    <row r="104" spans="1:11">
      <c r="A104" s="17" t="s">
        <v>103</v>
      </c>
      <c r="B104" s="57">
        <v>13972395</v>
      </c>
      <c r="C104" s="25">
        <v>-3.8809216521640266E-2</v>
      </c>
      <c r="D104" s="57">
        <v>13972395</v>
      </c>
      <c r="E104" s="25">
        <v>0.19185265664652751</v>
      </c>
      <c r="F104" s="57">
        <v>1272911</v>
      </c>
      <c r="G104" s="25">
        <v>6.0675196546940091E-2</v>
      </c>
      <c r="H104" s="57">
        <v>61070</v>
      </c>
      <c r="I104" s="57">
        <v>15306376</v>
      </c>
      <c r="J104" s="25">
        <v>0.17878882231292459</v>
      </c>
      <c r="K104" s="9"/>
    </row>
    <row r="105" spans="1:11" ht="13.5" thickBot="1">
      <c r="A105" s="46" t="s">
        <v>241</v>
      </c>
      <c r="B105" s="58">
        <v>200397621</v>
      </c>
      <c r="C105" s="52">
        <v>1.64388006417715E-3</v>
      </c>
      <c r="D105" s="58">
        <v>168086782</v>
      </c>
      <c r="E105" s="52">
        <v>2.3695412280468009E-2</v>
      </c>
      <c r="F105" s="58">
        <v>16619055</v>
      </c>
      <c r="G105" s="52">
        <v>3.0657411782684107E-3</v>
      </c>
      <c r="H105" s="58">
        <v>366732</v>
      </c>
      <c r="I105" s="58">
        <f>SUM(I93:I104)</f>
        <v>185072569</v>
      </c>
      <c r="J105" s="52">
        <v>2.169769373620456E-2</v>
      </c>
      <c r="K105" s="9"/>
    </row>
    <row r="106" spans="1:11" ht="13.5" thickTop="1">
      <c r="A106" s="9"/>
      <c r="B106" s="9"/>
      <c r="C106" s="9"/>
      <c r="D106" s="9"/>
      <c r="E106" s="9"/>
      <c r="F106" s="9"/>
      <c r="G106" s="9"/>
      <c r="H106" s="10"/>
      <c r="I106" s="9"/>
      <c r="J106" s="9"/>
      <c r="K106" s="9"/>
    </row>
    <row r="107" spans="1:11">
      <c r="A107" s="9"/>
      <c r="B107" s="16"/>
      <c r="C107" s="10" t="s">
        <v>104</v>
      </c>
      <c r="D107" s="10" t="s">
        <v>637</v>
      </c>
      <c r="E107" s="10" t="s">
        <v>104</v>
      </c>
      <c r="F107" s="10" t="s">
        <v>637</v>
      </c>
      <c r="G107" s="10" t="s">
        <v>104</v>
      </c>
      <c r="H107" s="10"/>
      <c r="I107" s="9"/>
      <c r="J107" s="10" t="s">
        <v>104</v>
      </c>
      <c r="K107" s="9"/>
    </row>
    <row r="108" spans="1:11">
      <c r="A108" s="9"/>
      <c r="B108" s="9"/>
      <c r="C108" s="10" t="s">
        <v>105</v>
      </c>
      <c r="D108" s="10" t="s">
        <v>86</v>
      </c>
      <c r="E108" s="10" t="s">
        <v>105</v>
      </c>
      <c r="F108" s="10" t="s">
        <v>88</v>
      </c>
      <c r="G108" s="10" t="s">
        <v>105</v>
      </c>
      <c r="H108" s="10" t="s">
        <v>636</v>
      </c>
      <c r="I108" s="10" t="s">
        <v>87</v>
      </c>
      <c r="J108" s="10" t="s">
        <v>105</v>
      </c>
      <c r="K108" s="9"/>
    </row>
    <row r="109" spans="1:11" ht="13.5" thickBot="1">
      <c r="A109" s="43" t="s">
        <v>449</v>
      </c>
      <c r="B109" s="55" t="s">
        <v>85</v>
      </c>
      <c r="C109" s="43">
        <v>2002</v>
      </c>
      <c r="D109" s="55" t="s">
        <v>89</v>
      </c>
      <c r="E109" s="43">
        <v>2002</v>
      </c>
      <c r="F109" s="55" t="s">
        <v>89</v>
      </c>
      <c r="G109" s="43">
        <v>2002</v>
      </c>
      <c r="H109" s="43" t="s">
        <v>635</v>
      </c>
      <c r="I109" s="55" t="s">
        <v>89</v>
      </c>
      <c r="J109" s="43">
        <v>2002</v>
      </c>
      <c r="K109" s="9"/>
    </row>
    <row r="110" spans="1:11">
      <c r="A110" s="17" t="s">
        <v>92</v>
      </c>
      <c r="B110" s="57">
        <v>15906242</v>
      </c>
      <c r="C110" s="25">
        <f t="shared" ref="C110:C122" si="16">B110/B93-1</f>
        <v>-6.3032794060144726E-2</v>
      </c>
      <c r="D110" s="57">
        <v>13047812</v>
      </c>
      <c r="E110" s="25">
        <f t="shared" ref="E110:E122" si="17">D110/D93-1</f>
        <v>-3.3840791432633077E-2</v>
      </c>
      <c r="F110" s="57">
        <v>1282812</v>
      </c>
      <c r="G110" s="25">
        <f t="shared" ref="G110:G122" si="18">F110/F93-1</f>
        <v>-5.1062957847853419E-2</v>
      </c>
      <c r="H110" s="57">
        <v>13106</v>
      </c>
      <c r="I110" s="57">
        <f t="shared" ref="I110:I121" si="19">H110+F110+D110</f>
        <v>14343730</v>
      </c>
      <c r="J110" s="25">
        <f t="shared" ref="J110:J122" si="20">I110/I93-1</f>
        <v>-3.5610860312622838E-2</v>
      </c>
      <c r="K110" s="9"/>
    </row>
    <row r="111" spans="1:11">
      <c r="A111" s="17" t="s">
        <v>93</v>
      </c>
      <c r="B111" s="57">
        <v>14913083</v>
      </c>
      <c r="C111" s="25">
        <f t="shared" si="16"/>
        <v>-4.2831587883687572E-2</v>
      </c>
      <c r="D111" s="57">
        <v>12204352</v>
      </c>
      <c r="E111" s="25">
        <f t="shared" si="17"/>
        <v>-1.9746273894300614E-2</v>
      </c>
      <c r="F111" s="57">
        <v>1173388</v>
      </c>
      <c r="G111" s="25">
        <f t="shared" si="18"/>
        <v>-3.9069819244350934E-2</v>
      </c>
      <c r="H111" s="57">
        <v>11907</v>
      </c>
      <c r="I111" s="57">
        <f t="shared" si="19"/>
        <v>13389647</v>
      </c>
      <c r="J111" s="25">
        <f t="shared" si="20"/>
        <v>-2.1821766551719746E-2</v>
      </c>
      <c r="K111" s="9"/>
    </row>
    <row r="112" spans="1:11">
      <c r="A112" s="17" t="s">
        <v>94</v>
      </c>
      <c r="B112" s="57">
        <v>16570852</v>
      </c>
      <c r="C112" s="25">
        <f t="shared" si="16"/>
        <v>-4.9420916574998142E-2</v>
      </c>
      <c r="D112" s="57">
        <v>13308006</v>
      </c>
      <c r="E112" s="25">
        <f t="shared" si="17"/>
        <v>-6.5543315607828112E-2</v>
      </c>
      <c r="F112" s="57">
        <v>1337507</v>
      </c>
      <c r="G112" s="25">
        <f t="shared" si="18"/>
        <v>-3.2767146508072664E-2</v>
      </c>
      <c r="H112" s="57">
        <v>60083</v>
      </c>
      <c r="I112" s="57">
        <f t="shared" si="19"/>
        <v>14705596</v>
      </c>
      <c r="J112" s="25">
        <f t="shared" si="20"/>
        <v>-6.2251898201350242E-2</v>
      </c>
      <c r="K112" s="9"/>
    </row>
    <row r="113" spans="1:11">
      <c r="A113" s="17" t="s">
        <v>95</v>
      </c>
      <c r="B113" s="57">
        <v>17066882</v>
      </c>
      <c r="C113" s="25">
        <f t="shared" si="16"/>
        <v>-6.5400467482981117E-3</v>
      </c>
      <c r="D113" s="57">
        <v>13990481</v>
      </c>
      <c r="E113" s="25">
        <f t="shared" si="17"/>
        <v>-7.9044393083537168E-3</v>
      </c>
      <c r="F113" s="57">
        <v>1409567</v>
      </c>
      <c r="G113" s="25">
        <f t="shared" si="18"/>
        <v>3.3501603885986553E-2</v>
      </c>
      <c r="H113" s="57">
        <v>14883</v>
      </c>
      <c r="I113" s="57">
        <f t="shared" si="19"/>
        <v>15414931</v>
      </c>
      <c r="J113" s="25">
        <f t="shared" si="20"/>
        <v>-4.319908052100585E-3</v>
      </c>
      <c r="K113" s="9"/>
    </row>
    <row r="114" spans="1:11">
      <c r="A114" s="17" t="s">
        <v>96</v>
      </c>
      <c r="B114" s="57">
        <v>17958464</v>
      </c>
      <c r="C114" s="25">
        <f t="shared" si="16"/>
        <v>-2.9918395438541134E-2</v>
      </c>
      <c r="D114" s="57">
        <v>15006713</v>
      </c>
      <c r="E114" s="25">
        <f t="shared" si="17"/>
        <v>-2.7951007586557663E-2</v>
      </c>
      <c r="F114" s="57">
        <v>1439968</v>
      </c>
      <c r="G114" s="25">
        <f t="shared" si="18"/>
        <v>-2.2866782568098931E-2</v>
      </c>
      <c r="H114" s="57">
        <v>13914</v>
      </c>
      <c r="I114" s="57">
        <f t="shared" si="19"/>
        <v>16460595</v>
      </c>
      <c r="J114" s="25">
        <f t="shared" si="20"/>
        <v>-2.7575738241830683E-2</v>
      </c>
      <c r="K114" s="9"/>
    </row>
    <row r="115" spans="1:11">
      <c r="A115" s="17" t="s">
        <v>97</v>
      </c>
      <c r="B115" s="57">
        <v>17598619</v>
      </c>
      <c r="C115" s="25">
        <f t="shared" si="16"/>
        <v>-2.7308844280375943E-2</v>
      </c>
      <c r="D115" s="57">
        <v>14867514</v>
      </c>
      <c r="E115" s="25">
        <f t="shared" si="17"/>
        <v>-2.7200730945011631E-2</v>
      </c>
      <c r="F115" s="57">
        <v>1498272</v>
      </c>
      <c r="G115" s="25">
        <f t="shared" si="18"/>
        <v>1.338672149775455E-2</v>
      </c>
      <c r="H115" s="57">
        <v>64991</v>
      </c>
      <c r="I115" s="57">
        <f t="shared" si="19"/>
        <v>16430777</v>
      </c>
      <c r="J115" s="25">
        <f t="shared" si="20"/>
        <v>-2.3297212890749597E-2</v>
      </c>
      <c r="K115" s="9"/>
    </row>
    <row r="116" spans="1:11">
      <c r="A116" s="17" t="s">
        <v>98</v>
      </c>
      <c r="B116" s="57">
        <v>17881302</v>
      </c>
      <c r="C116" s="25">
        <f t="shared" si="16"/>
        <v>-5.2693521103442942E-3</v>
      </c>
      <c r="D116" s="57">
        <v>14567746</v>
      </c>
      <c r="E116" s="25">
        <f t="shared" si="17"/>
        <v>-2.518457610080016E-2</v>
      </c>
      <c r="F116" s="57">
        <v>1540202</v>
      </c>
      <c r="G116" s="25">
        <f t="shared" si="18"/>
        <v>1.2966240421654396E-2</v>
      </c>
      <c r="H116" s="57">
        <v>15603</v>
      </c>
      <c r="I116" s="57">
        <f t="shared" si="19"/>
        <v>16123551</v>
      </c>
      <c r="J116" s="25">
        <f t="shared" si="20"/>
        <v>-2.1619331845211587E-2</v>
      </c>
      <c r="K116" s="9"/>
    </row>
    <row r="117" spans="1:11">
      <c r="A117" s="17" t="s">
        <v>99</v>
      </c>
      <c r="B117" s="57">
        <v>17391276</v>
      </c>
      <c r="C117" s="25">
        <f t="shared" si="16"/>
        <v>-2.4274592409256224E-2</v>
      </c>
      <c r="D117" s="57">
        <v>14196584</v>
      </c>
      <c r="E117" s="25">
        <f t="shared" si="17"/>
        <v>-4.9335744315852859E-2</v>
      </c>
      <c r="F117" s="57">
        <v>1442800</v>
      </c>
      <c r="G117" s="25">
        <f t="shared" si="18"/>
        <v>-2.8545073205875293E-2</v>
      </c>
      <c r="H117" s="57">
        <v>14128</v>
      </c>
      <c r="I117" s="57">
        <f t="shared" si="19"/>
        <v>15653512</v>
      </c>
      <c r="J117" s="25">
        <f t="shared" si="20"/>
        <v>-4.7447641151496134E-2</v>
      </c>
      <c r="K117" s="9"/>
    </row>
    <row r="118" spans="1:11">
      <c r="A118" s="17" t="s">
        <v>100</v>
      </c>
      <c r="B118" s="57">
        <v>15766410</v>
      </c>
      <c r="C118" s="25">
        <f t="shared" si="16"/>
        <v>-3.6782102574356768E-2</v>
      </c>
      <c r="D118" s="57">
        <v>13815733</v>
      </c>
      <c r="E118" s="25">
        <f t="shared" si="17"/>
        <v>-1.1975028287552814E-2</v>
      </c>
      <c r="F118" s="57">
        <v>1489001</v>
      </c>
      <c r="G118" s="25">
        <f t="shared" si="18"/>
        <v>3.3469393987558105E-2</v>
      </c>
      <c r="H118" s="57">
        <v>64758</v>
      </c>
      <c r="I118" s="57">
        <f t="shared" si="19"/>
        <v>15369492</v>
      </c>
      <c r="J118" s="25">
        <f t="shared" si="20"/>
        <v>-7.7060595202355087E-3</v>
      </c>
      <c r="K118" s="9"/>
    </row>
    <row r="119" spans="1:11">
      <c r="A119" s="17" t="s">
        <v>101</v>
      </c>
      <c r="B119" s="57">
        <v>16131946</v>
      </c>
      <c r="C119" s="25">
        <f t="shared" si="16"/>
        <v>1.3567896090946885E-3</v>
      </c>
      <c r="D119" s="57">
        <v>13018553</v>
      </c>
      <c r="E119" s="25">
        <f t="shared" si="17"/>
        <v>-1.5754963183858939E-2</v>
      </c>
      <c r="F119" s="57">
        <v>1420444</v>
      </c>
      <c r="G119" s="25">
        <f t="shared" si="18"/>
        <v>1.6425162255186088E-2</v>
      </c>
      <c r="H119" s="57">
        <v>14609</v>
      </c>
      <c r="I119" s="57">
        <f t="shared" si="19"/>
        <v>14453606</v>
      </c>
      <c r="J119" s="25">
        <f t="shared" si="20"/>
        <v>-1.2658993969500432E-2</v>
      </c>
      <c r="K119" s="9"/>
    </row>
    <row r="120" spans="1:11">
      <c r="A120" s="17" t="s">
        <v>102</v>
      </c>
      <c r="B120" s="57">
        <v>14450151</v>
      </c>
      <c r="C120" s="25">
        <f t="shared" si="16"/>
        <v>5.3450402046846257E-3</v>
      </c>
      <c r="D120" s="57">
        <v>11991382</v>
      </c>
      <c r="E120" s="25">
        <f t="shared" si="17"/>
        <v>-1.2973309894703799E-3</v>
      </c>
      <c r="F120" s="57">
        <v>1227252</v>
      </c>
      <c r="G120" s="25">
        <f t="shared" si="18"/>
        <v>-2.5722986597226383E-3</v>
      </c>
      <c r="H120" s="57">
        <v>12105</v>
      </c>
      <c r="I120" s="57">
        <f t="shared" si="19"/>
        <v>13230739</v>
      </c>
      <c r="J120" s="25">
        <f t="shared" si="20"/>
        <v>-1.4472545672934434E-3</v>
      </c>
      <c r="K120" s="9"/>
    </row>
    <row r="121" spans="1:11">
      <c r="A121" s="17" t="s">
        <v>103</v>
      </c>
      <c r="B121" s="57">
        <v>14073064</v>
      </c>
      <c r="C121" s="25">
        <f t="shared" si="16"/>
        <v>7.2048492760188321E-3</v>
      </c>
      <c r="D121" s="57">
        <v>11925789</v>
      </c>
      <c r="E121" s="25">
        <f t="shared" si="17"/>
        <v>-0.14647496009095073</v>
      </c>
      <c r="F121" s="57">
        <v>1322070</v>
      </c>
      <c r="G121" s="25">
        <f t="shared" si="18"/>
        <v>3.8619353591885064E-2</v>
      </c>
      <c r="H121" s="57">
        <v>60610</v>
      </c>
      <c r="I121" s="57">
        <f t="shared" si="19"/>
        <v>13308469</v>
      </c>
      <c r="J121" s="25">
        <f t="shared" si="20"/>
        <v>-0.13052776176411718</v>
      </c>
      <c r="K121" s="9"/>
    </row>
    <row r="122" spans="1:11" ht="13.5" thickBot="1">
      <c r="A122" s="46" t="s">
        <v>242</v>
      </c>
      <c r="B122" s="58">
        <f>SUM(B110:B121)</f>
        <v>195708291</v>
      </c>
      <c r="C122" s="52">
        <f t="shared" si="16"/>
        <v>-2.3400128088346905E-2</v>
      </c>
      <c r="D122" s="58">
        <f>SUM(D110:D121)</f>
        <v>161940665</v>
      </c>
      <c r="E122" s="52">
        <f t="shared" si="17"/>
        <v>-3.6565141689725467E-2</v>
      </c>
      <c r="F122" s="58">
        <f>SUM(F110:F121)</f>
        <v>16583283</v>
      </c>
      <c r="G122" s="52">
        <f t="shared" si="18"/>
        <v>-2.1524689580725287E-3</v>
      </c>
      <c r="H122" s="58">
        <f>SUM(H110:H121)</f>
        <v>360697</v>
      </c>
      <c r="I122" s="58">
        <f>SUM(I110:I121)</f>
        <v>178884645</v>
      </c>
      <c r="J122" s="52">
        <f t="shared" si="20"/>
        <v>-3.3435122414062324E-2</v>
      </c>
      <c r="K122" s="9"/>
    </row>
    <row r="123" spans="1:11" ht="13.5" thickTop="1">
      <c r="A123" s="9"/>
      <c r="B123" s="14"/>
      <c r="C123" s="13"/>
      <c r="D123" s="20"/>
      <c r="E123" s="13"/>
      <c r="F123" s="20"/>
      <c r="G123" s="13"/>
      <c r="H123" s="10"/>
      <c r="I123" s="14"/>
      <c r="J123" s="13"/>
      <c r="K123" s="9"/>
    </row>
    <row r="124" spans="1:11">
      <c r="A124" s="9"/>
      <c r="B124" s="16"/>
      <c r="C124" s="10" t="s">
        <v>104</v>
      </c>
      <c r="D124" s="10" t="s">
        <v>637</v>
      </c>
      <c r="E124" s="10" t="s">
        <v>104</v>
      </c>
      <c r="F124" s="10" t="s">
        <v>637</v>
      </c>
      <c r="G124" s="10" t="s">
        <v>104</v>
      </c>
      <c r="H124" s="10"/>
      <c r="I124" s="9"/>
      <c r="J124" s="10" t="s">
        <v>104</v>
      </c>
      <c r="K124" s="9"/>
    </row>
    <row r="125" spans="1:11">
      <c r="A125" s="9"/>
      <c r="B125" s="9"/>
      <c r="C125" s="10" t="s">
        <v>105</v>
      </c>
      <c r="D125" s="10" t="s">
        <v>86</v>
      </c>
      <c r="E125" s="10" t="s">
        <v>105</v>
      </c>
      <c r="F125" s="10" t="s">
        <v>88</v>
      </c>
      <c r="G125" s="10" t="s">
        <v>105</v>
      </c>
      <c r="H125" s="10" t="s">
        <v>636</v>
      </c>
      <c r="I125" s="10" t="s">
        <v>87</v>
      </c>
      <c r="J125" s="10" t="s">
        <v>105</v>
      </c>
      <c r="K125" s="9"/>
    </row>
    <row r="126" spans="1:11" ht="13.5" thickBot="1">
      <c r="A126" s="43">
        <v>2004</v>
      </c>
      <c r="B126" s="55" t="s">
        <v>85</v>
      </c>
      <c r="C126" s="43">
        <v>2003</v>
      </c>
      <c r="D126" s="55" t="s">
        <v>89</v>
      </c>
      <c r="E126" s="43">
        <v>2003</v>
      </c>
      <c r="F126" s="55" t="s">
        <v>89</v>
      </c>
      <c r="G126" s="43">
        <v>2003</v>
      </c>
      <c r="H126" s="43" t="s">
        <v>635</v>
      </c>
      <c r="I126" s="55" t="s">
        <v>89</v>
      </c>
      <c r="J126" s="43">
        <v>2003</v>
      </c>
      <c r="K126" s="9"/>
    </row>
    <row r="127" spans="1:11">
      <c r="A127" s="17" t="s">
        <v>92</v>
      </c>
      <c r="B127" s="186">
        <v>15590459</v>
      </c>
      <c r="C127" s="25">
        <f t="shared" ref="C127:C139" si="21">B127/B110-1</f>
        <v>-1.9852772263869722E-2</v>
      </c>
      <c r="D127" s="186">
        <v>12332442</v>
      </c>
      <c r="E127" s="25">
        <f t="shared" ref="E127:E139" si="22">D127/D110-1</f>
        <v>-5.4826816940648726E-2</v>
      </c>
      <c r="F127" s="186">
        <v>1210525</v>
      </c>
      <c r="G127" s="25">
        <f t="shared" ref="G127:G139" si="23">F127/F110-1</f>
        <v>-5.6350423912467251E-2</v>
      </c>
      <c r="H127" s="57">
        <v>11761</v>
      </c>
      <c r="I127" s="57">
        <f t="shared" ref="I127:I138" si="24">H127+F127+D127</f>
        <v>13554728</v>
      </c>
      <c r="J127" s="25">
        <f>I127/I110-1</f>
        <v>-5.5006752079131416E-2</v>
      </c>
      <c r="K127" s="9"/>
    </row>
    <row r="128" spans="1:11">
      <c r="A128" s="17" t="s">
        <v>93</v>
      </c>
      <c r="B128" s="186">
        <v>15156268</v>
      </c>
      <c r="C128" s="25">
        <f t="shared" si="21"/>
        <v>1.6306822673755716E-2</v>
      </c>
      <c r="D128" s="186">
        <v>12185405</v>
      </c>
      <c r="E128" s="25">
        <f t="shared" si="22"/>
        <v>-1.552478984545802E-3</v>
      </c>
      <c r="F128" s="186">
        <v>1204767</v>
      </c>
      <c r="G128" s="25">
        <f t="shared" si="23"/>
        <v>2.6742219964751568E-2</v>
      </c>
      <c r="H128" s="57">
        <v>13287</v>
      </c>
      <c r="I128" s="57">
        <f t="shared" si="24"/>
        <v>13403459</v>
      </c>
      <c r="J128" s="25">
        <f t="shared" ref="J128:J139" si="25">I128/I111-1</f>
        <v>1.0315432512895129E-3</v>
      </c>
      <c r="K128" s="9"/>
    </row>
    <row r="129" spans="1:11">
      <c r="A129" s="17" t="s">
        <v>94</v>
      </c>
      <c r="B129" s="186">
        <v>17265801</v>
      </c>
      <c r="C129" s="25">
        <f t="shared" si="21"/>
        <v>4.1938036740657658E-2</v>
      </c>
      <c r="D129" s="186">
        <v>13959969</v>
      </c>
      <c r="E129" s="25">
        <f t="shared" si="22"/>
        <v>4.8990284494912384E-2</v>
      </c>
      <c r="F129" s="186">
        <v>1479599</v>
      </c>
      <c r="G129" s="25">
        <f t="shared" si="23"/>
        <v>0.10623645334192644</v>
      </c>
      <c r="H129" s="57">
        <v>68341</v>
      </c>
      <c r="I129" s="57">
        <f t="shared" si="24"/>
        <v>15507909</v>
      </c>
      <c r="J129" s="25">
        <f t="shared" si="25"/>
        <v>5.4558346360120247E-2</v>
      </c>
      <c r="K129" s="9"/>
    </row>
    <row r="130" spans="1:11">
      <c r="A130" s="17" t="s">
        <v>95</v>
      </c>
      <c r="B130" s="186">
        <v>17400129</v>
      </c>
      <c r="C130" s="25">
        <f t="shared" si="21"/>
        <v>1.9525945043740167E-2</v>
      </c>
      <c r="D130" s="186">
        <v>14445525</v>
      </c>
      <c r="E130" s="25">
        <f t="shared" si="22"/>
        <v>3.2525257709152378E-2</v>
      </c>
      <c r="F130" s="186">
        <v>1405798</v>
      </c>
      <c r="G130" s="25">
        <f t="shared" si="23"/>
        <v>-2.6738707702436137E-3</v>
      </c>
      <c r="H130" s="57">
        <v>9747</v>
      </c>
      <c r="I130" s="57">
        <f t="shared" si="24"/>
        <v>15861070</v>
      </c>
      <c r="J130" s="25">
        <f t="shared" si="25"/>
        <v>2.8942004346305561E-2</v>
      </c>
      <c r="K130" s="9"/>
    </row>
    <row r="131" spans="1:11">
      <c r="A131" s="17" t="s">
        <v>96</v>
      </c>
      <c r="B131" s="186">
        <v>18292782</v>
      </c>
      <c r="C131" s="25">
        <f t="shared" si="21"/>
        <v>1.8616180092016821E-2</v>
      </c>
      <c r="D131" s="186">
        <v>14735622</v>
      </c>
      <c r="E131" s="25">
        <f t="shared" si="22"/>
        <v>-1.8064648800840022E-2</v>
      </c>
      <c r="F131" s="186">
        <v>1392569</v>
      </c>
      <c r="G131" s="25">
        <f t="shared" si="23"/>
        <v>-3.2916703704526817E-2</v>
      </c>
      <c r="H131" s="57">
        <v>8778</v>
      </c>
      <c r="I131" s="57">
        <f t="shared" si="24"/>
        <v>16136969</v>
      </c>
      <c r="J131" s="25">
        <f t="shared" si="25"/>
        <v>-1.9660650176983263E-2</v>
      </c>
      <c r="K131" s="9"/>
    </row>
    <row r="132" spans="1:11">
      <c r="A132" s="17" t="s">
        <v>97</v>
      </c>
      <c r="B132" s="186">
        <v>18418254</v>
      </c>
      <c r="C132" s="25">
        <f t="shared" si="21"/>
        <v>4.6573824912057082E-2</v>
      </c>
      <c r="D132" s="186">
        <v>15910704</v>
      </c>
      <c r="E132" s="25">
        <f t="shared" si="22"/>
        <v>7.0165731809635368E-2</v>
      </c>
      <c r="F132" s="186">
        <v>1634858</v>
      </c>
      <c r="G132" s="25">
        <f t="shared" si="23"/>
        <v>9.1162352363255872E-2</v>
      </c>
      <c r="H132" s="57">
        <v>61622</v>
      </c>
      <c r="I132" s="57">
        <f t="shared" si="24"/>
        <v>17607184</v>
      </c>
      <c r="J132" s="25">
        <f t="shared" si="25"/>
        <v>7.159777045236515E-2</v>
      </c>
      <c r="K132" s="9"/>
    </row>
    <row r="133" spans="1:11">
      <c r="A133" s="17" t="s">
        <v>98</v>
      </c>
      <c r="B133" s="186">
        <v>18151625</v>
      </c>
      <c r="C133" s="25">
        <f t="shared" si="21"/>
        <v>1.5117635169966892E-2</v>
      </c>
      <c r="D133" s="186">
        <v>14988832</v>
      </c>
      <c r="E133" s="25">
        <f t="shared" si="22"/>
        <v>2.8905363945801898E-2</v>
      </c>
      <c r="F133" s="186">
        <v>1482218</v>
      </c>
      <c r="G133" s="25">
        <f t="shared" si="23"/>
        <v>-3.7647009937657572E-2</v>
      </c>
      <c r="H133" s="57">
        <v>10356</v>
      </c>
      <c r="I133" s="57">
        <f t="shared" si="24"/>
        <v>16481406</v>
      </c>
      <c r="J133" s="25">
        <f t="shared" si="25"/>
        <v>2.2194552552350366E-2</v>
      </c>
      <c r="K133" s="9"/>
    </row>
    <row r="134" spans="1:11">
      <c r="A134" s="17" t="s">
        <v>99</v>
      </c>
      <c r="B134" s="186">
        <v>17479709</v>
      </c>
      <c r="C134" s="25">
        <f t="shared" si="21"/>
        <v>5.0849057883963766E-3</v>
      </c>
      <c r="D134" s="186">
        <v>14598865</v>
      </c>
      <c r="E134" s="25">
        <f t="shared" si="22"/>
        <v>2.8336464603034184E-2</v>
      </c>
      <c r="F134" s="186">
        <v>1496454</v>
      </c>
      <c r="G134" s="25">
        <f t="shared" si="23"/>
        <v>3.7187413362905541E-2</v>
      </c>
      <c r="H134" s="57">
        <v>10336</v>
      </c>
      <c r="I134" s="57">
        <f t="shared" si="24"/>
        <v>16105655</v>
      </c>
      <c r="J134" s="25">
        <f t="shared" si="25"/>
        <v>2.8884444589814651E-2</v>
      </c>
      <c r="K134" s="9"/>
    </row>
    <row r="135" spans="1:11">
      <c r="A135" s="17" t="s">
        <v>100</v>
      </c>
      <c r="B135" s="186">
        <v>15890933</v>
      </c>
      <c r="C135" s="25">
        <f t="shared" si="21"/>
        <v>7.8979932654295038E-3</v>
      </c>
      <c r="D135" s="186">
        <v>13795304</v>
      </c>
      <c r="E135" s="25">
        <f t="shared" si="22"/>
        <v>-1.4786765204567454E-3</v>
      </c>
      <c r="F135" s="186">
        <v>1500723</v>
      </c>
      <c r="G135" s="25">
        <f t="shared" si="23"/>
        <v>7.8723922952368408E-3</v>
      </c>
      <c r="H135" s="57">
        <v>61979</v>
      </c>
      <c r="I135" s="57">
        <f t="shared" si="24"/>
        <v>15358006</v>
      </c>
      <c r="J135" s="25">
        <f t="shared" si="25"/>
        <v>-7.473246350627738E-4</v>
      </c>
      <c r="K135" s="9"/>
    </row>
    <row r="136" spans="1:11">
      <c r="A136" s="17" t="s">
        <v>101</v>
      </c>
      <c r="B136" s="186">
        <v>15849111</v>
      </c>
      <c r="C136" s="25">
        <f t="shared" si="21"/>
        <v>-1.7532602700257027E-2</v>
      </c>
      <c r="D136" s="186">
        <v>12747481</v>
      </c>
      <c r="E136" s="25">
        <f t="shared" si="22"/>
        <v>-2.0821976144353327E-2</v>
      </c>
      <c r="F136" s="186">
        <v>1331803</v>
      </c>
      <c r="G136" s="25">
        <f t="shared" si="23"/>
        <v>-6.2403727285271327E-2</v>
      </c>
      <c r="H136" s="57">
        <v>11373</v>
      </c>
      <c r="I136" s="57">
        <f t="shared" si="24"/>
        <v>14090657</v>
      </c>
      <c r="J136" s="25">
        <f t="shared" si="25"/>
        <v>-2.5111311322586261E-2</v>
      </c>
      <c r="K136" s="9"/>
    </row>
    <row r="137" spans="1:11">
      <c r="A137" s="17" t="s">
        <v>102</v>
      </c>
      <c r="B137" s="186">
        <v>14803883</v>
      </c>
      <c r="C137" s="25">
        <f t="shared" si="21"/>
        <v>2.4479467377192199E-2</v>
      </c>
      <c r="D137" s="186">
        <v>12401130</v>
      </c>
      <c r="E137" s="25">
        <f t="shared" si="22"/>
        <v>3.4170206570018458E-2</v>
      </c>
      <c r="F137" s="186">
        <v>1297610</v>
      </c>
      <c r="G137" s="25">
        <f t="shared" si="23"/>
        <v>5.7329708975825566E-2</v>
      </c>
      <c r="H137" s="57">
        <v>8269</v>
      </c>
      <c r="I137" s="57">
        <f t="shared" si="24"/>
        <v>13707009</v>
      </c>
      <c r="J137" s="25">
        <f t="shared" si="25"/>
        <v>3.5997233412283336E-2</v>
      </c>
      <c r="K137" s="9"/>
    </row>
    <row r="138" spans="1:11">
      <c r="A138" s="17" t="s">
        <v>103</v>
      </c>
      <c r="B138" s="186">
        <v>13815696</v>
      </c>
      <c r="C138" s="25">
        <f t="shared" si="21"/>
        <v>-1.8287986184103211E-2</v>
      </c>
      <c r="D138" s="186">
        <v>11990998</v>
      </c>
      <c r="E138" s="25">
        <f t="shared" si="22"/>
        <v>5.4678981826694617E-3</v>
      </c>
      <c r="F138" s="186">
        <v>1391185</v>
      </c>
      <c r="G138" s="25">
        <f t="shared" si="23"/>
        <v>5.2277867283880619E-2</v>
      </c>
      <c r="H138" s="57">
        <v>58168</v>
      </c>
      <c r="I138" s="57">
        <f t="shared" si="24"/>
        <v>13440351</v>
      </c>
      <c r="J138" s="25">
        <f t="shared" si="25"/>
        <v>9.9096297252523335E-3</v>
      </c>
      <c r="K138" s="9"/>
    </row>
    <row r="139" spans="1:11" ht="13.5" thickBot="1">
      <c r="A139" s="46" t="s">
        <v>908</v>
      </c>
      <c r="B139" s="58">
        <f>SUM(B127:B138)</f>
        <v>198114650</v>
      </c>
      <c r="C139" s="52">
        <f t="shared" si="21"/>
        <v>1.2295641578107697E-2</v>
      </c>
      <c r="D139" s="58">
        <f>SUM(D127:D138)</f>
        <v>164092277</v>
      </c>
      <c r="E139" s="52">
        <f t="shared" si="22"/>
        <v>1.3286421912618529E-2</v>
      </c>
      <c r="F139" s="58">
        <f>SUM(F127:F138)</f>
        <v>16828109</v>
      </c>
      <c r="G139" s="52">
        <f t="shared" si="23"/>
        <v>1.4763421694003576E-2</v>
      </c>
      <c r="H139" s="58">
        <f>SUM(H127:H138)</f>
        <v>334017</v>
      </c>
      <c r="I139" s="58">
        <f>SUM(I127:I138)</f>
        <v>181254403</v>
      </c>
      <c r="J139" s="52">
        <f t="shared" si="25"/>
        <v>1.3247408686195561E-2</v>
      </c>
      <c r="K139" s="9"/>
    </row>
    <row r="140" spans="1:11" ht="13.5" thickTop="1">
      <c r="A140" s="9"/>
      <c r="B140" s="14"/>
      <c r="C140" s="13"/>
      <c r="D140" s="20"/>
      <c r="E140" s="13"/>
      <c r="F140" s="20"/>
      <c r="G140" s="13"/>
      <c r="H140" s="10"/>
      <c r="I140" s="14"/>
      <c r="J140" s="13"/>
      <c r="K140" s="9"/>
    </row>
    <row r="141" spans="1:11">
      <c r="A141" s="9"/>
      <c r="B141" s="16"/>
      <c r="C141" s="10" t="s">
        <v>104</v>
      </c>
      <c r="D141" s="10" t="s">
        <v>637</v>
      </c>
      <c r="E141" s="10" t="s">
        <v>104</v>
      </c>
      <c r="F141" s="10" t="s">
        <v>637</v>
      </c>
      <c r="G141" s="10" t="s">
        <v>104</v>
      </c>
      <c r="H141" s="10"/>
      <c r="I141" s="9"/>
      <c r="J141" s="10" t="s">
        <v>104</v>
      </c>
      <c r="K141" s="9"/>
    </row>
    <row r="142" spans="1:11">
      <c r="A142" s="9"/>
      <c r="B142" s="9"/>
      <c r="C142" s="10" t="s">
        <v>105</v>
      </c>
      <c r="D142" s="10" t="s">
        <v>86</v>
      </c>
      <c r="E142" s="10" t="s">
        <v>105</v>
      </c>
      <c r="F142" s="10" t="s">
        <v>88</v>
      </c>
      <c r="G142" s="10" t="s">
        <v>105</v>
      </c>
      <c r="H142" s="10" t="s">
        <v>636</v>
      </c>
      <c r="I142" s="10" t="s">
        <v>87</v>
      </c>
      <c r="J142" s="10" t="s">
        <v>105</v>
      </c>
      <c r="K142" s="9"/>
    </row>
    <row r="143" spans="1:11" ht="13.5" thickBot="1">
      <c r="A143" s="43">
        <v>2005</v>
      </c>
      <c r="B143" s="55" t="s">
        <v>85</v>
      </c>
      <c r="C143" s="43">
        <v>2004</v>
      </c>
      <c r="D143" s="55" t="s">
        <v>89</v>
      </c>
      <c r="E143" s="43">
        <v>2004</v>
      </c>
      <c r="F143" s="55" t="s">
        <v>89</v>
      </c>
      <c r="G143" s="43">
        <v>2004</v>
      </c>
      <c r="H143" s="43" t="s">
        <v>635</v>
      </c>
      <c r="I143" s="55" t="s">
        <v>89</v>
      </c>
      <c r="J143" s="43">
        <v>2004</v>
      </c>
      <c r="K143" s="9"/>
    </row>
    <row r="144" spans="1:11">
      <c r="A144" s="17" t="s">
        <v>92</v>
      </c>
      <c r="B144" s="186">
        <v>15378944</v>
      </c>
      <c r="C144" s="25">
        <f t="shared" ref="C144:C156" si="26">B144/B127-1</f>
        <v>-1.3566951428434559E-2</v>
      </c>
      <c r="D144" s="186">
        <v>11947694</v>
      </c>
      <c r="E144" s="25">
        <f t="shared" ref="E144:E156" si="27">D144/D127-1</f>
        <v>-3.1198038474456236E-2</v>
      </c>
      <c r="F144" s="186">
        <v>1196953</v>
      </c>
      <c r="G144" s="25">
        <f t="shared" ref="G144:G156" si="28">F144/F127-1</f>
        <v>-1.1211664360504692E-2</v>
      </c>
      <c r="H144" s="57">
        <v>7878</v>
      </c>
      <c r="I144" s="57">
        <f>SUM(D144+F144)</f>
        <v>13144647</v>
      </c>
      <c r="J144" s="25">
        <f>I144/I127-1</f>
        <v>-3.0253724014233208E-2</v>
      </c>
      <c r="K144" s="9"/>
    </row>
    <row r="145" spans="1:11">
      <c r="A145" s="17" t="s">
        <v>93</v>
      </c>
      <c r="B145" s="186">
        <v>15145045</v>
      </c>
      <c r="C145" s="25">
        <f t="shared" si="26"/>
        <v>-7.4048571851592637E-4</v>
      </c>
      <c r="D145" s="186">
        <v>12296446</v>
      </c>
      <c r="E145" s="25">
        <f t="shared" si="27"/>
        <v>9.1126228467581782E-3</v>
      </c>
      <c r="F145" s="186">
        <v>1198724</v>
      </c>
      <c r="G145" s="25">
        <f t="shared" si="28"/>
        <v>-5.0159076402325198E-3</v>
      </c>
      <c r="H145" s="57">
        <v>7294</v>
      </c>
      <c r="I145" s="57">
        <f t="shared" ref="I145:I156" si="29">SUM(D145+F145)</f>
        <v>13495170</v>
      </c>
      <c r="J145" s="25">
        <f t="shared" ref="J145:J156" si="30">I145/I128-1</f>
        <v>6.8423382352271744E-3</v>
      </c>
      <c r="K145" s="9"/>
    </row>
    <row r="146" spans="1:11">
      <c r="A146" s="17" t="s">
        <v>94</v>
      </c>
      <c r="B146" s="186">
        <v>16446521</v>
      </c>
      <c r="C146" s="25">
        <f t="shared" si="26"/>
        <v>-4.7451027612330332E-2</v>
      </c>
      <c r="D146" s="186">
        <v>13721504</v>
      </c>
      <c r="E146" s="25">
        <f t="shared" si="27"/>
        <v>-1.7082057990243427E-2</v>
      </c>
      <c r="F146" s="186">
        <v>1409515</v>
      </c>
      <c r="G146" s="25">
        <f t="shared" si="28"/>
        <v>-4.7366887920308187E-2</v>
      </c>
      <c r="H146" s="57">
        <v>76261</v>
      </c>
      <c r="I146" s="57">
        <f t="shared" si="29"/>
        <v>15131019</v>
      </c>
      <c r="J146" s="25">
        <f t="shared" si="30"/>
        <v>-2.4303083026860683E-2</v>
      </c>
      <c r="K146" s="9"/>
    </row>
    <row r="147" spans="1:11">
      <c r="A147" s="17" t="s">
        <v>95</v>
      </c>
      <c r="B147" s="186">
        <v>16875283</v>
      </c>
      <c r="C147" s="25">
        <f t="shared" si="26"/>
        <v>-3.0163339593631711E-2</v>
      </c>
      <c r="D147" s="186">
        <v>13624869</v>
      </c>
      <c r="E147" s="25">
        <f t="shared" si="27"/>
        <v>-5.6810396299199928E-2</v>
      </c>
      <c r="F147" s="186">
        <v>1379861</v>
      </c>
      <c r="G147" s="25">
        <f t="shared" si="28"/>
        <v>-1.8450019135039297E-2</v>
      </c>
      <c r="H147" s="57">
        <v>9762</v>
      </c>
      <c r="I147" s="57">
        <f t="shared" si="29"/>
        <v>15004730</v>
      </c>
      <c r="J147" s="25">
        <f t="shared" si="30"/>
        <v>-5.3990052373515729E-2</v>
      </c>
      <c r="K147" s="9"/>
    </row>
    <row r="148" spans="1:11">
      <c r="A148" s="17" t="s">
        <v>96</v>
      </c>
      <c r="B148" s="186">
        <v>18256550</v>
      </c>
      <c r="C148" s="25">
        <f t="shared" si="26"/>
        <v>-1.9806719393474781E-3</v>
      </c>
      <c r="D148" s="186">
        <v>14895340</v>
      </c>
      <c r="E148" s="25">
        <f t="shared" si="27"/>
        <v>1.0838904526731197E-2</v>
      </c>
      <c r="F148" s="186">
        <v>1464391</v>
      </c>
      <c r="G148" s="25">
        <f t="shared" si="28"/>
        <v>5.1575182271039965E-2</v>
      </c>
      <c r="H148" s="57">
        <v>8827</v>
      </c>
      <c r="I148" s="57">
        <f t="shared" si="29"/>
        <v>16359731</v>
      </c>
      <c r="J148" s="25">
        <f t="shared" si="30"/>
        <v>1.3804451133295315E-2</v>
      </c>
      <c r="K148" s="9"/>
    </row>
    <row r="149" spans="1:11">
      <c r="A149" s="17" t="s">
        <v>97</v>
      </c>
      <c r="B149" s="186">
        <v>18203607</v>
      </c>
      <c r="C149" s="25">
        <f t="shared" si="26"/>
        <v>-1.1654036262069178E-2</v>
      </c>
      <c r="D149" s="186">
        <v>15539472</v>
      </c>
      <c r="E149" s="25">
        <f t="shared" si="27"/>
        <v>-2.3332217103655517E-2</v>
      </c>
      <c r="F149" s="186">
        <v>1645449</v>
      </c>
      <c r="G149" s="25">
        <f t="shared" si="28"/>
        <v>6.4782384769808132E-3</v>
      </c>
      <c r="H149" s="57">
        <v>86641</v>
      </c>
      <c r="I149" s="57">
        <f t="shared" si="29"/>
        <v>17184921</v>
      </c>
      <c r="J149" s="25">
        <f t="shared" si="30"/>
        <v>-2.3982426718548555E-2</v>
      </c>
      <c r="K149" s="9"/>
    </row>
    <row r="150" spans="1:11">
      <c r="A150" s="17" t="s">
        <v>98</v>
      </c>
      <c r="B150" s="186">
        <v>17877332</v>
      </c>
      <c r="C150" s="25">
        <f t="shared" si="26"/>
        <v>-1.5111209051531183E-2</v>
      </c>
      <c r="D150" s="186">
        <v>14561198</v>
      </c>
      <c r="E150" s="25">
        <f t="shared" si="27"/>
        <v>-2.8530174999626401E-2</v>
      </c>
      <c r="F150" s="186">
        <v>1419669</v>
      </c>
      <c r="G150" s="25">
        <f t="shared" si="28"/>
        <v>-4.2199595471111517E-2</v>
      </c>
      <c r="H150" s="57">
        <v>8465</v>
      </c>
      <c r="I150" s="57">
        <f t="shared" si="29"/>
        <v>15980867</v>
      </c>
      <c r="J150" s="25">
        <f t="shared" si="30"/>
        <v>-3.03699211098859E-2</v>
      </c>
      <c r="K150" s="9"/>
    </row>
    <row r="151" spans="1:11">
      <c r="A151" s="17" t="s">
        <v>99</v>
      </c>
      <c r="B151" s="186">
        <v>18050817</v>
      </c>
      <c r="C151" s="25">
        <f t="shared" si="26"/>
        <v>3.2672626300586538E-2</v>
      </c>
      <c r="D151" s="186">
        <v>15125806</v>
      </c>
      <c r="E151" s="25">
        <f t="shared" si="27"/>
        <v>3.6094655303682943E-2</v>
      </c>
      <c r="F151" s="186">
        <v>1580513</v>
      </c>
      <c r="G151" s="25">
        <f t="shared" si="28"/>
        <v>5.6172124235024823E-2</v>
      </c>
      <c r="H151" s="57">
        <v>9159</v>
      </c>
      <c r="I151" s="57">
        <f t="shared" si="29"/>
        <v>16706319</v>
      </c>
      <c r="J151" s="25">
        <f t="shared" si="30"/>
        <v>3.729522332373314E-2</v>
      </c>
      <c r="K151" s="9"/>
    </row>
    <row r="152" spans="1:11">
      <c r="A152" s="17" t="s">
        <v>100</v>
      </c>
      <c r="B152" s="186">
        <v>15837963</v>
      </c>
      <c r="C152" s="25">
        <f t="shared" si="26"/>
        <v>-3.3333473874692654E-3</v>
      </c>
      <c r="D152" s="186">
        <v>13554291</v>
      </c>
      <c r="E152" s="25">
        <f t="shared" si="27"/>
        <v>-1.7470655231664356E-2</v>
      </c>
      <c r="F152" s="186">
        <v>1471195</v>
      </c>
      <c r="G152" s="25">
        <f t="shared" si="28"/>
        <v>-1.9675849573838722E-2</v>
      </c>
      <c r="H152" s="57">
        <v>85948</v>
      </c>
      <c r="I152" s="57">
        <f t="shared" si="29"/>
        <v>15025486</v>
      </c>
      <c r="J152" s="25">
        <f t="shared" si="30"/>
        <v>-2.1651248215425856E-2</v>
      </c>
      <c r="K152" s="9"/>
    </row>
    <row r="153" spans="1:11">
      <c r="A153" s="17" t="s">
        <v>101</v>
      </c>
      <c r="B153" s="186">
        <v>15658480</v>
      </c>
      <c r="C153" s="25">
        <f t="shared" si="26"/>
        <v>-1.2027867051975338E-2</v>
      </c>
      <c r="D153" s="186">
        <v>12843601</v>
      </c>
      <c r="E153" s="25">
        <f t="shared" si="27"/>
        <v>7.5403132587528177E-3</v>
      </c>
      <c r="F153" s="186">
        <v>1373321</v>
      </c>
      <c r="G153" s="25">
        <f t="shared" si="28"/>
        <v>3.1174280280191535E-2</v>
      </c>
      <c r="H153" s="57">
        <v>7969</v>
      </c>
      <c r="I153" s="57">
        <f t="shared" si="29"/>
        <v>14216922</v>
      </c>
      <c r="J153" s="25">
        <f t="shared" si="30"/>
        <v>8.9609022489156587E-3</v>
      </c>
      <c r="K153" s="9"/>
    </row>
    <row r="154" spans="1:11">
      <c r="A154" s="17" t="s">
        <v>102</v>
      </c>
      <c r="B154" s="186">
        <v>15038017</v>
      </c>
      <c r="C154" s="25">
        <f t="shared" si="26"/>
        <v>1.5815715376837236E-2</v>
      </c>
      <c r="D154" s="186">
        <v>12350461</v>
      </c>
      <c r="E154" s="25">
        <f t="shared" si="27"/>
        <v>-4.0858373390166847E-3</v>
      </c>
      <c r="F154" s="186">
        <v>1355172</v>
      </c>
      <c r="G154" s="25">
        <f t="shared" si="28"/>
        <v>4.4360015721210511E-2</v>
      </c>
      <c r="H154" s="57">
        <v>8124</v>
      </c>
      <c r="I154" s="57">
        <f t="shared" si="29"/>
        <v>13705633</v>
      </c>
      <c r="J154" s="25">
        <f t="shared" si="30"/>
        <v>-1.0038659783473403E-4</v>
      </c>
      <c r="K154" s="9"/>
    </row>
    <row r="155" spans="1:11">
      <c r="A155" s="17" t="s">
        <v>103</v>
      </c>
      <c r="B155" s="186">
        <v>14210224</v>
      </c>
      <c r="C155" s="376">
        <f t="shared" si="26"/>
        <v>2.8556505586110115E-2</v>
      </c>
      <c r="D155" s="377">
        <v>11983233</v>
      </c>
      <c r="E155" s="376">
        <f t="shared" si="27"/>
        <v>-6.4756911810004425E-4</v>
      </c>
      <c r="F155" s="377">
        <v>1306308</v>
      </c>
      <c r="G155" s="376">
        <f t="shared" si="28"/>
        <v>-6.1010577313585168E-2</v>
      </c>
      <c r="H155" s="378">
        <v>83275</v>
      </c>
      <c r="I155" s="378">
        <f t="shared" si="29"/>
        <v>13289541</v>
      </c>
      <c r="J155" s="376">
        <f t="shared" si="30"/>
        <v>-1.1220689102539039E-2</v>
      </c>
      <c r="K155" s="9"/>
    </row>
    <row r="156" spans="1:11" s="9" customFormat="1" ht="13.5" thickBot="1">
      <c r="A156" s="46" t="s">
        <v>1192</v>
      </c>
      <c r="B156" s="58">
        <f>SUM(B144:B155)</f>
        <v>196978783</v>
      </c>
      <c r="C156" s="52">
        <f t="shared" si="26"/>
        <v>-5.7333821602794099E-3</v>
      </c>
      <c r="D156" s="58">
        <f>SUM(D144:D155)</f>
        <v>162443915</v>
      </c>
      <c r="E156" s="52">
        <f t="shared" si="27"/>
        <v>-1.0045335649769838E-2</v>
      </c>
      <c r="F156" s="58">
        <f>SUM(F144:F155)</f>
        <v>16801071</v>
      </c>
      <c r="G156" s="52">
        <f t="shared" si="28"/>
        <v>-1.6067164765809494E-3</v>
      </c>
      <c r="H156" s="58">
        <f>SUM(H144:H155)</f>
        <v>399603</v>
      </c>
      <c r="I156" s="58">
        <f t="shared" si="29"/>
        <v>179244986</v>
      </c>
      <c r="J156" s="52">
        <f t="shared" si="30"/>
        <v>-1.1086169310877358E-2</v>
      </c>
    </row>
    <row r="157" spans="1:11" ht="13.5" thickTop="1">
      <c r="A157" s="66"/>
      <c r="B157" s="374"/>
      <c r="C157" s="283"/>
      <c r="D157" s="375"/>
      <c r="E157" s="283"/>
      <c r="F157" s="375"/>
      <c r="G157" s="283"/>
      <c r="H157" s="375"/>
      <c r="I157" s="375"/>
      <c r="J157" s="283"/>
      <c r="K157" s="9"/>
    </row>
    <row r="158" spans="1:11">
      <c r="A158" s="9"/>
      <c r="B158" s="16"/>
      <c r="C158" s="10" t="s">
        <v>104</v>
      </c>
      <c r="D158" s="10" t="s">
        <v>637</v>
      </c>
      <c r="E158" s="10" t="s">
        <v>104</v>
      </c>
      <c r="F158" s="10" t="s">
        <v>637</v>
      </c>
      <c r="G158" s="10" t="s">
        <v>104</v>
      </c>
      <c r="H158" s="10"/>
      <c r="I158" s="9"/>
      <c r="J158" s="10" t="s">
        <v>104</v>
      </c>
      <c r="K158" s="9"/>
    </row>
    <row r="159" spans="1:11">
      <c r="A159" s="9"/>
      <c r="B159" s="9"/>
      <c r="C159" s="10" t="s">
        <v>105</v>
      </c>
      <c r="D159" s="10" t="s">
        <v>86</v>
      </c>
      <c r="E159" s="10" t="s">
        <v>105</v>
      </c>
      <c r="F159" s="10" t="s">
        <v>88</v>
      </c>
      <c r="G159" s="10" t="s">
        <v>105</v>
      </c>
      <c r="H159" s="10" t="s">
        <v>636</v>
      </c>
      <c r="I159" s="10" t="s">
        <v>87</v>
      </c>
      <c r="J159" s="10" t="s">
        <v>105</v>
      </c>
      <c r="K159" s="9"/>
    </row>
    <row r="160" spans="1:11" ht="13.5" thickBot="1">
      <c r="A160" s="43">
        <v>2006</v>
      </c>
      <c r="B160" s="55" t="s">
        <v>85</v>
      </c>
      <c r="C160" s="43">
        <v>2005</v>
      </c>
      <c r="D160" s="55" t="s">
        <v>89</v>
      </c>
      <c r="E160" s="43">
        <v>2005</v>
      </c>
      <c r="F160" s="55" t="s">
        <v>89</v>
      </c>
      <c r="G160" s="43">
        <v>2005</v>
      </c>
      <c r="H160" s="43" t="s">
        <v>635</v>
      </c>
      <c r="I160" s="55" t="s">
        <v>89</v>
      </c>
      <c r="J160" s="43">
        <v>2005</v>
      </c>
      <c r="K160" s="9"/>
    </row>
    <row r="161" spans="1:11">
      <c r="A161" s="17" t="s">
        <v>92</v>
      </c>
      <c r="B161" s="186">
        <v>15906797</v>
      </c>
      <c r="C161" s="25">
        <f t="shared" ref="C161:C173" si="31">B161/B144-1</f>
        <v>3.4323097866797658E-2</v>
      </c>
      <c r="D161" s="186">
        <v>12249785</v>
      </c>
      <c r="E161" s="25">
        <f t="shared" ref="E161:E173" si="32">D161/D144-1</f>
        <v>2.528446075033397E-2</v>
      </c>
      <c r="F161" s="186">
        <v>1292923</v>
      </c>
      <c r="G161" s="25">
        <f t="shared" ref="G161:G173" si="33">F161/F144-1</f>
        <v>8.0178586794970252E-2</v>
      </c>
      <c r="H161" s="57">
        <v>7465</v>
      </c>
      <c r="I161" s="57">
        <f>SUM(D161+F161)</f>
        <v>13542708</v>
      </c>
      <c r="J161" s="25">
        <f>I161/I144-1</f>
        <v>3.0283125899082775E-2</v>
      </c>
      <c r="K161" s="9"/>
    </row>
    <row r="162" spans="1:11">
      <c r="A162" s="17" t="s">
        <v>93</v>
      </c>
      <c r="B162" s="186">
        <v>15036167</v>
      </c>
      <c r="C162" s="25">
        <f t="shared" si="31"/>
        <v>-7.189017926325092E-3</v>
      </c>
      <c r="D162" s="186">
        <v>12132712</v>
      </c>
      <c r="E162" s="25">
        <f t="shared" si="32"/>
        <v>-1.3315554754601444E-2</v>
      </c>
      <c r="F162" s="186">
        <v>1231465</v>
      </c>
      <c r="G162" s="25">
        <f t="shared" si="33"/>
        <v>2.731320971299489E-2</v>
      </c>
      <c r="H162" s="57">
        <v>7074</v>
      </c>
      <c r="I162" s="57">
        <f t="shared" ref="I162:I173" si="34">SUM(D162+F162)</f>
        <v>13364177</v>
      </c>
      <c r="J162" s="25">
        <f t="shared" ref="J162:J173" si="35">I162/I145-1</f>
        <v>-9.7066580117182166E-3</v>
      </c>
      <c r="K162" s="9"/>
    </row>
    <row r="163" spans="1:11">
      <c r="A163" s="17" t="s">
        <v>94</v>
      </c>
      <c r="B163" s="186">
        <v>17998668</v>
      </c>
      <c r="C163" s="25">
        <f t="shared" si="31"/>
        <v>9.4375400122615583E-2</v>
      </c>
      <c r="D163" s="186">
        <v>14998625</v>
      </c>
      <c r="E163" s="25">
        <f t="shared" si="32"/>
        <v>9.307441808128325E-2</v>
      </c>
      <c r="F163" s="186">
        <v>1583395</v>
      </c>
      <c r="G163" s="25">
        <f t="shared" si="33"/>
        <v>0.12336158182069723</v>
      </c>
      <c r="H163" s="57">
        <v>85133</v>
      </c>
      <c r="I163" s="57">
        <f t="shared" si="34"/>
        <v>16582020</v>
      </c>
      <c r="J163" s="25">
        <f t="shared" si="35"/>
        <v>9.5895788644505764E-2</v>
      </c>
      <c r="K163" s="9"/>
    </row>
    <row r="164" spans="1:11">
      <c r="A164" s="17" t="s">
        <v>95</v>
      </c>
      <c r="B164" s="186">
        <v>17013090</v>
      </c>
      <c r="C164" s="25">
        <f t="shared" si="31"/>
        <v>8.16620379047861E-3</v>
      </c>
      <c r="D164" s="186">
        <v>13423967</v>
      </c>
      <c r="E164" s="25">
        <f t="shared" si="32"/>
        <v>-1.4745242688204874E-2</v>
      </c>
      <c r="F164" s="186">
        <v>1334202</v>
      </c>
      <c r="G164" s="25">
        <f t="shared" si="33"/>
        <v>-3.3089564818485351E-2</v>
      </c>
      <c r="H164" s="57">
        <v>7566</v>
      </c>
      <c r="I164" s="57">
        <f t="shared" si="34"/>
        <v>14758169</v>
      </c>
      <c r="J164" s="25">
        <f t="shared" si="35"/>
        <v>-1.6432218373806151E-2</v>
      </c>
      <c r="K164" s="9"/>
    </row>
    <row r="165" spans="1:11">
      <c r="A165" s="17" t="s">
        <v>96</v>
      </c>
      <c r="B165" s="186">
        <v>18448949</v>
      </c>
      <c r="C165" s="25">
        <f t="shared" si="31"/>
        <v>1.0538628601789446E-2</v>
      </c>
      <c r="D165" s="186">
        <v>15532230</v>
      </c>
      <c r="E165" s="25">
        <f t="shared" si="32"/>
        <v>4.2757667834369739E-2</v>
      </c>
      <c r="F165" s="186">
        <v>1442236</v>
      </c>
      <c r="G165" s="25">
        <f t="shared" si="33"/>
        <v>-1.5129156079216499E-2</v>
      </c>
      <c r="H165" s="57">
        <v>8447</v>
      </c>
      <c r="I165" s="57">
        <f t="shared" si="34"/>
        <v>16974466</v>
      </c>
      <c r="J165" s="25">
        <f t="shared" si="35"/>
        <v>3.7576106844299684E-2</v>
      </c>
      <c r="K165" s="9"/>
    </row>
    <row r="166" spans="1:11">
      <c r="A166" s="17" t="s">
        <v>97</v>
      </c>
      <c r="B166" s="186">
        <v>18333135</v>
      </c>
      <c r="C166" s="25">
        <f t="shared" si="31"/>
        <v>7.1155128761020148E-3</v>
      </c>
      <c r="D166" s="186">
        <v>15592622</v>
      </c>
      <c r="E166" s="25">
        <f t="shared" si="32"/>
        <v>3.4203221319231147E-3</v>
      </c>
      <c r="F166" s="186">
        <v>1600487</v>
      </c>
      <c r="G166" s="25">
        <f t="shared" si="33"/>
        <v>-2.7325064465686832E-2</v>
      </c>
      <c r="H166" s="57">
        <v>91756</v>
      </c>
      <c r="I166" s="57">
        <f t="shared" si="34"/>
        <v>17193109</v>
      </c>
      <c r="J166" s="25">
        <f t="shared" si="35"/>
        <v>4.7646422116232046E-4</v>
      </c>
      <c r="K166" s="9"/>
    </row>
    <row r="167" spans="1:11">
      <c r="A167" s="17" t="s">
        <v>98</v>
      </c>
      <c r="B167" s="186">
        <v>17661758</v>
      </c>
      <c r="C167" s="25">
        <f t="shared" si="31"/>
        <v>-1.2058510744220707E-2</v>
      </c>
      <c r="D167" s="186">
        <v>14537543</v>
      </c>
      <c r="E167" s="25">
        <f t="shared" si="32"/>
        <v>-1.6245229273030848E-3</v>
      </c>
      <c r="F167" s="186">
        <v>1415040</v>
      </c>
      <c r="G167" s="25">
        <f t="shared" si="33"/>
        <v>-3.2606192006728874E-3</v>
      </c>
      <c r="H167" s="57">
        <v>8295</v>
      </c>
      <c r="I167" s="57">
        <f t="shared" si="34"/>
        <v>15952583</v>
      </c>
      <c r="J167" s="25">
        <f t="shared" si="35"/>
        <v>-1.7698664283983812E-3</v>
      </c>
      <c r="K167" s="9"/>
    </row>
    <row r="168" spans="1:11">
      <c r="A168" s="17" t="s">
        <v>99</v>
      </c>
      <c r="B168" s="186">
        <v>17938582</v>
      </c>
      <c r="C168" s="25">
        <f t="shared" si="31"/>
        <v>-6.2177241063382516E-3</v>
      </c>
      <c r="D168" s="186">
        <v>15352835</v>
      </c>
      <c r="E168" s="25">
        <f t="shared" si="32"/>
        <v>1.5009381979380176E-2</v>
      </c>
      <c r="F168" s="186">
        <v>1596477</v>
      </c>
      <c r="G168" s="25">
        <f t="shared" si="33"/>
        <v>1.0100517996372016E-2</v>
      </c>
      <c r="H168" s="57">
        <v>8769</v>
      </c>
      <c r="I168" s="57">
        <f t="shared" si="34"/>
        <v>16949312</v>
      </c>
      <c r="J168" s="25">
        <f t="shared" si="35"/>
        <v>1.4544975467067234E-2</v>
      </c>
      <c r="K168" s="9"/>
    </row>
    <row r="169" spans="1:11">
      <c r="A169" s="17" t="s">
        <v>100</v>
      </c>
      <c r="B169" s="186">
        <v>15951519</v>
      </c>
      <c r="C169" s="25">
        <f t="shared" si="31"/>
        <v>7.1698614272555083E-3</v>
      </c>
      <c r="D169" s="186">
        <v>13475816</v>
      </c>
      <c r="E169" s="25">
        <f t="shared" si="32"/>
        <v>-5.7896794454243006E-3</v>
      </c>
      <c r="F169" s="186">
        <v>1487447</v>
      </c>
      <c r="G169" s="25">
        <f t="shared" si="33"/>
        <v>1.1046802089457852E-2</v>
      </c>
      <c r="H169" s="57">
        <v>87634</v>
      </c>
      <c r="I169" s="57">
        <f t="shared" si="34"/>
        <v>14963263</v>
      </c>
      <c r="J169" s="25">
        <f t="shared" si="35"/>
        <v>-4.1411638864792266E-3</v>
      </c>
      <c r="K169" s="9"/>
    </row>
    <row r="170" spans="1:11">
      <c r="A170" s="17" t="s">
        <v>101</v>
      </c>
      <c r="B170" s="186">
        <v>15072745</v>
      </c>
      <c r="C170" s="25">
        <f t="shared" si="31"/>
        <v>-3.740688751398602E-2</v>
      </c>
      <c r="D170" s="186">
        <v>12539165</v>
      </c>
      <c r="E170" s="25">
        <f t="shared" si="32"/>
        <v>-2.3703321210305384E-2</v>
      </c>
      <c r="F170" s="186">
        <v>1392153</v>
      </c>
      <c r="G170" s="25">
        <f t="shared" si="33"/>
        <v>1.3712744507657026E-2</v>
      </c>
      <c r="H170" s="57">
        <v>8546</v>
      </c>
      <c r="I170" s="57">
        <f t="shared" si="34"/>
        <v>13931318</v>
      </c>
      <c r="J170" s="25">
        <f t="shared" si="35"/>
        <v>-2.0089017861953495E-2</v>
      </c>
      <c r="K170" s="9"/>
    </row>
    <row r="171" spans="1:11">
      <c r="A171" s="17" t="s">
        <v>102</v>
      </c>
      <c r="B171" s="186">
        <v>14388420</v>
      </c>
      <c r="C171" s="25">
        <f t="shared" si="31"/>
        <v>-4.3196985347203731E-2</v>
      </c>
      <c r="D171" s="186">
        <v>11985139</v>
      </c>
      <c r="E171" s="25">
        <f t="shared" si="32"/>
        <v>-2.9579624598628396E-2</v>
      </c>
      <c r="F171" s="186">
        <v>1318300</v>
      </c>
      <c r="G171" s="25">
        <f t="shared" si="33"/>
        <v>-2.7208354363874143E-2</v>
      </c>
      <c r="H171" s="57">
        <v>8639</v>
      </c>
      <c r="I171" s="57">
        <f t="shared" si="34"/>
        <v>13303439</v>
      </c>
      <c r="J171" s="25">
        <f t="shared" si="35"/>
        <v>-2.9345160489851141E-2</v>
      </c>
      <c r="K171" s="9"/>
    </row>
    <row r="172" spans="1:11">
      <c r="A172" s="17" t="s">
        <v>103</v>
      </c>
      <c r="B172" s="186">
        <v>13946328</v>
      </c>
      <c r="C172" s="376">
        <f t="shared" si="31"/>
        <v>-1.8570854336990017E-2</v>
      </c>
      <c r="D172" s="377">
        <v>11236426</v>
      </c>
      <c r="E172" s="376">
        <f t="shared" si="32"/>
        <v>-6.2320994676478336E-2</v>
      </c>
      <c r="F172" s="377">
        <v>1312537</v>
      </c>
      <c r="G172" s="376">
        <f t="shared" si="33"/>
        <v>4.768400714073584E-3</v>
      </c>
      <c r="H172" s="378">
        <v>89290</v>
      </c>
      <c r="I172" s="378">
        <f t="shared" si="34"/>
        <v>12548963</v>
      </c>
      <c r="J172" s="376">
        <f t="shared" si="35"/>
        <v>-5.5726379112717273E-2</v>
      </c>
      <c r="K172" s="9"/>
    </row>
    <row r="173" spans="1:11" s="9" customFormat="1" ht="13.5" thickBot="1">
      <c r="A173" s="46" t="s">
        <v>31</v>
      </c>
      <c r="B173" s="58">
        <f>SUM(B161:B172)</f>
        <v>197696158</v>
      </c>
      <c r="C173" s="52">
        <f t="shared" si="31"/>
        <v>3.6418896952978841E-3</v>
      </c>
      <c r="D173" s="58">
        <f>SUM(D161:D172)</f>
        <v>163056865</v>
      </c>
      <c r="E173" s="52">
        <f t="shared" si="32"/>
        <v>3.773302311754767E-3</v>
      </c>
      <c r="F173" s="58">
        <f>SUM(F161:F172)</f>
        <v>17006662</v>
      </c>
      <c r="G173" s="52">
        <f t="shared" si="33"/>
        <v>1.2236779429120936E-2</v>
      </c>
      <c r="H173" s="58">
        <f>SUM(H161:H172)</f>
        <v>418614</v>
      </c>
      <c r="I173" s="58">
        <f t="shared" si="34"/>
        <v>180063527</v>
      </c>
      <c r="J173" s="52">
        <f t="shared" si="35"/>
        <v>4.5666047249990349E-3</v>
      </c>
    </row>
    <row r="174" spans="1:11" s="9" customFormat="1" ht="13.5" thickTop="1">
      <c r="A174" s="66"/>
      <c r="B174" s="374"/>
      <c r="C174" s="283"/>
      <c r="D174" s="375"/>
      <c r="E174" s="283"/>
      <c r="F174" s="375"/>
      <c r="G174" s="283"/>
      <c r="H174" s="375"/>
      <c r="I174" s="375"/>
      <c r="J174" s="283"/>
    </row>
    <row r="175" spans="1:11">
      <c r="A175" s="9"/>
      <c r="B175" s="16"/>
      <c r="C175" s="10" t="s">
        <v>104</v>
      </c>
      <c r="D175" s="10" t="s">
        <v>637</v>
      </c>
      <c r="E175" s="10" t="s">
        <v>104</v>
      </c>
      <c r="F175" s="10" t="s">
        <v>637</v>
      </c>
      <c r="G175" s="10" t="s">
        <v>104</v>
      </c>
      <c r="H175" s="10"/>
      <c r="I175" s="9"/>
      <c r="J175" s="10" t="s">
        <v>104</v>
      </c>
      <c r="K175" s="9"/>
    </row>
    <row r="176" spans="1:11">
      <c r="A176" s="9"/>
      <c r="B176" s="9"/>
      <c r="C176" s="10" t="s">
        <v>105</v>
      </c>
      <c r="D176" s="10" t="s">
        <v>86</v>
      </c>
      <c r="E176" s="10" t="s">
        <v>105</v>
      </c>
      <c r="F176" s="10" t="s">
        <v>88</v>
      </c>
      <c r="G176" s="10" t="s">
        <v>105</v>
      </c>
      <c r="H176" s="10" t="s">
        <v>636</v>
      </c>
      <c r="I176" s="10" t="s">
        <v>87</v>
      </c>
      <c r="J176" s="10" t="s">
        <v>105</v>
      </c>
      <c r="K176" s="9"/>
    </row>
    <row r="177" spans="1:11" ht="13.5" thickBot="1">
      <c r="A177" s="43">
        <v>2007</v>
      </c>
      <c r="B177" s="55" t="s">
        <v>85</v>
      </c>
      <c r="C177" s="43">
        <v>2006</v>
      </c>
      <c r="D177" s="55" t="s">
        <v>89</v>
      </c>
      <c r="E177" s="43">
        <v>2006</v>
      </c>
      <c r="F177" s="55" t="s">
        <v>89</v>
      </c>
      <c r="G177" s="43">
        <v>2006</v>
      </c>
      <c r="H177" s="43" t="s">
        <v>635</v>
      </c>
      <c r="I177" s="55" t="s">
        <v>89</v>
      </c>
      <c r="J177" s="43">
        <v>2006</v>
      </c>
      <c r="K177" s="9"/>
    </row>
    <row r="178" spans="1:11">
      <c r="A178" s="17" t="s">
        <v>92</v>
      </c>
      <c r="B178" s="186">
        <v>15880125</v>
      </c>
      <c r="C178" s="25">
        <f t="shared" ref="C178:C190" si="36">B178/B161-1</f>
        <v>-1.6767674849940128E-3</v>
      </c>
      <c r="D178" s="186">
        <v>12824278</v>
      </c>
      <c r="E178" s="25">
        <f t="shared" ref="E178:E190" si="37">D178/D161-1</f>
        <v>4.6898210866558099E-2</v>
      </c>
      <c r="F178" s="186">
        <v>1357372</v>
      </c>
      <c r="G178" s="25">
        <f t="shared" ref="G178:G190" si="38">F178/F161-1</f>
        <v>4.9847516054706942E-2</v>
      </c>
      <c r="H178" s="57">
        <v>8419</v>
      </c>
      <c r="I178" s="57">
        <f>SUM(D178+F178)</f>
        <v>14181650</v>
      </c>
      <c r="J178" s="25">
        <f>I178/I161-1</f>
        <v>4.7179781178180891E-2</v>
      </c>
      <c r="K178" s="9"/>
    </row>
    <row r="179" spans="1:11">
      <c r="A179" s="17" t="s">
        <v>93</v>
      </c>
      <c r="B179" s="186">
        <v>15284087</v>
      </c>
      <c r="C179" s="25">
        <f t="shared" si="36"/>
        <v>1.6488244643731331E-2</v>
      </c>
      <c r="D179" s="186">
        <v>12209114</v>
      </c>
      <c r="E179" s="25">
        <f t="shared" si="37"/>
        <v>6.2971906033868486E-3</v>
      </c>
      <c r="F179" s="186">
        <v>1197553</v>
      </c>
      <c r="G179" s="25">
        <f t="shared" si="38"/>
        <v>-2.7537932462554759E-2</v>
      </c>
      <c r="H179" s="57">
        <v>8090</v>
      </c>
      <c r="I179" s="57">
        <f t="shared" ref="I179:I190" si="39">SUM(D179+F179)</f>
        <v>13406667</v>
      </c>
      <c r="J179" s="25">
        <f t="shared" ref="J179:J188" si="40">I179/I162-1</f>
        <v>3.1793951846044166E-3</v>
      </c>
      <c r="K179" s="9"/>
    </row>
    <row r="180" spans="1:11">
      <c r="A180" s="17" t="s">
        <v>94</v>
      </c>
      <c r="B180" s="186">
        <v>17388588</v>
      </c>
      <c r="C180" s="25">
        <f t="shared" si="36"/>
        <v>-3.3895841625613654E-2</v>
      </c>
      <c r="D180" s="186">
        <v>14386284</v>
      </c>
      <c r="E180" s="25">
        <f t="shared" si="37"/>
        <v>-4.082647576027798E-2</v>
      </c>
      <c r="F180" s="186">
        <v>1514744</v>
      </c>
      <c r="G180" s="25">
        <f t="shared" si="38"/>
        <v>-4.3356837681058691E-2</v>
      </c>
      <c r="H180" s="57">
        <v>88261</v>
      </c>
      <c r="I180" s="57">
        <f t="shared" si="39"/>
        <v>15901028</v>
      </c>
      <c r="J180" s="25">
        <f t="shared" si="40"/>
        <v>-4.1068096649262253E-2</v>
      </c>
      <c r="K180" s="9"/>
    </row>
    <row r="181" spans="1:11">
      <c r="A181" s="17" t="s">
        <v>95</v>
      </c>
      <c r="B181" s="186">
        <v>16777943</v>
      </c>
      <c r="C181" s="25">
        <f t="shared" si="36"/>
        <v>-1.3821533889493365E-2</v>
      </c>
      <c r="D181" s="186">
        <v>13720960</v>
      </c>
      <c r="E181" s="25">
        <f t="shared" si="37"/>
        <v>2.2124085972499818E-2</v>
      </c>
      <c r="F181" s="186">
        <v>1323587</v>
      </c>
      <c r="G181" s="25">
        <f t="shared" si="38"/>
        <v>-7.9560666225954035E-3</v>
      </c>
      <c r="H181" s="57">
        <v>8230</v>
      </c>
      <c r="I181" s="57">
        <f t="shared" si="39"/>
        <v>15044547</v>
      </c>
      <c r="J181" s="25">
        <f t="shared" si="40"/>
        <v>1.9404710706321326E-2</v>
      </c>
      <c r="K181" s="9"/>
    </row>
    <row r="182" spans="1:11">
      <c r="A182" s="17" t="s">
        <v>96</v>
      </c>
      <c r="B182" s="186">
        <v>18465892</v>
      </c>
      <c r="C182" s="25">
        <f t="shared" si="36"/>
        <v>9.1837209805278874E-4</v>
      </c>
      <c r="D182" s="186">
        <v>15480560</v>
      </c>
      <c r="E182" s="25">
        <f t="shared" si="37"/>
        <v>-3.3266311405381055E-3</v>
      </c>
      <c r="F182" s="186">
        <v>1538454</v>
      </c>
      <c r="G182" s="25">
        <f t="shared" si="38"/>
        <v>6.6714462820231857E-2</v>
      </c>
      <c r="H182" s="57">
        <v>8786</v>
      </c>
      <c r="I182" s="57">
        <f t="shared" si="39"/>
        <v>17019014</v>
      </c>
      <c r="J182" s="25">
        <f t="shared" si="40"/>
        <v>2.6244124557437409E-3</v>
      </c>
      <c r="K182" s="9"/>
    </row>
    <row r="183" spans="1:11">
      <c r="A183" s="17" t="s">
        <v>97</v>
      </c>
      <c r="B183" s="186">
        <v>18260630</v>
      </c>
      <c r="C183" s="25">
        <f t="shared" si="36"/>
        <v>-3.954860966223217E-3</v>
      </c>
      <c r="D183" s="186">
        <v>15531559</v>
      </c>
      <c r="E183" s="25">
        <f t="shared" si="37"/>
        <v>-3.9161470085018468E-3</v>
      </c>
      <c r="F183" s="186">
        <v>1595540</v>
      </c>
      <c r="G183" s="25">
        <f t="shared" si="38"/>
        <v>-3.0909341969038717E-3</v>
      </c>
      <c r="H183" s="57">
        <v>91490</v>
      </c>
      <c r="I183" s="57">
        <f t="shared" si="39"/>
        <v>17127099</v>
      </c>
      <c r="J183" s="25">
        <f t="shared" si="40"/>
        <v>-3.8393288846130247E-3</v>
      </c>
      <c r="K183" s="9"/>
    </row>
    <row r="184" spans="1:11">
      <c r="A184" s="17" t="s">
        <v>98</v>
      </c>
      <c r="B184" s="186">
        <v>18253083</v>
      </c>
      <c r="C184" s="25">
        <f t="shared" si="36"/>
        <v>3.3480528948477195E-2</v>
      </c>
      <c r="D184" s="186">
        <v>15137265</v>
      </c>
      <c r="E184" s="25">
        <f t="shared" si="37"/>
        <v>4.1253325957488096E-2</v>
      </c>
      <c r="F184" s="186">
        <v>1487897</v>
      </c>
      <c r="G184" s="25">
        <f t="shared" si="38"/>
        <v>5.1487590456806842E-2</v>
      </c>
      <c r="H184" s="57">
        <v>9101</v>
      </c>
      <c r="I184" s="57">
        <f t="shared" si="39"/>
        <v>16625162</v>
      </c>
      <c r="J184" s="25">
        <f t="shared" si="40"/>
        <v>4.2161134657628718E-2</v>
      </c>
      <c r="K184" s="9"/>
    </row>
    <row r="185" spans="1:11">
      <c r="A185" s="17" t="s">
        <v>99</v>
      </c>
      <c r="B185" s="186">
        <v>17575005</v>
      </c>
      <c r="C185" s="25">
        <f t="shared" si="36"/>
        <v>-2.0267878475567325E-2</v>
      </c>
      <c r="D185" s="186">
        <v>15075662</v>
      </c>
      <c r="E185" s="25">
        <f t="shared" si="37"/>
        <v>-1.8053538646119804E-2</v>
      </c>
      <c r="F185" s="186">
        <v>1565871</v>
      </c>
      <c r="G185" s="25">
        <f t="shared" si="38"/>
        <v>-1.9170962062090458E-2</v>
      </c>
      <c r="H185" s="57">
        <v>9317</v>
      </c>
      <c r="I185" s="57">
        <f t="shared" si="39"/>
        <v>16641533</v>
      </c>
      <c r="J185" s="25">
        <f t="shared" si="40"/>
        <v>-1.8158790162102201E-2</v>
      </c>
      <c r="K185" s="9"/>
    </row>
    <row r="186" spans="1:11">
      <c r="A186" s="17" t="s">
        <v>100</v>
      </c>
      <c r="B186" s="186">
        <v>16149482</v>
      </c>
      <c r="C186" s="25">
        <f t="shared" si="36"/>
        <v>1.2410291458763378E-2</v>
      </c>
      <c r="D186" s="186">
        <v>13754271</v>
      </c>
      <c r="E186" s="25">
        <f t="shared" si="37"/>
        <v>2.0663312707742465E-2</v>
      </c>
      <c r="F186" s="186">
        <v>1471829</v>
      </c>
      <c r="G186" s="25">
        <f t="shared" si="38"/>
        <v>-1.0499869911331339E-2</v>
      </c>
      <c r="H186" s="57">
        <v>100199</v>
      </c>
      <c r="I186" s="57">
        <f t="shared" si="39"/>
        <v>15226100</v>
      </c>
      <c r="J186" s="25">
        <f t="shared" si="40"/>
        <v>1.75654868861157E-2</v>
      </c>
      <c r="K186" s="9"/>
    </row>
    <row r="187" spans="1:11">
      <c r="A187" s="17" t="s">
        <v>101</v>
      </c>
      <c r="B187" s="186">
        <v>15575040</v>
      </c>
      <c r="C187" s="25">
        <f t="shared" si="36"/>
        <v>3.3324719551747206E-2</v>
      </c>
      <c r="D187" s="186">
        <v>13306652</v>
      </c>
      <c r="E187" s="25">
        <f t="shared" si="37"/>
        <v>6.1207185645934192E-2</v>
      </c>
      <c r="F187" s="186">
        <v>1483250</v>
      </c>
      <c r="G187" s="25">
        <f t="shared" si="38"/>
        <v>6.5436054801447874E-2</v>
      </c>
      <c r="H187" s="57">
        <v>9131</v>
      </c>
      <c r="I187" s="57">
        <f t="shared" si="39"/>
        <v>14789902</v>
      </c>
      <c r="J187" s="25">
        <f t="shared" si="40"/>
        <v>6.1629775445510626E-2</v>
      </c>
      <c r="K187" s="9"/>
    </row>
    <row r="188" spans="1:11">
      <c r="A188" s="17" t="s">
        <v>102</v>
      </c>
      <c r="B188" s="186">
        <v>14920104</v>
      </c>
      <c r="C188" s="25">
        <f t="shared" si="36"/>
        <v>3.6952215740157612E-2</v>
      </c>
      <c r="D188" s="186">
        <v>12235442</v>
      </c>
      <c r="E188" s="25">
        <f t="shared" si="37"/>
        <v>2.0884446980548255E-2</v>
      </c>
      <c r="F188" s="186">
        <v>1326900</v>
      </c>
      <c r="G188" s="25">
        <f t="shared" si="38"/>
        <v>6.5235530607601344E-3</v>
      </c>
      <c r="H188" s="57">
        <v>8687</v>
      </c>
      <c r="I188" s="57">
        <f t="shared" si="39"/>
        <v>13562342</v>
      </c>
      <c r="J188" s="25">
        <f t="shared" si="40"/>
        <v>1.9461358826089903E-2</v>
      </c>
      <c r="K188" s="9"/>
    </row>
    <row r="189" spans="1:11">
      <c r="A189" s="17" t="s">
        <v>103</v>
      </c>
      <c r="B189" s="186">
        <v>13934291</v>
      </c>
      <c r="C189" s="376">
        <f t="shared" si="36"/>
        <v>-8.6309457227740083E-4</v>
      </c>
      <c r="D189" s="377">
        <v>11405857</v>
      </c>
      <c r="E189" s="376">
        <f t="shared" si="37"/>
        <v>1.5078726990236824E-2</v>
      </c>
      <c r="F189" s="377">
        <v>1294467</v>
      </c>
      <c r="G189" s="376">
        <f t="shared" si="38"/>
        <v>-1.376723094282295E-2</v>
      </c>
      <c r="H189" s="378">
        <v>94745</v>
      </c>
      <c r="I189" s="378">
        <f t="shared" si="39"/>
        <v>12700324</v>
      </c>
      <c r="J189" s="376">
        <f>I189/I172-1</f>
        <v>1.2061634096777629E-2</v>
      </c>
      <c r="K189" s="9"/>
    </row>
    <row r="190" spans="1:11" s="9" customFormat="1" ht="13.5" thickBot="1">
      <c r="A190" s="46" t="s">
        <v>1858</v>
      </c>
      <c r="B190" s="58">
        <f>SUM(B178:B189)</f>
        <v>198464270</v>
      </c>
      <c r="C190" s="52">
        <f t="shared" si="36"/>
        <v>3.8853157682507966E-3</v>
      </c>
      <c r="D190" s="58">
        <f>SUM(D178:D189)</f>
        <v>165067904</v>
      </c>
      <c r="E190" s="52">
        <f t="shared" si="37"/>
        <v>1.2333359898707652E-2</v>
      </c>
      <c r="F190" s="58">
        <f>SUM(F178:F189)</f>
        <v>17157464</v>
      </c>
      <c r="G190" s="52">
        <f t="shared" si="38"/>
        <v>8.8672309710160491E-3</v>
      </c>
      <c r="H190" s="58">
        <f>SUM(H178:H189)</f>
        <v>444456</v>
      </c>
      <c r="I190" s="58">
        <f t="shared" si="39"/>
        <v>182225368</v>
      </c>
      <c r="J190" s="52">
        <f>I190/I173-1</f>
        <v>1.200599053021989E-2</v>
      </c>
    </row>
    <row r="191" spans="1:11" s="9" customFormat="1" ht="13.5" thickTop="1">
      <c r="A191" s="66"/>
      <c r="B191" s="375"/>
      <c r="C191" s="283"/>
      <c r="D191" s="375"/>
      <c r="E191" s="283"/>
      <c r="F191" s="375"/>
      <c r="G191" s="283"/>
      <c r="H191" s="375"/>
      <c r="I191" s="375"/>
      <c r="J191" s="283"/>
    </row>
    <row r="192" spans="1:11">
      <c r="A192" s="9"/>
      <c r="B192" s="16"/>
      <c r="C192" s="10" t="s">
        <v>104</v>
      </c>
      <c r="D192" s="10" t="s">
        <v>637</v>
      </c>
      <c r="E192" s="10" t="s">
        <v>104</v>
      </c>
      <c r="F192" s="10" t="s">
        <v>637</v>
      </c>
      <c r="G192" s="10" t="s">
        <v>104</v>
      </c>
      <c r="H192" s="10"/>
      <c r="I192" s="9"/>
      <c r="J192" s="10" t="s">
        <v>104</v>
      </c>
      <c r="K192" s="9"/>
    </row>
    <row r="193" spans="1:11">
      <c r="A193" s="9"/>
      <c r="B193" s="9"/>
      <c r="C193" s="10" t="s">
        <v>105</v>
      </c>
      <c r="D193" s="10" t="s">
        <v>86</v>
      </c>
      <c r="E193" s="10" t="s">
        <v>105</v>
      </c>
      <c r="F193" s="10" t="s">
        <v>88</v>
      </c>
      <c r="G193" s="10" t="s">
        <v>105</v>
      </c>
      <c r="H193" s="10" t="s">
        <v>636</v>
      </c>
      <c r="I193" s="10" t="s">
        <v>87</v>
      </c>
      <c r="J193" s="10" t="s">
        <v>105</v>
      </c>
      <c r="K193" s="9"/>
    </row>
    <row r="194" spans="1:11" ht="13.5" thickBot="1">
      <c r="A194" s="43">
        <v>2008</v>
      </c>
      <c r="B194" s="55" t="s">
        <v>85</v>
      </c>
      <c r="C194" s="43">
        <v>2007</v>
      </c>
      <c r="D194" s="55" t="s">
        <v>89</v>
      </c>
      <c r="E194" s="43">
        <v>2007</v>
      </c>
      <c r="F194" s="55" t="s">
        <v>89</v>
      </c>
      <c r="G194" s="43">
        <v>2007</v>
      </c>
      <c r="H194" s="43" t="s">
        <v>635</v>
      </c>
      <c r="I194" s="55" t="s">
        <v>89</v>
      </c>
      <c r="J194" s="43">
        <v>2007</v>
      </c>
      <c r="K194" s="9"/>
    </row>
    <row r="195" spans="1:11">
      <c r="A195" s="17" t="s">
        <v>92</v>
      </c>
      <c r="B195" s="186">
        <v>16219682</v>
      </c>
      <c r="C195" s="25">
        <f t="shared" ref="C195:C207" si="41">B195/B178-1</f>
        <v>2.1382514306405032E-2</v>
      </c>
      <c r="D195" s="186">
        <v>13227681</v>
      </c>
      <c r="E195" s="25">
        <f t="shared" ref="E195:E207" si="42">D195/D178-1</f>
        <v>3.1456195818587274E-2</v>
      </c>
      <c r="F195" s="186">
        <v>1371470</v>
      </c>
      <c r="G195" s="25">
        <f t="shared" ref="G195:G207" si="43">F195/F178-1</f>
        <v>1.038624636429808E-2</v>
      </c>
      <c r="H195" s="57">
        <v>7516</v>
      </c>
      <c r="I195" s="57">
        <f>SUM(D195+F195)</f>
        <v>14599151</v>
      </c>
      <c r="J195" s="25">
        <f t="shared" ref="J195:J207" si="44">I195/I178-1</f>
        <v>2.9439522199461887E-2</v>
      </c>
      <c r="K195" s="9"/>
    </row>
    <row r="196" spans="1:11">
      <c r="A196" s="17" t="s">
        <v>93</v>
      </c>
      <c r="B196" s="186">
        <v>15694198</v>
      </c>
      <c r="C196" s="25">
        <f t="shared" si="41"/>
        <v>2.6832548126688893E-2</v>
      </c>
      <c r="D196" s="186">
        <v>13054384</v>
      </c>
      <c r="E196" s="25">
        <f t="shared" si="42"/>
        <v>6.9232705993244048E-2</v>
      </c>
      <c r="F196" s="186">
        <v>1252147</v>
      </c>
      <c r="G196" s="25">
        <f t="shared" si="43"/>
        <v>4.5587961451392989E-2</v>
      </c>
      <c r="H196" s="57">
        <v>7639</v>
      </c>
      <c r="I196" s="57">
        <f t="shared" ref="I196:I207" si="45">SUM(D196+F196)</f>
        <v>14306531</v>
      </c>
      <c r="J196" s="25">
        <f t="shared" si="44"/>
        <v>6.7120634830416748E-2</v>
      </c>
      <c r="K196" s="9"/>
    </row>
    <row r="197" spans="1:11">
      <c r="A197" s="17" t="s">
        <v>94</v>
      </c>
      <c r="B197" s="186">
        <v>17386397</v>
      </c>
      <c r="C197" s="25">
        <f t="shared" si="41"/>
        <v>-1.2600218028058219E-4</v>
      </c>
      <c r="D197" s="186">
        <v>13905328</v>
      </c>
      <c r="E197" s="25">
        <f t="shared" si="42"/>
        <v>-3.3431565788635931E-2</v>
      </c>
      <c r="F197" s="186">
        <v>1459168</v>
      </c>
      <c r="G197" s="25">
        <f t="shared" si="43"/>
        <v>-3.6690028149971243E-2</v>
      </c>
      <c r="H197" s="57">
        <v>93609</v>
      </c>
      <c r="I197" s="57">
        <f t="shared" si="45"/>
        <v>15364496</v>
      </c>
      <c r="J197" s="25">
        <f t="shared" si="44"/>
        <v>-3.3741969387136472E-2</v>
      </c>
      <c r="K197" s="9"/>
    </row>
    <row r="198" spans="1:11">
      <c r="A198" s="17" t="s">
        <v>95</v>
      </c>
      <c r="B198" s="186">
        <v>14254160</v>
      </c>
      <c r="C198" s="25">
        <f t="shared" si="41"/>
        <v>-0.15042267100323325</v>
      </c>
      <c r="D198" s="186">
        <v>14361125</v>
      </c>
      <c r="E198" s="25">
        <f t="shared" si="42"/>
        <v>4.6655992000559809E-2</v>
      </c>
      <c r="F198" s="186">
        <v>1457124</v>
      </c>
      <c r="G198" s="25">
        <f t="shared" si="43"/>
        <v>0.10089023237611139</v>
      </c>
      <c r="H198" s="57">
        <v>8561</v>
      </c>
      <c r="I198" s="57">
        <f t="shared" si="45"/>
        <v>15818249</v>
      </c>
      <c r="J198" s="25">
        <f t="shared" si="44"/>
        <v>5.1427404228256313E-2</v>
      </c>
      <c r="K198" s="9"/>
    </row>
    <row r="199" spans="1:11">
      <c r="A199" s="17" t="s">
        <v>96</v>
      </c>
      <c r="B199" s="186">
        <v>18269746</v>
      </c>
      <c r="C199" s="25">
        <f t="shared" si="41"/>
        <v>-1.0622070138826767E-2</v>
      </c>
      <c r="D199" s="186">
        <v>15421564</v>
      </c>
      <c r="E199" s="25">
        <f t="shared" si="42"/>
        <v>-3.810973246445859E-3</v>
      </c>
      <c r="F199" s="186">
        <v>1489482</v>
      </c>
      <c r="G199" s="25">
        <f t="shared" si="43"/>
        <v>-3.1831955976584281E-2</v>
      </c>
      <c r="H199" s="57">
        <v>9001</v>
      </c>
      <c r="I199" s="57">
        <f t="shared" si="45"/>
        <v>16911046</v>
      </c>
      <c r="J199" s="25">
        <f t="shared" si="44"/>
        <v>-6.343963287179899E-3</v>
      </c>
      <c r="K199" s="9"/>
    </row>
    <row r="200" spans="1:11">
      <c r="A200" s="17" t="s">
        <v>97</v>
      </c>
      <c r="B200" s="186">
        <v>18269841</v>
      </c>
      <c r="C200" s="25">
        <f t="shared" si="41"/>
        <v>5.0441852225246997E-4</v>
      </c>
      <c r="D200" s="186">
        <v>15232540</v>
      </c>
      <c r="E200" s="25">
        <f t="shared" si="42"/>
        <v>-1.9252349361709276E-2</v>
      </c>
      <c r="F200" s="186">
        <v>1613439</v>
      </c>
      <c r="G200" s="25">
        <f t="shared" si="43"/>
        <v>1.1218145580806471E-2</v>
      </c>
      <c r="H200" s="57">
        <v>96662</v>
      </c>
      <c r="I200" s="57">
        <f t="shared" si="45"/>
        <v>16845979</v>
      </c>
      <c r="J200" s="25">
        <f t="shared" si="44"/>
        <v>-1.6413754600239083E-2</v>
      </c>
      <c r="K200" s="9"/>
    </row>
    <row r="201" spans="1:11">
      <c r="A201" s="17" t="s">
        <v>98</v>
      </c>
      <c r="B201" s="186">
        <v>18039102</v>
      </c>
      <c r="C201" s="25">
        <f t="shared" si="41"/>
        <v>-1.1723005916315588E-2</v>
      </c>
      <c r="D201" s="186">
        <v>15134199</v>
      </c>
      <c r="E201" s="25">
        <f t="shared" si="42"/>
        <v>-2.0254649700590655E-4</v>
      </c>
      <c r="F201" s="186">
        <v>1505707</v>
      </c>
      <c r="G201" s="25">
        <f t="shared" si="43"/>
        <v>1.1969914584141206E-2</v>
      </c>
      <c r="H201" s="57">
        <v>7573</v>
      </c>
      <c r="I201" s="57">
        <f t="shared" si="45"/>
        <v>16639906</v>
      </c>
      <c r="J201" s="25">
        <f t="shared" si="44"/>
        <v>8.8684850108533553E-4</v>
      </c>
      <c r="K201" s="9"/>
    </row>
    <row r="202" spans="1:11">
      <c r="A202" s="17" t="s">
        <v>99</v>
      </c>
      <c r="B202" s="186">
        <v>17799816</v>
      </c>
      <c r="C202" s="25">
        <f t="shared" si="41"/>
        <v>1.2791518409240865E-2</v>
      </c>
      <c r="D202" s="186">
        <v>14977228</v>
      </c>
      <c r="E202" s="25">
        <f t="shared" si="42"/>
        <v>-6.5293318462565919E-3</v>
      </c>
      <c r="F202" s="186">
        <v>1470704</v>
      </c>
      <c r="G202" s="25">
        <f t="shared" si="43"/>
        <v>-6.077575994446538E-2</v>
      </c>
      <c r="H202" s="57">
        <v>6841</v>
      </c>
      <c r="I202" s="57">
        <f t="shared" si="45"/>
        <v>16447932</v>
      </c>
      <c r="J202" s="25">
        <f t="shared" si="44"/>
        <v>-1.1633603707062345E-2</v>
      </c>
      <c r="K202" s="9"/>
    </row>
    <row r="203" spans="1:11">
      <c r="A203" s="17" t="s">
        <v>100</v>
      </c>
      <c r="B203" s="186">
        <v>16360651</v>
      </c>
      <c r="C203" s="25">
        <f t="shared" si="41"/>
        <v>1.3075899276521641E-2</v>
      </c>
      <c r="D203" s="186">
        <v>14432000</v>
      </c>
      <c r="E203" s="25">
        <f t="shared" si="42"/>
        <v>4.9274076394161481E-2</v>
      </c>
      <c r="F203" s="186">
        <v>1555156</v>
      </c>
      <c r="G203" s="25">
        <f t="shared" si="43"/>
        <v>5.6614593135479785E-2</v>
      </c>
      <c r="H203" s="57">
        <v>100494</v>
      </c>
      <c r="I203" s="57">
        <f t="shared" si="45"/>
        <v>15987156</v>
      </c>
      <c r="J203" s="25">
        <f t="shared" si="44"/>
        <v>4.9983646501730483E-2</v>
      </c>
      <c r="K203" s="9"/>
    </row>
    <row r="204" spans="1:11">
      <c r="A204" s="17" t="s">
        <v>101</v>
      </c>
      <c r="B204" s="186">
        <v>15967129</v>
      </c>
      <c r="C204" s="25">
        <f t="shared" si="41"/>
        <v>2.5174188958744237E-2</v>
      </c>
      <c r="D204" s="186">
        <v>13548870</v>
      </c>
      <c r="E204" s="25">
        <f t="shared" si="42"/>
        <v>1.820277557420158E-2</v>
      </c>
      <c r="F204" s="186">
        <v>1407397</v>
      </c>
      <c r="G204" s="25">
        <f t="shared" si="43"/>
        <v>-5.1139726950952258E-2</v>
      </c>
      <c r="H204" s="57">
        <v>7551</v>
      </c>
      <c r="I204" s="57">
        <f t="shared" si="45"/>
        <v>14956267</v>
      </c>
      <c r="J204" s="25">
        <f t="shared" si="44"/>
        <v>1.1248553235849723E-2</v>
      </c>
      <c r="K204" s="9"/>
    </row>
    <row r="205" spans="1:11">
      <c r="A205" s="17" t="s">
        <v>102</v>
      </c>
      <c r="B205" s="186">
        <v>14315941</v>
      </c>
      <c r="C205" s="25">
        <f t="shared" si="41"/>
        <v>-4.0493216401172538E-2</v>
      </c>
      <c r="D205" s="186">
        <v>11900035</v>
      </c>
      <c r="E205" s="25">
        <f t="shared" si="42"/>
        <v>-2.7412740790238699E-2</v>
      </c>
      <c r="F205" s="186">
        <v>1230151</v>
      </c>
      <c r="G205" s="25">
        <f t="shared" si="43"/>
        <v>-7.2913557916949312E-2</v>
      </c>
      <c r="H205" s="57">
        <v>6575</v>
      </c>
      <c r="I205" s="57">
        <f t="shared" si="45"/>
        <v>13130186</v>
      </c>
      <c r="J205" s="25">
        <f t="shared" si="44"/>
        <v>-3.186440807937152E-2</v>
      </c>
      <c r="K205" s="9"/>
    </row>
    <row r="206" spans="1:11">
      <c r="A206" s="17" t="s">
        <v>103</v>
      </c>
      <c r="B206" s="186">
        <v>13961733</v>
      </c>
      <c r="C206" s="376">
        <f t="shared" si="41"/>
        <v>1.9693861711371774E-3</v>
      </c>
      <c r="D206" s="377">
        <v>11670121</v>
      </c>
      <c r="E206" s="376">
        <f t="shared" si="42"/>
        <v>2.3169148973198661E-2</v>
      </c>
      <c r="F206" s="377">
        <v>1419144</v>
      </c>
      <c r="G206" s="376">
        <f t="shared" si="43"/>
        <v>9.6315317424082725E-2</v>
      </c>
      <c r="H206" s="378">
        <v>86744</v>
      </c>
      <c r="I206" s="378">
        <f t="shared" si="45"/>
        <v>13089265</v>
      </c>
      <c r="J206" s="376">
        <f t="shared" si="44"/>
        <v>3.0624494304239747E-2</v>
      </c>
      <c r="K206" s="9"/>
    </row>
    <row r="207" spans="1:11" s="9" customFormat="1" ht="13.5" thickBot="1">
      <c r="A207" s="46" t="s">
        <v>1859</v>
      </c>
      <c r="B207" s="58">
        <f>SUM(B195:B206)</f>
        <v>196538396</v>
      </c>
      <c r="C207" s="52">
        <f t="shared" si="41"/>
        <v>-9.7038827190405463E-3</v>
      </c>
      <c r="D207" s="58">
        <f>SUM(D195:D206)</f>
        <v>166865075</v>
      </c>
      <c r="E207" s="52">
        <f t="shared" si="42"/>
        <v>1.0887464833866156E-2</v>
      </c>
      <c r="F207" s="58">
        <f>SUM(F195:F206)</f>
        <v>17231089</v>
      </c>
      <c r="G207" s="52">
        <f t="shared" si="43"/>
        <v>4.2911353332870661E-3</v>
      </c>
      <c r="H207" s="58">
        <f>SUM(H195:H206)</f>
        <v>438766</v>
      </c>
      <c r="I207" s="58">
        <f t="shared" si="45"/>
        <v>184096164</v>
      </c>
      <c r="J207" s="52">
        <f t="shared" si="44"/>
        <v>1.0266386181752685E-2</v>
      </c>
    </row>
    <row r="208" spans="1:11" s="9" customFormat="1" ht="13.5" thickTop="1">
      <c r="A208" s="66"/>
      <c r="B208" s="375"/>
      <c r="C208" s="283"/>
      <c r="D208" s="375"/>
      <c r="E208" s="283"/>
      <c r="F208" s="375"/>
      <c r="G208" s="283"/>
      <c r="H208" s="375"/>
      <c r="I208" s="375"/>
      <c r="J208" s="283"/>
    </row>
    <row r="209" spans="1:11">
      <c r="A209" s="9"/>
      <c r="B209" s="16"/>
      <c r="C209" s="10" t="s">
        <v>104</v>
      </c>
      <c r="D209" s="10" t="s">
        <v>637</v>
      </c>
      <c r="E209" s="10" t="s">
        <v>104</v>
      </c>
      <c r="F209" s="10" t="s">
        <v>637</v>
      </c>
      <c r="G209" s="10" t="s">
        <v>104</v>
      </c>
      <c r="H209" s="10"/>
      <c r="I209" s="9"/>
      <c r="J209" s="10" t="s">
        <v>104</v>
      </c>
      <c r="K209" s="9"/>
    </row>
    <row r="210" spans="1:11">
      <c r="A210" s="9"/>
      <c r="B210" s="9"/>
      <c r="C210" s="10" t="s">
        <v>105</v>
      </c>
      <c r="D210" s="10" t="s">
        <v>86</v>
      </c>
      <c r="E210" s="10" t="s">
        <v>105</v>
      </c>
      <c r="F210" s="10" t="s">
        <v>88</v>
      </c>
      <c r="G210" s="10" t="s">
        <v>105</v>
      </c>
      <c r="H210" s="10" t="s">
        <v>636</v>
      </c>
      <c r="I210" s="10" t="s">
        <v>87</v>
      </c>
      <c r="J210" s="10" t="s">
        <v>105</v>
      </c>
      <c r="K210" s="9"/>
    </row>
    <row r="211" spans="1:11" ht="13.5" thickBot="1">
      <c r="A211" s="43">
        <v>2009</v>
      </c>
      <c r="B211" s="55" t="s">
        <v>85</v>
      </c>
      <c r="C211" s="43">
        <v>2008</v>
      </c>
      <c r="D211" s="55" t="s">
        <v>89</v>
      </c>
      <c r="E211" s="43">
        <v>2008</v>
      </c>
      <c r="F211" s="55" t="s">
        <v>89</v>
      </c>
      <c r="G211" s="43">
        <v>2008</v>
      </c>
      <c r="H211" s="43" t="s">
        <v>635</v>
      </c>
      <c r="I211" s="55" t="s">
        <v>89</v>
      </c>
      <c r="J211" s="43">
        <v>2008</v>
      </c>
      <c r="K211" s="9"/>
    </row>
    <row r="212" spans="1:11">
      <c r="A212" s="17" t="s">
        <v>92</v>
      </c>
      <c r="B212" s="186">
        <v>16115720</v>
      </c>
      <c r="C212" s="25">
        <f t="shared" ref="C212:C224" si="46">B212/B195-1</f>
        <v>-6.4096201146236487E-3</v>
      </c>
      <c r="D212" s="186">
        <v>13092845</v>
      </c>
      <c r="E212" s="25">
        <f t="shared" ref="E212:E224" si="47">D212/D195-1</f>
        <v>-1.0193472310074614E-2</v>
      </c>
      <c r="F212" s="186">
        <v>1234063</v>
      </c>
      <c r="G212" s="25">
        <f t="shared" ref="G212:G224" si="48">F212/F195-1</f>
        <v>-0.10018957760650982</v>
      </c>
      <c r="H212" s="57">
        <v>6298</v>
      </c>
      <c r="I212" s="57">
        <f>SUM(D212+F212)</f>
        <v>14326908</v>
      </c>
      <c r="J212" s="25">
        <f t="shared" ref="J212:J224" si="49">I212/I195-1</f>
        <v>-1.8647865208052172E-2</v>
      </c>
      <c r="K212" s="9"/>
    </row>
    <row r="213" spans="1:11">
      <c r="A213" s="17" t="s">
        <v>93</v>
      </c>
      <c r="B213" s="186">
        <v>15238281</v>
      </c>
      <c r="C213" s="25">
        <f t="shared" si="46"/>
        <v>-2.9050034923734258E-2</v>
      </c>
      <c r="D213" s="186">
        <v>12739731</v>
      </c>
      <c r="E213" s="25">
        <f t="shared" si="47"/>
        <v>-2.4103243783850647E-2</v>
      </c>
      <c r="F213" s="186">
        <v>1290827</v>
      </c>
      <c r="G213" s="25">
        <f t="shared" si="48"/>
        <v>3.0890941718504372E-2</v>
      </c>
      <c r="H213" s="57">
        <v>5934</v>
      </c>
      <c r="I213" s="57">
        <f t="shared" ref="I213:I224" si="50">SUM(D213+F213)</f>
        <v>14030558</v>
      </c>
      <c r="J213" s="25">
        <f t="shared" si="49"/>
        <v>-1.9290001188967509E-2</v>
      </c>
      <c r="K213" s="9"/>
    </row>
    <row r="214" spans="1:11">
      <c r="A214" s="17" t="s">
        <v>94</v>
      </c>
      <c r="B214" s="186">
        <v>17197373</v>
      </c>
      <c r="C214" s="25">
        <f t="shared" si="46"/>
        <v>-1.087194776468059E-2</v>
      </c>
      <c r="D214" s="186">
        <v>14209384</v>
      </c>
      <c r="E214" s="25">
        <f t="shared" si="47"/>
        <v>2.1866150873967261E-2</v>
      </c>
      <c r="F214" s="186">
        <v>1525649</v>
      </c>
      <c r="G214" s="25">
        <f t="shared" si="48"/>
        <v>4.5560894975767097E-2</v>
      </c>
      <c r="H214" s="57">
        <v>88659</v>
      </c>
      <c r="I214" s="57">
        <f t="shared" si="50"/>
        <v>15735033</v>
      </c>
      <c r="J214" s="25">
        <f t="shared" si="49"/>
        <v>2.4116443520177944E-2</v>
      </c>
      <c r="K214" s="9"/>
    </row>
    <row r="215" spans="1:11">
      <c r="A215" s="17" t="s">
        <v>95</v>
      </c>
      <c r="B215" s="186">
        <v>17247985</v>
      </c>
      <c r="C215" s="25">
        <f t="shared" si="46"/>
        <v>0.21003166794816397</v>
      </c>
      <c r="D215" s="186">
        <v>14393850</v>
      </c>
      <c r="E215" s="25">
        <f t="shared" si="47"/>
        <v>2.2787212004631296E-3</v>
      </c>
      <c r="F215" s="186">
        <v>1506953</v>
      </c>
      <c r="G215" s="25">
        <f t="shared" si="48"/>
        <v>3.4196815096038558E-2</v>
      </c>
      <c r="H215" s="57">
        <v>6057</v>
      </c>
      <c r="I215" s="57">
        <f t="shared" si="50"/>
        <v>15900803</v>
      </c>
      <c r="J215" s="25">
        <f t="shared" si="49"/>
        <v>5.2189088691170227E-3</v>
      </c>
      <c r="K215" s="9"/>
    </row>
    <row r="216" spans="1:11">
      <c r="A216" s="17" t="s">
        <v>96</v>
      </c>
      <c r="B216" s="186">
        <v>18519267</v>
      </c>
      <c r="C216" s="25">
        <f t="shared" si="46"/>
        <v>1.3657606405693912E-2</v>
      </c>
      <c r="D216" s="186">
        <v>15456145</v>
      </c>
      <c r="E216" s="25">
        <f t="shared" si="47"/>
        <v>2.2423795666899338E-3</v>
      </c>
      <c r="F216" s="186">
        <v>1493631</v>
      </c>
      <c r="G216" s="25">
        <f t="shared" si="48"/>
        <v>2.7855321514458353E-3</v>
      </c>
      <c r="H216" s="57">
        <v>6445</v>
      </c>
      <c r="I216" s="57">
        <f t="shared" si="50"/>
        <v>16949776</v>
      </c>
      <c r="J216" s="25">
        <f t="shared" si="49"/>
        <v>2.2902190674662926E-3</v>
      </c>
      <c r="K216" s="9"/>
    </row>
    <row r="217" spans="1:11">
      <c r="A217" s="17" t="s">
        <v>97</v>
      </c>
      <c r="B217" s="186">
        <v>18435290</v>
      </c>
      <c r="C217" s="25">
        <f t="shared" si="46"/>
        <v>9.0558533049083234E-3</v>
      </c>
      <c r="D217" s="186">
        <v>15478411</v>
      </c>
      <c r="E217" s="25">
        <f t="shared" si="47"/>
        <v>1.6141168839865161E-2</v>
      </c>
      <c r="F217" s="186">
        <v>1711852</v>
      </c>
      <c r="G217" s="25">
        <f t="shared" si="48"/>
        <v>6.0995798415682367E-2</v>
      </c>
      <c r="H217" s="57">
        <v>99904</v>
      </c>
      <c r="I217" s="57">
        <f t="shared" si="50"/>
        <v>17190263</v>
      </c>
      <c r="J217" s="25">
        <f t="shared" si="49"/>
        <v>2.0437161888899436E-2</v>
      </c>
      <c r="K217" s="9"/>
    </row>
    <row r="218" spans="1:11">
      <c r="A218" s="17" t="s">
        <v>98</v>
      </c>
      <c r="B218" s="186">
        <v>17956767</v>
      </c>
      <c r="C218" s="25">
        <f t="shared" si="46"/>
        <v>-4.5642515907942105E-3</v>
      </c>
      <c r="D218" s="186">
        <v>15495960</v>
      </c>
      <c r="E218" s="25">
        <f t="shared" si="47"/>
        <v>2.3903544548343758E-2</v>
      </c>
      <c r="F218" s="186">
        <v>1485178</v>
      </c>
      <c r="G218" s="25">
        <f t="shared" si="48"/>
        <v>-1.3634126692643411E-2</v>
      </c>
      <c r="H218" s="57">
        <v>7456</v>
      </c>
      <c r="I218" s="57">
        <f t="shared" si="50"/>
        <v>16981138</v>
      </c>
      <c r="J218" s="25">
        <f t="shared" si="49"/>
        <v>2.0506846613195906E-2</v>
      </c>
      <c r="K218" s="9"/>
    </row>
    <row r="219" spans="1:11">
      <c r="A219" s="17" t="s">
        <v>99</v>
      </c>
      <c r="B219" s="186">
        <v>16789530</v>
      </c>
      <c r="C219" s="25">
        <f t="shared" si="46"/>
        <v>-5.6758227163696495E-2</v>
      </c>
      <c r="D219" s="186">
        <v>14346151</v>
      </c>
      <c r="E219" s="25">
        <f t="shared" si="47"/>
        <v>-4.2135767713491479E-2</v>
      </c>
      <c r="F219" s="186">
        <v>1447856</v>
      </c>
      <c r="G219" s="25">
        <f t="shared" si="48"/>
        <v>-1.5535417051969702E-2</v>
      </c>
      <c r="H219" s="57">
        <v>7412</v>
      </c>
      <c r="I219" s="57">
        <f t="shared" si="50"/>
        <v>15794007</v>
      </c>
      <c r="J219" s="25">
        <f t="shared" si="49"/>
        <v>-3.9757277693025506E-2</v>
      </c>
      <c r="K219" s="9"/>
    </row>
    <row r="220" spans="1:11">
      <c r="A220" s="17" t="s">
        <v>100</v>
      </c>
      <c r="B220" s="186">
        <v>16085531</v>
      </c>
      <c r="C220" s="25">
        <f t="shared" si="46"/>
        <v>-1.6815956773358232E-2</v>
      </c>
      <c r="D220" s="186">
        <v>13668269</v>
      </c>
      <c r="E220" s="25">
        <f t="shared" si="47"/>
        <v>-5.2919276607538812E-2</v>
      </c>
      <c r="F220" s="186">
        <v>1622920</v>
      </c>
      <c r="G220" s="25">
        <f t="shared" si="48"/>
        <v>4.3573763661008957E-2</v>
      </c>
      <c r="H220" s="57">
        <v>103874</v>
      </c>
      <c r="I220" s="57">
        <f t="shared" si="50"/>
        <v>15291189</v>
      </c>
      <c r="J220" s="25">
        <f t="shared" si="49"/>
        <v>-4.353288352224749E-2</v>
      </c>
      <c r="K220" s="9"/>
    </row>
    <row r="221" spans="1:11">
      <c r="A221" s="17" t="s">
        <v>101</v>
      </c>
      <c r="B221" s="186">
        <v>15442321</v>
      </c>
      <c r="C221" s="25">
        <f t="shared" si="46"/>
        <v>-3.2868025303734894E-2</v>
      </c>
      <c r="D221" s="186">
        <v>13055381</v>
      </c>
      <c r="E221" s="25">
        <f t="shared" si="47"/>
        <v>-3.6422889879377363E-2</v>
      </c>
      <c r="F221" s="186">
        <v>1394131</v>
      </c>
      <c r="G221" s="25">
        <f t="shared" si="48"/>
        <v>-9.4259118074004888E-3</v>
      </c>
      <c r="H221" s="57">
        <v>6000</v>
      </c>
      <c r="I221" s="57">
        <f t="shared" si="50"/>
        <v>14449512</v>
      </c>
      <c r="J221" s="25">
        <f t="shared" si="49"/>
        <v>-3.3882452085135961E-2</v>
      </c>
      <c r="K221" s="9"/>
    </row>
    <row r="222" spans="1:11">
      <c r="A222" s="17" t="s">
        <v>102</v>
      </c>
      <c r="B222" s="186">
        <v>13898785</v>
      </c>
      <c r="C222" s="25">
        <f t="shared" si="46"/>
        <v>-2.9139265103146239E-2</v>
      </c>
      <c r="D222" s="186">
        <v>11543747</v>
      </c>
      <c r="E222" s="25">
        <f t="shared" si="47"/>
        <v>-2.9940080008168057E-2</v>
      </c>
      <c r="F222" s="186">
        <v>1264381</v>
      </c>
      <c r="G222" s="25">
        <f t="shared" si="48"/>
        <v>2.7825852273420049E-2</v>
      </c>
      <c r="H222" s="57">
        <v>5927</v>
      </c>
      <c r="I222" s="57">
        <f t="shared" si="50"/>
        <v>12808128</v>
      </c>
      <c r="J222" s="25">
        <f t="shared" si="49"/>
        <v>-2.4528060760144577E-2</v>
      </c>
      <c r="K222" s="9"/>
    </row>
    <row r="223" spans="1:11">
      <c r="A223" s="17" t="s">
        <v>103</v>
      </c>
      <c r="B223" s="186">
        <v>13883249</v>
      </c>
      <c r="C223" s="376">
        <f t="shared" si="46"/>
        <v>-5.6213651987184754E-3</v>
      </c>
      <c r="D223" s="377">
        <v>11883754</v>
      </c>
      <c r="E223" s="376">
        <f t="shared" si="47"/>
        <v>1.830597986087712E-2</v>
      </c>
      <c r="F223" s="377">
        <v>1427641</v>
      </c>
      <c r="G223" s="376">
        <f t="shared" si="48"/>
        <v>5.9874121301290995E-3</v>
      </c>
      <c r="H223" s="378">
        <v>96260</v>
      </c>
      <c r="I223" s="378">
        <f t="shared" si="50"/>
        <v>13311395</v>
      </c>
      <c r="J223" s="376">
        <f t="shared" si="49"/>
        <v>1.697039520553667E-2</v>
      </c>
      <c r="K223" s="9"/>
    </row>
    <row r="224" spans="1:11" s="9" customFormat="1" ht="13.5" thickBot="1">
      <c r="A224" s="46" t="s">
        <v>1860</v>
      </c>
      <c r="B224" s="58">
        <f>SUM(B212:B223)</f>
        <v>196810099</v>
      </c>
      <c r="C224" s="52">
        <f t="shared" si="46"/>
        <v>1.3824423396637808E-3</v>
      </c>
      <c r="D224" s="58">
        <f>SUM(D212:D223)</f>
        <v>165363628</v>
      </c>
      <c r="E224" s="52">
        <f t="shared" si="47"/>
        <v>-8.9979703661775545E-3</v>
      </c>
      <c r="F224" s="58">
        <f>SUM(F212:F223)</f>
        <v>17405082</v>
      </c>
      <c r="G224" s="52">
        <f t="shared" si="48"/>
        <v>1.0097620643709782E-2</v>
      </c>
      <c r="H224" s="58">
        <f>SUM(H212:H223)</f>
        <v>440226</v>
      </c>
      <c r="I224" s="58">
        <f t="shared" si="50"/>
        <v>182768710</v>
      </c>
      <c r="J224" s="52">
        <f t="shared" si="49"/>
        <v>-7.2106554050740401E-3</v>
      </c>
    </row>
    <row r="225" spans="1:10" s="9" customFormat="1" ht="13.5" thickTop="1">
      <c r="A225" s="66"/>
      <c r="B225" s="375"/>
      <c r="C225" s="283"/>
      <c r="D225" s="375"/>
      <c r="E225" s="283"/>
      <c r="F225" s="375"/>
      <c r="G225" s="283"/>
      <c r="H225" s="375"/>
      <c r="I225" s="375"/>
      <c r="J225" s="283"/>
    </row>
    <row r="226" spans="1:10" s="9" customFormat="1">
      <c r="B226" s="16"/>
      <c r="C226" s="10" t="s">
        <v>104</v>
      </c>
      <c r="D226" s="10" t="s">
        <v>637</v>
      </c>
      <c r="E226" s="10" t="s">
        <v>104</v>
      </c>
      <c r="F226" s="10" t="s">
        <v>637</v>
      </c>
      <c r="G226" s="10" t="s">
        <v>104</v>
      </c>
      <c r="H226" s="10"/>
      <c r="J226" s="10" t="s">
        <v>104</v>
      </c>
    </row>
    <row r="227" spans="1:10" s="9" customFormat="1">
      <c r="C227" s="10" t="s">
        <v>105</v>
      </c>
      <c r="D227" s="10" t="s">
        <v>86</v>
      </c>
      <c r="E227" s="10" t="s">
        <v>105</v>
      </c>
      <c r="F227" s="10" t="s">
        <v>88</v>
      </c>
      <c r="G227" s="10" t="s">
        <v>105</v>
      </c>
      <c r="H227" s="10" t="s">
        <v>636</v>
      </c>
      <c r="I227" s="10" t="s">
        <v>87</v>
      </c>
      <c r="J227" s="10" t="s">
        <v>105</v>
      </c>
    </row>
    <row r="228" spans="1:10" s="9" customFormat="1" ht="13.5" thickBot="1">
      <c r="A228" s="43">
        <v>2010</v>
      </c>
      <c r="B228" s="55" t="s">
        <v>85</v>
      </c>
      <c r="C228" s="43">
        <v>2009</v>
      </c>
      <c r="D228" s="55" t="s">
        <v>89</v>
      </c>
      <c r="E228" s="43">
        <v>2009</v>
      </c>
      <c r="F228" s="55" t="s">
        <v>89</v>
      </c>
      <c r="G228" s="43">
        <v>2009</v>
      </c>
      <c r="H228" s="43" t="s">
        <v>635</v>
      </c>
      <c r="I228" s="55" t="s">
        <v>89</v>
      </c>
      <c r="J228" s="43">
        <v>2009</v>
      </c>
    </row>
    <row r="229" spans="1:10" s="9" customFormat="1">
      <c r="A229" s="17" t="s">
        <v>92</v>
      </c>
      <c r="B229" s="186">
        <v>15012331</v>
      </c>
      <c r="C229" s="25">
        <f t="shared" ref="C229:C241" si="51">B229/B212-1</f>
        <v>-6.8466627615768938E-2</v>
      </c>
      <c r="D229" s="186">
        <v>11908922</v>
      </c>
      <c r="E229" s="25">
        <f t="shared" ref="E229:E241" si="52">D229/D212-1</f>
        <v>-9.0425190247039544E-2</v>
      </c>
      <c r="F229" s="186">
        <v>1245143</v>
      </c>
      <c r="G229" s="25">
        <f t="shared" ref="G229:G241" si="53">F229/F212-1</f>
        <v>8.9784719256633672E-3</v>
      </c>
      <c r="H229" s="57">
        <v>5267</v>
      </c>
      <c r="I229" s="57">
        <f>SUM(D229+F229)</f>
        <v>13154065</v>
      </c>
      <c r="J229" s="25">
        <f t="shared" ref="J229:J241" si="54">I229/I212-1</f>
        <v>-8.1862953262490379E-2</v>
      </c>
    </row>
    <row r="230" spans="1:10" s="9" customFormat="1">
      <c r="A230" s="17" t="s">
        <v>93</v>
      </c>
      <c r="B230" s="186">
        <v>14297845</v>
      </c>
      <c r="C230" s="25">
        <f t="shared" si="51"/>
        <v>-6.1715360151187615E-2</v>
      </c>
      <c r="D230" s="186">
        <v>11847648</v>
      </c>
      <c r="E230" s="25">
        <f t="shared" si="52"/>
        <v>-7.0023692023010509E-2</v>
      </c>
      <c r="F230" s="186">
        <v>1308677</v>
      </c>
      <c r="G230" s="25">
        <f t="shared" si="53"/>
        <v>1.3828344154561467E-2</v>
      </c>
      <c r="H230" s="57">
        <v>4736</v>
      </c>
      <c r="I230" s="57">
        <f t="shared" ref="I230:I241" si="55">SUM(D230+F230)</f>
        <v>13156325</v>
      </c>
      <c r="J230" s="25">
        <f t="shared" si="54"/>
        <v>-6.2309211080557203E-2</v>
      </c>
    </row>
    <row r="231" spans="1:10" s="9" customFormat="1">
      <c r="A231" s="17" t="s">
        <v>94</v>
      </c>
      <c r="B231" s="186">
        <v>16987652</v>
      </c>
      <c r="C231" s="25">
        <f t="shared" si="51"/>
        <v>-1.2194943960336269E-2</v>
      </c>
      <c r="D231" s="186">
        <v>14212648</v>
      </c>
      <c r="E231" s="25">
        <f t="shared" si="52"/>
        <v>2.2970735395699826E-4</v>
      </c>
      <c r="F231" s="186">
        <v>1658845</v>
      </c>
      <c r="G231" s="25">
        <f t="shared" si="53"/>
        <v>8.7304484845465824E-2</v>
      </c>
      <c r="H231" s="57">
        <v>101336</v>
      </c>
      <c r="I231" s="57">
        <f t="shared" si="55"/>
        <v>15871493</v>
      </c>
      <c r="J231" s="25">
        <f t="shared" si="54"/>
        <v>8.6723682117475498E-3</v>
      </c>
    </row>
    <row r="232" spans="1:10" s="9" customFormat="1">
      <c r="A232" s="17" t="s">
        <v>95</v>
      </c>
      <c r="B232" s="186">
        <v>17116136</v>
      </c>
      <c r="C232" s="25">
        <f t="shared" si="51"/>
        <v>-7.6443132342705056E-3</v>
      </c>
      <c r="D232" s="186">
        <v>13758882</v>
      </c>
      <c r="E232" s="25">
        <f t="shared" si="52"/>
        <v>-4.4113840285955441E-2</v>
      </c>
      <c r="F232" s="186">
        <v>1486282</v>
      </c>
      <c r="G232" s="25">
        <f t="shared" si="53"/>
        <v>-1.3717083412687736E-2</v>
      </c>
      <c r="H232" s="57">
        <v>5972</v>
      </c>
      <c r="I232" s="57">
        <f t="shared" si="55"/>
        <v>15245164</v>
      </c>
      <c r="J232" s="25">
        <f t="shared" si="54"/>
        <v>-4.1233074832761618E-2</v>
      </c>
    </row>
    <row r="233" spans="1:10" s="9" customFormat="1">
      <c r="A233" s="17" t="s">
        <v>96</v>
      </c>
      <c r="B233" s="186">
        <v>18517551</v>
      </c>
      <c r="C233" s="25">
        <f t="shared" si="51"/>
        <v>-9.2660254857768187E-5</v>
      </c>
      <c r="D233" s="186">
        <v>15066715</v>
      </c>
      <c r="E233" s="25">
        <f t="shared" si="52"/>
        <v>-2.5195803998992017E-2</v>
      </c>
      <c r="F233" s="186">
        <v>1507136</v>
      </c>
      <c r="G233" s="25">
        <f t="shared" si="53"/>
        <v>9.0417244955414144E-3</v>
      </c>
      <c r="H233" s="57">
        <v>5916</v>
      </c>
      <c r="I233" s="57">
        <f t="shared" si="55"/>
        <v>16573851</v>
      </c>
      <c r="J233" s="25">
        <f t="shared" si="54"/>
        <v>-2.2178759176522456E-2</v>
      </c>
    </row>
    <row r="234" spans="1:10" s="9" customFormat="1">
      <c r="A234" s="17" t="s">
        <v>97</v>
      </c>
      <c r="B234" s="186">
        <v>18667697</v>
      </c>
      <c r="C234" s="25">
        <f t="shared" si="51"/>
        <v>1.2606636510735569E-2</v>
      </c>
      <c r="D234" s="186">
        <v>15624610</v>
      </c>
      <c r="E234" s="25">
        <f t="shared" si="52"/>
        <v>9.445349396653091E-3</v>
      </c>
      <c r="F234" s="186">
        <v>1717761</v>
      </c>
      <c r="G234" s="25">
        <f t="shared" si="53"/>
        <v>3.4518170963377948E-3</v>
      </c>
      <c r="H234" s="57">
        <v>112498</v>
      </c>
      <c r="I234" s="57">
        <f t="shared" si="55"/>
        <v>17342371</v>
      </c>
      <c r="J234" s="25">
        <f t="shared" si="54"/>
        <v>8.8484975477105543E-3</v>
      </c>
    </row>
    <row r="235" spans="1:10" s="9" customFormat="1">
      <c r="A235" s="17" t="s">
        <v>98</v>
      </c>
      <c r="B235" s="186">
        <v>18173291</v>
      </c>
      <c r="C235" s="25">
        <f t="shared" si="51"/>
        <v>1.2058072591797808E-2</v>
      </c>
      <c r="D235" s="186">
        <v>15254822</v>
      </c>
      <c r="E235" s="25">
        <f t="shared" si="52"/>
        <v>-1.5561346312200075E-2</v>
      </c>
      <c r="F235" s="186">
        <v>1472824</v>
      </c>
      <c r="G235" s="25">
        <f t="shared" si="53"/>
        <v>-8.3181948561047436E-3</v>
      </c>
      <c r="H235" s="57">
        <v>7120</v>
      </c>
      <c r="I235" s="57">
        <f t="shared" si="55"/>
        <v>16727646</v>
      </c>
      <c r="J235" s="25">
        <f t="shared" si="54"/>
        <v>-1.4927857014058743E-2</v>
      </c>
    </row>
    <row r="236" spans="1:10" s="9" customFormat="1">
      <c r="A236" s="17" t="s">
        <v>99</v>
      </c>
      <c r="B236" s="186">
        <v>17633678</v>
      </c>
      <c r="C236" s="25">
        <f t="shared" si="51"/>
        <v>5.0278238878634474E-2</v>
      </c>
      <c r="D236" s="186">
        <v>15357493</v>
      </c>
      <c r="E236" s="25">
        <f t="shared" si="52"/>
        <v>7.0495702993785603E-2</v>
      </c>
      <c r="F236" s="186">
        <v>1518152</v>
      </c>
      <c r="G236" s="25">
        <f t="shared" si="53"/>
        <v>4.8551789680741697E-2</v>
      </c>
      <c r="H236" s="57">
        <v>6839</v>
      </c>
      <c r="I236" s="57">
        <f t="shared" si="55"/>
        <v>16875645</v>
      </c>
      <c r="J236" s="25">
        <f t="shared" si="54"/>
        <v>6.8484077536498544E-2</v>
      </c>
    </row>
    <row r="237" spans="1:10" s="9" customFormat="1">
      <c r="A237" s="17" t="s">
        <v>100</v>
      </c>
      <c r="B237" s="186">
        <v>15684644</v>
      </c>
      <c r="C237" s="25">
        <f t="shared" si="51"/>
        <v>-2.4922211147397011E-2</v>
      </c>
      <c r="D237" s="186">
        <v>13213621</v>
      </c>
      <c r="E237" s="25">
        <f t="shared" si="52"/>
        <v>-3.3263026942182639E-2</v>
      </c>
      <c r="F237" s="186">
        <v>1623762</v>
      </c>
      <c r="G237" s="25">
        <f t="shared" si="53"/>
        <v>5.1881793310815105E-4</v>
      </c>
      <c r="H237" s="57">
        <v>125524</v>
      </c>
      <c r="I237" s="57">
        <f t="shared" si="55"/>
        <v>14837383</v>
      </c>
      <c r="J237" s="25">
        <f t="shared" si="54"/>
        <v>-2.9677613689818361E-2</v>
      </c>
    </row>
    <row r="238" spans="1:10" s="9" customFormat="1">
      <c r="A238" s="17" t="s">
        <v>101</v>
      </c>
      <c r="B238" s="186">
        <v>15105702</v>
      </c>
      <c r="C238" s="25">
        <f t="shared" si="51"/>
        <v>-2.1798471874791336E-2</v>
      </c>
      <c r="D238" s="186">
        <v>12458328</v>
      </c>
      <c r="E238" s="25">
        <f t="shared" si="52"/>
        <v>-4.5732330599926541E-2</v>
      </c>
      <c r="F238" s="186">
        <v>1357309</v>
      </c>
      <c r="G238" s="25">
        <f t="shared" si="53"/>
        <v>-2.641215208613823E-2</v>
      </c>
      <c r="H238" s="57">
        <v>6888</v>
      </c>
      <c r="I238" s="57">
        <f t="shared" si="55"/>
        <v>13815637</v>
      </c>
      <c r="J238" s="25">
        <f t="shared" si="54"/>
        <v>-4.3868263509521999E-2</v>
      </c>
    </row>
    <row r="239" spans="1:10" s="9" customFormat="1">
      <c r="A239" s="17" t="s">
        <v>102</v>
      </c>
      <c r="B239" s="186">
        <v>14281010</v>
      </c>
      <c r="C239" s="25">
        <f t="shared" si="51"/>
        <v>2.750060526873388E-2</v>
      </c>
      <c r="D239" s="186">
        <v>11950035</v>
      </c>
      <c r="E239" s="25">
        <f t="shared" si="52"/>
        <v>3.5195504544581535E-2</v>
      </c>
      <c r="F239" s="186">
        <v>1338822</v>
      </c>
      <c r="G239" s="25">
        <f t="shared" si="53"/>
        <v>5.8875449725992457E-2</v>
      </c>
      <c r="H239" s="57">
        <v>6891</v>
      </c>
      <c r="I239" s="57">
        <f t="shared" si="55"/>
        <v>13288857</v>
      </c>
      <c r="J239" s="25">
        <f t="shared" si="54"/>
        <v>3.7533119594057807E-2</v>
      </c>
    </row>
    <row r="240" spans="1:10" s="9" customFormat="1">
      <c r="A240" s="17" t="s">
        <v>103</v>
      </c>
      <c r="B240" s="186">
        <v>13666294</v>
      </c>
      <c r="C240" s="376">
        <f t="shared" si="51"/>
        <v>-1.5627105730077973E-2</v>
      </c>
      <c r="D240" s="377">
        <v>12290553</v>
      </c>
      <c r="E240" s="376">
        <f t="shared" si="52"/>
        <v>3.4231523136544206E-2</v>
      </c>
      <c r="F240" s="377">
        <v>1465815</v>
      </c>
      <c r="G240" s="376">
        <f t="shared" si="53"/>
        <v>2.6739215250892956E-2</v>
      </c>
      <c r="H240" s="378">
        <v>114262</v>
      </c>
      <c r="I240" s="378">
        <f t="shared" si="55"/>
        <v>13756368</v>
      </c>
      <c r="J240" s="376">
        <f t="shared" si="54"/>
        <v>3.3427976556927419E-2</v>
      </c>
    </row>
    <row r="241" spans="1:11" ht="13.5" thickBot="1">
      <c r="A241" s="46" t="s">
        <v>1957</v>
      </c>
      <c r="B241" s="58">
        <f>SUM(B229:B240)</f>
        <v>195143831</v>
      </c>
      <c r="C241" s="52">
        <f t="shared" si="51"/>
        <v>-8.4663744821347198E-3</v>
      </c>
      <c r="D241" s="58">
        <f>SUM(D229:D240)</f>
        <v>162944277</v>
      </c>
      <c r="E241" s="52">
        <f t="shared" si="52"/>
        <v>-1.4630490569546573E-2</v>
      </c>
      <c r="F241" s="58">
        <f>SUM(F229:F240)</f>
        <v>17700528</v>
      </c>
      <c r="G241" s="52">
        <f t="shared" si="53"/>
        <v>1.6974697390107041E-2</v>
      </c>
      <c r="H241" s="58">
        <f>SUM(H229:H240)</f>
        <v>503249</v>
      </c>
      <c r="I241" s="58">
        <f t="shared" si="55"/>
        <v>180644805</v>
      </c>
      <c r="J241" s="52">
        <f t="shared" si="54"/>
        <v>-1.1620725451309433E-2</v>
      </c>
      <c r="K241" s="9"/>
    </row>
    <row r="242" spans="1:11" ht="13.5" thickTop="1">
      <c r="A242" s="66"/>
      <c r="B242" s="375"/>
      <c r="C242" s="283"/>
      <c r="D242" s="375"/>
      <c r="E242" s="283"/>
      <c r="F242" s="375"/>
      <c r="G242" s="283"/>
      <c r="H242" s="375"/>
      <c r="I242" s="375"/>
      <c r="J242" s="283"/>
      <c r="K242" s="9"/>
    </row>
    <row r="243" spans="1:11" s="9" customFormat="1">
      <c r="B243" s="16"/>
      <c r="C243" s="572" t="s">
        <v>104</v>
      </c>
      <c r="D243" s="572" t="s">
        <v>637</v>
      </c>
      <c r="E243" s="572" t="s">
        <v>104</v>
      </c>
      <c r="F243" s="572" t="s">
        <v>637</v>
      </c>
      <c r="G243" s="572" t="s">
        <v>104</v>
      </c>
      <c r="H243" s="572"/>
      <c r="J243" s="572" t="s">
        <v>104</v>
      </c>
    </row>
    <row r="244" spans="1:11" s="9" customFormat="1">
      <c r="C244" s="572" t="s">
        <v>105</v>
      </c>
      <c r="D244" s="572" t="s">
        <v>86</v>
      </c>
      <c r="E244" s="572" t="s">
        <v>105</v>
      </c>
      <c r="F244" s="572" t="s">
        <v>88</v>
      </c>
      <c r="G244" s="572" t="s">
        <v>105</v>
      </c>
      <c r="H244" s="572" t="s">
        <v>636</v>
      </c>
      <c r="I244" s="572" t="s">
        <v>87</v>
      </c>
      <c r="J244" s="572" t="s">
        <v>105</v>
      </c>
    </row>
    <row r="245" spans="1:11" s="9" customFormat="1" ht="13.5" thickBot="1">
      <c r="A245" s="43">
        <v>2011</v>
      </c>
      <c r="B245" s="55" t="s">
        <v>85</v>
      </c>
      <c r="C245" s="43">
        <v>2010</v>
      </c>
      <c r="D245" s="55" t="s">
        <v>89</v>
      </c>
      <c r="E245" s="43">
        <v>2010</v>
      </c>
      <c r="F245" s="55" t="s">
        <v>89</v>
      </c>
      <c r="G245" s="43">
        <v>2010</v>
      </c>
      <c r="H245" s="43" t="s">
        <v>635</v>
      </c>
      <c r="I245" s="55" t="s">
        <v>89</v>
      </c>
      <c r="J245" s="43">
        <v>2010</v>
      </c>
    </row>
    <row r="246" spans="1:11" s="9" customFormat="1">
      <c r="A246" s="17" t="s">
        <v>92</v>
      </c>
      <c r="B246" s="186">
        <v>15209711</v>
      </c>
      <c r="C246" s="25">
        <f t="shared" ref="C246:C258" si="56">B246/B229-1</f>
        <v>1.3147858250660782E-2</v>
      </c>
      <c r="D246" s="186">
        <v>11497948</v>
      </c>
      <c r="E246" s="25">
        <f t="shared" ref="E246:E258" si="57">D246/D229-1</f>
        <v>-3.4509756634563571E-2</v>
      </c>
      <c r="F246" s="186">
        <v>1217227</v>
      </c>
      <c r="G246" s="25">
        <f t="shared" ref="G246:G258" si="58">F246/F229-1</f>
        <v>-2.2419914821028564E-2</v>
      </c>
      <c r="H246" s="57">
        <v>6569</v>
      </c>
      <c r="I246" s="57">
        <f>SUM(D246+F246)</f>
        <v>12715175</v>
      </c>
      <c r="J246" s="25">
        <f t="shared" ref="J246:J258" si="59">I246/I229-1</f>
        <v>-3.3365351319154968E-2</v>
      </c>
    </row>
    <row r="247" spans="1:11" s="9" customFormat="1">
      <c r="A247" s="17" t="s">
        <v>93</v>
      </c>
      <c r="B247" s="186">
        <v>14377329</v>
      </c>
      <c r="C247" s="25">
        <f t="shared" si="56"/>
        <v>5.5591594397617072E-3</v>
      </c>
      <c r="D247" s="186">
        <v>11516622</v>
      </c>
      <c r="E247" s="25">
        <f t="shared" si="57"/>
        <v>-2.7940229149279294E-2</v>
      </c>
      <c r="F247" s="186">
        <v>1240849</v>
      </c>
      <c r="G247" s="25">
        <f t="shared" si="58"/>
        <v>-5.1829443017643029E-2</v>
      </c>
      <c r="H247" s="57">
        <v>6552</v>
      </c>
      <c r="I247" s="57">
        <f t="shared" ref="I247:I258" si="60">SUM(D247+F247)</f>
        <v>12757471</v>
      </c>
      <c r="J247" s="25">
        <f t="shared" si="59"/>
        <v>-3.0316520760926724E-2</v>
      </c>
    </row>
    <row r="248" spans="1:11" s="9" customFormat="1">
      <c r="A248" s="17" t="s">
        <v>94</v>
      </c>
      <c r="B248" s="186">
        <v>17768121</v>
      </c>
      <c r="C248" s="25">
        <f t="shared" si="56"/>
        <v>4.5943312236440992E-2</v>
      </c>
      <c r="D248" s="186">
        <v>14534907</v>
      </c>
      <c r="E248" s="25">
        <f t="shared" si="57"/>
        <v>2.2674099858098318E-2</v>
      </c>
      <c r="F248" s="186">
        <v>1759680</v>
      </c>
      <c r="G248" s="25">
        <f t="shared" si="58"/>
        <v>6.0786269964945516E-2</v>
      </c>
      <c r="H248" s="57">
        <v>112160</v>
      </c>
      <c r="I248" s="57">
        <f t="shared" si="60"/>
        <v>16294587</v>
      </c>
      <c r="J248" s="25">
        <f t="shared" si="59"/>
        <v>2.6657479545245E-2</v>
      </c>
    </row>
    <row r="249" spans="1:11" s="9" customFormat="1">
      <c r="A249" s="17" t="s">
        <v>95</v>
      </c>
      <c r="B249" s="186">
        <v>16677866</v>
      </c>
      <c r="C249" s="25">
        <f t="shared" si="56"/>
        <v>-2.5605662399504237E-2</v>
      </c>
      <c r="D249" s="186">
        <v>13406451</v>
      </c>
      <c r="E249" s="25">
        <f t="shared" si="57"/>
        <v>-2.5614799225692875E-2</v>
      </c>
      <c r="F249" s="186">
        <v>1442895</v>
      </c>
      <c r="G249" s="25">
        <f t="shared" si="58"/>
        <v>-2.9191633889127377E-2</v>
      </c>
      <c r="H249" s="57">
        <v>7304</v>
      </c>
      <c r="I249" s="57">
        <f t="shared" si="60"/>
        <v>14849346</v>
      </c>
      <c r="J249" s="25">
        <f t="shared" si="59"/>
        <v>-2.5963512101280117E-2</v>
      </c>
    </row>
    <row r="250" spans="1:11" s="9" customFormat="1">
      <c r="A250" s="17" t="s">
        <v>96</v>
      </c>
      <c r="B250" s="186">
        <v>17657642</v>
      </c>
      <c r="C250" s="25">
        <f t="shared" si="56"/>
        <v>-4.6437512174261064E-2</v>
      </c>
      <c r="D250" s="186">
        <v>14638219</v>
      </c>
      <c r="E250" s="25">
        <f t="shared" si="57"/>
        <v>-2.8439908765779398E-2</v>
      </c>
      <c r="F250" s="186">
        <v>1491020</v>
      </c>
      <c r="G250" s="25">
        <f t="shared" si="58"/>
        <v>-1.069312921992438E-2</v>
      </c>
      <c r="H250" s="57">
        <v>7051</v>
      </c>
      <c r="I250" s="57">
        <f t="shared" si="60"/>
        <v>16129239</v>
      </c>
      <c r="J250" s="25">
        <f t="shared" si="59"/>
        <v>-2.6826113013807107E-2</v>
      </c>
    </row>
    <row r="251" spans="1:11" s="9" customFormat="1">
      <c r="A251" s="17" t="s">
        <v>97</v>
      </c>
      <c r="B251" s="186">
        <v>18236486</v>
      </c>
      <c r="C251" s="25">
        <f t="shared" si="56"/>
        <v>-2.3099314286063266E-2</v>
      </c>
      <c r="D251" s="186">
        <v>15800624</v>
      </c>
      <c r="E251" s="25">
        <f t="shared" si="57"/>
        <v>1.1265177178822361E-2</v>
      </c>
      <c r="F251" s="186">
        <v>1791045</v>
      </c>
      <c r="G251" s="25">
        <f t="shared" si="58"/>
        <v>4.2662512421693055E-2</v>
      </c>
      <c r="H251" s="57">
        <v>124387</v>
      </c>
      <c r="I251" s="57">
        <f t="shared" si="60"/>
        <v>17591669</v>
      </c>
      <c r="J251" s="25">
        <f t="shared" si="59"/>
        <v>1.4375081700189751E-2</v>
      </c>
    </row>
    <row r="252" spans="1:11" s="9" customFormat="1">
      <c r="A252" s="17" t="s">
        <v>98</v>
      </c>
      <c r="B252" s="186">
        <v>16877901</v>
      </c>
      <c r="C252" s="25">
        <f t="shared" si="56"/>
        <v>-7.1279879907277133E-2</v>
      </c>
      <c r="D252" s="186">
        <v>13839549</v>
      </c>
      <c r="E252" s="25">
        <f t="shared" si="57"/>
        <v>-9.2775451591634472E-2</v>
      </c>
      <c r="F252" s="186">
        <v>1385067</v>
      </c>
      <c r="G252" s="25">
        <f t="shared" si="58"/>
        <v>-5.9584172990119644E-2</v>
      </c>
      <c r="H252" s="57">
        <v>6825</v>
      </c>
      <c r="I252" s="57">
        <f t="shared" si="60"/>
        <v>15224616</v>
      </c>
      <c r="J252" s="25">
        <f t="shared" si="59"/>
        <v>-8.9853049257498596E-2</v>
      </c>
    </row>
    <row r="253" spans="1:11" s="9" customFormat="1">
      <c r="A253" s="17" t="s">
        <v>99</v>
      </c>
      <c r="B253" s="186">
        <v>17027545</v>
      </c>
      <c r="C253" s="25">
        <f t="shared" si="56"/>
        <v>-3.4373600334541621E-2</v>
      </c>
      <c r="D253" s="186">
        <v>14671793</v>
      </c>
      <c r="E253" s="25">
        <f t="shared" si="57"/>
        <v>-4.4649214556047645E-2</v>
      </c>
      <c r="F253" s="186">
        <v>1579097</v>
      </c>
      <c r="G253" s="25">
        <f t="shared" si="58"/>
        <v>4.0144201634618959E-2</v>
      </c>
      <c r="H253" s="57">
        <v>8031</v>
      </c>
      <c r="I253" s="57">
        <f t="shared" si="60"/>
        <v>16250890</v>
      </c>
      <c r="J253" s="25">
        <f t="shared" si="59"/>
        <v>-3.7021103489674023E-2</v>
      </c>
    </row>
    <row r="254" spans="1:11" s="9" customFormat="1">
      <c r="A254" s="17" t="s">
        <v>100</v>
      </c>
      <c r="B254" s="186">
        <v>16049690</v>
      </c>
      <c r="C254" s="25">
        <f t="shared" si="56"/>
        <v>2.3274101726503904E-2</v>
      </c>
      <c r="D254" s="186">
        <v>13808329</v>
      </c>
      <c r="E254" s="25">
        <f t="shared" si="57"/>
        <v>4.5007193713214599E-2</v>
      </c>
      <c r="F254" s="186">
        <v>1660104</v>
      </c>
      <c r="G254" s="25">
        <f t="shared" si="58"/>
        <v>2.2381358844461241E-2</v>
      </c>
      <c r="H254" s="57">
        <v>133563</v>
      </c>
      <c r="I254" s="57">
        <f t="shared" si="60"/>
        <v>15468433</v>
      </c>
      <c r="J254" s="25">
        <f t="shared" si="59"/>
        <v>4.2531085165085969E-2</v>
      </c>
    </row>
    <row r="255" spans="1:11" s="9" customFormat="1">
      <c r="A255" s="17" t="s">
        <v>101</v>
      </c>
      <c r="B255" s="186">
        <v>14921953</v>
      </c>
      <c r="C255" s="25">
        <f t="shared" si="56"/>
        <v>-1.2164214546268703E-2</v>
      </c>
      <c r="D255" s="186">
        <v>12264633</v>
      </c>
      <c r="E255" s="25">
        <f t="shared" si="57"/>
        <v>-1.5547431404920431E-2</v>
      </c>
      <c r="F255" s="186">
        <v>1379808</v>
      </c>
      <c r="G255" s="25">
        <f t="shared" si="58"/>
        <v>1.6576181252758282E-2</v>
      </c>
      <c r="H255" s="57">
        <v>8884</v>
      </c>
      <c r="I255" s="57">
        <f t="shared" si="60"/>
        <v>13644441</v>
      </c>
      <c r="J255" s="25">
        <f t="shared" si="59"/>
        <v>-1.2391466278391605E-2</v>
      </c>
    </row>
    <row r="256" spans="1:11" s="9" customFormat="1">
      <c r="A256" s="17" t="s">
        <v>102</v>
      </c>
      <c r="B256" s="186">
        <v>14285502</v>
      </c>
      <c r="C256" s="25">
        <f t="shared" si="56"/>
        <v>3.1454357920068787E-4</v>
      </c>
      <c r="D256" s="186">
        <v>11885961</v>
      </c>
      <c r="E256" s="25">
        <f t="shared" si="57"/>
        <v>-5.3618253000932148E-3</v>
      </c>
      <c r="F256" s="186">
        <v>1337122</v>
      </c>
      <c r="G256" s="25">
        <f t="shared" si="58"/>
        <v>-1.269772979529793E-3</v>
      </c>
      <c r="H256" s="57">
        <v>8078</v>
      </c>
      <c r="I256" s="57">
        <f t="shared" si="60"/>
        <v>13223083</v>
      </c>
      <c r="J256" s="25">
        <f t="shared" si="59"/>
        <v>-4.9495603722727877E-3</v>
      </c>
    </row>
    <row r="257" spans="1:11" s="9" customFormat="1">
      <c r="A257" s="17" t="s">
        <v>103</v>
      </c>
      <c r="B257" s="186">
        <v>13921581</v>
      </c>
      <c r="C257" s="376">
        <f t="shared" si="56"/>
        <v>1.8680045958326286E-2</v>
      </c>
      <c r="D257" s="377">
        <v>11795538</v>
      </c>
      <c r="E257" s="376">
        <f t="shared" si="57"/>
        <v>-4.0276055926857013E-2</v>
      </c>
      <c r="F257" s="377">
        <v>1498841</v>
      </c>
      <c r="G257" s="376">
        <f t="shared" si="58"/>
        <v>2.2530810504736376E-2</v>
      </c>
      <c r="H257" s="378">
        <v>114397</v>
      </c>
      <c r="I257" s="378">
        <f t="shared" si="60"/>
        <v>13294379</v>
      </c>
      <c r="J257" s="376">
        <f t="shared" si="59"/>
        <v>-3.358364649738943E-2</v>
      </c>
    </row>
    <row r="258" spans="1:11" ht="13.5" thickBot="1">
      <c r="A258" s="46" t="s">
        <v>2034</v>
      </c>
      <c r="B258" s="58">
        <f>SUM(B246:B257)</f>
        <v>193011327</v>
      </c>
      <c r="C258" s="52">
        <f t="shared" si="56"/>
        <v>-1.0927857616980008E-2</v>
      </c>
      <c r="D258" s="58">
        <f>SUM(D246:D257)</f>
        <v>159660574</v>
      </c>
      <c r="E258" s="52">
        <f t="shared" si="57"/>
        <v>-2.0152306423133814E-2</v>
      </c>
      <c r="F258" s="58">
        <f>SUM(F246:F257)</f>
        <v>17782755</v>
      </c>
      <c r="G258" s="52">
        <f t="shared" si="58"/>
        <v>4.6454546440648503E-3</v>
      </c>
      <c r="H258" s="58">
        <f>SUM(H246:H257)</f>
        <v>543801</v>
      </c>
      <c r="I258" s="58">
        <f t="shared" si="60"/>
        <v>177443329</v>
      </c>
      <c r="J258" s="52">
        <f t="shared" si="59"/>
        <v>-1.7722491383020955E-2</v>
      </c>
      <c r="K258" s="9"/>
    </row>
    <row r="259" spans="1:11" ht="13.5" thickTop="1">
      <c r="A259" s="66"/>
      <c r="B259" s="375"/>
      <c r="C259" s="283"/>
      <c r="D259" s="375"/>
      <c r="E259" s="283"/>
      <c r="F259" s="375"/>
      <c r="G259" s="283"/>
      <c r="H259" s="375"/>
      <c r="I259" s="375"/>
      <c r="J259" s="283"/>
      <c r="K259" s="9"/>
    </row>
    <row r="260" spans="1:11" s="9" customFormat="1">
      <c r="B260" s="16"/>
      <c r="C260" s="666" t="s">
        <v>104</v>
      </c>
      <c r="D260" s="666" t="s">
        <v>637</v>
      </c>
      <c r="E260" s="666" t="s">
        <v>104</v>
      </c>
      <c r="F260" s="666" t="s">
        <v>637</v>
      </c>
      <c r="G260" s="666" t="s">
        <v>104</v>
      </c>
      <c r="H260" s="666"/>
      <c r="J260" s="666" t="s">
        <v>104</v>
      </c>
    </row>
    <row r="261" spans="1:11" s="9" customFormat="1">
      <c r="C261" s="666" t="s">
        <v>105</v>
      </c>
      <c r="D261" s="666" t="s">
        <v>86</v>
      </c>
      <c r="E261" s="666" t="s">
        <v>105</v>
      </c>
      <c r="F261" s="666" t="s">
        <v>88</v>
      </c>
      <c r="G261" s="666" t="s">
        <v>105</v>
      </c>
      <c r="H261" s="666" t="s">
        <v>636</v>
      </c>
      <c r="I261" s="666" t="s">
        <v>87</v>
      </c>
      <c r="J261" s="666" t="s">
        <v>105</v>
      </c>
    </row>
    <row r="262" spans="1:11" s="9" customFormat="1" ht="13.5" thickBot="1">
      <c r="A262" s="43" t="s">
        <v>2133</v>
      </c>
      <c r="B262" s="55" t="s">
        <v>85</v>
      </c>
      <c r="C262" s="43">
        <v>2010</v>
      </c>
      <c r="D262" s="55" t="s">
        <v>89</v>
      </c>
      <c r="E262" s="43">
        <v>2010</v>
      </c>
      <c r="F262" s="55" t="s">
        <v>89</v>
      </c>
      <c r="G262" s="43">
        <v>2010</v>
      </c>
      <c r="H262" s="43" t="s">
        <v>635</v>
      </c>
      <c r="I262" s="55" t="s">
        <v>89</v>
      </c>
      <c r="J262" s="43">
        <v>2010</v>
      </c>
    </row>
    <row r="263" spans="1:11" s="9" customFormat="1">
      <c r="A263" s="17" t="s">
        <v>92</v>
      </c>
      <c r="B263" s="186">
        <v>15175577</v>
      </c>
      <c r="C263" s="25">
        <f t="shared" ref="C263:C275" si="61">B263/B246-1</f>
        <v>-2.2442241012995412E-3</v>
      </c>
      <c r="D263" s="186">
        <v>11955351</v>
      </c>
      <c r="E263" s="25">
        <f t="shared" ref="E263:E275" si="62">D263/D246-1</f>
        <v>3.9781272275713819E-2</v>
      </c>
      <c r="F263" s="186">
        <v>1349271</v>
      </c>
      <c r="G263" s="25">
        <f t="shared" ref="G263:G275" si="63">F263/F246-1</f>
        <v>0.10847935512439344</v>
      </c>
      <c r="H263" s="57">
        <v>6501</v>
      </c>
      <c r="I263" s="57">
        <f>SUM(D263+F263)</f>
        <v>13304622</v>
      </c>
      <c r="J263" s="25">
        <f t="shared" ref="J263:J275" si="64">I263/I246-1</f>
        <v>4.6357757561339197E-2</v>
      </c>
    </row>
    <row r="264" spans="1:11" s="9" customFormat="1">
      <c r="A264" s="17" t="s">
        <v>93</v>
      </c>
      <c r="B264" s="186">
        <v>15031817</v>
      </c>
      <c r="C264" s="25">
        <f t="shared" si="61"/>
        <v>4.5522224607922546E-2</v>
      </c>
      <c r="D264" s="186">
        <v>12332071</v>
      </c>
      <c r="E264" s="25">
        <f t="shared" si="62"/>
        <v>7.0806265934576951E-2</v>
      </c>
      <c r="F264" s="186">
        <v>1376460</v>
      </c>
      <c r="G264" s="25">
        <f t="shared" si="63"/>
        <v>0.10928888204769471</v>
      </c>
      <c r="H264" s="57">
        <v>6715</v>
      </c>
      <c r="I264" s="57">
        <f t="shared" ref="I264:I275" si="65">SUM(D264+F264)</f>
        <v>13708531</v>
      </c>
      <c r="J264" s="25">
        <f t="shared" si="64"/>
        <v>7.4549258234645421E-2</v>
      </c>
    </row>
    <row r="265" spans="1:11" s="9" customFormat="1">
      <c r="A265" s="17" t="s">
        <v>94</v>
      </c>
      <c r="B265" s="186">
        <v>17165152</v>
      </c>
      <c r="C265" s="25">
        <f t="shared" si="61"/>
        <v>-3.393543976878588E-2</v>
      </c>
      <c r="D265" s="186">
        <v>13773526</v>
      </c>
      <c r="E265" s="25">
        <f t="shared" si="62"/>
        <v>-5.2382928903501047E-2</v>
      </c>
      <c r="F265" s="186">
        <v>1686628</v>
      </c>
      <c r="G265" s="25">
        <f t="shared" si="63"/>
        <v>-4.1514366248408763E-2</v>
      </c>
      <c r="H265" s="57">
        <v>102876</v>
      </c>
      <c r="I265" s="57">
        <f t="shared" si="65"/>
        <v>15460154</v>
      </c>
      <c r="J265" s="25">
        <f t="shared" si="64"/>
        <v>-5.1209214446490736E-2</v>
      </c>
    </row>
    <row r="266" spans="1:11" s="9" customFormat="1">
      <c r="A266" s="17" t="s">
        <v>95</v>
      </c>
      <c r="B266" s="186">
        <v>16697199</v>
      </c>
      <c r="C266" s="25">
        <f t="shared" si="61"/>
        <v>1.1592010632535121E-3</v>
      </c>
      <c r="D266" s="186">
        <v>13477976</v>
      </c>
      <c r="E266" s="25">
        <f t="shared" si="62"/>
        <v>5.3351181457343966E-3</v>
      </c>
      <c r="F266" s="186">
        <v>1412362</v>
      </c>
      <c r="G266" s="25">
        <f t="shared" si="63"/>
        <v>-2.116092993599672E-2</v>
      </c>
      <c r="H266" s="57">
        <v>7775</v>
      </c>
      <c r="I266" s="57">
        <f t="shared" si="65"/>
        <v>14890338</v>
      </c>
      <c r="J266" s="25">
        <f t="shared" si="64"/>
        <v>2.7605256150675661E-3</v>
      </c>
    </row>
    <row r="267" spans="1:11" s="9" customFormat="1">
      <c r="A267" s="17" t="s">
        <v>96</v>
      </c>
      <c r="B267" s="186">
        <v>18051568</v>
      </c>
      <c r="C267" s="25">
        <f t="shared" si="61"/>
        <v>2.2309094272043861E-2</v>
      </c>
      <c r="D267" s="186">
        <v>15336779</v>
      </c>
      <c r="E267" s="25">
        <f t="shared" si="62"/>
        <v>4.772165247698501E-2</v>
      </c>
      <c r="F267" s="186">
        <v>1564931</v>
      </c>
      <c r="G267" s="25">
        <f t="shared" si="63"/>
        <v>4.9570763638314697E-2</v>
      </c>
      <c r="H267" s="57">
        <v>7918</v>
      </c>
      <c r="I267" s="57">
        <f t="shared" si="65"/>
        <v>16901710</v>
      </c>
      <c r="J267" s="25">
        <f t="shared" si="64"/>
        <v>4.7892588112805612E-2</v>
      </c>
    </row>
    <row r="268" spans="1:11" s="9" customFormat="1">
      <c r="A268" s="17" t="s">
        <v>97</v>
      </c>
      <c r="B268" s="186">
        <v>18369732</v>
      </c>
      <c r="C268" s="25">
        <f t="shared" si="61"/>
        <v>7.306561143413326E-3</v>
      </c>
      <c r="D268" s="186">
        <v>15192075</v>
      </c>
      <c r="E268" s="25">
        <f t="shared" si="62"/>
        <v>-3.8514238425014113E-2</v>
      </c>
      <c r="F268" s="186">
        <v>1664444</v>
      </c>
      <c r="G268" s="25">
        <f t="shared" si="63"/>
        <v>-7.068554949763961E-2</v>
      </c>
      <c r="H268" s="57">
        <v>114288</v>
      </c>
      <c r="I268" s="57">
        <f t="shared" si="65"/>
        <v>16856519</v>
      </c>
      <c r="J268" s="25">
        <f t="shared" si="64"/>
        <v>-4.1789667597770253E-2</v>
      </c>
    </row>
    <row r="269" spans="1:11" s="9" customFormat="1">
      <c r="A269" s="17" t="s">
        <v>98</v>
      </c>
      <c r="B269" s="186">
        <v>17922212</v>
      </c>
      <c r="C269" s="25">
        <f t="shared" si="61"/>
        <v>6.1874459389233305E-2</v>
      </c>
      <c r="D269" s="186">
        <v>14929353</v>
      </c>
      <c r="E269" s="25">
        <f t="shared" si="62"/>
        <v>7.8745629644434212E-2</v>
      </c>
      <c r="F269" s="186">
        <v>1490248</v>
      </c>
      <c r="G269" s="25">
        <f t="shared" si="63"/>
        <v>7.5939286691546259E-2</v>
      </c>
      <c r="H269" s="57">
        <v>7873</v>
      </c>
      <c r="I269" s="57">
        <f t="shared" si="65"/>
        <v>16419601</v>
      </c>
      <c r="J269" s="25">
        <f t="shared" si="64"/>
        <v>7.849032120087629E-2</v>
      </c>
    </row>
    <row r="270" spans="1:11" s="9" customFormat="1">
      <c r="A270" s="17" t="s">
        <v>99</v>
      </c>
      <c r="B270" s="186">
        <v>17315925</v>
      </c>
      <c r="C270" s="25">
        <f t="shared" si="61"/>
        <v>1.6936087968054014E-2</v>
      </c>
      <c r="D270" s="186">
        <v>14961416</v>
      </c>
      <c r="E270" s="25">
        <f t="shared" si="62"/>
        <v>1.9740123105608243E-2</v>
      </c>
      <c r="F270" s="186">
        <v>1565666</v>
      </c>
      <c r="G270" s="25">
        <f t="shared" si="63"/>
        <v>-8.5054939626888482E-3</v>
      </c>
      <c r="H270" s="57">
        <v>8502</v>
      </c>
      <c r="I270" s="57">
        <f t="shared" si="65"/>
        <v>16527082</v>
      </c>
      <c r="J270" s="25">
        <f t="shared" si="64"/>
        <v>1.6995499938772474E-2</v>
      </c>
    </row>
    <row r="271" spans="1:11" s="9" customFormat="1">
      <c r="A271" s="17" t="s">
        <v>100</v>
      </c>
      <c r="B271" s="186">
        <v>15820859</v>
      </c>
      <c r="C271" s="25">
        <f t="shared" si="61"/>
        <v>-1.4257658559137298E-2</v>
      </c>
      <c r="D271" s="186">
        <v>13052268</v>
      </c>
      <c r="E271" s="25">
        <f t="shared" si="62"/>
        <v>-5.4753982179885807E-2</v>
      </c>
      <c r="F271" s="186">
        <v>1574509</v>
      </c>
      <c r="G271" s="25">
        <f t="shared" si="63"/>
        <v>-5.1560022745562928E-2</v>
      </c>
      <c r="H271" s="57">
        <v>111767</v>
      </c>
      <c r="I271" s="57">
        <f t="shared" si="65"/>
        <v>14626777</v>
      </c>
      <c r="J271" s="25">
        <f t="shared" si="64"/>
        <v>-5.4411199893356965E-2</v>
      </c>
    </row>
    <row r="272" spans="1:11" s="9" customFormat="1">
      <c r="A272" s="17" t="s">
        <v>101</v>
      </c>
      <c r="B272" s="186">
        <v>15189891</v>
      </c>
      <c r="C272" s="25">
        <f t="shared" si="61"/>
        <v>1.7955960590413378E-2</v>
      </c>
      <c r="D272" s="186">
        <v>12819936</v>
      </c>
      <c r="E272" s="25">
        <f t="shared" si="62"/>
        <v>4.5276772651900776E-2</v>
      </c>
      <c r="F272" s="186">
        <v>1462578</v>
      </c>
      <c r="G272" s="25">
        <f t="shared" si="63"/>
        <v>5.9986606832254985E-2</v>
      </c>
      <c r="H272" s="57">
        <v>8318</v>
      </c>
      <c r="I272" s="57">
        <f t="shared" si="65"/>
        <v>14282514</v>
      </c>
      <c r="J272" s="25">
        <f t="shared" si="64"/>
        <v>4.6764319622914607E-2</v>
      </c>
    </row>
    <row r="273" spans="1:11" s="9" customFormat="1">
      <c r="A273" s="17" t="s">
        <v>102</v>
      </c>
      <c r="B273" s="186">
        <v>14459369</v>
      </c>
      <c r="C273" s="25">
        <f t="shared" si="61"/>
        <v>1.2170870859141036E-2</v>
      </c>
      <c r="D273" s="186">
        <v>12079191</v>
      </c>
      <c r="E273" s="25">
        <f t="shared" si="62"/>
        <v>1.6256994280899884E-2</v>
      </c>
      <c r="F273" s="186">
        <v>1326659</v>
      </c>
      <c r="G273" s="25">
        <f t="shared" si="63"/>
        <v>-7.8250152192544942E-3</v>
      </c>
      <c r="H273" s="57">
        <v>7426</v>
      </c>
      <c r="I273" s="57">
        <f t="shared" si="65"/>
        <v>13405850</v>
      </c>
      <c r="J273" s="25">
        <f t="shared" si="64"/>
        <v>1.3821814473977012E-2</v>
      </c>
    </row>
    <row r="274" spans="1:11" s="9" customFormat="1">
      <c r="A274" s="17" t="s">
        <v>103</v>
      </c>
      <c r="B274" s="186">
        <v>14227365</v>
      </c>
      <c r="C274" s="376">
        <f t="shared" si="61"/>
        <v>2.1964746676401248E-2</v>
      </c>
      <c r="D274" s="377">
        <v>11488549</v>
      </c>
      <c r="E274" s="376">
        <f t="shared" si="62"/>
        <v>-2.6025858252501921E-2</v>
      </c>
      <c r="F274" s="377">
        <v>1385919</v>
      </c>
      <c r="G274" s="376">
        <f t="shared" si="63"/>
        <v>-7.5339545688969056E-2</v>
      </c>
      <c r="H274" s="378">
        <v>102737</v>
      </c>
      <c r="I274" s="378">
        <f t="shared" si="65"/>
        <v>12874468</v>
      </c>
      <c r="J274" s="376">
        <f t="shared" si="64"/>
        <v>-3.1585604713089688E-2</v>
      </c>
    </row>
    <row r="275" spans="1:11" ht="13.5" thickBot="1">
      <c r="A275" s="46" t="s">
        <v>2034</v>
      </c>
      <c r="B275" s="58">
        <f>SUM(B263:B274)</f>
        <v>195426666</v>
      </c>
      <c r="C275" s="52">
        <f t="shared" si="61"/>
        <v>1.2513975410365363E-2</v>
      </c>
      <c r="D275" s="58">
        <f>SUM(D263:D274)</f>
        <v>161398491</v>
      </c>
      <c r="E275" s="52">
        <f t="shared" si="62"/>
        <v>1.0885072979882837E-2</v>
      </c>
      <c r="F275" s="58">
        <f>SUM(F263:F274)</f>
        <v>17859675</v>
      </c>
      <c r="G275" s="52">
        <f t="shared" si="63"/>
        <v>4.325538984257582E-3</v>
      </c>
      <c r="H275" s="58">
        <f>SUM(H263:H274)</f>
        <v>492696</v>
      </c>
      <c r="I275" s="58">
        <f t="shared" si="65"/>
        <v>179258166</v>
      </c>
      <c r="J275" s="52">
        <f t="shared" si="64"/>
        <v>1.0227699233483101E-2</v>
      </c>
      <c r="K275" s="9"/>
    </row>
    <row r="276" spans="1:11" ht="13.5" thickTop="1">
      <c r="A276" s="66"/>
      <c r="B276" s="375"/>
      <c r="C276" s="283"/>
      <c r="D276" s="375"/>
      <c r="E276" s="283"/>
      <c r="F276" s="375"/>
      <c r="G276" s="283"/>
      <c r="H276" s="375"/>
      <c r="I276" s="375"/>
      <c r="J276" s="283"/>
      <c r="K276" s="9"/>
    </row>
    <row r="277" spans="1:11">
      <c r="A277" s="9" t="s">
        <v>451</v>
      </c>
      <c r="B277" s="9"/>
      <c r="C277" s="9"/>
      <c r="D277" s="9"/>
      <c r="E277" s="9"/>
      <c r="F277" s="9"/>
      <c r="G277" s="9"/>
      <c r="H277" s="10"/>
      <c r="I277" s="9"/>
      <c r="J277" s="9"/>
      <c r="K277" s="9"/>
    </row>
    <row r="278" spans="1:11">
      <c r="A278" s="719" t="s">
        <v>1011</v>
      </c>
      <c r="B278" s="720"/>
      <c r="C278" s="720"/>
      <c r="D278" s="720"/>
      <c r="E278" s="720"/>
      <c r="F278" s="720"/>
      <c r="G278" s="720"/>
      <c r="H278" s="720"/>
      <c r="I278" s="720"/>
      <c r="J278" s="720"/>
      <c r="K278" s="9"/>
    </row>
    <row r="279" spans="1:11">
      <c r="A279" s="720"/>
      <c r="B279" s="720"/>
      <c r="C279" s="720"/>
      <c r="D279" s="720"/>
      <c r="E279" s="720"/>
      <c r="F279" s="720"/>
      <c r="G279" s="720"/>
      <c r="H279" s="720"/>
      <c r="I279" s="720"/>
      <c r="J279" s="720"/>
      <c r="K279" s="9"/>
    </row>
    <row r="280" spans="1:11">
      <c r="A280" s="146"/>
      <c r="B280" s="146"/>
      <c r="C280" s="146"/>
      <c r="D280" s="146"/>
      <c r="E280" s="146"/>
      <c r="F280" s="146"/>
      <c r="G280" s="146"/>
      <c r="H280" s="146"/>
      <c r="I280" s="146"/>
      <c r="J280" s="146"/>
      <c r="K280" s="9"/>
    </row>
    <row r="281" spans="1:11" s="337" customFormat="1" ht="15">
      <c r="A281" s="523" t="s">
        <v>1093</v>
      </c>
      <c r="B281" s="524"/>
      <c r="C281" s="524"/>
      <c r="D281" s="524"/>
      <c r="E281" s="524"/>
      <c r="F281" s="524"/>
      <c r="G281" s="524"/>
      <c r="H281" s="525"/>
      <c r="I281" s="524"/>
      <c r="J281" s="524"/>
      <c r="K281" s="524"/>
    </row>
    <row r="282" spans="1:11">
      <c r="A282" s="9"/>
      <c r="B282" s="9"/>
      <c r="C282" s="9"/>
      <c r="D282" s="9"/>
      <c r="E282" s="9"/>
      <c r="F282" s="9"/>
      <c r="G282" s="9"/>
      <c r="H282" s="10"/>
      <c r="I282" s="9"/>
      <c r="J282" s="9"/>
      <c r="K282" s="9"/>
    </row>
    <row r="283" spans="1:11">
      <c r="A283" s="9"/>
      <c r="B283" s="9"/>
      <c r="C283" s="9"/>
      <c r="D283" s="9"/>
      <c r="E283" s="9"/>
      <c r="F283" s="9"/>
      <c r="G283" s="9"/>
      <c r="H283" s="10"/>
      <c r="I283" s="9"/>
      <c r="J283" s="9"/>
      <c r="K283" s="9"/>
    </row>
    <row r="284" spans="1:11">
      <c r="A284" s="9"/>
      <c r="B284" s="9"/>
      <c r="C284" s="9"/>
      <c r="D284" s="9"/>
      <c r="E284" s="9"/>
      <c r="F284" s="9"/>
      <c r="G284" s="9"/>
      <c r="H284" s="10"/>
      <c r="I284" s="9"/>
      <c r="J284" s="9"/>
      <c r="K284" s="9"/>
    </row>
    <row r="285" spans="1:11">
      <c r="A285" s="9"/>
      <c r="B285" s="9"/>
      <c r="C285" s="9"/>
      <c r="D285" s="9"/>
      <c r="E285" s="9"/>
      <c r="F285" s="9"/>
      <c r="G285" s="9"/>
      <c r="H285" s="10"/>
      <c r="I285" s="9"/>
      <c r="J285" s="9"/>
      <c r="K285" s="9"/>
    </row>
    <row r="286" spans="1:11">
      <c r="A286" s="9"/>
      <c r="B286" s="9"/>
      <c r="C286" s="9"/>
      <c r="D286" s="9"/>
      <c r="E286" s="9"/>
      <c r="F286" s="9"/>
      <c r="G286" s="9"/>
      <c r="H286" s="10"/>
      <c r="I286" s="9"/>
      <c r="J286" s="9"/>
      <c r="K286" s="9"/>
    </row>
    <row r="287" spans="1:11">
      <c r="A287" s="9"/>
      <c r="B287" s="9"/>
      <c r="C287" s="9"/>
      <c r="D287" s="9"/>
      <c r="E287" s="9"/>
      <c r="F287" s="9"/>
      <c r="G287" s="9"/>
      <c r="H287" s="10"/>
      <c r="I287" s="9"/>
      <c r="J287" s="9"/>
      <c r="K287" s="9"/>
    </row>
    <row r="288" spans="1:11">
      <c r="A288" s="9"/>
      <c r="B288" s="9"/>
      <c r="C288" s="9"/>
      <c r="D288" s="9"/>
      <c r="E288" s="9"/>
      <c r="F288" s="9"/>
      <c r="G288" s="9"/>
      <c r="H288" s="10"/>
      <c r="I288" s="9"/>
      <c r="J288" s="9"/>
      <c r="K288" s="9"/>
    </row>
    <row r="289" spans="1:11">
      <c r="A289" s="9"/>
      <c r="B289" s="9"/>
      <c r="C289" s="9"/>
      <c r="D289" s="9"/>
      <c r="E289" s="9"/>
      <c r="F289" s="9"/>
      <c r="G289" s="9"/>
      <c r="H289" s="10"/>
      <c r="I289" s="9"/>
      <c r="J289" s="9"/>
      <c r="K289" s="9"/>
    </row>
    <row r="290" spans="1:11">
      <c r="A290" s="9"/>
      <c r="B290" s="9"/>
      <c r="C290" s="9"/>
      <c r="D290" s="9"/>
      <c r="E290" s="9"/>
      <c r="F290" s="9"/>
      <c r="G290" s="9"/>
      <c r="H290" s="10"/>
      <c r="I290" s="9"/>
      <c r="J290" s="9"/>
      <c r="K290" s="9"/>
    </row>
    <row r="291" spans="1:11">
      <c r="A291" s="9"/>
      <c r="B291" s="9"/>
      <c r="C291" s="9"/>
      <c r="D291" s="9"/>
      <c r="E291" s="9"/>
      <c r="F291" s="9"/>
      <c r="G291" s="9"/>
      <c r="H291" s="10"/>
      <c r="I291" s="9"/>
      <c r="J291" s="9"/>
      <c r="K291" s="9"/>
    </row>
    <row r="292" spans="1:11">
      <c r="A292" s="9"/>
      <c r="B292" s="9"/>
      <c r="C292" s="9"/>
      <c r="D292" s="9"/>
      <c r="E292" s="9"/>
      <c r="F292" s="9"/>
      <c r="G292" s="9"/>
      <c r="H292" s="10"/>
      <c r="I292" s="9"/>
      <c r="J292" s="9"/>
      <c r="K292" s="9"/>
    </row>
    <row r="293" spans="1:11">
      <c r="A293" s="9"/>
      <c r="B293" s="9"/>
      <c r="C293" s="9"/>
      <c r="D293" s="9"/>
      <c r="E293" s="9"/>
      <c r="F293" s="9"/>
      <c r="G293" s="9"/>
      <c r="H293" s="10"/>
      <c r="I293" s="9"/>
      <c r="J293" s="9"/>
      <c r="K293" s="9"/>
    </row>
    <row r="294" spans="1:11">
      <c r="A294" s="9"/>
      <c r="B294" s="9"/>
      <c r="C294" s="9"/>
      <c r="D294" s="9"/>
      <c r="E294" s="9"/>
      <c r="F294" s="9"/>
      <c r="G294" s="9"/>
      <c r="H294" s="10"/>
      <c r="I294" s="9"/>
      <c r="J294" s="9"/>
      <c r="K294" s="9"/>
    </row>
    <row r="295" spans="1:11">
      <c r="A295" s="9"/>
      <c r="B295" s="9"/>
      <c r="C295" s="9"/>
      <c r="D295" s="9"/>
      <c r="E295" s="9"/>
      <c r="F295" s="9"/>
      <c r="G295" s="9"/>
      <c r="H295" s="10"/>
      <c r="I295" s="9"/>
      <c r="J295" s="9"/>
      <c r="K295" s="9"/>
    </row>
    <row r="296" spans="1:11">
      <c r="A296" s="9"/>
      <c r="B296" s="9"/>
      <c r="C296" s="10"/>
      <c r="D296" s="9"/>
      <c r="E296" s="10"/>
      <c r="F296" s="9"/>
      <c r="G296" s="10"/>
      <c r="H296" s="10"/>
      <c r="I296" s="9"/>
      <c r="J296" s="9"/>
      <c r="K296" s="9"/>
    </row>
    <row r="297" spans="1:11">
      <c r="A297" s="9"/>
      <c r="B297" s="9"/>
      <c r="C297" s="9"/>
      <c r="D297" s="9"/>
      <c r="E297" s="9"/>
      <c r="F297" s="9"/>
      <c r="G297" s="9"/>
      <c r="H297" s="10"/>
      <c r="I297" s="9"/>
      <c r="J297" s="9"/>
      <c r="K297" s="9"/>
    </row>
    <row r="298" spans="1:11">
      <c r="A298" s="9"/>
      <c r="B298" s="9"/>
      <c r="C298" s="9"/>
      <c r="D298" s="9"/>
      <c r="E298" s="9"/>
      <c r="F298" s="9"/>
      <c r="G298" s="9"/>
      <c r="H298" s="10"/>
      <c r="I298" s="9"/>
      <c r="J298" s="9"/>
      <c r="K298" s="9"/>
    </row>
    <row r="299" spans="1:11">
      <c r="A299" s="9"/>
      <c r="B299" s="9"/>
      <c r="C299" s="9"/>
      <c r="D299" s="9"/>
      <c r="E299" s="9"/>
      <c r="F299" s="9"/>
      <c r="G299" s="9"/>
      <c r="H299" s="10"/>
      <c r="I299" s="9"/>
      <c r="J299" s="9"/>
      <c r="K299" s="9"/>
    </row>
    <row r="300" spans="1:11">
      <c r="A300" s="9"/>
      <c r="B300" s="9"/>
      <c r="C300" s="9"/>
      <c r="D300" s="9"/>
      <c r="E300" s="9"/>
      <c r="F300" s="9"/>
      <c r="G300" s="9"/>
      <c r="H300" s="10"/>
      <c r="I300" s="9"/>
      <c r="J300" s="9"/>
      <c r="K300" s="9"/>
    </row>
    <row r="301" spans="1:11">
      <c r="A301" s="9"/>
      <c r="B301" s="9"/>
      <c r="C301" s="9"/>
      <c r="D301" s="9"/>
      <c r="E301" s="9"/>
      <c r="F301" s="9"/>
      <c r="G301" s="9"/>
      <c r="H301" s="10"/>
      <c r="I301" s="9"/>
      <c r="J301" s="9"/>
      <c r="K301" s="9"/>
    </row>
    <row r="302" spans="1:11">
      <c r="A302" s="9"/>
      <c r="B302" s="9"/>
      <c r="C302" s="9"/>
      <c r="D302" s="9"/>
      <c r="E302" s="9"/>
      <c r="F302" s="9"/>
      <c r="G302" s="9"/>
      <c r="H302" s="10"/>
      <c r="I302" s="9"/>
      <c r="J302" s="9"/>
      <c r="K302" s="9"/>
    </row>
    <row r="303" spans="1:11">
      <c r="A303" s="9"/>
      <c r="B303" s="9"/>
      <c r="C303" s="9"/>
      <c r="D303" s="9"/>
      <c r="E303" s="9"/>
      <c r="F303" s="9"/>
      <c r="G303" s="9"/>
      <c r="H303" s="10"/>
      <c r="I303" s="9"/>
      <c r="J303" s="9"/>
      <c r="K303" s="9"/>
    </row>
    <row r="304" spans="1:11">
      <c r="A304" s="9"/>
      <c r="B304" s="9"/>
      <c r="C304" s="9"/>
      <c r="D304" s="9"/>
      <c r="E304" s="9"/>
      <c r="F304" s="9"/>
      <c r="G304" s="9"/>
      <c r="H304" s="10"/>
      <c r="I304" s="9"/>
      <c r="J304" s="9"/>
      <c r="K304" s="9"/>
    </row>
    <row r="305" spans="1:11">
      <c r="A305" s="9"/>
      <c r="B305" s="9"/>
      <c r="C305" s="9"/>
      <c r="D305" s="9"/>
      <c r="E305" s="9"/>
      <c r="F305" s="9"/>
      <c r="G305" s="9"/>
      <c r="H305" s="10"/>
      <c r="I305" s="9"/>
      <c r="J305" s="9"/>
      <c r="K305" s="9"/>
    </row>
    <row r="306" spans="1:11">
      <c r="A306" s="9"/>
      <c r="B306" s="9"/>
      <c r="C306" s="9"/>
      <c r="D306" s="9"/>
      <c r="E306" s="9"/>
      <c r="F306" s="9"/>
      <c r="G306" s="9"/>
      <c r="H306" s="10"/>
      <c r="I306" s="9"/>
      <c r="J306" s="9"/>
      <c r="K306" s="9"/>
    </row>
    <row r="307" spans="1:11">
      <c r="A307" s="9"/>
      <c r="B307" s="9"/>
      <c r="C307" s="9"/>
      <c r="D307" s="9"/>
      <c r="E307" s="9"/>
      <c r="F307" s="9"/>
      <c r="G307" s="9"/>
      <c r="H307" s="10"/>
      <c r="I307" s="9"/>
      <c r="J307" s="9"/>
      <c r="K307" s="9"/>
    </row>
    <row r="308" spans="1:11">
      <c r="A308" s="9"/>
      <c r="B308" s="9"/>
      <c r="C308" s="9"/>
      <c r="D308" s="9"/>
      <c r="E308" s="9"/>
      <c r="F308" s="9"/>
      <c r="G308" s="9"/>
      <c r="H308" s="10"/>
      <c r="I308" s="9"/>
      <c r="J308" s="9"/>
      <c r="K308" s="9"/>
    </row>
    <row r="309" spans="1:11">
      <c r="A309" s="9"/>
      <c r="B309" s="9"/>
      <c r="C309" s="9"/>
      <c r="D309" s="9"/>
      <c r="E309" s="9"/>
      <c r="F309" s="9"/>
      <c r="G309" s="9"/>
      <c r="H309" s="10"/>
      <c r="I309" s="9"/>
      <c r="J309" s="9"/>
      <c r="K309" s="9"/>
    </row>
    <row r="310" spans="1:11">
      <c r="A310" s="9"/>
      <c r="B310" s="9"/>
      <c r="C310" s="9"/>
      <c r="D310" s="9"/>
      <c r="E310" s="9"/>
      <c r="F310" s="9"/>
      <c r="G310" s="9"/>
      <c r="H310" s="10"/>
      <c r="I310" s="9"/>
      <c r="J310" s="9"/>
      <c r="K310" s="9"/>
    </row>
    <row r="311" spans="1:11">
      <c r="A311" s="9"/>
      <c r="B311" s="9"/>
      <c r="C311" s="9"/>
      <c r="D311" s="9"/>
      <c r="E311" s="9"/>
      <c r="F311" s="9"/>
      <c r="G311" s="9"/>
      <c r="H311" s="10"/>
      <c r="I311" s="9"/>
      <c r="J311" s="9"/>
      <c r="K311" s="9"/>
    </row>
    <row r="312" spans="1:11">
      <c r="A312" s="9"/>
      <c r="B312" s="9"/>
      <c r="C312" s="9"/>
      <c r="D312" s="9"/>
      <c r="E312" s="9"/>
      <c r="F312" s="9"/>
      <c r="G312" s="9"/>
      <c r="H312" s="10"/>
      <c r="I312" s="9"/>
      <c r="J312" s="9"/>
      <c r="K312" s="9"/>
    </row>
    <row r="313" spans="1:11">
      <c r="A313" s="9"/>
      <c r="B313" s="9"/>
      <c r="C313" s="9"/>
      <c r="D313" s="9"/>
      <c r="E313" s="9"/>
      <c r="F313" s="9"/>
      <c r="G313" s="9"/>
      <c r="H313" s="10"/>
      <c r="I313" s="9"/>
      <c r="J313" s="9"/>
      <c r="K313" s="9"/>
    </row>
    <row r="314" spans="1:11">
      <c r="A314" s="9"/>
      <c r="B314" s="9"/>
      <c r="C314" s="9"/>
      <c r="D314" s="9"/>
      <c r="E314" s="9"/>
      <c r="F314" s="9"/>
      <c r="G314" s="9"/>
      <c r="H314" s="10"/>
      <c r="I314" s="9"/>
      <c r="J314" s="9"/>
      <c r="K314" s="9"/>
    </row>
    <row r="315" spans="1:11">
      <c r="A315" s="9"/>
      <c r="B315" s="9"/>
      <c r="C315" s="9"/>
      <c r="D315" s="9"/>
      <c r="E315" s="9"/>
      <c r="F315" s="9"/>
      <c r="G315" s="9"/>
      <c r="H315" s="10"/>
      <c r="I315" s="9"/>
      <c r="J315" s="9"/>
      <c r="K315" s="9"/>
    </row>
    <row r="316" spans="1:11">
      <c r="A316" s="9"/>
      <c r="B316" s="9"/>
      <c r="C316" s="9"/>
      <c r="D316" s="9"/>
      <c r="E316" s="9"/>
      <c r="F316" s="9"/>
      <c r="G316" s="9"/>
      <c r="H316" s="10"/>
      <c r="I316" s="9"/>
      <c r="J316" s="9"/>
      <c r="K316" s="9"/>
    </row>
    <row r="317" spans="1:11">
      <c r="A317" s="9"/>
      <c r="B317" s="9"/>
      <c r="C317" s="9"/>
      <c r="D317" s="9"/>
      <c r="E317" s="9"/>
      <c r="F317" s="9"/>
      <c r="G317" s="9"/>
      <c r="H317" s="10"/>
      <c r="I317" s="9"/>
      <c r="J317" s="9"/>
      <c r="K317" s="9"/>
    </row>
    <row r="318" spans="1:11">
      <c r="A318" s="9"/>
      <c r="B318" s="9"/>
      <c r="C318" s="9"/>
      <c r="D318" s="9"/>
      <c r="E318" s="9"/>
      <c r="F318" s="9"/>
      <c r="G318" s="9"/>
      <c r="H318" s="10"/>
      <c r="I318" s="9"/>
      <c r="J318" s="9"/>
      <c r="K318" s="9"/>
    </row>
    <row r="319" spans="1:11">
      <c r="A319" s="9"/>
      <c r="B319" s="9"/>
      <c r="C319" s="9"/>
      <c r="D319" s="9"/>
      <c r="E319" s="9"/>
      <c r="F319" s="9"/>
      <c r="G319" s="9"/>
      <c r="H319" s="10"/>
      <c r="I319" s="9"/>
      <c r="J319" s="9"/>
      <c r="K319" s="9"/>
    </row>
    <row r="320" spans="1:11">
      <c r="A320" s="9"/>
      <c r="B320" s="9"/>
      <c r="C320" s="9"/>
      <c r="D320" s="9"/>
      <c r="E320" s="9"/>
      <c r="F320" s="9"/>
      <c r="G320" s="9"/>
      <c r="H320" s="10"/>
      <c r="I320" s="9"/>
      <c r="J320" s="9"/>
      <c r="K320" s="9"/>
    </row>
    <row r="321" spans="1:11">
      <c r="A321" s="9"/>
      <c r="B321" s="9"/>
      <c r="C321" s="9"/>
      <c r="D321" s="9"/>
      <c r="E321" s="9"/>
      <c r="F321" s="9"/>
      <c r="G321" s="9"/>
      <c r="H321" s="10"/>
      <c r="I321" s="9"/>
      <c r="J321" s="9"/>
      <c r="K321" s="9"/>
    </row>
    <row r="322" spans="1:11">
      <c r="A322" s="9"/>
      <c r="B322" s="9"/>
      <c r="C322" s="9"/>
      <c r="D322" s="9"/>
      <c r="E322" s="9"/>
      <c r="F322" s="9"/>
      <c r="G322" s="9"/>
      <c r="H322" s="10"/>
      <c r="I322" s="9"/>
      <c r="J322" s="9"/>
      <c r="K322" s="9"/>
    </row>
    <row r="323" spans="1:11">
      <c r="A323" s="9"/>
      <c r="B323" s="9"/>
      <c r="C323" s="9"/>
      <c r="D323" s="9"/>
      <c r="E323" s="9"/>
      <c r="F323" s="9"/>
      <c r="G323" s="9"/>
      <c r="H323" s="10"/>
      <c r="I323" s="9"/>
      <c r="J323" s="9"/>
      <c r="K323" s="9"/>
    </row>
    <row r="324" spans="1:11">
      <c r="A324" s="9"/>
      <c r="B324" s="9"/>
      <c r="C324" s="9"/>
      <c r="D324" s="9"/>
      <c r="E324" s="9"/>
      <c r="F324" s="9"/>
      <c r="G324" s="9"/>
      <c r="H324" s="10"/>
      <c r="I324" s="9"/>
      <c r="J324" s="9"/>
      <c r="K324" s="9"/>
    </row>
    <row r="325" spans="1:11">
      <c r="A325" s="9"/>
      <c r="B325" s="9"/>
      <c r="C325" s="9"/>
      <c r="D325" s="9"/>
      <c r="E325" s="9"/>
      <c r="F325" s="9"/>
      <c r="G325" s="9"/>
      <c r="H325" s="10"/>
      <c r="I325" s="9"/>
      <c r="J325" s="9"/>
      <c r="K325" s="9"/>
    </row>
    <row r="326" spans="1:11">
      <c r="A326" s="9"/>
      <c r="B326" s="9"/>
      <c r="C326" s="9"/>
      <c r="D326" s="9"/>
      <c r="E326" s="9"/>
      <c r="F326" s="9"/>
      <c r="G326" s="9"/>
      <c r="H326" s="10"/>
      <c r="I326" s="9"/>
      <c r="J326" s="9"/>
      <c r="K326" s="9"/>
    </row>
    <row r="327" spans="1:11">
      <c r="A327" s="9"/>
      <c r="B327" s="9"/>
      <c r="C327" s="9"/>
      <c r="D327" s="9"/>
      <c r="E327" s="9"/>
      <c r="F327" s="9"/>
      <c r="G327" s="9"/>
      <c r="H327" s="10"/>
      <c r="I327" s="9"/>
      <c r="J327" s="9"/>
      <c r="K327" s="9"/>
    </row>
    <row r="328" spans="1:11">
      <c r="A328" s="9"/>
      <c r="B328" s="9"/>
      <c r="C328" s="9"/>
      <c r="D328" s="9"/>
      <c r="E328" s="9"/>
      <c r="F328" s="9"/>
      <c r="G328" s="9"/>
      <c r="H328" s="10"/>
      <c r="I328" s="9"/>
      <c r="J328" s="9"/>
      <c r="K328" s="9"/>
    </row>
    <row r="329" spans="1:11">
      <c r="A329" s="9"/>
      <c r="B329" s="9"/>
      <c r="C329" s="9"/>
      <c r="D329" s="9"/>
      <c r="E329" s="9"/>
      <c r="F329" s="9"/>
      <c r="G329" s="9"/>
      <c r="H329" s="10"/>
      <c r="I329" s="9"/>
      <c r="J329" s="9"/>
      <c r="K329" s="9"/>
    </row>
    <row r="330" spans="1:11">
      <c r="A330" s="9"/>
      <c r="B330" s="9"/>
      <c r="C330" s="9"/>
      <c r="D330" s="9"/>
      <c r="E330" s="9"/>
      <c r="F330" s="9"/>
      <c r="G330" s="9"/>
      <c r="H330" s="10"/>
      <c r="I330" s="9"/>
      <c r="J330" s="9"/>
      <c r="K330" s="9"/>
    </row>
    <row r="331" spans="1:11">
      <c r="A331" s="9"/>
      <c r="B331" s="9"/>
      <c r="C331" s="9"/>
      <c r="D331" s="9"/>
      <c r="E331" s="9"/>
      <c r="F331" s="9"/>
      <c r="G331" s="9"/>
      <c r="H331" s="10"/>
      <c r="I331" s="9"/>
      <c r="J331" s="9"/>
      <c r="K331" s="9"/>
    </row>
    <row r="332" spans="1:11">
      <c r="A332" s="9"/>
      <c r="B332" s="9"/>
      <c r="C332" s="9"/>
      <c r="D332" s="9"/>
      <c r="E332" s="9"/>
      <c r="F332" s="9"/>
      <c r="G332" s="9"/>
      <c r="H332" s="10"/>
      <c r="I332" s="9"/>
      <c r="J332" s="9"/>
      <c r="K332" s="9"/>
    </row>
    <row r="333" spans="1:11">
      <c r="A333" s="9"/>
      <c r="B333" s="9"/>
      <c r="C333" s="9"/>
      <c r="D333" s="9"/>
      <c r="E333" s="9"/>
      <c r="F333" s="9"/>
      <c r="G333" s="9"/>
      <c r="H333" s="10"/>
      <c r="I333" s="9"/>
      <c r="J333" s="9"/>
      <c r="K333" s="9"/>
    </row>
    <row r="334" spans="1:11">
      <c r="A334" s="9"/>
      <c r="B334" s="9"/>
      <c r="C334" s="9"/>
      <c r="D334" s="9"/>
      <c r="E334" s="9"/>
      <c r="F334" s="9"/>
      <c r="G334" s="9"/>
      <c r="H334" s="10"/>
      <c r="I334" s="9"/>
      <c r="J334" s="9"/>
      <c r="K334" s="9"/>
    </row>
    <row r="335" spans="1:11">
      <c r="A335" s="9"/>
      <c r="B335" s="9"/>
      <c r="C335" s="9"/>
      <c r="D335" s="9"/>
      <c r="E335" s="9"/>
      <c r="F335" s="9"/>
      <c r="G335" s="9"/>
      <c r="H335" s="10"/>
      <c r="I335" s="9"/>
      <c r="J335" s="9"/>
      <c r="K335" s="9"/>
    </row>
    <row r="336" spans="1:11">
      <c r="A336" s="9"/>
      <c r="B336" s="9"/>
      <c r="C336" s="9"/>
      <c r="D336" s="9"/>
      <c r="E336" s="9"/>
      <c r="F336" s="9"/>
      <c r="G336" s="9"/>
      <c r="H336" s="10"/>
      <c r="I336" s="9"/>
      <c r="J336" s="9"/>
      <c r="K336" s="9"/>
    </row>
    <row r="337" spans="1:11">
      <c r="A337" s="9"/>
      <c r="B337" s="9"/>
      <c r="C337" s="9"/>
      <c r="D337" s="9"/>
      <c r="E337" s="9"/>
      <c r="F337" s="9"/>
      <c r="G337" s="9"/>
      <c r="H337" s="10"/>
      <c r="I337" s="9"/>
      <c r="J337" s="9"/>
      <c r="K337" s="9"/>
    </row>
    <row r="338" spans="1:11">
      <c r="A338" s="9"/>
      <c r="B338" s="9"/>
      <c r="C338" s="9"/>
      <c r="D338" s="9"/>
      <c r="E338" s="9"/>
      <c r="F338" s="9"/>
      <c r="G338" s="9"/>
      <c r="H338" s="10"/>
      <c r="I338" s="9"/>
      <c r="J338" s="9"/>
      <c r="K338" s="9"/>
    </row>
    <row r="339" spans="1:11">
      <c r="A339" s="9"/>
      <c r="B339" s="9"/>
      <c r="C339" s="9"/>
      <c r="D339" s="9"/>
      <c r="E339" s="9"/>
      <c r="F339" s="9"/>
      <c r="G339" s="9"/>
      <c r="H339" s="10"/>
      <c r="I339" s="9"/>
      <c r="J339" s="9"/>
      <c r="K339" s="9"/>
    </row>
    <row r="340" spans="1:11">
      <c r="A340" s="9"/>
      <c r="B340" s="9"/>
      <c r="C340" s="9"/>
      <c r="D340" s="9"/>
      <c r="E340" s="9"/>
      <c r="F340" s="9"/>
      <c r="G340" s="9"/>
      <c r="H340" s="10"/>
      <c r="I340" s="9"/>
      <c r="J340" s="9"/>
      <c r="K340" s="9"/>
    </row>
    <row r="341" spans="1:11">
      <c r="A341" s="9"/>
      <c r="B341" s="9"/>
      <c r="C341" s="9"/>
      <c r="D341" s="9"/>
      <c r="E341" s="9"/>
      <c r="F341" s="9"/>
      <c r="G341" s="9"/>
      <c r="H341" s="10"/>
      <c r="I341" s="9"/>
      <c r="J341" s="9"/>
      <c r="K341" s="9"/>
    </row>
    <row r="342" spans="1:11">
      <c r="A342" s="9"/>
      <c r="B342" s="9"/>
      <c r="C342" s="9"/>
      <c r="D342" s="9"/>
      <c r="E342" s="9"/>
      <c r="F342" s="9"/>
      <c r="G342" s="9"/>
      <c r="H342" s="10"/>
      <c r="I342" s="9"/>
      <c r="J342" s="9"/>
      <c r="K342" s="9"/>
    </row>
    <row r="343" spans="1:11">
      <c r="A343" s="9"/>
      <c r="B343" s="9"/>
      <c r="C343" s="9"/>
      <c r="D343" s="9"/>
      <c r="E343" s="9"/>
      <c r="F343" s="9"/>
      <c r="G343" s="9"/>
      <c r="H343" s="10"/>
      <c r="I343" s="9"/>
      <c r="J343" s="9"/>
      <c r="K343" s="9"/>
    </row>
    <row r="344" spans="1:11">
      <c r="A344" s="9"/>
      <c r="B344" s="9"/>
      <c r="C344" s="9"/>
      <c r="D344" s="9"/>
      <c r="E344" s="9"/>
      <c r="F344" s="9"/>
      <c r="G344" s="9"/>
      <c r="H344" s="10"/>
      <c r="I344" s="9"/>
      <c r="J344" s="9"/>
      <c r="K344" s="9"/>
    </row>
    <row r="345" spans="1:11">
      <c r="A345" s="9"/>
      <c r="B345" s="9"/>
      <c r="C345" s="9"/>
      <c r="D345" s="9"/>
      <c r="E345" s="9"/>
      <c r="F345" s="9"/>
      <c r="G345" s="9"/>
      <c r="H345" s="10"/>
      <c r="I345" s="9"/>
      <c r="J345" s="9"/>
      <c r="K345" s="9"/>
    </row>
    <row r="346" spans="1:11">
      <c r="A346" s="9"/>
      <c r="B346" s="9"/>
      <c r="C346" s="9"/>
      <c r="D346" s="9"/>
      <c r="E346" s="9"/>
      <c r="F346" s="9"/>
      <c r="G346" s="9"/>
      <c r="H346" s="10"/>
      <c r="I346" s="9"/>
      <c r="J346" s="9"/>
      <c r="K346" s="9"/>
    </row>
    <row r="347" spans="1:11">
      <c r="A347" s="9"/>
      <c r="B347" s="9"/>
      <c r="C347" s="9"/>
      <c r="D347" s="9"/>
      <c r="E347" s="9"/>
      <c r="F347" s="9"/>
      <c r="G347" s="9"/>
      <c r="H347" s="10"/>
      <c r="I347" s="9"/>
      <c r="J347" s="9"/>
      <c r="K347" s="9"/>
    </row>
    <row r="348" spans="1:11">
      <c r="A348" s="9"/>
      <c r="B348" s="9"/>
      <c r="C348" s="9"/>
      <c r="D348" s="9"/>
      <c r="E348" s="9"/>
      <c r="F348" s="9"/>
      <c r="G348" s="9"/>
      <c r="H348" s="10"/>
      <c r="I348" s="9"/>
      <c r="J348" s="9"/>
      <c r="K348" s="9"/>
    </row>
    <row r="349" spans="1:11">
      <c r="A349" s="9"/>
      <c r="B349" s="9"/>
      <c r="C349" s="9"/>
      <c r="D349" s="9"/>
      <c r="E349" s="9"/>
      <c r="F349" s="9"/>
      <c r="G349" s="9"/>
      <c r="H349" s="10"/>
      <c r="I349" s="9"/>
      <c r="J349" s="9"/>
      <c r="K349" s="9"/>
    </row>
    <row r="350" spans="1:11">
      <c r="A350" s="9"/>
      <c r="B350" s="9"/>
      <c r="C350" s="9"/>
      <c r="D350" s="9"/>
      <c r="E350" s="9"/>
      <c r="F350" s="9"/>
      <c r="G350" s="9"/>
      <c r="H350" s="10"/>
      <c r="I350" s="9"/>
      <c r="J350" s="9"/>
      <c r="K350" s="9"/>
    </row>
    <row r="351" spans="1:11">
      <c r="A351" s="9"/>
      <c r="B351" s="9"/>
      <c r="C351" s="9"/>
      <c r="D351" s="9"/>
      <c r="E351" s="9"/>
      <c r="F351" s="9"/>
      <c r="G351" s="9"/>
      <c r="H351" s="10"/>
      <c r="I351" s="9"/>
      <c r="J351" s="9"/>
      <c r="K351" s="9"/>
    </row>
    <row r="352" spans="1:11">
      <c r="A352" s="9"/>
      <c r="B352" s="9"/>
      <c r="C352" s="9"/>
      <c r="D352" s="9"/>
      <c r="E352" s="9"/>
      <c r="F352" s="9"/>
      <c r="G352" s="9"/>
      <c r="H352" s="10"/>
      <c r="I352" s="9"/>
      <c r="J352" s="9"/>
      <c r="K352" s="9"/>
    </row>
    <row r="353" spans="1:11">
      <c r="A353" s="9"/>
      <c r="B353" s="9"/>
      <c r="C353" s="9"/>
      <c r="D353" s="9"/>
      <c r="E353" s="9"/>
      <c r="F353" s="9"/>
      <c r="G353" s="9"/>
      <c r="H353" s="10"/>
      <c r="I353" s="9"/>
      <c r="J353" s="9"/>
      <c r="K353" s="9"/>
    </row>
    <row r="354" spans="1:11">
      <c r="A354" s="9"/>
      <c r="B354" s="9"/>
      <c r="C354" s="9"/>
      <c r="D354" s="9"/>
      <c r="E354" s="9"/>
      <c r="F354" s="9"/>
      <c r="G354" s="9"/>
      <c r="H354" s="10"/>
      <c r="I354" s="9"/>
      <c r="J354" s="9"/>
      <c r="K354" s="9"/>
    </row>
    <row r="355" spans="1:11">
      <c r="A355" s="9"/>
      <c r="B355" s="9"/>
      <c r="C355" s="9"/>
      <c r="D355" s="9"/>
      <c r="E355" s="9"/>
      <c r="F355" s="9"/>
      <c r="G355" s="9"/>
      <c r="H355" s="10"/>
      <c r="I355" s="9"/>
      <c r="J355" s="9"/>
      <c r="K355" s="9"/>
    </row>
    <row r="356" spans="1:11">
      <c r="A356" s="9"/>
      <c r="B356" s="9"/>
      <c r="C356" s="9"/>
      <c r="D356" s="9"/>
      <c r="E356" s="9"/>
      <c r="F356" s="9"/>
      <c r="G356" s="9"/>
      <c r="H356" s="10"/>
      <c r="I356" s="9"/>
      <c r="J356" s="9"/>
      <c r="K356" s="9"/>
    </row>
    <row r="357" spans="1:11">
      <c r="A357" s="9"/>
      <c r="B357" s="9"/>
      <c r="C357" s="9"/>
      <c r="D357" s="9"/>
      <c r="E357" s="9"/>
      <c r="F357" s="9"/>
      <c r="G357" s="9"/>
      <c r="H357" s="10"/>
      <c r="I357" s="9"/>
      <c r="J357" s="9"/>
      <c r="K357" s="9"/>
    </row>
    <row r="358" spans="1:11">
      <c r="A358" s="9"/>
      <c r="B358" s="9"/>
      <c r="C358" s="9"/>
      <c r="D358" s="9"/>
      <c r="E358" s="9"/>
      <c r="F358" s="9"/>
      <c r="G358" s="9"/>
      <c r="H358" s="10"/>
      <c r="I358" s="9"/>
      <c r="J358" s="9"/>
      <c r="K358" s="9"/>
    </row>
    <row r="359" spans="1:11">
      <c r="A359" s="9"/>
      <c r="B359" s="9"/>
      <c r="C359" s="9"/>
      <c r="D359" s="9"/>
      <c r="E359" s="9"/>
      <c r="F359" s="9"/>
      <c r="G359" s="9"/>
      <c r="H359" s="10"/>
      <c r="I359" s="9"/>
      <c r="J359" s="9"/>
      <c r="K359" s="9"/>
    </row>
    <row r="360" spans="1:11">
      <c r="A360" s="9"/>
      <c r="B360" s="9"/>
      <c r="C360" s="9"/>
      <c r="D360" s="9"/>
      <c r="E360" s="9"/>
      <c r="F360" s="9"/>
      <c r="G360" s="9"/>
      <c r="H360" s="10"/>
      <c r="I360" s="9"/>
      <c r="J360" s="9"/>
      <c r="K360" s="9"/>
    </row>
    <row r="361" spans="1:11">
      <c r="A361" s="9"/>
      <c r="B361" s="9"/>
      <c r="C361" s="9"/>
      <c r="D361" s="9"/>
      <c r="E361" s="9"/>
      <c r="F361" s="9"/>
      <c r="G361" s="9"/>
      <c r="H361" s="10"/>
      <c r="I361" s="9"/>
      <c r="J361" s="9"/>
      <c r="K361" s="9"/>
    </row>
    <row r="362" spans="1:11">
      <c r="A362" s="9"/>
      <c r="B362" s="9"/>
      <c r="C362" s="9"/>
      <c r="D362" s="9"/>
      <c r="E362" s="9"/>
      <c r="F362" s="9"/>
      <c r="G362" s="9"/>
      <c r="H362" s="10"/>
      <c r="I362" s="9"/>
      <c r="J362" s="9"/>
      <c r="K362" s="9"/>
    </row>
    <row r="363" spans="1:11">
      <c r="A363" s="9"/>
      <c r="B363" s="9"/>
      <c r="C363" s="9"/>
      <c r="D363" s="9"/>
      <c r="E363" s="9"/>
      <c r="F363" s="9"/>
      <c r="G363" s="9"/>
      <c r="H363" s="10"/>
      <c r="I363" s="9"/>
      <c r="J363" s="9"/>
      <c r="K363" s="9"/>
    </row>
    <row r="364" spans="1:11">
      <c r="A364" s="9"/>
      <c r="B364" s="9"/>
      <c r="C364" s="9"/>
      <c r="D364" s="9"/>
      <c r="E364" s="9"/>
      <c r="F364" s="9"/>
      <c r="G364" s="9"/>
      <c r="H364" s="10"/>
      <c r="I364" s="9"/>
      <c r="J364" s="9"/>
      <c r="K364" s="9"/>
    </row>
    <row r="365" spans="1:11">
      <c r="A365" s="9"/>
      <c r="B365" s="9"/>
      <c r="C365" s="9"/>
      <c r="D365" s="9"/>
      <c r="E365" s="9"/>
      <c r="F365" s="9"/>
      <c r="G365" s="9"/>
      <c r="H365" s="10"/>
      <c r="I365" s="9"/>
      <c r="J365" s="9"/>
      <c r="K365" s="9"/>
    </row>
    <row r="366" spans="1:11">
      <c r="A366" s="9"/>
      <c r="B366" s="9"/>
      <c r="C366" s="9"/>
      <c r="D366" s="9"/>
      <c r="E366" s="9"/>
      <c r="F366" s="9"/>
      <c r="G366" s="9"/>
      <c r="H366" s="10"/>
      <c r="I366" s="9"/>
      <c r="J366" s="9"/>
      <c r="K366" s="9"/>
    </row>
    <row r="367" spans="1:11">
      <c r="A367" s="9"/>
      <c r="B367" s="9"/>
      <c r="C367" s="9"/>
      <c r="D367" s="9"/>
      <c r="E367" s="9"/>
      <c r="F367" s="9"/>
      <c r="G367" s="9"/>
      <c r="H367" s="10"/>
      <c r="I367" s="9"/>
      <c r="J367" s="9"/>
      <c r="K367" s="9"/>
    </row>
    <row r="368" spans="1:11">
      <c r="A368" s="9"/>
      <c r="B368" s="9"/>
      <c r="C368" s="9"/>
      <c r="D368" s="9"/>
      <c r="E368" s="9"/>
      <c r="F368" s="9"/>
      <c r="G368" s="9"/>
      <c r="H368" s="10"/>
      <c r="I368" s="9"/>
      <c r="J368" s="9"/>
      <c r="K368" s="9"/>
    </row>
    <row r="369" spans="1:11">
      <c r="A369" s="9"/>
      <c r="B369" s="9"/>
      <c r="C369" s="9"/>
      <c r="D369" s="9"/>
      <c r="E369" s="9"/>
      <c r="F369" s="9"/>
      <c r="G369" s="9"/>
      <c r="H369" s="10"/>
      <c r="I369" s="9"/>
      <c r="J369" s="9"/>
      <c r="K369" s="9"/>
    </row>
    <row r="370" spans="1:11">
      <c r="A370" s="9"/>
      <c r="B370" s="9"/>
      <c r="C370" s="9"/>
      <c r="D370" s="9"/>
      <c r="E370" s="9"/>
      <c r="F370" s="9"/>
      <c r="G370" s="9"/>
      <c r="H370" s="10"/>
      <c r="I370" s="9"/>
      <c r="J370" s="9"/>
      <c r="K370" s="9"/>
    </row>
    <row r="371" spans="1:11">
      <c r="A371" s="9"/>
      <c r="B371" s="9"/>
      <c r="C371" s="9"/>
      <c r="D371" s="9"/>
      <c r="E371" s="9"/>
      <c r="F371" s="9"/>
      <c r="G371" s="9"/>
      <c r="H371" s="10"/>
      <c r="I371" s="9"/>
      <c r="J371" s="9"/>
      <c r="K371" s="9"/>
    </row>
    <row r="372" spans="1:11">
      <c r="A372" s="9"/>
      <c r="B372" s="9"/>
      <c r="C372" s="9"/>
      <c r="D372" s="9"/>
      <c r="E372" s="9"/>
      <c r="F372" s="9"/>
      <c r="G372" s="9"/>
      <c r="H372" s="10"/>
      <c r="I372" s="9"/>
      <c r="J372" s="9"/>
      <c r="K372" s="9"/>
    </row>
    <row r="373" spans="1:11">
      <c r="A373" s="9"/>
      <c r="B373" s="9"/>
      <c r="C373" s="9"/>
      <c r="D373" s="9"/>
      <c r="E373" s="9"/>
      <c r="F373" s="9"/>
      <c r="G373" s="9"/>
      <c r="H373" s="10"/>
      <c r="I373" s="9"/>
      <c r="J373" s="9"/>
      <c r="K373" s="9"/>
    </row>
    <row r="374" spans="1:11">
      <c r="A374" s="9"/>
      <c r="B374" s="9"/>
      <c r="C374" s="9"/>
      <c r="D374" s="9"/>
      <c r="E374" s="9"/>
      <c r="F374" s="9"/>
      <c r="G374" s="9"/>
      <c r="H374" s="10"/>
      <c r="I374" s="9"/>
      <c r="J374" s="9"/>
      <c r="K374" s="9"/>
    </row>
    <row r="375" spans="1:11">
      <c r="A375" s="9"/>
      <c r="B375" s="9"/>
      <c r="C375" s="9"/>
      <c r="D375" s="9"/>
      <c r="E375" s="9"/>
      <c r="F375" s="9"/>
      <c r="G375" s="9"/>
      <c r="H375" s="10"/>
      <c r="I375" s="9"/>
      <c r="J375" s="9"/>
      <c r="K375" s="9"/>
    </row>
    <row r="376" spans="1:11">
      <c r="A376" s="9"/>
      <c r="B376" s="9"/>
      <c r="C376" s="9"/>
      <c r="D376" s="9"/>
      <c r="E376" s="9"/>
      <c r="F376" s="9"/>
      <c r="G376" s="9"/>
      <c r="H376" s="10"/>
      <c r="I376" s="9"/>
      <c r="J376" s="9"/>
      <c r="K376" s="9"/>
    </row>
    <row r="377" spans="1:11">
      <c r="A377" s="9"/>
      <c r="B377" s="9"/>
      <c r="C377" s="9"/>
      <c r="D377" s="9"/>
      <c r="E377" s="9"/>
      <c r="F377" s="9"/>
      <c r="G377" s="9"/>
      <c r="H377" s="10"/>
      <c r="I377" s="9"/>
      <c r="J377" s="9"/>
      <c r="K377" s="9"/>
    </row>
    <row r="378" spans="1:11">
      <c r="A378" s="9"/>
      <c r="B378" s="9"/>
      <c r="C378" s="9"/>
      <c r="D378" s="9"/>
      <c r="E378" s="9"/>
      <c r="F378" s="9"/>
      <c r="G378" s="9"/>
      <c r="H378" s="10"/>
      <c r="I378" s="9"/>
      <c r="J378" s="9"/>
      <c r="K378" s="9"/>
    </row>
    <row r="379" spans="1:11">
      <c r="A379" s="9"/>
      <c r="B379" s="9"/>
      <c r="C379" s="9"/>
      <c r="D379" s="9"/>
      <c r="E379" s="9"/>
      <c r="F379" s="9"/>
      <c r="G379" s="9"/>
      <c r="H379" s="10"/>
      <c r="I379" s="9"/>
      <c r="J379" s="9"/>
      <c r="K379" s="9"/>
    </row>
    <row r="380" spans="1:11">
      <c r="A380" s="9"/>
      <c r="B380" s="9"/>
      <c r="C380" s="9"/>
      <c r="D380" s="9"/>
      <c r="E380" s="9"/>
      <c r="F380" s="9"/>
      <c r="G380" s="9"/>
      <c r="H380" s="10"/>
      <c r="I380" s="9"/>
      <c r="J380" s="9"/>
      <c r="K380" s="9"/>
    </row>
    <row r="381" spans="1:11">
      <c r="A381" s="9"/>
      <c r="B381" s="9"/>
      <c r="C381" s="9"/>
      <c r="D381" s="9"/>
      <c r="E381" s="9"/>
      <c r="F381" s="9"/>
      <c r="G381" s="9"/>
      <c r="H381" s="10"/>
      <c r="I381" s="9"/>
      <c r="J381" s="9"/>
      <c r="K381" s="9"/>
    </row>
    <row r="382" spans="1:11">
      <c r="A382" s="9"/>
      <c r="B382" s="9"/>
      <c r="C382" s="9"/>
      <c r="D382" s="9"/>
      <c r="E382" s="9"/>
      <c r="F382" s="9"/>
      <c r="G382" s="9"/>
      <c r="H382" s="10"/>
      <c r="I382" s="9"/>
      <c r="J382" s="9"/>
      <c r="K382" s="9"/>
    </row>
    <row r="383" spans="1:11">
      <c r="A383" s="9"/>
      <c r="B383" s="9"/>
      <c r="C383" s="9"/>
      <c r="D383" s="9"/>
      <c r="E383" s="9"/>
      <c r="F383" s="9"/>
      <c r="G383" s="9"/>
      <c r="H383" s="10"/>
      <c r="I383" s="9"/>
      <c r="J383" s="9"/>
      <c r="K383" s="9"/>
    </row>
    <row r="384" spans="1:11">
      <c r="A384" s="9"/>
      <c r="B384" s="9"/>
      <c r="C384" s="9"/>
      <c r="D384" s="9"/>
      <c r="E384" s="9"/>
      <c r="F384" s="9"/>
      <c r="G384" s="9"/>
      <c r="H384" s="10"/>
      <c r="I384" s="9"/>
      <c r="J384" s="9"/>
      <c r="K384" s="9"/>
    </row>
    <row r="385" spans="1:11">
      <c r="A385" s="9"/>
      <c r="B385" s="9"/>
      <c r="C385" s="9"/>
      <c r="D385" s="9"/>
      <c r="E385" s="9"/>
      <c r="F385" s="9"/>
      <c r="G385" s="9"/>
      <c r="H385" s="10"/>
      <c r="I385" s="9"/>
      <c r="J385" s="9"/>
      <c r="K385" s="9"/>
    </row>
    <row r="386" spans="1:11">
      <c r="A386" s="9"/>
      <c r="B386" s="9"/>
      <c r="C386" s="9"/>
      <c r="D386" s="9"/>
      <c r="E386" s="9"/>
      <c r="F386" s="9"/>
      <c r="G386" s="9"/>
      <c r="H386" s="10"/>
      <c r="I386" s="9"/>
      <c r="J386" s="9"/>
      <c r="K386" s="9"/>
    </row>
    <row r="387" spans="1:11">
      <c r="A387" s="9"/>
      <c r="B387" s="9"/>
      <c r="C387" s="9"/>
      <c r="D387" s="9"/>
      <c r="E387" s="9"/>
      <c r="F387" s="9"/>
      <c r="G387" s="9"/>
      <c r="H387" s="10"/>
      <c r="I387" s="9"/>
      <c r="J387" s="9"/>
      <c r="K387" s="9"/>
    </row>
    <row r="388" spans="1:11">
      <c r="A388" s="9"/>
      <c r="B388" s="9"/>
      <c r="C388" s="9"/>
      <c r="D388" s="9"/>
      <c r="E388" s="9"/>
      <c r="F388" s="9"/>
      <c r="G388" s="9"/>
      <c r="H388" s="10"/>
      <c r="I388" s="9"/>
      <c r="J388" s="9"/>
      <c r="K388" s="9"/>
    </row>
    <row r="389" spans="1:11">
      <c r="A389" s="9"/>
      <c r="B389" s="9"/>
      <c r="C389" s="9"/>
      <c r="D389" s="9"/>
      <c r="E389" s="9"/>
      <c r="F389" s="9"/>
      <c r="G389" s="9"/>
      <c r="H389" s="10"/>
      <c r="I389" s="9"/>
      <c r="J389" s="9"/>
      <c r="K389" s="9"/>
    </row>
    <row r="390" spans="1:11">
      <c r="A390" s="9"/>
      <c r="B390" s="9"/>
      <c r="C390" s="9"/>
      <c r="D390" s="9"/>
      <c r="E390" s="9"/>
      <c r="F390" s="9"/>
      <c r="G390" s="9"/>
      <c r="H390" s="10"/>
      <c r="I390" s="9"/>
      <c r="J390" s="9"/>
      <c r="K390" s="9"/>
    </row>
    <row r="391" spans="1:11">
      <c r="A391" s="9"/>
      <c r="B391" s="9"/>
      <c r="C391" s="9"/>
      <c r="D391" s="9"/>
      <c r="E391" s="9"/>
      <c r="F391" s="9"/>
      <c r="G391" s="9"/>
      <c r="H391" s="10"/>
      <c r="I391" s="9"/>
      <c r="J391" s="9"/>
      <c r="K391" s="9"/>
    </row>
    <row r="392" spans="1:11">
      <c r="A392" s="9"/>
      <c r="B392" s="9"/>
      <c r="C392" s="9"/>
      <c r="D392" s="9"/>
      <c r="E392" s="9"/>
      <c r="F392" s="9"/>
      <c r="G392" s="9"/>
      <c r="H392" s="10"/>
      <c r="I392" s="9"/>
      <c r="J392" s="9"/>
      <c r="K392" s="9"/>
    </row>
    <row r="393" spans="1:11">
      <c r="A393" s="9"/>
      <c r="B393" s="9"/>
      <c r="C393" s="9"/>
      <c r="D393" s="9"/>
      <c r="E393" s="9"/>
      <c r="F393" s="9"/>
      <c r="G393" s="9"/>
      <c r="H393" s="10"/>
      <c r="I393" s="9"/>
      <c r="J393" s="9"/>
      <c r="K393" s="9"/>
    </row>
    <row r="394" spans="1:11">
      <c r="A394" s="9"/>
      <c r="B394" s="9"/>
      <c r="C394" s="9"/>
      <c r="D394" s="9"/>
      <c r="E394" s="9"/>
      <c r="F394" s="9"/>
      <c r="G394" s="9"/>
      <c r="H394" s="10"/>
      <c r="I394" s="9"/>
      <c r="J394" s="9"/>
      <c r="K394" s="9"/>
    </row>
    <row r="395" spans="1:11">
      <c r="A395" s="9"/>
      <c r="B395" s="9"/>
      <c r="C395" s="9"/>
      <c r="D395" s="9"/>
      <c r="E395" s="9"/>
      <c r="F395" s="9"/>
      <c r="G395" s="9"/>
      <c r="H395" s="10"/>
      <c r="I395" s="9"/>
      <c r="J395" s="9"/>
      <c r="K395" s="9"/>
    </row>
    <row r="396" spans="1:11">
      <c r="A396" s="9"/>
      <c r="B396" s="9"/>
      <c r="C396" s="9"/>
      <c r="D396" s="9"/>
      <c r="E396" s="9"/>
      <c r="F396" s="9"/>
      <c r="G396" s="9"/>
      <c r="H396" s="10"/>
      <c r="I396" s="9"/>
      <c r="J396" s="9"/>
      <c r="K396" s="9"/>
    </row>
    <row r="397" spans="1:11">
      <c r="A397" s="9"/>
      <c r="B397" s="9"/>
      <c r="C397" s="9"/>
      <c r="D397" s="9"/>
      <c r="E397" s="9"/>
      <c r="F397" s="9"/>
      <c r="G397" s="9"/>
      <c r="H397" s="10"/>
      <c r="I397" s="9"/>
      <c r="J397" s="9"/>
      <c r="K397" s="9"/>
    </row>
    <row r="398" spans="1:11">
      <c r="A398" s="9"/>
      <c r="B398" s="9"/>
      <c r="C398" s="9"/>
      <c r="D398" s="9"/>
      <c r="E398" s="9"/>
      <c r="F398" s="9"/>
      <c r="G398" s="9"/>
      <c r="H398" s="10"/>
      <c r="I398" s="9"/>
      <c r="J398" s="9"/>
      <c r="K398" s="9"/>
    </row>
    <row r="399" spans="1:11">
      <c r="A399" s="9"/>
      <c r="B399" s="9"/>
      <c r="C399" s="9"/>
      <c r="D399" s="9"/>
      <c r="E399" s="9"/>
      <c r="F399" s="9"/>
      <c r="G399" s="9"/>
      <c r="H399" s="10"/>
      <c r="I399" s="9"/>
      <c r="J399" s="9"/>
      <c r="K399" s="9"/>
    </row>
    <row r="400" spans="1:11">
      <c r="A400" s="9"/>
      <c r="B400" s="9"/>
      <c r="C400" s="9"/>
      <c r="D400" s="9"/>
      <c r="E400" s="9"/>
      <c r="F400" s="9"/>
      <c r="G400" s="9"/>
      <c r="H400" s="10"/>
      <c r="I400" s="9"/>
      <c r="J400" s="9"/>
      <c r="K400" s="9"/>
    </row>
    <row r="401" spans="1:11">
      <c r="A401" s="9"/>
      <c r="B401" s="9"/>
      <c r="C401" s="9"/>
      <c r="D401" s="9"/>
      <c r="E401" s="9"/>
      <c r="F401" s="9"/>
      <c r="G401" s="9"/>
      <c r="H401" s="10"/>
      <c r="I401" s="9"/>
      <c r="J401" s="9"/>
      <c r="K401" s="9"/>
    </row>
    <row r="402" spans="1:11">
      <c r="A402" s="9"/>
      <c r="B402" s="9"/>
      <c r="C402" s="9"/>
      <c r="D402" s="9"/>
      <c r="E402" s="9"/>
      <c r="F402" s="9"/>
      <c r="G402" s="9"/>
      <c r="H402" s="10"/>
      <c r="I402" s="9"/>
      <c r="J402" s="9"/>
      <c r="K402" s="9"/>
    </row>
    <row r="403" spans="1:11">
      <c r="A403" s="9"/>
      <c r="B403" s="9"/>
      <c r="C403" s="9"/>
      <c r="D403" s="9"/>
      <c r="E403" s="9"/>
      <c r="F403" s="9"/>
      <c r="G403" s="9"/>
      <c r="H403" s="10"/>
      <c r="I403" s="9"/>
      <c r="J403" s="9"/>
      <c r="K403" s="9"/>
    </row>
    <row r="404" spans="1:11">
      <c r="A404" s="9"/>
      <c r="B404" s="9"/>
      <c r="C404" s="9"/>
      <c r="D404" s="9"/>
      <c r="E404" s="9"/>
      <c r="F404" s="9"/>
      <c r="G404" s="9"/>
      <c r="H404" s="10"/>
      <c r="I404" s="9"/>
      <c r="J404" s="9"/>
      <c r="K404" s="9"/>
    </row>
    <row r="405" spans="1:11">
      <c r="A405" s="9"/>
      <c r="B405" s="9"/>
      <c r="C405" s="9"/>
      <c r="D405" s="9"/>
      <c r="E405" s="9"/>
      <c r="F405" s="9"/>
      <c r="G405" s="9"/>
      <c r="H405" s="10"/>
      <c r="I405" s="9"/>
      <c r="J405" s="9"/>
      <c r="K405" s="9"/>
    </row>
    <row r="406" spans="1:11">
      <c r="A406" s="9"/>
      <c r="B406" s="9"/>
      <c r="C406" s="9"/>
      <c r="D406" s="9"/>
      <c r="E406" s="9"/>
      <c r="F406" s="9"/>
      <c r="G406" s="9"/>
      <c r="H406" s="10"/>
      <c r="I406" s="9"/>
      <c r="J406" s="9"/>
      <c r="K406" s="9"/>
    </row>
    <row r="407" spans="1:11">
      <c r="A407" s="9"/>
      <c r="B407" s="9"/>
      <c r="C407" s="9"/>
      <c r="D407" s="9"/>
      <c r="E407" s="9"/>
      <c r="F407" s="9"/>
      <c r="G407" s="9"/>
      <c r="H407" s="10"/>
      <c r="I407" s="9"/>
      <c r="J407" s="9"/>
      <c r="K407" s="9"/>
    </row>
    <row r="408" spans="1:11">
      <c r="A408" s="9"/>
      <c r="B408" s="9"/>
      <c r="C408" s="9"/>
      <c r="D408" s="9"/>
      <c r="E408" s="9"/>
      <c r="F408" s="9"/>
      <c r="G408" s="9"/>
      <c r="H408" s="10"/>
      <c r="I408" s="9"/>
      <c r="J408" s="9"/>
      <c r="K408" s="9"/>
    </row>
    <row r="409" spans="1:11">
      <c r="A409" s="9"/>
      <c r="B409" s="9"/>
      <c r="C409" s="9"/>
      <c r="D409" s="9"/>
      <c r="E409" s="9"/>
      <c r="F409" s="9"/>
      <c r="G409" s="9"/>
      <c r="H409" s="10"/>
      <c r="I409" s="9"/>
      <c r="J409" s="9"/>
      <c r="K409" s="9"/>
    </row>
    <row r="410" spans="1:11">
      <c r="A410" s="9"/>
      <c r="B410" s="9"/>
      <c r="C410" s="9"/>
      <c r="D410" s="9"/>
      <c r="E410" s="9"/>
      <c r="F410" s="9"/>
      <c r="G410" s="9"/>
      <c r="H410" s="10"/>
      <c r="I410" s="9"/>
      <c r="J410" s="9"/>
      <c r="K410" s="9"/>
    </row>
    <row r="411" spans="1:11">
      <c r="A411" s="9"/>
      <c r="B411" s="9"/>
      <c r="C411" s="9"/>
      <c r="D411" s="9"/>
      <c r="E411" s="9"/>
      <c r="F411" s="9"/>
      <c r="G411" s="9"/>
      <c r="H411" s="10"/>
      <c r="I411" s="9"/>
      <c r="J411" s="9"/>
      <c r="K411" s="9"/>
    </row>
    <row r="412" spans="1:11">
      <c r="A412" s="9"/>
      <c r="B412" s="9"/>
      <c r="C412" s="9"/>
      <c r="D412" s="9"/>
      <c r="E412" s="9"/>
      <c r="F412" s="9"/>
      <c r="G412" s="9"/>
      <c r="H412" s="10"/>
      <c r="I412" s="9"/>
      <c r="J412" s="9"/>
      <c r="K412" s="9"/>
    </row>
    <row r="413" spans="1:11">
      <c r="A413" s="9"/>
      <c r="B413" s="9"/>
      <c r="C413" s="9"/>
      <c r="D413" s="9"/>
      <c r="E413" s="9"/>
      <c r="F413" s="9"/>
      <c r="G413" s="9"/>
      <c r="H413" s="10"/>
      <c r="I413" s="9"/>
      <c r="J413" s="9"/>
      <c r="K413" s="9"/>
    </row>
    <row r="414" spans="1:11">
      <c r="A414" s="9"/>
      <c r="B414" s="9"/>
      <c r="C414" s="9"/>
      <c r="D414" s="9"/>
      <c r="E414" s="9"/>
      <c r="F414" s="9"/>
      <c r="G414" s="9"/>
      <c r="H414" s="10"/>
      <c r="I414" s="9"/>
      <c r="J414" s="9"/>
      <c r="K414" s="9"/>
    </row>
    <row r="415" spans="1:11">
      <c r="A415" s="9"/>
      <c r="B415" s="9"/>
      <c r="C415" s="9"/>
      <c r="D415" s="9"/>
      <c r="E415" s="9"/>
      <c r="F415" s="9"/>
      <c r="G415" s="9"/>
      <c r="H415" s="10"/>
      <c r="I415" s="9"/>
      <c r="J415" s="9"/>
      <c r="K415" s="9"/>
    </row>
    <row r="416" spans="1:11">
      <c r="A416" s="9"/>
      <c r="B416" s="9"/>
      <c r="C416" s="9"/>
      <c r="D416" s="9"/>
      <c r="E416" s="9"/>
      <c r="F416" s="9"/>
      <c r="G416" s="9"/>
      <c r="H416" s="10"/>
      <c r="I416" s="9"/>
      <c r="J416" s="9"/>
      <c r="K416" s="9"/>
    </row>
    <row r="417" spans="1:11">
      <c r="A417" s="9"/>
      <c r="B417" s="9"/>
      <c r="C417" s="9"/>
      <c r="D417" s="9"/>
      <c r="E417" s="9"/>
      <c r="F417" s="9"/>
      <c r="G417" s="9"/>
      <c r="H417" s="10"/>
      <c r="I417" s="9"/>
      <c r="J417" s="9"/>
      <c r="K417" s="9"/>
    </row>
    <row r="418" spans="1:11">
      <c r="A418" s="9"/>
      <c r="B418" s="9"/>
      <c r="C418" s="9"/>
      <c r="D418" s="9"/>
      <c r="E418" s="9"/>
      <c r="F418" s="9"/>
      <c r="G418" s="9"/>
      <c r="H418" s="10"/>
      <c r="I418" s="9"/>
      <c r="J418" s="9"/>
      <c r="K418" s="9"/>
    </row>
    <row r="419" spans="1:11">
      <c r="A419" s="9"/>
      <c r="B419" s="9"/>
      <c r="C419" s="9"/>
      <c r="D419" s="9"/>
      <c r="E419" s="9"/>
      <c r="F419" s="9"/>
      <c r="G419" s="9"/>
      <c r="H419" s="10"/>
      <c r="I419" s="9"/>
      <c r="J419" s="9"/>
      <c r="K419" s="9"/>
    </row>
    <row r="420" spans="1:11">
      <c r="A420" s="9"/>
      <c r="B420" s="9"/>
      <c r="C420" s="9"/>
      <c r="D420" s="9"/>
      <c r="E420" s="9"/>
      <c r="F420" s="9"/>
      <c r="G420" s="9"/>
      <c r="H420" s="10"/>
      <c r="I420" s="9"/>
      <c r="J420" s="9"/>
      <c r="K420" s="9"/>
    </row>
    <row r="421" spans="1:11">
      <c r="A421" s="9"/>
      <c r="B421" s="9"/>
      <c r="C421" s="9"/>
      <c r="D421" s="9"/>
      <c r="E421" s="9"/>
      <c r="F421" s="9"/>
      <c r="G421" s="9"/>
      <c r="H421" s="10"/>
      <c r="I421" s="9"/>
      <c r="J421" s="9"/>
      <c r="K421" s="9"/>
    </row>
    <row r="422" spans="1:11">
      <c r="A422" s="9"/>
      <c r="B422" s="9"/>
      <c r="C422" s="9"/>
      <c r="D422" s="9"/>
      <c r="E422" s="9"/>
      <c r="F422" s="9"/>
      <c r="G422" s="9"/>
      <c r="H422" s="10"/>
      <c r="I422" s="9"/>
      <c r="J422" s="9"/>
      <c r="K422" s="9"/>
    </row>
    <row r="423" spans="1:11">
      <c r="A423" s="9"/>
      <c r="B423" s="9"/>
      <c r="C423" s="9"/>
      <c r="D423" s="9"/>
      <c r="E423" s="9"/>
      <c r="F423" s="9"/>
      <c r="G423" s="9"/>
      <c r="H423" s="10"/>
      <c r="I423" s="9"/>
      <c r="J423" s="9"/>
      <c r="K423" s="9"/>
    </row>
    <row r="424" spans="1:11">
      <c r="A424" s="9"/>
      <c r="B424" s="9"/>
      <c r="C424" s="9"/>
      <c r="D424" s="9"/>
      <c r="E424" s="9"/>
      <c r="F424" s="9"/>
      <c r="G424" s="9"/>
      <c r="H424" s="10"/>
      <c r="I424" s="9"/>
      <c r="J424" s="9"/>
      <c r="K424" s="9"/>
    </row>
    <row r="425" spans="1:11">
      <c r="A425" s="9"/>
      <c r="B425" s="9"/>
      <c r="C425" s="9"/>
      <c r="D425" s="9"/>
      <c r="E425" s="9"/>
      <c r="F425" s="9"/>
      <c r="G425" s="9"/>
      <c r="H425" s="10"/>
      <c r="I425" s="9"/>
      <c r="J425" s="9"/>
      <c r="K425" s="9"/>
    </row>
    <row r="426" spans="1:11">
      <c r="A426" s="9"/>
      <c r="B426" s="9"/>
      <c r="C426" s="9"/>
      <c r="D426" s="9"/>
      <c r="E426" s="9"/>
      <c r="F426" s="9"/>
      <c r="G426" s="9"/>
      <c r="H426" s="10"/>
      <c r="I426" s="9"/>
      <c r="J426" s="9"/>
      <c r="K426" s="9"/>
    </row>
    <row r="427" spans="1:11">
      <c r="A427" s="9"/>
      <c r="B427" s="9"/>
      <c r="C427" s="9"/>
      <c r="D427" s="9"/>
      <c r="E427" s="9"/>
      <c r="F427" s="9"/>
      <c r="G427" s="9"/>
      <c r="H427" s="10"/>
      <c r="I427" s="9"/>
      <c r="J427" s="9"/>
      <c r="K427" s="9"/>
    </row>
    <row r="428" spans="1:11">
      <c r="A428" s="9"/>
      <c r="B428" s="9"/>
      <c r="C428" s="9"/>
      <c r="D428" s="9"/>
      <c r="E428" s="9"/>
      <c r="F428" s="9"/>
      <c r="G428" s="9"/>
      <c r="H428" s="10"/>
      <c r="I428" s="9"/>
      <c r="J428" s="9"/>
      <c r="K428" s="9"/>
    </row>
    <row r="429" spans="1:11">
      <c r="A429" s="9"/>
      <c r="B429" s="9"/>
      <c r="C429" s="9"/>
      <c r="D429" s="9"/>
      <c r="E429" s="9"/>
      <c r="F429" s="9"/>
      <c r="G429" s="9"/>
      <c r="H429" s="10"/>
      <c r="I429" s="9"/>
      <c r="J429" s="9"/>
      <c r="K429" s="9"/>
    </row>
    <row r="430" spans="1:11">
      <c r="A430" s="9"/>
      <c r="B430" s="9"/>
      <c r="C430" s="9"/>
      <c r="D430" s="9"/>
      <c r="E430" s="9"/>
      <c r="F430" s="9"/>
      <c r="G430" s="9"/>
      <c r="H430" s="10"/>
      <c r="I430" s="9"/>
      <c r="J430" s="9"/>
      <c r="K430" s="9"/>
    </row>
    <row r="431" spans="1:11">
      <c r="A431" s="9"/>
      <c r="B431" s="9"/>
      <c r="C431" s="9"/>
      <c r="D431" s="9"/>
      <c r="E431" s="9"/>
      <c r="F431" s="9"/>
      <c r="G431" s="9"/>
      <c r="H431" s="10"/>
      <c r="I431" s="9"/>
      <c r="J431" s="9"/>
      <c r="K431" s="9"/>
    </row>
    <row r="432" spans="1:11">
      <c r="A432" s="9"/>
      <c r="B432" s="9"/>
      <c r="C432" s="9"/>
      <c r="D432" s="9"/>
      <c r="E432" s="9"/>
      <c r="F432" s="9"/>
      <c r="G432" s="9"/>
      <c r="H432" s="10"/>
      <c r="I432" s="9"/>
      <c r="J432" s="9"/>
      <c r="K432" s="9"/>
    </row>
    <row r="433" spans="1:11">
      <c r="A433" s="9"/>
      <c r="B433" s="9"/>
      <c r="C433" s="9"/>
      <c r="D433" s="9"/>
      <c r="E433" s="9"/>
      <c r="F433" s="9"/>
      <c r="G433" s="9"/>
      <c r="H433" s="10"/>
      <c r="I433" s="9"/>
      <c r="J433" s="9"/>
      <c r="K433" s="9"/>
    </row>
    <row r="434" spans="1:11">
      <c r="A434" s="9"/>
      <c r="B434" s="9"/>
      <c r="C434" s="9"/>
      <c r="D434" s="9"/>
      <c r="E434" s="9"/>
      <c r="F434" s="9"/>
      <c r="G434" s="9"/>
      <c r="H434" s="10"/>
      <c r="I434" s="9"/>
      <c r="J434" s="9"/>
      <c r="K434" s="9"/>
    </row>
    <row r="435" spans="1:11">
      <c r="A435" s="9"/>
      <c r="B435" s="9"/>
      <c r="C435" s="9"/>
      <c r="D435" s="9"/>
      <c r="E435" s="9"/>
      <c r="F435" s="9"/>
      <c r="G435" s="9"/>
      <c r="H435" s="10"/>
      <c r="I435" s="9"/>
      <c r="J435" s="9"/>
      <c r="K435" s="9"/>
    </row>
    <row r="436" spans="1:11">
      <c r="A436" s="9"/>
      <c r="B436" s="9"/>
      <c r="C436" s="9"/>
      <c r="D436" s="9"/>
      <c r="E436" s="9"/>
      <c r="F436" s="9"/>
      <c r="G436" s="9"/>
      <c r="H436" s="10"/>
      <c r="I436" s="9"/>
      <c r="J436" s="9"/>
      <c r="K436" s="9"/>
    </row>
    <row r="437" spans="1:11">
      <c r="A437" s="9"/>
      <c r="B437" s="9"/>
      <c r="C437" s="9"/>
      <c r="D437" s="9"/>
      <c r="E437" s="9"/>
      <c r="F437" s="9"/>
      <c r="G437" s="9"/>
      <c r="H437" s="10"/>
      <c r="I437" s="9"/>
      <c r="J437" s="9"/>
      <c r="K437" s="9"/>
    </row>
    <row r="438" spans="1:11">
      <c r="A438" s="9"/>
      <c r="B438" s="9"/>
      <c r="C438" s="9"/>
      <c r="D438" s="9"/>
      <c r="E438" s="9"/>
      <c r="F438" s="9"/>
      <c r="G438" s="9"/>
      <c r="H438" s="10"/>
      <c r="I438" s="9"/>
      <c r="J438" s="9"/>
      <c r="K438" s="9"/>
    </row>
    <row r="439" spans="1:11">
      <c r="A439" s="9"/>
      <c r="B439" s="9"/>
      <c r="C439" s="9"/>
      <c r="D439" s="9"/>
      <c r="E439" s="9"/>
      <c r="F439" s="9"/>
      <c r="G439" s="9"/>
      <c r="H439" s="10"/>
      <c r="I439" s="9"/>
      <c r="J439" s="9"/>
      <c r="K439" s="9"/>
    </row>
    <row r="440" spans="1:11">
      <c r="A440" s="9"/>
      <c r="B440" s="9"/>
      <c r="C440" s="9"/>
      <c r="D440" s="9"/>
      <c r="E440" s="9"/>
      <c r="F440" s="9"/>
      <c r="G440" s="9"/>
      <c r="H440" s="10"/>
      <c r="I440" s="9"/>
      <c r="J440" s="9"/>
      <c r="K440" s="9"/>
    </row>
    <row r="441" spans="1:11">
      <c r="A441" s="9"/>
      <c r="B441" s="9"/>
      <c r="C441" s="9"/>
      <c r="D441" s="9"/>
      <c r="E441" s="9"/>
      <c r="F441" s="9"/>
      <c r="G441" s="9"/>
      <c r="H441" s="10"/>
      <c r="I441" s="9"/>
      <c r="J441" s="9"/>
    </row>
    <row r="442" spans="1:11">
      <c r="A442" s="9"/>
      <c r="B442" s="9"/>
      <c r="C442" s="9"/>
      <c r="D442" s="9"/>
      <c r="E442" s="9"/>
      <c r="F442" s="9"/>
      <c r="G442" s="9"/>
      <c r="H442" s="10"/>
      <c r="I442" s="9"/>
      <c r="J442" s="9"/>
    </row>
    <row r="443" spans="1:11">
      <c r="A443" s="9"/>
      <c r="B443" s="9"/>
      <c r="C443" s="9"/>
      <c r="D443" s="9"/>
      <c r="E443" s="9"/>
      <c r="F443" s="9"/>
      <c r="G443" s="9"/>
      <c r="H443" s="10"/>
      <c r="I443" s="9"/>
      <c r="J443" s="9"/>
    </row>
    <row r="444" spans="1:11">
      <c r="A444" s="9"/>
      <c r="B444" s="9"/>
      <c r="C444" s="9"/>
      <c r="D444" s="9"/>
      <c r="E444" s="9"/>
      <c r="F444" s="9"/>
      <c r="G444" s="9"/>
      <c r="H444" s="10"/>
      <c r="I444" s="9"/>
      <c r="J444" s="9"/>
    </row>
    <row r="445" spans="1:11">
      <c r="A445" s="9"/>
      <c r="B445" s="9"/>
      <c r="C445" s="9"/>
      <c r="D445" s="9"/>
      <c r="E445" s="9"/>
      <c r="F445" s="9"/>
      <c r="G445" s="9"/>
      <c r="H445" s="10"/>
      <c r="I445" s="9"/>
      <c r="J445" s="9"/>
    </row>
    <row r="446" spans="1:11">
      <c r="A446" s="9"/>
      <c r="B446" s="9"/>
      <c r="C446" s="9"/>
      <c r="D446" s="9"/>
      <c r="E446" s="9"/>
      <c r="F446" s="9"/>
      <c r="G446" s="9"/>
      <c r="H446" s="10"/>
      <c r="I446" s="9"/>
      <c r="J446" s="9"/>
    </row>
    <row r="447" spans="1:11">
      <c r="A447" s="9"/>
      <c r="B447" s="9"/>
      <c r="C447" s="9"/>
      <c r="D447" s="9"/>
      <c r="E447" s="9"/>
      <c r="F447" s="9"/>
      <c r="G447" s="9"/>
      <c r="H447" s="10"/>
      <c r="I447" s="9"/>
      <c r="J447" s="9"/>
    </row>
    <row r="448" spans="1:11">
      <c r="A448" s="9"/>
      <c r="B448" s="9"/>
      <c r="C448" s="9"/>
      <c r="D448" s="9"/>
      <c r="E448" s="9"/>
      <c r="F448" s="9"/>
      <c r="G448" s="9"/>
      <c r="H448" s="10"/>
      <c r="I448" s="9"/>
      <c r="J448" s="9"/>
    </row>
    <row r="449" spans="1:10">
      <c r="A449" s="9"/>
      <c r="B449" s="9"/>
      <c r="C449" s="9"/>
      <c r="D449" s="9"/>
      <c r="E449" s="9"/>
      <c r="F449" s="9"/>
      <c r="G449" s="9"/>
      <c r="H449" s="10"/>
      <c r="I449" s="9"/>
      <c r="J449" s="9"/>
    </row>
    <row r="450" spans="1:10">
      <c r="A450" s="9"/>
      <c r="B450" s="9"/>
      <c r="C450" s="9"/>
      <c r="D450" s="9"/>
      <c r="E450" s="9"/>
      <c r="F450" s="9"/>
      <c r="G450" s="9"/>
      <c r="H450" s="10"/>
      <c r="I450" s="9"/>
      <c r="J450" s="9"/>
    </row>
    <row r="451" spans="1:10">
      <c r="A451" s="9"/>
      <c r="B451" s="9"/>
      <c r="C451" s="9"/>
      <c r="D451" s="9"/>
      <c r="E451" s="9"/>
      <c r="F451" s="9"/>
      <c r="G451" s="9"/>
      <c r="H451" s="10"/>
      <c r="I451" s="9"/>
      <c r="J451" s="9"/>
    </row>
    <row r="452" spans="1:10">
      <c r="A452" s="9"/>
      <c r="B452" s="9"/>
      <c r="C452" s="9"/>
      <c r="D452" s="9"/>
      <c r="E452" s="9"/>
      <c r="F452" s="9"/>
      <c r="G452" s="9"/>
      <c r="H452" s="10"/>
      <c r="I452" s="9"/>
      <c r="J452" s="9"/>
    </row>
    <row r="453" spans="1:10">
      <c r="A453" s="9"/>
      <c r="B453" s="9"/>
      <c r="C453" s="9"/>
      <c r="D453" s="9"/>
      <c r="E453" s="9"/>
      <c r="F453" s="9"/>
      <c r="G453" s="9"/>
      <c r="H453" s="10"/>
      <c r="I453" s="9"/>
      <c r="J453" s="9"/>
    </row>
    <row r="454" spans="1:10">
      <c r="A454" s="9"/>
      <c r="B454" s="9"/>
      <c r="C454" s="9"/>
      <c r="D454" s="9"/>
      <c r="E454" s="9"/>
      <c r="F454" s="9"/>
      <c r="G454" s="9"/>
      <c r="H454" s="10"/>
      <c r="I454" s="9"/>
      <c r="J454" s="9"/>
    </row>
    <row r="455" spans="1:10">
      <c r="A455" s="9"/>
      <c r="B455" s="9"/>
      <c r="C455" s="9"/>
      <c r="D455" s="9"/>
      <c r="E455" s="9"/>
      <c r="F455" s="9"/>
      <c r="G455" s="9"/>
      <c r="H455" s="10"/>
      <c r="I455" s="9"/>
      <c r="J455" s="9"/>
    </row>
    <row r="456" spans="1:10">
      <c r="A456" s="9"/>
      <c r="B456" s="9"/>
      <c r="C456" s="9"/>
      <c r="D456" s="9"/>
      <c r="E456" s="9"/>
      <c r="F456" s="9"/>
      <c r="G456" s="9"/>
      <c r="H456" s="10"/>
      <c r="I456" s="9"/>
      <c r="J456" s="9"/>
    </row>
    <row r="457" spans="1:10">
      <c r="A457" s="9"/>
      <c r="B457" s="9"/>
      <c r="C457" s="9"/>
      <c r="D457" s="9"/>
      <c r="E457" s="9"/>
      <c r="F457" s="9"/>
      <c r="G457" s="9"/>
      <c r="H457" s="10"/>
      <c r="I457" s="9"/>
      <c r="J457" s="9"/>
    </row>
    <row r="458" spans="1:10">
      <c r="A458" s="9"/>
      <c r="B458" s="9"/>
      <c r="C458" s="9"/>
      <c r="D458" s="9"/>
      <c r="E458" s="9"/>
      <c r="F458" s="9"/>
      <c r="G458" s="9"/>
      <c r="H458" s="10"/>
      <c r="I458" s="9"/>
      <c r="J458" s="9"/>
    </row>
    <row r="459" spans="1:10">
      <c r="A459" s="9"/>
      <c r="B459" s="9"/>
      <c r="C459" s="9"/>
      <c r="D459" s="9"/>
      <c r="E459" s="9"/>
      <c r="F459" s="9"/>
      <c r="G459" s="9"/>
      <c r="H459" s="10"/>
      <c r="I459" s="9"/>
      <c r="J459" s="9"/>
    </row>
    <row r="460" spans="1:10">
      <c r="A460" s="9"/>
      <c r="B460" s="9"/>
      <c r="C460" s="9"/>
      <c r="D460" s="9"/>
      <c r="E460" s="9"/>
      <c r="F460" s="9"/>
      <c r="G460" s="9"/>
      <c r="H460" s="10"/>
      <c r="I460" s="9"/>
      <c r="J460" s="9"/>
    </row>
    <row r="461" spans="1:10">
      <c r="A461" s="9"/>
      <c r="B461" s="9"/>
      <c r="C461" s="9"/>
      <c r="D461" s="9"/>
      <c r="E461" s="9"/>
      <c r="F461" s="9"/>
      <c r="G461" s="9"/>
      <c r="H461" s="10"/>
      <c r="I461" s="9"/>
      <c r="J461" s="9"/>
    </row>
    <row r="462" spans="1:10">
      <c r="A462" s="9"/>
      <c r="B462" s="9"/>
      <c r="C462" s="9"/>
      <c r="D462" s="9"/>
      <c r="E462" s="9"/>
      <c r="F462" s="9"/>
      <c r="G462" s="9"/>
      <c r="H462" s="10"/>
      <c r="I462" s="9"/>
      <c r="J462" s="9"/>
    </row>
    <row r="463" spans="1:10">
      <c r="A463" s="9"/>
      <c r="B463" s="9"/>
      <c r="C463" s="9"/>
      <c r="D463" s="9"/>
      <c r="E463" s="9"/>
      <c r="F463" s="9"/>
      <c r="G463" s="9"/>
      <c r="H463" s="10"/>
      <c r="I463" s="9"/>
      <c r="J463" s="9"/>
    </row>
    <row r="464" spans="1:10">
      <c r="A464" s="9"/>
      <c r="B464" s="9"/>
      <c r="C464" s="9"/>
      <c r="D464" s="9"/>
      <c r="E464" s="9"/>
      <c r="F464" s="9"/>
      <c r="G464" s="9"/>
      <c r="H464" s="10"/>
      <c r="I464" s="9"/>
      <c r="J464" s="9"/>
    </row>
    <row r="465" spans="1:10">
      <c r="A465" s="9"/>
      <c r="B465" s="9"/>
      <c r="C465" s="9"/>
      <c r="D465" s="9"/>
      <c r="E465" s="9"/>
      <c r="F465" s="9"/>
      <c r="G465" s="9"/>
      <c r="H465" s="10"/>
      <c r="I465" s="9"/>
      <c r="J465" s="9"/>
    </row>
    <row r="466" spans="1:10">
      <c r="A466" s="9"/>
      <c r="B466" s="9"/>
      <c r="C466" s="9"/>
      <c r="D466" s="9"/>
      <c r="E466" s="9"/>
      <c r="F466" s="9"/>
      <c r="G466" s="9"/>
      <c r="H466" s="10"/>
      <c r="I466" s="9"/>
      <c r="J466" s="9"/>
    </row>
    <row r="467" spans="1:10">
      <c r="A467" s="9"/>
      <c r="B467" s="9"/>
      <c r="C467" s="9"/>
      <c r="D467" s="9"/>
      <c r="E467" s="9"/>
      <c r="F467" s="9"/>
      <c r="G467" s="9"/>
      <c r="H467" s="10"/>
      <c r="I467" s="9"/>
      <c r="J467" s="9"/>
    </row>
    <row r="468" spans="1:10">
      <c r="A468" s="9"/>
      <c r="B468" s="9"/>
      <c r="C468" s="9"/>
      <c r="D468" s="9"/>
      <c r="E468" s="9"/>
      <c r="F468" s="9"/>
      <c r="G468" s="9"/>
      <c r="H468" s="10"/>
      <c r="I468" s="9"/>
      <c r="J468" s="9"/>
    </row>
    <row r="469" spans="1:10">
      <c r="A469" s="9"/>
      <c r="B469" s="9"/>
      <c r="C469" s="9"/>
      <c r="D469" s="9"/>
      <c r="E469" s="9"/>
      <c r="F469" s="9"/>
      <c r="G469" s="9"/>
      <c r="H469" s="10"/>
      <c r="I469" s="9"/>
      <c r="J469" s="9"/>
    </row>
    <row r="470" spans="1:10">
      <c r="A470" s="9"/>
      <c r="B470" s="9"/>
      <c r="C470" s="9"/>
      <c r="D470" s="9"/>
      <c r="E470" s="9"/>
      <c r="F470" s="9"/>
      <c r="G470" s="9"/>
      <c r="H470" s="10"/>
      <c r="I470" s="9"/>
      <c r="J470" s="9"/>
    </row>
    <row r="471" spans="1:10">
      <c r="A471" s="9"/>
      <c r="B471" s="9"/>
      <c r="C471" s="9"/>
      <c r="D471" s="9"/>
      <c r="E471" s="9"/>
      <c r="F471" s="9"/>
      <c r="G471" s="9"/>
      <c r="H471" s="10"/>
      <c r="I471" s="9"/>
      <c r="J471" s="9"/>
    </row>
    <row r="472" spans="1:10">
      <c r="A472" s="9"/>
      <c r="B472" s="9"/>
      <c r="C472" s="9"/>
      <c r="D472" s="9"/>
      <c r="E472" s="9"/>
      <c r="F472" s="9"/>
      <c r="G472" s="9"/>
      <c r="H472" s="10"/>
      <c r="I472" s="9"/>
      <c r="J472" s="9"/>
    </row>
    <row r="473" spans="1:10">
      <c r="A473" s="9"/>
      <c r="B473" s="9"/>
      <c r="C473" s="9"/>
      <c r="D473" s="9"/>
      <c r="E473" s="9"/>
      <c r="F473" s="9"/>
      <c r="G473" s="9"/>
      <c r="H473" s="10"/>
      <c r="I473" s="9"/>
      <c r="J473" s="9"/>
    </row>
    <row r="474" spans="1:10">
      <c r="A474" s="9"/>
      <c r="B474" s="9"/>
      <c r="C474" s="9"/>
      <c r="D474" s="9"/>
      <c r="E474" s="9"/>
      <c r="F474" s="9"/>
      <c r="G474" s="9"/>
      <c r="H474" s="10"/>
      <c r="I474" s="9"/>
      <c r="J474" s="9"/>
    </row>
    <row r="475" spans="1:10">
      <c r="A475" s="9"/>
      <c r="B475" s="9"/>
      <c r="C475" s="9"/>
      <c r="D475" s="9"/>
      <c r="E475" s="9"/>
      <c r="F475" s="9"/>
      <c r="G475" s="9"/>
      <c r="H475" s="10"/>
      <c r="I475" s="9"/>
      <c r="J475" s="9"/>
    </row>
    <row r="476" spans="1:10">
      <c r="A476" s="9"/>
      <c r="B476" s="9"/>
      <c r="C476" s="9"/>
      <c r="D476" s="9"/>
      <c r="E476" s="9"/>
      <c r="F476" s="9"/>
      <c r="G476" s="9"/>
      <c r="H476" s="10"/>
      <c r="I476" s="9"/>
      <c r="J476" s="9"/>
    </row>
    <row r="477" spans="1:10">
      <c r="A477" s="9"/>
      <c r="B477" s="9"/>
      <c r="C477" s="9"/>
      <c r="D477" s="9"/>
      <c r="E477" s="9"/>
      <c r="F477" s="9"/>
      <c r="G477" s="9"/>
      <c r="H477" s="10"/>
      <c r="I477" s="9"/>
      <c r="J477" s="9"/>
    </row>
    <row r="478" spans="1:10">
      <c r="A478" s="9"/>
      <c r="B478" s="9"/>
      <c r="C478" s="9"/>
      <c r="D478" s="9"/>
      <c r="E478" s="9"/>
      <c r="F478" s="9"/>
      <c r="G478" s="9"/>
      <c r="H478" s="10"/>
      <c r="I478" s="9"/>
      <c r="J478" s="9"/>
    </row>
    <row r="479" spans="1:10">
      <c r="A479" s="9"/>
      <c r="B479" s="9"/>
      <c r="C479" s="9"/>
      <c r="D479" s="9"/>
      <c r="E479" s="9"/>
      <c r="F479" s="9"/>
      <c r="G479" s="9"/>
      <c r="H479" s="10"/>
      <c r="I479" s="9"/>
      <c r="J479" s="9"/>
    </row>
    <row r="480" spans="1:10">
      <c r="A480" s="9"/>
      <c r="B480" s="9"/>
      <c r="C480" s="9"/>
      <c r="D480" s="9"/>
      <c r="E480" s="9"/>
      <c r="F480" s="9"/>
      <c r="G480" s="9"/>
      <c r="H480" s="10"/>
      <c r="I480" s="9"/>
      <c r="J480" s="9"/>
    </row>
    <row r="481" spans="1:10">
      <c r="A481" s="9"/>
      <c r="B481" s="9"/>
      <c r="C481" s="9"/>
      <c r="D481" s="9"/>
      <c r="E481" s="9"/>
      <c r="F481" s="9"/>
      <c r="G481" s="9"/>
      <c r="H481" s="10"/>
      <c r="I481" s="9"/>
      <c r="J481" s="9"/>
    </row>
    <row r="482" spans="1:10">
      <c r="A482" s="9"/>
      <c r="B482" s="9"/>
      <c r="C482" s="9"/>
      <c r="D482" s="9"/>
      <c r="E482" s="9"/>
      <c r="F482" s="9"/>
      <c r="G482" s="9"/>
      <c r="H482" s="10"/>
      <c r="I482" s="9"/>
      <c r="J482" s="9"/>
    </row>
    <row r="483" spans="1:10">
      <c r="A483" s="9"/>
      <c r="B483" s="9"/>
      <c r="C483" s="9"/>
      <c r="D483" s="9"/>
      <c r="E483" s="9"/>
      <c r="F483" s="9"/>
      <c r="G483" s="9"/>
      <c r="H483" s="10"/>
      <c r="I483" s="9"/>
      <c r="J483" s="9"/>
    </row>
    <row r="484" spans="1:10">
      <c r="A484" s="9"/>
      <c r="B484" s="9"/>
      <c r="C484" s="9"/>
      <c r="D484" s="9"/>
      <c r="E484" s="9"/>
      <c r="F484" s="9"/>
      <c r="G484" s="9"/>
      <c r="H484" s="10"/>
      <c r="I484" s="9"/>
      <c r="J484" s="9"/>
    </row>
    <row r="485" spans="1:10">
      <c r="A485" s="9"/>
      <c r="B485" s="9"/>
      <c r="C485" s="9"/>
      <c r="D485" s="9"/>
      <c r="E485" s="9"/>
      <c r="F485" s="9"/>
      <c r="G485" s="9"/>
      <c r="H485" s="10"/>
      <c r="I485" s="9"/>
      <c r="J485" s="9"/>
    </row>
    <row r="486" spans="1:10">
      <c r="A486" s="9"/>
      <c r="B486" s="9"/>
      <c r="C486" s="9"/>
      <c r="D486" s="9"/>
      <c r="E486" s="9"/>
      <c r="F486" s="9"/>
      <c r="G486" s="9"/>
      <c r="H486" s="10"/>
      <c r="I486" s="9"/>
      <c r="J486" s="9"/>
    </row>
    <row r="487" spans="1:10">
      <c r="A487" s="9"/>
      <c r="B487" s="9"/>
      <c r="C487" s="9"/>
      <c r="D487" s="9"/>
      <c r="E487" s="9"/>
      <c r="F487" s="9"/>
      <c r="G487" s="9"/>
      <c r="H487" s="10"/>
      <c r="I487" s="9"/>
      <c r="J487" s="9"/>
    </row>
    <row r="488" spans="1:10">
      <c r="A488" s="9"/>
      <c r="B488" s="9"/>
      <c r="C488" s="9"/>
      <c r="D488" s="9"/>
      <c r="E488" s="9"/>
      <c r="F488" s="9"/>
      <c r="G488" s="9"/>
      <c r="H488" s="10"/>
      <c r="I488" s="9"/>
      <c r="J488" s="9"/>
    </row>
    <row r="489" spans="1:10">
      <c r="A489" s="9"/>
      <c r="B489" s="9"/>
      <c r="C489" s="9"/>
      <c r="D489" s="9"/>
      <c r="E489" s="9"/>
      <c r="F489" s="9"/>
      <c r="G489" s="9"/>
      <c r="H489" s="10"/>
      <c r="I489" s="9"/>
      <c r="J489" s="9"/>
    </row>
    <row r="490" spans="1:10">
      <c r="A490" s="9"/>
      <c r="B490" s="9"/>
      <c r="C490" s="9"/>
      <c r="D490" s="9"/>
      <c r="E490" s="9"/>
      <c r="F490" s="9"/>
      <c r="G490" s="9"/>
      <c r="H490" s="10"/>
      <c r="I490" s="9"/>
      <c r="J490" s="9"/>
    </row>
    <row r="491" spans="1:10">
      <c r="A491" s="9"/>
      <c r="B491" s="9"/>
      <c r="C491" s="9"/>
      <c r="D491" s="9"/>
      <c r="E491" s="9"/>
      <c r="F491" s="9"/>
      <c r="G491" s="9"/>
      <c r="H491" s="10"/>
      <c r="I491" s="9"/>
      <c r="J491" s="9"/>
    </row>
    <row r="492" spans="1:10">
      <c r="A492" s="9"/>
      <c r="B492" s="9"/>
      <c r="C492" s="9"/>
      <c r="D492" s="9"/>
      <c r="E492" s="9"/>
      <c r="F492" s="9"/>
      <c r="G492" s="9"/>
      <c r="H492" s="10"/>
      <c r="I492" s="9"/>
      <c r="J492" s="9"/>
    </row>
    <row r="493" spans="1:10">
      <c r="A493" s="9"/>
      <c r="B493" s="9"/>
      <c r="C493" s="9"/>
      <c r="D493" s="9"/>
      <c r="E493" s="9"/>
      <c r="F493" s="9"/>
      <c r="G493" s="9"/>
      <c r="H493" s="10"/>
      <c r="I493" s="9"/>
      <c r="J493" s="9"/>
    </row>
    <row r="494" spans="1:10">
      <c r="A494" s="9"/>
      <c r="B494" s="9"/>
      <c r="C494" s="9"/>
      <c r="D494" s="9"/>
      <c r="E494" s="9"/>
      <c r="F494" s="9"/>
      <c r="G494" s="9"/>
      <c r="H494" s="10"/>
      <c r="I494" s="9"/>
      <c r="J494" s="9"/>
    </row>
    <row r="495" spans="1:10">
      <c r="A495" s="9"/>
      <c r="B495" s="9"/>
      <c r="C495" s="9"/>
      <c r="D495" s="9"/>
      <c r="E495" s="9"/>
      <c r="F495" s="9"/>
      <c r="G495" s="9"/>
      <c r="H495" s="10"/>
      <c r="I495" s="9"/>
      <c r="J495" s="9"/>
    </row>
    <row r="496" spans="1:10">
      <c r="A496" s="9"/>
      <c r="B496" s="9"/>
      <c r="C496" s="9"/>
      <c r="D496" s="9"/>
      <c r="E496" s="9"/>
      <c r="F496" s="9"/>
      <c r="G496" s="9"/>
      <c r="H496" s="10"/>
      <c r="I496" s="9"/>
      <c r="J496" s="9"/>
    </row>
    <row r="497" spans="1:10">
      <c r="A497" s="9"/>
      <c r="B497" s="9"/>
      <c r="C497" s="9"/>
      <c r="D497" s="9"/>
      <c r="E497" s="9"/>
      <c r="F497" s="9"/>
      <c r="G497" s="9"/>
      <c r="H497" s="10"/>
      <c r="I497" s="9"/>
      <c r="J497" s="9"/>
    </row>
    <row r="498" spans="1:10">
      <c r="A498" s="9"/>
      <c r="B498" s="9"/>
      <c r="C498" s="9"/>
      <c r="D498" s="9"/>
      <c r="E498" s="9"/>
      <c r="F498" s="9"/>
      <c r="G498" s="9"/>
      <c r="H498" s="10"/>
      <c r="I498" s="9"/>
      <c r="J498" s="9"/>
    </row>
    <row r="499" spans="1:10">
      <c r="A499" s="9"/>
      <c r="B499" s="9"/>
      <c r="C499" s="9"/>
      <c r="D499" s="9"/>
      <c r="E499" s="9"/>
      <c r="F499" s="9"/>
      <c r="G499" s="9"/>
      <c r="H499" s="10"/>
      <c r="I499" s="9"/>
      <c r="J499" s="9"/>
    </row>
    <row r="500" spans="1:10">
      <c r="A500" s="9"/>
      <c r="B500" s="9"/>
      <c r="C500" s="9"/>
      <c r="D500" s="9"/>
      <c r="E500" s="9"/>
      <c r="F500" s="9"/>
      <c r="G500" s="9"/>
      <c r="H500" s="10"/>
      <c r="I500" s="9"/>
      <c r="J500" s="9"/>
    </row>
    <row r="501" spans="1:10">
      <c r="A501" s="9"/>
      <c r="B501" s="9"/>
      <c r="C501" s="9"/>
      <c r="D501" s="9"/>
      <c r="E501" s="9"/>
      <c r="F501" s="9"/>
      <c r="G501" s="9"/>
      <c r="H501" s="10"/>
      <c r="I501" s="9"/>
      <c r="J501" s="9"/>
    </row>
    <row r="502" spans="1:10">
      <c r="A502" s="9"/>
      <c r="B502" s="9"/>
      <c r="C502" s="9"/>
      <c r="D502" s="9"/>
      <c r="E502" s="9"/>
      <c r="F502" s="9"/>
      <c r="G502" s="9"/>
      <c r="H502" s="10"/>
      <c r="I502" s="9"/>
      <c r="J502" s="9"/>
    </row>
    <row r="503" spans="1:10">
      <c r="A503" s="9"/>
      <c r="B503" s="9"/>
      <c r="C503" s="9"/>
      <c r="D503" s="9"/>
      <c r="E503" s="9"/>
      <c r="F503" s="9"/>
      <c r="G503" s="9"/>
      <c r="H503" s="10"/>
      <c r="I503" s="9"/>
      <c r="J503" s="9"/>
    </row>
    <row r="504" spans="1:10">
      <c r="A504" s="9"/>
      <c r="B504" s="9"/>
      <c r="C504" s="9"/>
      <c r="D504" s="9"/>
      <c r="E504" s="9"/>
      <c r="F504" s="9"/>
      <c r="G504" s="9"/>
      <c r="H504" s="10"/>
      <c r="I504" s="9"/>
      <c r="J504" s="9"/>
    </row>
    <row r="505" spans="1:10">
      <c r="A505" s="9"/>
      <c r="B505" s="9"/>
      <c r="C505" s="9"/>
      <c r="D505" s="9"/>
      <c r="E505" s="9"/>
      <c r="F505" s="9"/>
      <c r="G505" s="9"/>
      <c r="H505" s="10"/>
      <c r="I505" s="9"/>
      <c r="J505" s="9"/>
    </row>
    <row r="506" spans="1:10">
      <c r="A506" s="9"/>
      <c r="B506" s="9"/>
      <c r="C506" s="9"/>
      <c r="D506" s="9"/>
      <c r="E506" s="9"/>
      <c r="F506" s="9"/>
      <c r="G506" s="9"/>
      <c r="H506" s="10"/>
      <c r="I506" s="9"/>
      <c r="J506" s="9"/>
    </row>
    <row r="507" spans="1:10">
      <c r="A507" s="9"/>
      <c r="B507" s="9"/>
      <c r="C507" s="9"/>
      <c r="D507" s="9"/>
      <c r="E507" s="9"/>
      <c r="F507" s="9"/>
      <c r="G507" s="9"/>
      <c r="H507" s="10"/>
      <c r="I507" s="9"/>
      <c r="J507" s="9"/>
    </row>
    <row r="508" spans="1:10">
      <c r="A508" s="9"/>
      <c r="B508" s="9"/>
      <c r="C508" s="9"/>
      <c r="D508" s="9"/>
      <c r="E508" s="9"/>
      <c r="F508" s="9"/>
      <c r="G508" s="9"/>
      <c r="H508" s="10"/>
      <c r="I508" s="9"/>
      <c r="J508" s="9"/>
    </row>
    <row r="509" spans="1:10">
      <c r="A509" s="9"/>
      <c r="B509" s="9"/>
      <c r="C509" s="9"/>
      <c r="D509" s="9"/>
      <c r="E509" s="9"/>
      <c r="F509" s="9"/>
      <c r="G509" s="9"/>
      <c r="H509" s="10"/>
      <c r="I509" s="9"/>
      <c r="J509" s="9"/>
    </row>
    <row r="510" spans="1:10">
      <c r="A510" s="9"/>
      <c r="B510" s="9"/>
      <c r="C510" s="9"/>
      <c r="D510" s="9"/>
      <c r="E510" s="9"/>
      <c r="F510" s="9"/>
      <c r="G510" s="9"/>
      <c r="H510" s="10"/>
      <c r="I510" s="9"/>
      <c r="J510" s="9"/>
    </row>
    <row r="511" spans="1:10">
      <c r="A511" s="9"/>
      <c r="B511" s="9"/>
      <c r="C511" s="9"/>
      <c r="D511" s="9"/>
      <c r="E511" s="9"/>
      <c r="F511" s="9"/>
      <c r="G511" s="9"/>
      <c r="H511" s="10"/>
      <c r="I511" s="9"/>
      <c r="J511" s="9"/>
    </row>
    <row r="512" spans="1:10">
      <c r="A512" s="9"/>
      <c r="B512" s="9"/>
      <c r="C512" s="9"/>
      <c r="D512" s="9"/>
      <c r="E512" s="9"/>
      <c r="F512" s="9"/>
      <c r="G512" s="9"/>
      <c r="H512" s="10"/>
      <c r="I512" s="9"/>
      <c r="J512" s="9"/>
    </row>
    <row r="513" spans="1:10">
      <c r="A513" s="9"/>
      <c r="B513" s="9"/>
      <c r="C513" s="9"/>
      <c r="D513" s="9"/>
      <c r="E513" s="9"/>
      <c r="F513" s="9"/>
      <c r="G513" s="9"/>
      <c r="H513" s="10"/>
      <c r="I513" s="9"/>
      <c r="J513" s="9"/>
    </row>
    <row r="514" spans="1:10">
      <c r="A514" s="9"/>
      <c r="B514" s="9"/>
      <c r="C514" s="9"/>
      <c r="D514" s="9"/>
      <c r="E514" s="9"/>
      <c r="F514" s="9"/>
      <c r="G514" s="9"/>
      <c r="H514" s="10"/>
      <c r="I514" s="9"/>
      <c r="J514" s="9"/>
    </row>
    <row r="515" spans="1:10">
      <c r="A515" s="9"/>
      <c r="B515" s="9"/>
      <c r="C515" s="9"/>
      <c r="D515" s="9"/>
      <c r="E515" s="9"/>
      <c r="F515" s="9"/>
      <c r="G515" s="9"/>
      <c r="H515" s="10"/>
      <c r="I515" s="9"/>
      <c r="J515" s="9"/>
    </row>
    <row r="516" spans="1:10">
      <c r="A516" s="9"/>
      <c r="B516" s="9"/>
      <c r="C516" s="9"/>
      <c r="D516" s="9"/>
      <c r="E516" s="9"/>
      <c r="F516" s="9"/>
      <c r="G516" s="9"/>
      <c r="H516" s="10"/>
      <c r="I516" s="9"/>
      <c r="J516" s="9"/>
    </row>
    <row r="517" spans="1:10">
      <c r="A517" s="9"/>
      <c r="B517" s="9"/>
      <c r="C517" s="9"/>
      <c r="D517" s="9"/>
      <c r="E517" s="9"/>
      <c r="F517" s="9"/>
      <c r="G517" s="9"/>
      <c r="H517" s="10"/>
      <c r="I517" s="9"/>
      <c r="J517" s="9"/>
    </row>
    <row r="518" spans="1:10">
      <c r="A518" s="9"/>
      <c r="B518" s="9"/>
      <c r="C518" s="9"/>
      <c r="D518" s="9"/>
      <c r="E518" s="9"/>
      <c r="F518" s="9"/>
      <c r="G518" s="9"/>
      <c r="H518" s="10"/>
      <c r="I518" s="9"/>
      <c r="J518" s="9"/>
    </row>
    <row r="519" spans="1:10">
      <c r="A519" s="9"/>
      <c r="B519" s="9"/>
      <c r="C519" s="9"/>
      <c r="D519" s="9"/>
      <c r="E519" s="9"/>
      <c r="F519" s="9"/>
      <c r="G519" s="9"/>
      <c r="H519" s="10"/>
      <c r="I519" s="9"/>
      <c r="J519" s="9"/>
    </row>
    <row r="520" spans="1:10">
      <c r="A520" s="9"/>
      <c r="B520" s="9"/>
      <c r="C520" s="9"/>
      <c r="D520" s="9"/>
      <c r="E520" s="9"/>
      <c r="F520" s="9"/>
      <c r="G520" s="9"/>
      <c r="H520" s="10"/>
      <c r="I520" s="9"/>
      <c r="J520" s="9"/>
    </row>
    <row r="521" spans="1:10">
      <c r="A521" s="9"/>
      <c r="B521" s="9"/>
      <c r="C521" s="9"/>
      <c r="D521" s="9"/>
      <c r="E521" s="9"/>
      <c r="F521" s="9"/>
      <c r="G521" s="9"/>
      <c r="H521" s="10"/>
      <c r="I521" s="9"/>
      <c r="J521" s="9"/>
    </row>
    <row r="522" spans="1:10">
      <c r="A522" s="9"/>
      <c r="B522" s="9"/>
      <c r="C522" s="9"/>
      <c r="D522" s="9"/>
      <c r="E522" s="9"/>
      <c r="F522" s="9"/>
      <c r="G522" s="9"/>
      <c r="H522" s="10"/>
      <c r="I522" s="9"/>
      <c r="J522" s="9"/>
    </row>
    <row r="523" spans="1:10">
      <c r="A523" s="9"/>
      <c r="B523" s="9"/>
      <c r="C523" s="9"/>
      <c r="D523" s="9"/>
      <c r="E523" s="9"/>
      <c r="F523" s="9"/>
      <c r="G523" s="9"/>
      <c r="H523" s="10"/>
      <c r="I523" s="9"/>
      <c r="J523" s="9"/>
    </row>
    <row r="524" spans="1:10">
      <c r="A524" s="9"/>
      <c r="B524" s="9"/>
      <c r="C524" s="9"/>
      <c r="D524" s="9"/>
      <c r="E524" s="9"/>
      <c r="F524" s="9"/>
      <c r="G524" s="9"/>
      <c r="H524" s="10"/>
      <c r="I524" s="9"/>
      <c r="J524" s="9"/>
    </row>
    <row r="525" spans="1:10">
      <c r="A525" s="9"/>
      <c r="B525" s="9"/>
      <c r="C525" s="9"/>
      <c r="D525" s="9"/>
      <c r="E525" s="9"/>
      <c r="F525" s="9"/>
      <c r="G525" s="9"/>
      <c r="H525" s="10"/>
      <c r="I525" s="9"/>
      <c r="J525" s="9"/>
    </row>
    <row r="526" spans="1:10">
      <c r="A526" s="9"/>
      <c r="B526" s="9"/>
      <c r="C526" s="9"/>
      <c r="D526" s="9"/>
      <c r="E526" s="9"/>
      <c r="F526" s="9"/>
      <c r="G526" s="9"/>
      <c r="H526" s="10"/>
      <c r="I526" s="9"/>
      <c r="J526" s="9"/>
    </row>
  </sheetData>
  <mergeCells count="3">
    <mergeCell ref="A1:J1"/>
    <mergeCell ref="A2:J2"/>
    <mergeCell ref="A278:J279"/>
  </mergeCells>
  <phoneticPr fontId="0" type="noConversion"/>
  <hyperlinks>
    <hyperlink ref="A281" location="'Table of Contents'!A1" display="Table of contents"/>
  </hyperlinks>
  <pageMargins left="0.25" right="0.25" top="1" bottom="1" header="0.5" footer="0.5"/>
  <pageSetup scale="97" orientation="landscape" verticalDpi="1200" r:id="rId1"/>
  <headerFooter alignWithMargins="0">
    <oddFooter>&amp;L&amp;D&amp;RBeer Institute, Wash, DC</oddFooter>
  </headerFooter>
  <rowBreaks count="4" manualBreakCount="4">
    <brk id="37" max="15" man="1"/>
    <brk id="71" max="9" man="1"/>
    <brk id="105" max="9" man="1"/>
    <brk id="140" max="9" man="1"/>
  </rowBreaks>
</worksheet>
</file>

<file path=xl/worksheets/sheet9.xml><?xml version="1.0" encoding="utf-8"?>
<worksheet xmlns="http://schemas.openxmlformats.org/spreadsheetml/2006/main" xmlns:r="http://schemas.openxmlformats.org/officeDocument/2006/relationships">
  <sheetPr codeName="Sheet8"/>
  <dimension ref="A1:M59"/>
  <sheetViews>
    <sheetView zoomScaleNormal="100" workbookViewId="0">
      <selection activeCell="A2" sqref="A2:J2"/>
    </sheetView>
  </sheetViews>
  <sheetFormatPr defaultRowHeight="12.75"/>
  <cols>
    <col min="1" max="1" width="25.28515625" customWidth="1"/>
    <col min="2" max="7" width="12.28515625" bestFit="1" customWidth="1"/>
    <col min="8" max="9" width="12.28515625" customWidth="1"/>
    <col min="10" max="10" width="10.28515625" bestFit="1" customWidth="1"/>
    <col min="11" max="11" width="11.28515625" bestFit="1" customWidth="1"/>
    <col min="12" max="12" width="17.7109375" bestFit="1" customWidth="1"/>
    <col min="13" max="13" width="14" bestFit="1" customWidth="1"/>
  </cols>
  <sheetData>
    <row r="1" spans="1:13" ht="15.75">
      <c r="A1" s="723" t="s">
        <v>13</v>
      </c>
      <c r="B1" s="723"/>
      <c r="C1" s="723"/>
      <c r="D1" s="723"/>
      <c r="E1" s="723"/>
      <c r="F1" s="723"/>
      <c r="G1" s="723"/>
      <c r="H1" s="723"/>
      <c r="I1" s="723"/>
      <c r="J1" s="723"/>
      <c r="K1" s="37"/>
    </row>
    <row r="2" spans="1:13" ht="15.75">
      <c r="A2" s="723" t="s">
        <v>1794</v>
      </c>
      <c r="B2" s="723"/>
      <c r="C2" s="723"/>
      <c r="D2" s="723"/>
      <c r="E2" s="723"/>
      <c r="F2" s="723"/>
      <c r="G2" s="723"/>
      <c r="H2" s="723"/>
      <c r="I2" s="723"/>
      <c r="J2" s="723"/>
      <c r="K2" s="37"/>
    </row>
    <row r="4" spans="1:13" ht="13.5" thickBot="1">
      <c r="A4" s="50" t="s">
        <v>226</v>
      </c>
      <c r="B4" s="43">
        <v>1999</v>
      </c>
      <c r="C4" s="43">
        <v>2000</v>
      </c>
      <c r="D4" s="43">
        <v>2001</v>
      </c>
      <c r="E4" s="43">
        <v>2002</v>
      </c>
      <c r="F4" s="43">
        <v>2003</v>
      </c>
      <c r="G4" s="43">
        <v>2004</v>
      </c>
      <c r="H4" s="43">
        <v>2005</v>
      </c>
      <c r="I4" s="43">
        <v>2006</v>
      </c>
      <c r="J4" s="43" t="s">
        <v>1125</v>
      </c>
    </row>
    <row r="5" spans="1:13">
      <c r="A5" t="s">
        <v>1662</v>
      </c>
      <c r="B5" s="23">
        <v>19780939</v>
      </c>
      <c r="C5" s="23">
        <v>19927408</v>
      </c>
      <c r="D5" s="2">
        <v>19330721</v>
      </c>
      <c r="E5" s="2">
        <v>21961505</v>
      </c>
      <c r="F5" s="2">
        <v>20397787</v>
      </c>
      <c r="G5" s="2">
        <v>21017878</v>
      </c>
      <c r="H5" s="2">
        <v>21077114</v>
      </c>
      <c r="I5" s="2">
        <v>23370848</v>
      </c>
      <c r="J5" s="5">
        <v>1</v>
      </c>
      <c r="M5" s="2"/>
    </row>
    <row r="6" spans="1:13">
      <c r="A6" t="s">
        <v>1661</v>
      </c>
      <c r="B6" s="23">
        <v>22498817</v>
      </c>
      <c r="C6" s="23">
        <v>23174330</v>
      </c>
      <c r="D6" s="2">
        <v>23214563</v>
      </c>
      <c r="E6" s="2">
        <v>25236992</v>
      </c>
      <c r="F6" s="2">
        <v>22867262</v>
      </c>
      <c r="G6" s="2">
        <v>23024016</v>
      </c>
      <c r="H6" s="2">
        <v>21931802</v>
      </c>
      <c r="I6" s="2">
        <v>22835794</v>
      </c>
      <c r="J6" s="5">
        <v>2</v>
      </c>
      <c r="M6" s="2"/>
    </row>
    <row r="7" spans="1:13">
      <c r="A7" t="s">
        <v>1701</v>
      </c>
      <c r="B7" s="23">
        <v>20510613</v>
      </c>
      <c r="C7" s="23">
        <v>19606908</v>
      </c>
      <c r="D7" s="2">
        <v>19323262</v>
      </c>
      <c r="E7" s="2">
        <v>21236336</v>
      </c>
      <c r="F7" s="2">
        <v>19582699</v>
      </c>
      <c r="G7" s="2">
        <v>19965383</v>
      </c>
      <c r="H7" s="2">
        <v>19382482</v>
      </c>
      <c r="I7" s="2">
        <v>19418736</v>
      </c>
      <c r="J7" s="5">
        <v>3</v>
      </c>
      <c r="M7" s="2"/>
    </row>
    <row r="8" spans="1:13">
      <c r="A8" t="s">
        <v>1694</v>
      </c>
      <c r="B8" s="23">
        <v>15729311</v>
      </c>
      <c r="C8" s="23">
        <v>16776074</v>
      </c>
      <c r="D8" s="2">
        <v>18089619</v>
      </c>
      <c r="E8" s="2">
        <v>20969282</v>
      </c>
      <c r="F8" s="2">
        <v>19024051</v>
      </c>
      <c r="G8" s="2">
        <v>19223671</v>
      </c>
      <c r="H8" s="2">
        <v>19002543</v>
      </c>
      <c r="I8" s="2">
        <v>19369895</v>
      </c>
      <c r="J8" s="5">
        <v>4</v>
      </c>
      <c r="M8" s="2"/>
    </row>
    <row r="9" spans="1:13">
      <c r="A9" t="s">
        <v>1710</v>
      </c>
      <c r="B9" s="23">
        <v>14038798</v>
      </c>
      <c r="C9" s="23">
        <v>14649134</v>
      </c>
      <c r="D9" s="2">
        <v>14634452</v>
      </c>
      <c r="E9" s="2">
        <v>16697773</v>
      </c>
      <c r="F9" s="2">
        <v>14761739</v>
      </c>
      <c r="G9" s="2">
        <v>14904646</v>
      </c>
      <c r="H9" s="2">
        <v>14595558</v>
      </c>
      <c r="I9" s="2">
        <v>14374258</v>
      </c>
      <c r="J9" s="5">
        <v>5</v>
      </c>
      <c r="M9" s="2"/>
    </row>
    <row r="10" spans="1:13">
      <c r="A10" t="s">
        <v>669</v>
      </c>
      <c r="B10" s="721" t="s">
        <v>677</v>
      </c>
      <c r="C10" s="721"/>
      <c r="D10" s="721"/>
      <c r="E10" s="721"/>
      <c r="F10" s="721"/>
      <c r="G10" s="721"/>
      <c r="H10" s="721"/>
      <c r="I10" s="360">
        <v>14000000</v>
      </c>
      <c r="J10" s="5">
        <v>6</v>
      </c>
      <c r="M10" s="2"/>
    </row>
    <row r="11" spans="1:13">
      <c r="A11" t="s">
        <v>674</v>
      </c>
      <c r="B11" s="721" t="s">
        <v>677</v>
      </c>
      <c r="C11" s="721"/>
      <c r="D11" s="721"/>
      <c r="E11" s="721"/>
      <c r="F11" s="721"/>
      <c r="G11" s="721"/>
      <c r="H11" s="721"/>
      <c r="I11" s="360">
        <v>13000000</v>
      </c>
      <c r="J11" s="5">
        <v>7</v>
      </c>
      <c r="M11" s="2"/>
    </row>
    <row r="12" spans="1:13">
      <c r="A12" t="s">
        <v>285</v>
      </c>
      <c r="B12" s="23">
        <v>8426794</v>
      </c>
      <c r="C12" s="23">
        <v>9066780</v>
      </c>
      <c r="D12" s="2">
        <v>9224468</v>
      </c>
      <c r="E12" s="2">
        <v>9874133</v>
      </c>
      <c r="F12" s="2">
        <v>9145848</v>
      </c>
      <c r="G12" s="2">
        <v>9149820</v>
      </c>
      <c r="H12" s="2">
        <v>8972331</v>
      </c>
      <c r="I12" s="2">
        <v>9139847</v>
      </c>
      <c r="J12" s="5">
        <v>8</v>
      </c>
      <c r="M12" s="2"/>
    </row>
    <row r="13" spans="1:13">
      <c r="A13" t="s">
        <v>1712</v>
      </c>
      <c r="B13" s="23">
        <v>9675931</v>
      </c>
      <c r="C13" s="23">
        <v>8365061</v>
      </c>
      <c r="D13" s="2">
        <v>8857807</v>
      </c>
      <c r="E13" s="2">
        <v>10152281</v>
      </c>
      <c r="F13" s="2">
        <v>9185859</v>
      </c>
      <c r="G13" s="2">
        <v>9374809</v>
      </c>
      <c r="H13" s="2">
        <v>8912189</v>
      </c>
      <c r="I13" s="2">
        <v>8607222</v>
      </c>
      <c r="J13" s="5">
        <v>9</v>
      </c>
      <c r="M13" s="2"/>
    </row>
    <row r="14" spans="1:13">
      <c r="A14" t="s">
        <v>1693</v>
      </c>
      <c r="B14" s="23">
        <v>8654968</v>
      </c>
      <c r="C14" s="23">
        <v>9228899</v>
      </c>
      <c r="D14" s="2">
        <v>9384029</v>
      </c>
      <c r="E14" s="2">
        <v>10325360</v>
      </c>
      <c r="F14" s="2">
        <v>8889148</v>
      </c>
      <c r="G14" s="2">
        <v>8239445</v>
      </c>
      <c r="H14" s="2">
        <v>8021559</v>
      </c>
      <c r="I14" s="2">
        <v>7699637</v>
      </c>
      <c r="J14" s="5">
        <v>10</v>
      </c>
      <c r="M14" s="2"/>
    </row>
    <row r="15" spans="1:13">
      <c r="A15" t="s">
        <v>675</v>
      </c>
      <c r="B15" s="721" t="s">
        <v>677</v>
      </c>
      <c r="C15" s="721"/>
      <c r="D15" s="721"/>
      <c r="E15" s="721"/>
      <c r="F15" s="721"/>
      <c r="G15" s="721"/>
      <c r="H15" s="721"/>
      <c r="I15" s="360">
        <v>7000000</v>
      </c>
      <c r="J15" s="5">
        <v>11</v>
      </c>
      <c r="M15" s="2"/>
    </row>
    <row r="16" spans="1:13">
      <c r="A16" t="s">
        <v>676</v>
      </c>
      <c r="B16" s="721" t="s">
        <v>677</v>
      </c>
      <c r="C16" s="721"/>
      <c r="D16" s="721"/>
      <c r="E16" s="721"/>
      <c r="F16" s="721"/>
      <c r="G16" s="721"/>
      <c r="H16" s="721"/>
      <c r="I16" s="360">
        <v>6000000</v>
      </c>
      <c r="J16" s="5">
        <v>12</v>
      </c>
      <c r="M16" s="2"/>
    </row>
    <row r="17" spans="1:13">
      <c r="A17" t="s">
        <v>1697</v>
      </c>
      <c r="B17" s="23">
        <v>4738010</v>
      </c>
      <c r="C17" s="23">
        <v>4552379</v>
      </c>
      <c r="D17" s="2">
        <v>4158167</v>
      </c>
      <c r="E17" s="2">
        <v>3365784</v>
      </c>
      <c r="F17" s="2">
        <v>2860862</v>
      </c>
      <c r="G17" s="2">
        <v>3099007</v>
      </c>
      <c r="H17" s="2">
        <v>3257410</v>
      </c>
      <c r="I17" s="2">
        <v>3049564</v>
      </c>
      <c r="J17" s="5">
        <v>13</v>
      </c>
      <c r="M17" s="2"/>
    </row>
    <row r="18" spans="1:13">
      <c r="A18" t="s">
        <v>672</v>
      </c>
      <c r="B18" s="721" t="s">
        <v>677</v>
      </c>
      <c r="C18" s="721"/>
      <c r="D18" s="721"/>
      <c r="E18" s="721"/>
      <c r="F18" s="721"/>
      <c r="G18" s="721"/>
      <c r="H18" s="721"/>
      <c r="I18" s="360">
        <v>3000000</v>
      </c>
      <c r="J18" s="5">
        <v>14</v>
      </c>
    </row>
    <row r="19" spans="1:13">
      <c r="A19" t="s">
        <v>1695</v>
      </c>
      <c r="B19" s="23">
        <v>1145686</v>
      </c>
      <c r="C19" s="23">
        <v>433899</v>
      </c>
      <c r="D19" s="2">
        <v>450829</v>
      </c>
      <c r="E19" s="2">
        <v>522736</v>
      </c>
      <c r="F19" s="2">
        <v>514779</v>
      </c>
      <c r="G19" s="2">
        <v>576495</v>
      </c>
      <c r="H19" s="2">
        <v>641741</v>
      </c>
      <c r="I19" s="2">
        <v>726661</v>
      </c>
      <c r="J19" s="5">
        <v>15</v>
      </c>
      <c r="M19" s="2"/>
    </row>
    <row r="20" spans="1:13">
      <c r="A20" t="s">
        <v>1711</v>
      </c>
      <c r="B20" s="23">
        <v>2039220</v>
      </c>
      <c r="C20" s="23">
        <v>1773556</v>
      </c>
      <c r="D20" s="2">
        <v>1629628</v>
      </c>
      <c r="E20" s="2">
        <v>2011585</v>
      </c>
      <c r="F20" s="2">
        <v>750271</v>
      </c>
      <c r="G20" s="2">
        <v>273536</v>
      </c>
      <c r="H20" s="2">
        <v>248200</v>
      </c>
      <c r="I20" s="2">
        <v>283971</v>
      </c>
      <c r="J20" s="5">
        <v>16</v>
      </c>
    </row>
    <row r="21" spans="1:13">
      <c r="A21" t="s">
        <v>1670</v>
      </c>
      <c r="B21" s="23">
        <v>3088</v>
      </c>
      <c r="C21" s="23">
        <v>2577</v>
      </c>
      <c r="D21" s="2">
        <v>1105</v>
      </c>
      <c r="E21" s="2">
        <v>23427</v>
      </c>
      <c r="F21" s="2">
        <v>76506</v>
      </c>
      <c r="G21" s="2">
        <v>75234</v>
      </c>
      <c r="H21" s="2">
        <v>117786</v>
      </c>
      <c r="I21" s="2">
        <v>222006</v>
      </c>
      <c r="J21" s="5">
        <v>17</v>
      </c>
    </row>
    <row r="22" spans="1:13">
      <c r="A22" t="s">
        <v>298</v>
      </c>
      <c r="B22" s="23">
        <v>76417</v>
      </c>
      <c r="C22" s="23">
        <v>80066</v>
      </c>
      <c r="D22" s="2">
        <v>108367</v>
      </c>
      <c r="E22" s="2">
        <v>140909</v>
      </c>
      <c r="F22" s="2">
        <v>130040</v>
      </c>
      <c r="G22" s="2">
        <v>155712</v>
      </c>
      <c r="H22" s="2">
        <v>179387</v>
      </c>
      <c r="I22" s="2">
        <v>219379</v>
      </c>
      <c r="J22" s="5">
        <v>18</v>
      </c>
    </row>
    <row r="23" spans="1:13">
      <c r="A23" t="s">
        <v>294</v>
      </c>
      <c r="B23" s="23">
        <v>270218</v>
      </c>
      <c r="C23" s="23">
        <v>455535</v>
      </c>
      <c r="D23" s="2">
        <v>433822</v>
      </c>
      <c r="E23" s="2">
        <v>347498</v>
      </c>
      <c r="F23" s="2">
        <v>149224</v>
      </c>
      <c r="G23" s="2">
        <v>182310</v>
      </c>
      <c r="H23" s="2">
        <v>208724</v>
      </c>
      <c r="I23" s="2">
        <v>204868</v>
      </c>
      <c r="J23" s="5">
        <v>19</v>
      </c>
    </row>
    <row r="24" spans="1:13">
      <c r="A24" t="s">
        <v>1667</v>
      </c>
      <c r="B24" s="23">
        <v>342632</v>
      </c>
      <c r="C24" s="23">
        <v>357936</v>
      </c>
      <c r="D24" s="2">
        <v>326985</v>
      </c>
      <c r="E24" s="2">
        <v>263092</v>
      </c>
      <c r="F24" s="2">
        <v>248623</v>
      </c>
      <c r="G24" s="2">
        <v>218234</v>
      </c>
      <c r="H24" s="2">
        <v>191194</v>
      </c>
      <c r="I24" s="2">
        <v>174138</v>
      </c>
      <c r="J24" s="5">
        <v>20</v>
      </c>
    </row>
    <row r="25" spans="1:13">
      <c r="A25" t="s">
        <v>277</v>
      </c>
      <c r="B25" s="23">
        <v>86873</v>
      </c>
      <c r="C25" s="23">
        <v>92493</v>
      </c>
      <c r="D25" s="2">
        <v>86862</v>
      </c>
      <c r="E25" s="2">
        <v>100223</v>
      </c>
      <c r="F25" s="2">
        <v>103419</v>
      </c>
      <c r="G25" s="2">
        <v>106322</v>
      </c>
      <c r="H25" s="2">
        <v>113477</v>
      </c>
      <c r="I25" s="2">
        <v>125388</v>
      </c>
      <c r="J25" s="5">
        <v>21</v>
      </c>
    </row>
    <row r="26" spans="1:13">
      <c r="A26" t="s">
        <v>1672</v>
      </c>
      <c r="B26" s="23">
        <v>38313</v>
      </c>
      <c r="C26" s="23">
        <v>40826</v>
      </c>
      <c r="D26" s="2">
        <v>40071</v>
      </c>
      <c r="E26" s="2">
        <v>60662</v>
      </c>
      <c r="F26" s="2">
        <v>69403</v>
      </c>
      <c r="G26" s="2">
        <v>74457</v>
      </c>
      <c r="H26" s="2">
        <v>90128</v>
      </c>
      <c r="I26" s="2">
        <v>121300</v>
      </c>
      <c r="J26" s="5">
        <v>22</v>
      </c>
    </row>
    <row r="27" spans="1:13">
      <c r="A27" t="s">
        <v>990</v>
      </c>
      <c r="B27" s="23">
        <v>76062</v>
      </c>
      <c r="C27" s="23">
        <v>90213</v>
      </c>
      <c r="D27" s="2">
        <v>85981</v>
      </c>
      <c r="E27" s="2">
        <v>92930</v>
      </c>
      <c r="F27" s="2">
        <v>95590</v>
      </c>
      <c r="G27" s="2">
        <v>98600</v>
      </c>
      <c r="H27" s="2">
        <v>113023</v>
      </c>
      <c r="I27" s="2">
        <v>118081</v>
      </c>
      <c r="J27" s="5">
        <v>23</v>
      </c>
    </row>
    <row r="28" spans="1:13">
      <c r="A28" t="s">
        <v>291</v>
      </c>
      <c r="B28" s="23">
        <v>50658</v>
      </c>
      <c r="C28" s="23">
        <v>53733</v>
      </c>
      <c r="D28" s="2">
        <v>57987</v>
      </c>
      <c r="E28" s="2">
        <v>76575</v>
      </c>
      <c r="F28" s="2">
        <v>72283</v>
      </c>
      <c r="G28" s="2">
        <v>79900</v>
      </c>
      <c r="H28" s="2">
        <v>85133</v>
      </c>
      <c r="I28" s="2">
        <v>107313</v>
      </c>
      <c r="J28" s="5">
        <v>24</v>
      </c>
    </row>
    <row r="29" spans="1:13">
      <c r="A29" t="s">
        <v>292</v>
      </c>
      <c r="B29" s="23">
        <v>37753</v>
      </c>
      <c r="C29" s="23">
        <v>33877</v>
      </c>
      <c r="D29" s="2">
        <v>30355</v>
      </c>
      <c r="E29" s="2">
        <v>66223</v>
      </c>
      <c r="F29" s="2">
        <v>51845</v>
      </c>
      <c r="G29" s="2">
        <v>49541</v>
      </c>
      <c r="H29" s="2">
        <v>52031</v>
      </c>
      <c r="I29" s="2">
        <v>64176</v>
      </c>
      <c r="J29" s="5">
        <v>25</v>
      </c>
    </row>
    <row r="30" spans="1:13">
      <c r="A30" t="s">
        <v>1673</v>
      </c>
      <c r="B30" s="23">
        <v>16618</v>
      </c>
      <c r="C30" s="23">
        <v>20388</v>
      </c>
      <c r="D30" s="2">
        <v>21159</v>
      </c>
      <c r="E30" s="2">
        <v>24715</v>
      </c>
      <c r="F30" s="2">
        <v>37553</v>
      </c>
      <c r="G30" s="2">
        <v>46436</v>
      </c>
      <c r="H30" s="2">
        <v>50385</v>
      </c>
      <c r="I30" s="2">
        <v>62204</v>
      </c>
      <c r="J30" s="5">
        <v>26</v>
      </c>
    </row>
    <row r="31" spans="1:13">
      <c r="A31" t="s">
        <v>1671</v>
      </c>
      <c r="B31" s="364">
        <v>40752</v>
      </c>
      <c r="C31" s="364">
        <v>36250</v>
      </c>
      <c r="D31" s="366">
        <v>30766</v>
      </c>
      <c r="E31" s="366">
        <v>45097</v>
      </c>
      <c r="F31" s="366">
        <v>18754</v>
      </c>
      <c r="G31" s="365" t="s">
        <v>235</v>
      </c>
      <c r="H31" s="2">
        <v>17863</v>
      </c>
      <c r="I31" s="2">
        <v>62182</v>
      </c>
      <c r="J31" s="5">
        <v>27</v>
      </c>
    </row>
    <row r="32" spans="1:13">
      <c r="A32" t="s">
        <v>1664</v>
      </c>
      <c r="B32" s="23">
        <v>1081</v>
      </c>
      <c r="C32" s="23">
        <v>3997</v>
      </c>
      <c r="D32" s="2">
        <v>4468</v>
      </c>
      <c r="E32" s="2">
        <v>9643</v>
      </c>
      <c r="F32" s="2">
        <v>10829</v>
      </c>
      <c r="G32" s="2">
        <v>26836</v>
      </c>
      <c r="H32" s="2">
        <v>1702</v>
      </c>
      <c r="I32" s="2">
        <v>45421</v>
      </c>
      <c r="J32" s="5">
        <v>28</v>
      </c>
    </row>
    <row r="33" spans="1:10">
      <c r="A33" t="s">
        <v>1660</v>
      </c>
      <c r="B33" s="23">
        <v>13130</v>
      </c>
      <c r="C33" s="23">
        <v>11348</v>
      </c>
      <c r="D33" s="2">
        <v>10176</v>
      </c>
      <c r="E33" s="2">
        <v>26269</v>
      </c>
      <c r="F33" s="2">
        <v>25020</v>
      </c>
      <c r="G33" s="2">
        <v>27126</v>
      </c>
      <c r="H33" s="2">
        <v>27861</v>
      </c>
      <c r="I33" s="2">
        <v>31712</v>
      </c>
      <c r="J33" s="5">
        <v>29</v>
      </c>
    </row>
    <row r="34" spans="1:10">
      <c r="A34" t="s">
        <v>1692</v>
      </c>
      <c r="B34" s="23">
        <v>3597</v>
      </c>
      <c r="C34" s="23">
        <v>3744</v>
      </c>
      <c r="D34" s="2">
        <v>4621</v>
      </c>
      <c r="E34" s="2">
        <v>8374</v>
      </c>
      <c r="F34" s="2">
        <v>8082</v>
      </c>
      <c r="G34" s="2">
        <v>8229</v>
      </c>
      <c r="H34" s="2">
        <v>7765</v>
      </c>
      <c r="I34" s="2">
        <v>16732</v>
      </c>
      <c r="J34" s="5">
        <v>30</v>
      </c>
    </row>
    <row r="35" spans="1:10">
      <c r="A35" t="s">
        <v>1691</v>
      </c>
      <c r="B35" s="23">
        <v>3251</v>
      </c>
      <c r="C35" s="23">
        <v>5619</v>
      </c>
      <c r="D35" s="2">
        <v>475</v>
      </c>
      <c r="E35" s="2">
        <v>7826</v>
      </c>
      <c r="F35" s="2">
        <v>7823</v>
      </c>
      <c r="G35" s="2">
        <v>8516</v>
      </c>
      <c r="H35" s="2">
        <v>8937</v>
      </c>
      <c r="I35" s="2">
        <v>16732</v>
      </c>
      <c r="J35" s="5">
        <v>31</v>
      </c>
    </row>
    <row r="36" spans="1:10">
      <c r="A36" t="s">
        <v>1665</v>
      </c>
      <c r="B36" s="364">
        <v>8541</v>
      </c>
      <c r="C36" s="364">
        <v>6022</v>
      </c>
      <c r="D36" s="366">
        <v>7373</v>
      </c>
      <c r="E36" s="366">
        <v>8011</v>
      </c>
      <c r="F36" s="366">
        <v>8215</v>
      </c>
      <c r="G36" s="365" t="s">
        <v>235</v>
      </c>
      <c r="H36" s="2">
        <v>7260</v>
      </c>
      <c r="I36" s="2">
        <v>14220</v>
      </c>
      <c r="J36" s="5">
        <v>32</v>
      </c>
    </row>
    <row r="37" spans="1:10">
      <c r="A37" t="s">
        <v>1666</v>
      </c>
      <c r="B37" s="23">
        <v>5480</v>
      </c>
      <c r="C37" s="23">
        <v>5995</v>
      </c>
      <c r="D37" s="2">
        <v>5882</v>
      </c>
      <c r="E37" s="2">
        <v>8928</v>
      </c>
      <c r="F37" s="2">
        <v>8482</v>
      </c>
      <c r="G37" s="2">
        <v>8631</v>
      </c>
      <c r="H37" s="2">
        <v>6938</v>
      </c>
      <c r="I37" s="2">
        <v>14031</v>
      </c>
      <c r="J37" s="5">
        <v>33</v>
      </c>
    </row>
    <row r="38" spans="1:10">
      <c r="A38" t="s">
        <v>1690</v>
      </c>
      <c r="B38" s="23">
        <v>1233</v>
      </c>
      <c r="C38" s="23">
        <v>1054</v>
      </c>
      <c r="D38" s="2">
        <v>677</v>
      </c>
      <c r="E38" s="2">
        <v>5372</v>
      </c>
      <c r="F38" s="2">
        <v>4691</v>
      </c>
      <c r="G38" s="2">
        <v>6591</v>
      </c>
      <c r="H38" s="2">
        <v>8303</v>
      </c>
      <c r="I38" s="2">
        <v>9889</v>
      </c>
      <c r="J38" s="5">
        <v>34</v>
      </c>
    </row>
    <row r="39" spans="1:10">
      <c r="A39" t="s">
        <v>1699</v>
      </c>
      <c r="B39" s="23">
        <v>1946</v>
      </c>
      <c r="C39" s="23">
        <v>1978</v>
      </c>
      <c r="D39" s="2">
        <v>2352</v>
      </c>
      <c r="E39" s="2">
        <v>7482</v>
      </c>
      <c r="F39" s="2">
        <v>5433</v>
      </c>
      <c r="G39" s="2">
        <v>4392</v>
      </c>
      <c r="H39" s="2">
        <v>4414</v>
      </c>
      <c r="I39" s="2">
        <v>9877</v>
      </c>
      <c r="J39" s="5">
        <v>35</v>
      </c>
    </row>
    <row r="40" spans="1:10">
      <c r="A40" t="s">
        <v>1668</v>
      </c>
      <c r="B40" s="23">
        <v>1716</v>
      </c>
      <c r="C40" s="23">
        <v>1819</v>
      </c>
      <c r="D40" s="2">
        <v>1528</v>
      </c>
      <c r="E40" s="2">
        <v>4868</v>
      </c>
      <c r="F40" s="2">
        <v>4437</v>
      </c>
      <c r="G40" s="2">
        <v>6058</v>
      </c>
      <c r="H40" s="2">
        <v>5706</v>
      </c>
      <c r="I40" s="2">
        <v>8393</v>
      </c>
      <c r="J40" s="5">
        <v>36</v>
      </c>
    </row>
    <row r="41" spans="1:10">
      <c r="A41" t="s">
        <v>1663</v>
      </c>
      <c r="B41" s="23">
        <v>6705</v>
      </c>
      <c r="C41" s="23">
        <v>4326</v>
      </c>
      <c r="D41" s="2">
        <v>1793</v>
      </c>
      <c r="E41" s="2">
        <v>7093</v>
      </c>
      <c r="F41" s="2">
        <v>6056</v>
      </c>
      <c r="G41" s="2">
        <v>4869</v>
      </c>
      <c r="H41" s="2">
        <v>4645</v>
      </c>
      <c r="I41" s="2">
        <v>8157</v>
      </c>
      <c r="J41" s="5">
        <v>37</v>
      </c>
    </row>
    <row r="42" spans="1:10">
      <c r="A42" t="s">
        <v>1669</v>
      </c>
      <c r="B42" s="364">
        <v>958</v>
      </c>
      <c r="C42" s="364">
        <v>60</v>
      </c>
      <c r="D42" s="366">
        <v>39</v>
      </c>
      <c r="E42" s="366">
        <v>4257</v>
      </c>
      <c r="F42" s="366">
        <v>3431</v>
      </c>
      <c r="G42" s="365" t="s">
        <v>235</v>
      </c>
      <c r="H42" s="2">
        <v>4484</v>
      </c>
      <c r="I42" s="2">
        <v>6644</v>
      </c>
      <c r="J42" s="5">
        <v>38</v>
      </c>
    </row>
    <row r="43" spans="1:10">
      <c r="A43" t="s">
        <v>299</v>
      </c>
      <c r="B43" s="364">
        <v>2899</v>
      </c>
      <c r="C43" s="364">
        <v>2231</v>
      </c>
      <c r="D43" s="366">
        <v>2556</v>
      </c>
      <c r="E43" s="366">
        <v>2325</v>
      </c>
      <c r="F43" s="366">
        <v>3192</v>
      </c>
      <c r="G43" s="365" t="s">
        <v>235</v>
      </c>
      <c r="H43" s="2">
        <v>4224</v>
      </c>
      <c r="I43" s="2">
        <v>4644</v>
      </c>
      <c r="J43" s="5">
        <v>39</v>
      </c>
    </row>
    <row r="44" spans="1:10">
      <c r="A44" t="s">
        <v>1700</v>
      </c>
      <c r="B44" s="23">
        <v>586</v>
      </c>
      <c r="C44" s="23">
        <v>583</v>
      </c>
      <c r="D44" s="2">
        <v>1280</v>
      </c>
      <c r="E44" s="2">
        <v>2514</v>
      </c>
      <c r="F44" s="2">
        <v>1823</v>
      </c>
      <c r="G44" s="2">
        <v>1402</v>
      </c>
      <c r="H44" s="2">
        <v>84</v>
      </c>
      <c r="I44" s="2">
        <v>3827</v>
      </c>
      <c r="J44" s="5">
        <v>40</v>
      </c>
    </row>
    <row r="45" spans="1:10">
      <c r="A45" t="s">
        <v>1698</v>
      </c>
      <c r="B45" s="364">
        <v>1124</v>
      </c>
      <c r="C45" s="364">
        <v>2595</v>
      </c>
      <c r="D45" s="366">
        <v>3359</v>
      </c>
      <c r="E45" s="366">
        <v>4629</v>
      </c>
      <c r="F45" s="366">
        <v>3900</v>
      </c>
      <c r="G45" s="365" t="s">
        <v>235</v>
      </c>
      <c r="H45" s="2">
        <v>1289</v>
      </c>
      <c r="I45" s="2">
        <v>3827</v>
      </c>
      <c r="J45" s="5">
        <v>41</v>
      </c>
    </row>
    <row r="46" spans="1:10">
      <c r="A46" t="s">
        <v>185</v>
      </c>
      <c r="B46" s="365" t="s">
        <v>235</v>
      </c>
      <c r="C46" s="365" t="s">
        <v>235</v>
      </c>
      <c r="D46" s="365" t="s">
        <v>235</v>
      </c>
      <c r="E46" s="366">
        <v>4043</v>
      </c>
      <c r="F46" s="366">
        <v>872</v>
      </c>
      <c r="G46" s="365" t="s">
        <v>235</v>
      </c>
      <c r="H46" s="365" t="s">
        <v>235</v>
      </c>
      <c r="I46" s="427">
        <v>2941</v>
      </c>
      <c r="J46" s="5">
        <v>42</v>
      </c>
    </row>
    <row r="47" spans="1:10">
      <c r="A47" t="s">
        <v>223</v>
      </c>
      <c r="B47" s="364">
        <v>920</v>
      </c>
      <c r="C47" s="364">
        <v>156</v>
      </c>
      <c r="D47" s="365" t="s">
        <v>235</v>
      </c>
      <c r="E47" s="365" t="s">
        <v>235</v>
      </c>
      <c r="F47" s="365" t="s">
        <v>235</v>
      </c>
      <c r="G47" s="365" t="s">
        <v>235</v>
      </c>
      <c r="H47" s="365" t="s">
        <v>235</v>
      </c>
      <c r="I47" s="427">
        <v>1350</v>
      </c>
      <c r="J47" s="5">
        <v>43</v>
      </c>
    </row>
    <row r="48" spans="1:10">
      <c r="A48" t="s">
        <v>209</v>
      </c>
      <c r="B48" s="364">
        <v>35</v>
      </c>
      <c r="C48" s="364">
        <v>5</v>
      </c>
      <c r="D48" s="365" t="s">
        <v>235</v>
      </c>
      <c r="E48" s="365" t="s">
        <v>235</v>
      </c>
      <c r="F48" s="365" t="s">
        <v>235</v>
      </c>
      <c r="G48" s="365" t="s">
        <v>235</v>
      </c>
      <c r="H48" s="365" t="s">
        <v>235</v>
      </c>
      <c r="I48" s="365">
        <v>552</v>
      </c>
      <c r="J48" s="5">
        <v>44</v>
      </c>
    </row>
    <row r="49" spans="1:11">
      <c r="A49" s="223" t="s">
        <v>177</v>
      </c>
      <c r="B49" s="364">
        <v>378</v>
      </c>
      <c r="C49" s="364">
        <v>108</v>
      </c>
      <c r="D49" s="365" t="s">
        <v>235</v>
      </c>
      <c r="E49" s="365" t="s">
        <v>235</v>
      </c>
      <c r="F49" s="365" t="s">
        <v>235</v>
      </c>
      <c r="G49" s="365" t="s">
        <v>235</v>
      </c>
      <c r="H49" s="365" t="s">
        <v>235</v>
      </c>
      <c r="I49" s="365">
        <v>331</v>
      </c>
      <c r="J49" s="5">
        <v>45</v>
      </c>
    </row>
    <row r="50" spans="1:11">
      <c r="A50" t="s">
        <v>190</v>
      </c>
      <c r="B50" s="364">
        <v>50721</v>
      </c>
      <c r="C50" s="364">
        <v>49636</v>
      </c>
      <c r="D50" s="366">
        <v>49695</v>
      </c>
      <c r="E50" s="366">
        <v>392715</v>
      </c>
      <c r="F50" s="366">
        <v>3497</v>
      </c>
      <c r="G50" s="365" t="s">
        <v>235</v>
      </c>
      <c r="H50" s="365" t="s">
        <v>235</v>
      </c>
      <c r="I50" s="365" t="s">
        <v>235</v>
      </c>
      <c r="J50" s="5"/>
    </row>
    <row r="51" spans="1:11">
      <c r="B51" s="364"/>
      <c r="C51" s="364"/>
      <c r="D51" s="366"/>
      <c r="E51" s="366"/>
      <c r="F51" s="366"/>
      <c r="G51" s="365"/>
      <c r="H51" s="365"/>
      <c r="I51" s="365"/>
      <c r="J51" s="5"/>
    </row>
    <row r="52" spans="1:11">
      <c r="A52" t="s">
        <v>1696</v>
      </c>
      <c r="B52" s="23">
        <v>51246384</v>
      </c>
      <c r="C52" s="23">
        <v>50272430</v>
      </c>
      <c r="D52" s="218">
        <f>50171661+168</f>
        <v>50171829</v>
      </c>
      <c r="E52" s="2">
        <v>54844694</v>
      </c>
      <c r="F52" s="2">
        <v>50995261</v>
      </c>
      <c r="G52" s="2">
        <v>51978351</v>
      </c>
      <c r="H52" s="373">
        <v>52050089</v>
      </c>
      <c r="I52" s="373">
        <v>49830939</v>
      </c>
      <c r="J52" s="5"/>
    </row>
    <row r="53" spans="1:11">
      <c r="D53" s="5"/>
      <c r="E53" s="2"/>
      <c r="F53" s="2"/>
      <c r="G53" s="2"/>
      <c r="H53" s="2"/>
      <c r="I53" s="2"/>
      <c r="J53" s="5"/>
    </row>
    <row r="54" spans="1:11" ht="13.5" thickBot="1">
      <c r="A54" s="123" t="s">
        <v>1713</v>
      </c>
      <c r="B54" s="267">
        <f>SUM(B5:B53)</f>
        <v>179629156</v>
      </c>
      <c r="C54" s="267">
        <f>SUM(C5:C53)</f>
        <v>179192028</v>
      </c>
      <c r="D54" s="267">
        <f>SUM(D5:D53)</f>
        <v>179789108</v>
      </c>
      <c r="E54" s="246">
        <v>198944161</v>
      </c>
      <c r="F54" s="246">
        <v>180134589</v>
      </c>
      <c r="G54" s="246">
        <v>182016453</v>
      </c>
      <c r="H54" s="246">
        <v>182016453</v>
      </c>
      <c r="I54" s="246">
        <v>180396198</v>
      </c>
      <c r="J54" s="5"/>
      <c r="K54" s="9"/>
    </row>
    <row r="55" spans="1:11" ht="13.5" thickTop="1">
      <c r="A55" s="5"/>
      <c r="B55" s="5"/>
      <c r="C55" s="5"/>
      <c r="D55" s="64"/>
      <c r="E55" s="64"/>
      <c r="F55" s="211"/>
      <c r="G55" s="211"/>
      <c r="H55" s="211"/>
      <c r="I55" s="211"/>
      <c r="J55" s="5"/>
      <c r="K55" s="383"/>
    </row>
    <row r="56" spans="1:11">
      <c r="A56" s="9" t="s">
        <v>122</v>
      </c>
      <c r="B56" s="9"/>
      <c r="C56" s="9"/>
      <c r="D56" s="9"/>
      <c r="E56" s="9"/>
      <c r="F56" s="9"/>
      <c r="G56" s="9"/>
      <c r="H56" s="9"/>
      <c r="I56" s="9"/>
      <c r="J56" s="211"/>
      <c r="K56" s="9"/>
    </row>
    <row r="57" spans="1:11">
      <c r="J57" s="9"/>
    </row>
    <row r="58" spans="1:11" ht="15">
      <c r="A58" s="722" t="s">
        <v>1093</v>
      </c>
      <c r="B58" s="722"/>
      <c r="C58" s="722"/>
      <c r="D58" s="722"/>
      <c r="E58" s="142"/>
      <c r="F58" s="9"/>
      <c r="G58" s="9"/>
      <c r="H58" s="9"/>
      <c r="I58" s="9"/>
    </row>
    <row r="59" spans="1:11">
      <c r="J59" s="9"/>
    </row>
  </sheetData>
  <mergeCells count="8">
    <mergeCell ref="B16:H16"/>
    <mergeCell ref="B18:H18"/>
    <mergeCell ref="A58:D58"/>
    <mergeCell ref="A1:J1"/>
    <mergeCell ref="B10:H10"/>
    <mergeCell ref="B11:H11"/>
    <mergeCell ref="B15:H15"/>
    <mergeCell ref="A2:J2"/>
  </mergeCells>
  <phoneticPr fontId="15" type="noConversion"/>
  <hyperlinks>
    <hyperlink ref="A58:D58" location="'Table of Contents'!A1" display="Table of contents"/>
  </hyperlinks>
  <printOptions horizontalCentered="1"/>
  <pageMargins left="0.75" right="0.75" top="0.73" bottom="0.66" header="0.5" footer="0.5"/>
  <pageSetup scale="73" orientation="portrait" verticalDpi="1200" r:id="rId1"/>
  <headerFooter alignWithMargins="0">
    <oddFooter>&amp;L&amp;D&amp;RBeer Institute, Wash, DC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48</vt:i4>
      </vt:variant>
      <vt:variant>
        <vt:lpstr>Charts</vt:lpstr>
      </vt:variant>
      <vt:variant>
        <vt:i4>4</vt:i4>
      </vt:variant>
      <vt:variant>
        <vt:lpstr>Named Ranges</vt:lpstr>
      </vt:variant>
      <vt:variant>
        <vt:i4>28</vt:i4>
      </vt:variant>
    </vt:vector>
  </HeadingPairs>
  <TitlesOfParts>
    <vt:vector size="80" baseType="lpstr">
      <vt:lpstr>Table of Contents</vt:lpstr>
      <vt:lpstr>Brewers by State</vt:lpstr>
      <vt:lpstr>Brewers and Wholesalers</vt:lpstr>
      <vt:lpstr>Industry Summary by Month</vt:lpstr>
      <vt:lpstr>Domestic vs. Import Volumes</vt:lpstr>
      <vt:lpstr>Annual Production - Type</vt:lpstr>
      <vt:lpstr>Annual Domestic Production</vt:lpstr>
      <vt:lpstr>Production by Month</vt:lpstr>
      <vt:lpstr>Tax Withdraws by State</vt:lpstr>
      <vt:lpstr>Annual Materials Used</vt:lpstr>
      <vt:lpstr>Rice Yearbook</vt:lpstr>
      <vt:lpstr>Can Shipments</vt:lpstr>
      <vt:lpstr>Glass Bottle Shipments</vt:lpstr>
      <vt:lpstr>Package Mix - National</vt:lpstr>
      <vt:lpstr>Package Mix State History</vt:lpstr>
      <vt:lpstr>Package Type</vt:lpstr>
      <vt:lpstr>Monthly Imports</vt:lpstr>
      <vt:lpstr>Annual Imports by Country</vt:lpstr>
      <vt:lpstr>Monthly Exports</vt:lpstr>
      <vt:lpstr>Annual Exports By Country</vt:lpstr>
      <vt:lpstr>US and State Total Population</vt:lpstr>
      <vt:lpstr>US and State LDA Population</vt:lpstr>
      <vt:lpstr>Beer Shipments by State</vt:lpstr>
      <vt:lpstr>3.2 Beer Shipements</vt:lpstr>
      <vt:lpstr>Beer Consumption - Per Capita</vt:lpstr>
      <vt:lpstr>Wine Shipments by State</vt:lpstr>
      <vt:lpstr>Wine Consumption - Per Capita</vt:lpstr>
      <vt:lpstr>Spirits Shipments by State</vt:lpstr>
      <vt:lpstr>Spirit Consumption - Per Capita</vt:lpstr>
      <vt:lpstr>History of Federal Excise Tax</vt:lpstr>
      <vt:lpstr>Federal Excise Tax - All</vt:lpstr>
      <vt:lpstr>Federal Excsie Tax - Beer</vt:lpstr>
      <vt:lpstr>Beer Excise Changes by State</vt:lpstr>
      <vt:lpstr>History of Excise Tax Changes</vt:lpstr>
      <vt:lpstr>State Taxes by Container</vt:lpstr>
      <vt:lpstr>State Excise Tax Collections</vt:lpstr>
      <vt:lpstr>Average State Excise Tax</vt:lpstr>
      <vt:lpstr>Sales Retrictions</vt:lpstr>
      <vt:lpstr>Industry Ad Expenditures</vt:lpstr>
      <vt:lpstr>Consumer Price Index</vt:lpstr>
      <vt:lpstr>Producer Price Index</vt:lpstr>
      <vt:lpstr>Historical Average 6 Pack Cost</vt:lpstr>
      <vt:lpstr>World Beer Production</vt:lpstr>
      <vt:lpstr>2012 Economic Impact </vt:lpstr>
      <vt:lpstr>Food and Alcohol Expenditures</vt:lpstr>
      <vt:lpstr>Alcohol Expenditures </vt:lpstr>
      <vt:lpstr>Annual Survey of Manufactures</vt:lpstr>
      <vt:lpstr>Beer Measurements</vt:lpstr>
      <vt:lpstr>Breweries-Chart</vt:lpstr>
      <vt:lpstr>Package Mix Chart</vt:lpstr>
      <vt:lpstr>Beer Shipments Chart</vt:lpstr>
      <vt:lpstr>On vs Off Premise Expenditures</vt:lpstr>
      <vt:lpstr>'3.2 Beer Shipements'!Print_Area</vt:lpstr>
      <vt:lpstr>'Annual Domestic Production'!Print_Area</vt:lpstr>
      <vt:lpstr>'Annual Materials Used'!Print_Area</vt:lpstr>
      <vt:lpstr>'Annual Production - Type'!Print_Area</vt:lpstr>
      <vt:lpstr>'Beer Consumption - Per Capita'!Print_Area</vt:lpstr>
      <vt:lpstr>'Beer Shipments by State'!Print_Area</vt:lpstr>
      <vt:lpstr>'Brewers and Wholesalers'!Print_Area</vt:lpstr>
      <vt:lpstr>'Brewers by State'!Print_Area</vt:lpstr>
      <vt:lpstr>'Federal Excsie Tax - Beer'!Print_Area</vt:lpstr>
      <vt:lpstr>'Glass Bottle Shipments'!Print_Area</vt:lpstr>
      <vt:lpstr>'History of Excise Tax Changes'!Print_Area</vt:lpstr>
      <vt:lpstr>'History of Federal Excise Tax'!Print_Area</vt:lpstr>
      <vt:lpstr>'Package Mix - National'!Print_Area</vt:lpstr>
      <vt:lpstr>'Package Mix State History'!Print_Area</vt:lpstr>
      <vt:lpstr>'Package Type'!Print_Area</vt:lpstr>
      <vt:lpstr>'Production by Month'!Print_Area</vt:lpstr>
      <vt:lpstr>'Spirit Consumption - Per Capita'!Print_Area</vt:lpstr>
      <vt:lpstr>'State Taxes by Container'!Print_Area</vt:lpstr>
      <vt:lpstr>'Table of Contents'!Print_Area</vt:lpstr>
      <vt:lpstr>'Tax Withdraws by State'!Print_Area</vt:lpstr>
      <vt:lpstr>'Beer Shipments by State'!Print_Titles</vt:lpstr>
      <vt:lpstr>'History of Excise Tax Changes'!Print_Titles</vt:lpstr>
      <vt:lpstr>'Spirit Consumption - Per Capita'!Print_Titles</vt:lpstr>
      <vt:lpstr>'Spirits Shipments by State'!Print_Titles</vt:lpstr>
      <vt:lpstr>'US and State LDA Population'!Print_Titles</vt:lpstr>
      <vt:lpstr>'US and State Total Population'!Print_Titles</vt:lpstr>
      <vt:lpstr>'Wine Consumption - Per Capita'!Print_Titles</vt:lpstr>
      <vt:lpstr>'Wine Shipments by State'!Print_Titles</vt:lpstr>
    </vt:vector>
  </TitlesOfParts>
  <Company>Beer Institute, Washington DC</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Brewers Almanac 2004</dc:title>
  <dc:creator>Lester Jones</dc:creator>
  <dc:description>Updated April 30, 2005</dc:description>
  <cp:lastModifiedBy>Administrator</cp:lastModifiedBy>
  <cp:lastPrinted>2013-03-11T17:42:05Z</cp:lastPrinted>
  <dcterms:created xsi:type="dcterms:W3CDTF">2001-02-01T21:06:46Z</dcterms:created>
  <dcterms:modified xsi:type="dcterms:W3CDTF">2014-04-23T00:45:27Z</dcterms:modified>
</cp:coreProperties>
</file>