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202300"/>
  <mc:AlternateContent xmlns:mc="http://schemas.openxmlformats.org/markup-compatibility/2006">
    <mc:Choice Requires="x15">
      <x15ac:absPath xmlns:x15ac="http://schemas.microsoft.com/office/spreadsheetml/2010/11/ac" url="C:\Users\tyewf\github_projects\nab_nai_files\documentation\"/>
    </mc:Choice>
  </mc:AlternateContent>
  <xr:revisionPtr revIDLastSave="0" documentId="13_ncr:1_{CD805F30-23FA-4C53-A1D2-10DF15DE4CC9}" xr6:coauthVersionLast="47" xr6:coauthVersionMax="47" xr10:uidLastSave="{00000000-0000-0000-0000-000000000000}"/>
  <bookViews>
    <workbookView xWindow="-14505" yWindow="0" windowWidth="14610" windowHeight="15585" xr2:uid="{F6FF55B1-F807-4230-BE1B-3A0C8AB7FC22}"/>
  </bookViews>
  <sheets>
    <sheet name="Records Data" sheetId="1" r:id="rId1"/>
    <sheet name="Account Summary Codes and Desc" sheetId="2" r:id="rId2"/>
    <sheet name="Sheet3"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87" i="3" l="1"/>
  <c r="F186" i="3"/>
  <c r="F185" i="3"/>
  <c r="F184" i="3"/>
  <c r="F183" i="3"/>
  <c r="F182" i="3"/>
  <c r="F181" i="3"/>
  <c r="F180" i="3"/>
  <c r="F179" i="3"/>
  <c r="F178" i="3"/>
  <c r="F177" i="3"/>
  <c r="F176" i="3"/>
  <c r="F175" i="3"/>
  <c r="F174" i="3"/>
  <c r="F173" i="3"/>
  <c r="F172" i="3"/>
  <c r="F171" i="3"/>
  <c r="F170" i="3"/>
  <c r="F169" i="3"/>
  <c r="F168" i="3"/>
  <c r="F167" i="3"/>
  <c r="F166" i="3"/>
  <c r="F165" i="3"/>
  <c r="F164" i="3"/>
  <c r="F163" i="3"/>
  <c r="F162" i="3"/>
  <c r="F161" i="3"/>
  <c r="F160" i="3"/>
  <c r="F159" i="3"/>
  <c r="F158" i="3"/>
  <c r="F157" i="3"/>
  <c r="F156" i="3"/>
  <c r="F155" i="3"/>
  <c r="F154" i="3"/>
  <c r="F153" i="3"/>
  <c r="F152" i="3"/>
  <c r="F151" i="3"/>
  <c r="F150" i="3"/>
  <c r="F149" i="3"/>
  <c r="F148" i="3"/>
  <c r="F147" i="3"/>
  <c r="F146" i="3"/>
  <c r="F145" i="3"/>
  <c r="F144" i="3"/>
  <c r="F141" i="3"/>
  <c r="F140" i="3"/>
  <c r="F139" i="3"/>
  <c r="F138" i="3"/>
  <c r="F137" i="3"/>
  <c r="F136" i="3"/>
  <c r="F135" i="3"/>
  <c r="F134" i="3"/>
  <c r="F133" i="3"/>
  <c r="F132" i="3"/>
  <c r="F131" i="3"/>
  <c r="F130" i="3"/>
  <c r="F129" i="3"/>
  <c r="F128" i="3"/>
  <c r="F127" i="3"/>
  <c r="F126" i="3"/>
  <c r="F125" i="3"/>
  <c r="F124" i="3"/>
  <c r="F123" i="3"/>
  <c r="F122" i="3"/>
  <c r="F121" i="3"/>
  <c r="F120" i="3"/>
  <c r="F119" i="3"/>
  <c r="F118" i="3"/>
  <c r="F117" i="3"/>
  <c r="F116" i="3"/>
  <c r="F115" i="3"/>
  <c r="F114" i="3"/>
  <c r="F113" i="3"/>
  <c r="F112" i="3"/>
  <c r="F111" i="3"/>
  <c r="F110" i="3"/>
  <c r="F109" i="3"/>
  <c r="F108" i="3"/>
  <c r="F107" i="3"/>
  <c r="F106" i="3"/>
  <c r="F105" i="3"/>
  <c r="F104" i="3"/>
  <c r="F103" i="3"/>
  <c r="F102" i="3"/>
  <c r="F101" i="3"/>
  <c r="F100" i="3"/>
  <c r="F99" i="3"/>
  <c r="F98" i="3"/>
  <c r="F94" i="3"/>
  <c r="F93" i="3"/>
  <c r="F92" i="3"/>
  <c r="F91" i="3"/>
  <c r="F90" i="3"/>
  <c r="F89" i="3"/>
  <c r="F88" i="3"/>
  <c r="F87" i="3"/>
  <c r="F86" i="3"/>
  <c r="F85" i="3"/>
  <c r="F84" i="3"/>
  <c r="F83" i="3"/>
  <c r="F82" i="3"/>
  <c r="F81" i="3"/>
  <c r="F80" i="3"/>
  <c r="F79" i="3"/>
  <c r="F78" i="3"/>
  <c r="F77" i="3"/>
  <c r="F76" i="3"/>
  <c r="F75" i="3"/>
  <c r="F74" i="3"/>
  <c r="F73" i="3"/>
  <c r="F72" i="3"/>
  <c r="F71" i="3"/>
  <c r="F70" i="3"/>
  <c r="F69" i="3"/>
  <c r="F68" i="3"/>
  <c r="F67" i="3"/>
  <c r="F66" i="3"/>
  <c r="F65" i="3"/>
  <c r="F64" i="3"/>
  <c r="F63" i="3"/>
  <c r="F62" i="3"/>
  <c r="F61" i="3"/>
  <c r="F60" i="3"/>
  <c r="F59" i="3"/>
  <c r="F58" i="3"/>
  <c r="F57" i="3"/>
  <c r="F56" i="3"/>
  <c r="F55" i="3"/>
  <c r="F54" i="3"/>
  <c r="F53" i="3"/>
  <c r="F52" i="3"/>
  <c r="F51" i="3"/>
  <c r="I390" i="1"/>
  <c r="H385" i="1"/>
  <c r="H387" i="1"/>
  <c r="H389" i="1"/>
  <c r="H396" i="1"/>
  <c r="H403" i="1"/>
  <c r="E383" i="1"/>
  <c r="H383" i="1" s="1"/>
  <c r="E384" i="1"/>
  <c r="H384" i="1" s="1"/>
  <c r="E385" i="1"/>
  <c r="E386" i="1"/>
  <c r="H386" i="1" s="1"/>
  <c r="E387" i="1"/>
  <c r="E388" i="1"/>
  <c r="H388" i="1" s="1"/>
  <c r="E389" i="1"/>
  <c r="I389" i="1" s="1"/>
  <c r="E390" i="1"/>
  <c r="H390" i="1" s="1"/>
  <c r="E391" i="1"/>
  <c r="H391" i="1" s="1"/>
  <c r="E392" i="1"/>
  <c r="H392" i="1" s="1"/>
  <c r="E393" i="1"/>
  <c r="H393" i="1" s="1"/>
  <c r="E394" i="1"/>
  <c r="H394" i="1" s="1"/>
  <c r="E395" i="1"/>
  <c r="H395" i="1" s="1"/>
  <c r="E396" i="1"/>
  <c r="E397" i="1"/>
  <c r="H397" i="1" s="1"/>
  <c r="E398" i="1"/>
  <c r="H398" i="1" s="1"/>
  <c r="E399" i="1"/>
  <c r="H399" i="1" s="1"/>
  <c r="E400" i="1"/>
  <c r="H400" i="1" s="1"/>
  <c r="E401" i="1"/>
  <c r="H401" i="1" s="1"/>
  <c r="E402" i="1"/>
  <c r="H402" i="1" s="1"/>
  <c r="E403" i="1"/>
  <c r="E404" i="1"/>
  <c r="H404" i="1" s="1"/>
  <c r="E405" i="1"/>
  <c r="H405" i="1" s="1"/>
  <c r="E406" i="1"/>
  <c r="H406" i="1" s="1"/>
  <c r="D381" i="1"/>
  <c r="D373" i="1"/>
  <c r="E373" i="1" s="1"/>
  <c r="F373" i="1" s="1"/>
  <c r="H373" i="1" s="1"/>
  <c r="D372" i="1"/>
  <c r="E372" i="1" s="1"/>
  <c r="F372" i="1" s="1"/>
  <c r="H372" i="1" s="1"/>
  <c r="D371" i="1"/>
  <c r="E371" i="1" s="1"/>
  <c r="F371" i="1" s="1"/>
  <c r="H371" i="1" s="1"/>
  <c r="D370" i="1"/>
  <c r="E370" i="1" s="1"/>
  <c r="F370" i="1" s="1"/>
  <c r="H370" i="1" s="1"/>
  <c r="D369" i="1"/>
  <c r="E369" i="1" s="1"/>
  <c r="F369" i="1" s="1"/>
  <c r="H369" i="1" s="1"/>
  <c r="D368" i="1"/>
  <c r="E368" i="1" s="1"/>
  <c r="F368" i="1" s="1"/>
  <c r="H368" i="1" s="1"/>
  <c r="D367" i="1"/>
  <c r="E367" i="1" s="1"/>
  <c r="F367" i="1" s="1"/>
  <c r="H367" i="1" s="1"/>
  <c r="D366" i="1"/>
  <c r="E366" i="1" s="1"/>
  <c r="F366" i="1" s="1"/>
  <c r="H366" i="1" s="1"/>
  <c r="D365" i="1"/>
  <c r="E365" i="1" s="1"/>
  <c r="F365" i="1" s="1"/>
  <c r="H365" i="1" s="1"/>
  <c r="D364" i="1"/>
  <c r="E364" i="1" s="1"/>
  <c r="F364" i="1" s="1"/>
  <c r="H364" i="1" s="1"/>
  <c r="D363" i="1"/>
  <c r="E363" i="1" s="1"/>
  <c r="F363" i="1" s="1"/>
  <c r="H363" i="1" s="1"/>
  <c r="D362" i="1"/>
  <c r="E362" i="1" s="1"/>
  <c r="F362" i="1" s="1"/>
  <c r="H362" i="1" s="1"/>
  <c r="D361" i="1"/>
  <c r="E361" i="1" s="1"/>
  <c r="F361" i="1" s="1"/>
  <c r="H361" i="1" s="1"/>
  <c r="D360" i="1"/>
  <c r="E360" i="1" s="1"/>
  <c r="F360" i="1" s="1"/>
  <c r="H360" i="1" s="1"/>
  <c r="D359" i="1"/>
  <c r="E359" i="1" s="1"/>
  <c r="F359" i="1" s="1"/>
  <c r="H359" i="1" s="1"/>
  <c r="D358" i="1"/>
  <c r="E358" i="1" s="1"/>
  <c r="F358" i="1" s="1"/>
  <c r="H358" i="1" s="1"/>
  <c r="D357" i="1"/>
  <c r="E357" i="1" s="1"/>
  <c r="F357" i="1" s="1"/>
  <c r="H357" i="1" s="1"/>
  <c r="D356" i="1"/>
  <c r="E356" i="1" s="1"/>
  <c r="F356" i="1" s="1"/>
  <c r="H356" i="1" s="1"/>
  <c r="D355" i="1"/>
  <c r="E355" i="1" s="1"/>
  <c r="F355" i="1" s="1"/>
  <c r="H355" i="1" s="1"/>
  <c r="D354" i="1"/>
  <c r="E354" i="1" s="1"/>
  <c r="F354" i="1" s="1"/>
  <c r="H354" i="1" s="1"/>
  <c r="D353" i="1"/>
  <c r="E353" i="1" s="1"/>
  <c r="F353" i="1" s="1"/>
  <c r="H353" i="1" s="1"/>
  <c r="D352" i="1"/>
  <c r="E352" i="1" s="1"/>
  <c r="F352" i="1" s="1"/>
  <c r="H352" i="1" s="1"/>
  <c r="D351" i="1"/>
  <c r="E351" i="1" s="1"/>
  <c r="F351" i="1" s="1"/>
  <c r="H351" i="1" s="1"/>
  <c r="D350" i="1"/>
  <c r="E350" i="1" s="1"/>
  <c r="F350" i="1" s="1"/>
  <c r="H350" i="1" s="1"/>
  <c r="D349" i="1"/>
  <c r="E349" i="1" s="1"/>
  <c r="F349" i="1" s="1"/>
  <c r="H349" i="1" s="1"/>
  <c r="D348" i="1"/>
  <c r="E348" i="1" s="1"/>
  <c r="F348" i="1" s="1"/>
  <c r="H348" i="1" s="1"/>
  <c r="D347" i="1"/>
  <c r="E347" i="1" s="1"/>
  <c r="F347" i="1" s="1"/>
  <c r="H347" i="1" s="1"/>
  <c r="D346" i="1"/>
  <c r="E346" i="1" s="1"/>
  <c r="F346" i="1" s="1"/>
  <c r="H346" i="1" s="1"/>
  <c r="D345" i="1"/>
  <c r="E345" i="1" s="1"/>
  <c r="F345" i="1" s="1"/>
  <c r="H345" i="1" s="1"/>
  <c r="D344" i="1"/>
  <c r="E344" i="1" s="1"/>
  <c r="F344" i="1" s="1"/>
  <c r="H344" i="1" s="1"/>
  <c r="D343" i="1"/>
  <c r="E343" i="1" s="1"/>
  <c r="F343" i="1" s="1"/>
  <c r="H343" i="1" s="1"/>
  <c r="D342" i="1"/>
  <c r="E342" i="1" s="1"/>
  <c r="F342" i="1" s="1"/>
  <c r="H342" i="1" s="1"/>
  <c r="D341" i="1"/>
  <c r="E341" i="1" s="1"/>
  <c r="F341" i="1" s="1"/>
  <c r="H341" i="1" s="1"/>
  <c r="D340" i="1"/>
  <c r="E340" i="1" s="1"/>
  <c r="F340" i="1" s="1"/>
  <c r="H340" i="1" s="1"/>
  <c r="D339" i="1"/>
  <c r="E339" i="1" s="1"/>
  <c r="F339" i="1" s="1"/>
  <c r="H339" i="1" s="1"/>
  <c r="D338" i="1"/>
  <c r="E338" i="1" s="1"/>
  <c r="F338" i="1" s="1"/>
  <c r="H338" i="1" s="1"/>
  <c r="D337" i="1"/>
  <c r="E337" i="1" s="1"/>
  <c r="F337" i="1" s="1"/>
  <c r="H337" i="1" s="1"/>
  <c r="D336" i="1"/>
  <c r="E336" i="1" s="1"/>
  <c r="F336" i="1" s="1"/>
  <c r="H336" i="1" s="1"/>
  <c r="B406" i="1"/>
  <c r="I406" i="1" s="1"/>
  <c r="B405" i="1"/>
  <c r="B404" i="1"/>
  <c r="B403" i="1"/>
  <c r="I403" i="1" s="1"/>
  <c r="B402" i="1"/>
  <c r="I402" i="1" s="1"/>
  <c r="B401" i="1"/>
  <c r="I401" i="1" s="1"/>
  <c r="B400" i="1"/>
  <c r="I400" i="1" s="1"/>
  <c r="B399" i="1"/>
  <c r="I399" i="1" s="1"/>
  <c r="B398" i="1"/>
  <c r="I398" i="1" s="1"/>
  <c r="B397" i="1"/>
  <c r="B396" i="1"/>
  <c r="B395" i="1"/>
  <c r="B394" i="1"/>
  <c r="I394" i="1" s="1"/>
  <c r="B393" i="1"/>
  <c r="B392" i="1"/>
  <c r="I392" i="1" s="1"/>
  <c r="B391" i="1"/>
  <c r="I391" i="1" s="1"/>
  <c r="B390" i="1"/>
  <c r="B389" i="1"/>
  <c r="B388" i="1"/>
  <c r="B387" i="1"/>
  <c r="I387" i="1" s="1"/>
  <c r="B386" i="1"/>
  <c r="B385" i="1"/>
  <c r="I385" i="1" s="1"/>
  <c r="B384" i="1"/>
  <c r="I384" i="1" s="1"/>
  <c r="B383" i="1"/>
  <c r="I383" i="1" s="1"/>
  <c r="G336" i="1"/>
  <c r="I336" i="1" s="1"/>
  <c r="G337" i="1"/>
  <c r="I337" i="1" s="1"/>
  <c r="G338" i="1"/>
  <c r="I338" i="1" s="1"/>
  <c r="G339" i="1"/>
  <c r="G340" i="1"/>
  <c r="G341" i="1"/>
  <c r="G342" i="1"/>
  <c r="I342" i="1" s="1"/>
  <c r="G343" i="1"/>
  <c r="I343" i="1" s="1"/>
  <c r="G344" i="1"/>
  <c r="G345" i="1"/>
  <c r="G346" i="1"/>
  <c r="G347" i="1"/>
  <c r="I347" i="1" s="1"/>
  <c r="G348" i="1"/>
  <c r="I348" i="1" s="1"/>
  <c r="G349" i="1"/>
  <c r="G350" i="1"/>
  <c r="G351" i="1"/>
  <c r="G352" i="1"/>
  <c r="I352" i="1" s="1"/>
  <c r="G353" i="1"/>
  <c r="I353" i="1" s="1"/>
  <c r="G354" i="1"/>
  <c r="G355" i="1"/>
  <c r="I355" i="1" s="1"/>
  <c r="G356" i="1"/>
  <c r="G357" i="1"/>
  <c r="I357" i="1" s="1"/>
  <c r="G358" i="1"/>
  <c r="I358" i="1" s="1"/>
  <c r="G359" i="1"/>
  <c r="I359" i="1" s="1"/>
  <c r="G360" i="1"/>
  <c r="I360" i="1" s="1"/>
  <c r="G361" i="1"/>
  <c r="I361" i="1" s="1"/>
  <c r="G362" i="1"/>
  <c r="I362" i="1" s="1"/>
  <c r="G363" i="1"/>
  <c r="I363" i="1" s="1"/>
  <c r="G364" i="1"/>
  <c r="I364" i="1" s="1"/>
  <c r="G365" i="1"/>
  <c r="I365" i="1" s="1"/>
  <c r="G366" i="1"/>
  <c r="I366" i="1" s="1"/>
  <c r="G367" i="1"/>
  <c r="I367" i="1" s="1"/>
  <c r="G368" i="1"/>
  <c r="G369" i="1"/>
  <c r="G370" i="1"/>
  <c r="G371" i="1"/>
  <c r="I371" i="1" s="1"/>
  <c r="G372" i="1"/>
  <c r="I372" i="1" s="1"/>
  <c r="G373" i="1"/>
  <c r="B257" i="1"/>
  <c r="B259" i="1" s="1"/>
  <c r="B262" i="1" s="1"/>
  <c r="B263" i="1" s="1"/>
  <c r="B55" i="1"/>
  <c r="B31" i="1"/>
  <c r="I388" i="1" l="1"/>
  <c r="I395" i="1"/>
  <c r="I396" i="1"/>
  <c r="I386" i="1"/>
  <c r="I404" i="1"/>
  <c r="I397" i="1"/>
  <c r="I393" i="1"/>
  <c r="I405" i="1"/>
  <c r="I344" i="1"/>
  <c r="I339" i="1"/>
  <c r="J373" i="1"/>
  <c r="I356" i="1"/>
  <c r="I354" i="1"/>
  <c r="J355" i="1" s="1"/>
  <c r="I340" i="1"/>
  <c r="I341" i="1" s="1"/>
  <c r="I345" i="1"/>
  <c r="I346" i="1" s="1"/>
  <c r="J347" i="1" s="1"/>
  <c r="I373" i="1"/>
  <c r="J341" i="1"/>
  <c r="J340" i="1"/>
  <c r="J339" i="1"/>
  <c r="J356" i="1"/>
  <c r="J368" i="1"/>
  <c r="J351" i="1"/>
  <c r="J370" i="1"/>
  <c r="J369" i="1"/>
  <c r="J354" i="1"/>
  <c r="J367" i="1"/>
  <c r="J365" i="1"/>
  <c r="J348" i="1"/>
  <c r="J338" i="1"/>
  <c r="J336" i="1"/>
  <c r="J366" i="1"/>
  <c r="J350" i="1"/>
  <c r="J364" i="1"/>
  <c r="J372" i="1"/>
  <c r="J337" i="1"/>
  <c r="J343" i="1"/>
  <c r="J358" i="1"/>
  <c r="J359" i="1"/>
  <c r="J344" i="1"/>
  <c r="J360" i="1"/>
  <c r="J345" i="1"/>
  <c r="J361" i="1"/>
  <c r="J346" i="1"/>
  <c r="J362" i="1"/>
  <c r="J363" i="1"/>
  <c r="J349" i="1"/>
  <c r="J357" i="1"/>
  <c r="J342" i="1"/>
  <c r="H381" i="1"/>
  <c r="E381" i="1"/>
  <c r="B269" i="1"/>
  <c r="C269" i="1" s="1"/>
  <c r="B270" i="1" s="1"/>
  <c r="C270" i="1" s="1"/>
  <c r="D270" i="1" s="1"/>
  <c r="B260" i="1"/>
  <c r="B261" i="1" s="1"/>
  <c r="B264" i="1" s="1"/>
  <c r="I380" i="1" l="1"/>
  <c r="J379" i="1" s="1"/>
  <c r="J353" i="1"/>
  <c r="C259" i="1"/>
  <c r="C262" i="1" s="1"/>
  <c r="C263" i="1" s="1"/>
  <c r="D269" i="1"/>
  <c r="B271" i="1"/>
  <c r="C260" i="1" l="1"/>
  <c r="C261" i="1" s="1"/>
  <c r="C264" i="1" s="1"/>
  <c r="C271" i="1"/>
  <c r="D271" i="1" s="1"/>
  <c r="D259" i="1" l="1"/>
  <c r="D262" i="1" s="1"/>
  <c r="D263" i="1" s="1"/>
  <c r="B272" i="1"/>
  <c r="C272" i="1" s="1"/>
  <c r="B273" i="1" s="1"/>
  <c r="C273" i="1" s="1"/>
  <c r="D260" i="1" l="1"/>
  <c r="D261" i="1" s="1"/>
  <c r="D264" i="1" s="1"/>
  <c r="B274" i="1"/>
  <c r="C274" i="1" s="1"/>
  <c r="B275" i="1" s="1"/>
  <c r="C275" i="1" s="1"/>
  <c r="B276" i="1" s="1"/>
  <c r="D273" i="1"/>
  <c r="D272" i="1"/>
  <c r="E259" i="1" l="1"/>
  <c r="E262" i="1" s="1"/>
  <c r="E263" i="1" s="1"/>
  <c r="D274" i="1"/>
  <c r="C276" i="1"/>
  <c r="B277" i="1" s="1"/>
  <c r="D275" i="1"/>
  <c r="E260" i="1" l="1"/>
  <c r="E261" i="1" s="1"/>
  <c r="E264" i="1" s="1"/>
  <c r="C277" i="1"/>
  <c r="D277" i="1" s="1"/>
  <c r="D276" i="1"/>
  <c r="F259" i="1" l="1"/>
  <c r="F262" i="1" s="1"/>
  <c r="F263" i="1" s="1"/>
  <c r="B278" i="1"/>
  <c r="C278" i="1" s="1"/>
  <c r="D278" i="1" s="1"/>
  <c r="F260" i="1" l="1"/>
  <c r="F261" i="1" s="1"/>
  <c r="F264" i="1" s="1"/>
  <c r="G259" i="1" l="1"/>
  <c r="G262" i="1" s="1"/>
  <c r="G263" i="1" s="1"/>
  <c r="G260" i="1" l="1"/>
  <c r="G261" i="1" s="1"/>
  <c r="G264" i="1" s="1"/>
  <c r="H259" i="1" l="1"/>
  <c r="H262" i="1" s="1"/>
  <c r="H263" i="1" s="1"/>
  <c r="H260" i="1"/>
  <c r="H261" i="1" s="1"/>
  <c r="H264" i="1" l="1"/>
  <c r="I259" i="1"/>
  <c r="I262" i="1" s="1"/>
  <c r="I263" i="1" s="1"/>
  <c r="I260" i="1" l="1"/>
  <c r="I261" i="1" s="1"/>
  <c r="I264" i="1" s="1"/>
  <c r="J259" i="1" l="1"/>
  <c r="J262" i="1" s="1"/>
  <c r="J263" i="1" s="1"/>
  <c r="J260" i="1" l="1"/>
  <c r="J261" i="1" l="1"/>
  <c r="J264" i="1" s="1"/>
  <c r="K259" i="1"/>
  <c r="K262" i="1" l="1"/>
  <c r="K263" i="1" s="1"/>
  <c r="K260" i="1"/>
  <c r="L259" i="1" s="1"/>
  <c r="L260" i="1" l="1"/>
  <c r="L261" i="1" s="1"/>
  <c r="L262" i="1"/>
  <c r="L263" i="1" s="1"/>
  <c r="K261" i="1"/>
  <c r="K264" i="1" s="1"/>
  <c r="M259" i="1" l="1"/>
  <c r="L264" i="1"/>
  <c r="M262" i="1"/>
  <c r="M263" i="1" s="1"/>
  <c r="M260" i="1"/>
  <c r="M261" i="1" s="1"/>
  <c r="M264" i="1" l="1"/>
  <c r="I368" i="1"/>
  <c r="I369" i="1" s="1"/>
  <c r="I370" i="1" s="1"/>
  <c r="J371" i="1" s="1"/>
  <c r="I349" i="1"/>
  <c r="I350" i="1" s="1"/>
  <c r="I351" i="1" s="1"/>
  <c r="J352" i="1" s="1"/>
</calcChain>
</file>

<file path=xl/sharedStrings.xml><?xml version="1.0" encoding="utf-8"?>
<sst xmlns="http://schemas.openxmlformats.org/spreadsheetml/2006/main" count="1014" uniqueCount="386">
  <si>
    <t>01</t>
  </si>
  <si>
    <t>File header</t>
  </si>
  <si>
    <t>02</t>
  </si>
  <si>
    <t>Group header</t>
  </si>
  <si>
    <t>03</t>
  </si>
  <si>
    <t>Account identification and summary status</t>
  </si>
  <si>
    <t>16</t>
  </si>
  <si>
    <t>Transaction detail</t>
  </si>
  <si>
    <t>49</t>
  </si>
  <si>
    <t>Account trailer</t>
  </si>
  <si>
    <t>88</t>
  </si>
  <si>
    <t>Continuation (optional)</t>
  </si>
  <si>
    <t>98</t>
  </si>
  <si>
    <t>Group trailer</t>
  </si>
  <si>
    <t>99</t>
  </si>
  <si>
    <t>File trailer</t>
  </si>
  <si>
    <t>Record</t>
  </si>
  <si>
    <t>Type</t>
  </si>
  <si>
    <t>Field Name</t>
  </si>
  <si>
    <t>Field Description</t>
  </si>
  <si>
    <t>Record type</t>
  </si>
  <si>
    <t>Always ‘01’</t>
  </si>
  <si>
    <t>Sender identification</t>
  </si>
  <si>
    <t>Originator of file. This is the bank ID, an 8-character alphanumeric field used to identify banks. Not used for NAI. NATAAU3M for BAI2.</t>
  </si>
  <si>
    <t>Receiver identification</t>
  </si>
  <si>
    <t>Next recipient of the file</t>
  </si>
  <si>
    <t>File creation date</t>
  </si>
  <si>
    <t>System date, format yymmdd</t>
  </si>
  <si>
    <t>File creation time</t>
  </si>
  <si>
    <t>System time, Format hhmm. Expressed in AEST using a 24-hour clock. For End-of-day (Main) files this will be ‘0000’.</t>
  </si>
  <si>
    <t>File sequence number</t>
  </si>
  <si>
    <t>1 for NAI. 2 for BAI2.</t>
  </si>
  <si>
    <t>Physical record length</t>
  </si>
  <si>
    <t>Number of characters in each record. This includes the two-character Record type and the record delimiter (if any). *Not used for BAI2.</t>
  </si>
  <si>
    <t>Blocking factor</t>
  </si>
  <si>
    <t>Number of physical records in a block. Always 2 for BAI2</t>
  </si>
  <si>
    <t>Example String</t>
  </si>
  <si>
    <t xml:space="preserve">01,,BNZA,120725,0400,1,78,78/                                                   </t>
  </si>
  <si>
    <t>Example Data</t>
  </si>
  <si>
    <t>BNZA</t>
  </si>
  <si>
    <t>0400</t>
  </si>
  <si>
    <t>Record Types</t>
  </si>
  <si>
    <t>Data structure</t>
  </si>
  <si>
    <t>The first record in the file is the File header</t>
  </si>
  <si>
    <t>The first record in each group of records is the Group header.</t>
  </si>
  <si>
    <t>It follows either the File header record (record type ‘01’) or a Group trailer record (record type ‘98’).</t>
  </si>
  <si>
    <t>Always ‘02’</t>
  </si>
  <si>
    <t>As for the Receiver identification field in the File header (record type ‘01’) record.</t>
  </si>
  <si>
    <t>Originator identification</t>
  </si>
  <si>
    <t>Group status</t>
  </si>
  <si>
    <t>Always 1 (original)</t>
  </si>
  <si>
    <t>As-of date</t>
  </si>
  <si>
    <t>Statement date in format yymmdd</t>
  </si>
  <si>
    <t>As-of time</t>
  </si>
  <si>
    <t>This is always 0000</t>
  </si>
  <si>
    <t>Additional Field</t>
  </si>
  <si>
    <t>Used for BAI2 only, not used by NAB</t>
  </si>
  <si>
    <t>Ultimate receiver identification</t>
  </si>
  <si>
    <t>Originator of file. This is the bank ID, an 8-character alphanumeric field used to identify banks. For BAI2 files, this will be the account’s BSB.</t>
  </si>
  <si>
    <t xml:space="preserve">02,BNZA,NATAAU3M,1,120724,0000/                                                 </t>
  </si>
  <si>
    <t>Original</t>
  </si>
  <si>
    <t>NATAAU3M</t>
  </si>
  <si>
    <t>1</t>
  </si>
  <si>
    <t>120724</t>
  </si>
  <si>
    <t>&lt;&lt; Not used</t>
  </si>
  <si>
    <t>0000</t>
  </si>
  <si>
    <t>The first record for each account is the Account identifier and summary status record.</t>
  </si>
  <si>
    <t>It follows either a Group header (record type ‘02’) or an Account trailer (record type ‘49’) record.</t>
  </si>
  <si>
    <t>Always ‘03’</t>
  </si>
  <si>
    <t>Currency code</t>
  </si>
  <si>
    <t>SWIFT currency code</t>
  </si>
  <si>
    <t>Transaction code</t>
  </si>
  <si>
    <t>3-digit account summary code. See Account Summary Codes</t>
  </si>
  <si>
    <t>Amount</t>
  </si>
  <si>
    <t>Item Count</t>
  </si>
  <si>
    <t>Funds Type</t>
  </si>
  <si>
    <t>Commercial account number</t>
  </si>
  <si>
    <t>Customer commercial account number at the origination bank. It excludes the BSB number for domestic accounts.</t>
  </si>
  <si>
    <t>Amount expressed with two implied decimal places and optional trailing sign. For currencies with no decimal component (for example, Japanese Yen or Italian Lira) the last two digits are always zero. If there is no trailing sign, the amount is positive.</t>
  </si>
  <si>
    <t>NAI – Not used. BAI2 – Empty.</t>
  </si>
  <si>
    <t>Note</t>
  </si>
  <si>
    <t>The account summary codes can appear in any order, but each code appears only once.</t>
  </si>
  <si>
    <t>The Transaction code and Amount fields are repeated for each account summary code.</t>
  </si>
  <si>
    <t xml:space="preserve">03,594481027,AUD,015,13467-,100,000,102,000,400/                                </t>
  </si>
  <si>
    <t xml:space="preserve">88,000,402,000,500,000,501,000,502/                                             </t>
  </si>
  <si>
    <t xml:space="preserve">88,000,503,000,965,000,966,000/                                                 </t>
  </si>
  <si>
    <t xml:space="preserve">88,967,000,968,000,969,000/                                                     </t>
  </si>
  <si>
    <t xml:space="preserve">49,-13467,-13467/                                                               </t>
  </si>
  <si>
    <t xml:space="preserve">03,823840968,AUD,015,1989,100,000,102,000,400/                                  </t>
  </si>
  <si>
    <t xml:space="preserve">49,1989,1989/                                                                   </t>
  </si>
  <si>
    <t xml:space="preserve">03,553686978,AUD,015,2310405,100,64598,102,100,400/                             </t>
  </si>
  <si>
    <t xml:space="preserve">88,4171255,402,800,500,000,501,000,502/                                         </t>
  </si>
  <si>
    <t>88,967,000,968,000,969,000/</t>
  </si>
  <si>
    <t xml:space="preserve">16,915,550400,0,000000000163     </t>
  </si>
  <si>
    <t>16,910,588500,0,0,CASH</t>
  </si>
  <si>
    <t>16,910,3000000,0,000000333666,CASH</t>
  </si>
  <si>
    <t xml:space="preserve">88,602320778 000333666                                                </t>
  </si>
  <si>
    <t xml:space="preserve">16,936,64598,0,0,ABC DEF                                                   </t>
  </si>
  <si>
    <t xml:space="preserve">16,475,70050,0,0005607/                                                         </t>
  </si>
  <si>
    <t xml:space="preserve">16,475,22410,0,0005712/                                                         </t>
  </si>
  <si>
    <t xml:space="preserve">16,475,22650,0,0005820/                                                         </t>
  </si>
  <si>
    <t xml:space="preserve">16,475,210620,0,0005924/                                                        </t>
  </si>
  <si>
    <t xml:space="preserve">16,475,379200,0,0005956/                                                        </t>
  </si>
  <si>
    <t xml:space="preserve">16,475,61915,0,0005968/                                                         </t>
  </si>
  <si>
    <t xml:space="preserve">16,475,3300000,0,0006100/                                                       </t>
  </si>
  <si>
    <t xml:space="preserve">16,501,104410,0,0,AP8YA0436912      GEDFH            083310                     </t>
  </si>
  <si>
    <t xml:space="preserve">49,10783011,10783011/                                                           </t>
  </si>
  <si>
    <t xml:space="preserve">03,857862896,AUD,015,2805,100,000,102,000,400/                                  </t>
  </si>
  <si>
    <t xml:space="preserve">49,2805,2805/                                                                   </t>
  </si>
  <si>
    <t xml:space="preserve">98,211695158,23,211691657/                                                     </t>
  </si>
  <si>
    <t>99,211695158,1,188,211691657/</t>
  </si>
  <si>
    <t>No</t>
  </si>
  <si>
    <t>String</t>
  </si>
  <si>
    <t>594481027</t>
  </si>
  <si>
    <t>AUD</t>
  </si>
  <si>
    <t>015</t>
  </si>
  <si>
    <t>13467-</t>
  </si>
  <si>
    <t>100</t>
  </si>
  <si>
    <t>000</t>
  </si>
  <si>
    <t>102</t>
  </si>
  <si>
    <t>823840968</t>
  </si>
  <si>
    <t>1989</t>
  </si>
  <si>
    <t>553686978</t>
  </si>
  <si>
    <t>2310405</t>
  </si>
  <si>
    <t>64598</t>
  </si>
  <si>
    <t>857862896</t>
  </si>
  <si>
    <t>2805</t>
  </si>
  <si>
    <t>&lt;&lt;ERROR, more columns than noted above!!!</t>
  </si>
  <si>
    <t>A Transaction detail record follows either the Account identifier and summary status (record type ‘03’) record or another Transaction detail (record type ‘16’) record.</t>
  </si>
  <si>
    <t>Record Type</t>
  </si>
  <si>
    <t>Always ‘16’</t>
  </si>
  <si>
    <t>3-digit transaction detail code. See Transaction Detail codes.</t>
  </si>
  <si>
    <t>Funds type</t>
  </si>
  <si>
    <t>Reference number</t>
  </si>
  <si>
    <t>Text</t>
  </si>
  <si>
    <t>Amount expressed with two implied decimal places. For currencies with no decimal component (for example, Japanese Yen or Italian Lira) the last two digits are always zero. The amount is unsigned. The transaction code determines DR or CR. See Transaction Detail Codes.</t>
  </si>
  <si>
    <t>Always 0 (immediately available) for NAI. Always ‘Z’ for BAI2.</t>
  </si>
  <si>
    <t>Optional alphanumeric field defined by the originator. The contents of this field depend upon the source of the transaction. For example, it could be a cheque number for cheque transactions.</t>
  </si>
  <si>
    <t>Optional alphanumeric field defined by the originator. The contents of this field depend upon the source of the transaction. For example, it could provide dishonour details for a dishonoured cheque. No delimiter is used at the end of a record that has text in the last field.</t>
  </si>
  <si>
    <t>915</t>
  </si>
  <si>
    <t>550400</t>
  </si>
  <si>
    <t>0</t>
  </si>
  <si>
    <t xml:space="preserve">000000000163     </t>
  </si>
  <si>
    <t>.</t>
  </si>
  <si>
    <t>910</t>
  </si>
  <si>
    <t>588500</t>
  </si>
  <si>
    <t>CASH</t>
  </si>
  <si>
    <t>3000000</t>
  </si>
  <si>
    <t>000000333666</t>
  </si>
  <si>
    <t>936</t>
  </si>
  <si>
    <t xml:space="preserve">ABC DEF                                                   </t>
  </si>
  <si>
    <t>475</t>
  </si>
  <si>
    <t>70050</t>
  </si>
  <si>
    <t xml:space="preserve">0005607/                                                        </t>
  </si>
  <si>
    <t>22410</t>
  </si>
  <si>
    <t xml:space="preserve">0005712/                                                        </t>
  </si>
  <si>
    <t>22650</t>
  </si>
  <si>
    <t xml:space="preserve">0005820/                                                        </t>
  </si>
  <si>
    <t>c</t>
  </si>
  <si>
    <t>210620</t>
  </si>
  <si>
    <t xml:space="preserve">0005924/                                                       </t>
  </si>
  <si>
    <t>379200</t>
  </si>
  <si>
    <t xml:space="preserve">0005956/                                                       </t>
  </si>
  <si>
    <t>61915</t>
  </si>
  <si>
    <t xml:space="preserve">0005968/                                                        </t>
  </si>
  <si>
    <t>3300000</t>
  </si>
  <si>
    <t xml:space="preserve">0006100/                                                      </t>
  </si>
  <si>
    <t>501</t>
  </si>
  <si>
    <t>104410</t>
  </si>
  <si>
    <t xml:space="preserve">AP8YA0436912      GEDFH            083310                     </t>
  </si>
  <si>
    <t>The last record for each account is the Account trailer. It follows the last Transaction detail record (record type ‘16’) for an account. If there are no transactions, it follows the Account identifier and summary status record (record type ‘03’).</t>
  </si>
  <si>
    <t>&lt;&lt; note that this was referred to as 88 in the PDF, this needs to be updated. 49 was referend as 88 and 88 was 49.</t>
  </si>
  <si>
    <t>Always ‘49’</t>
  </si>
  <si>
    <t>Account control total A</t>
  </si>
  <si>
    <t>Account control total B</t>
  </si>
  <si>
    <t>The sum of amount fields in record types: ‘03’ (including the amounts for account summary codes 965,966,967,968,969), ‘16’, ‘88’. Note – Account control Total A previously excluded the amounts summary codes ‘500’, ‘501’, ‘502’, and ‘503’.</t>
  </si>
  <si>
    <t>The sum of all amount fields in record types: ‘03’ (excluding the amounts for account summary codes 965,966,967,968,969), ‘16’, ‘88’. Note – Account control Total B previously included all amounts.</t>
  </si>
  <si>
    <t>-13467</t>
  </si>
  <si>
    <t>10783011</t>
  </si>
  <si>
    <t>Continuation records are used as overflow records. The format of this record continues the same format as the record immediately preceding it.</t>
  </si>
  <si>
    <t>It can follow any record type. In practice, it is only required for Account identifier and summary status (record type ‘03’) and Transaction detail (record type ‘16’) records.</t>
  </si>
  <si>
    <t>Always ‘88’</t>
  </si>
  <si>
    <t>Remainder of record</t>
  </si>
  <si>
    <t>Continuation of record format of record immediately preceding this continuation record</t>
  </si>
  <si>
    <t>402</t>
  </si>
  <si>
    <t>500</t>
  </si>
  <si>
    <t>502</t>
  </si>
  <si>
    <t>503</t>
  </si>
  <si>
    <t>965</t>
  </si>
  <si>
    <t>966</t>
  </si>
  <si>
    <t>967</t>
  </si>
  <si>
    <t>968</t>
  </si>
  <si>
    <t>969</t>
  </si>
  <si>
    <t>4171255</t>
  </si>
  <si>
    <t>800</t>
  </si>
  <si>
    <t>88,651350140</t>
  </si>
  <si>
    <t>651350140</t>
  </si>
  <si>
    <t xml:space="preserve">99,211695158,1,188,211691657/ </t>
  </si>
  <si>
    <t>16,915,550400,0,000000000163</t>
  </si>
  <si>
    <t>16,936,64598,0,0,ABC DEF</t>
  </si>
  <si>
    <t>16,501,104410,0,0,AP8YA0436912 GEDFH 083310</t>
  </si>
  <si>
    <t>original</t>
  </si>
  <si>
    <t>trim</t>
  </si>
  <si>
    <t>Order</t>
  </si>
  <si>
    <t>Remove "/"</t>
  </si>
  <si>
    <t>Clean String</t>
  </si>
  <si>
    <t>01,,BNZA,120725,0400,1,78,78</t>
  </si>
  <si>
    <t>02,BNZA,NATAAU3M,1,120724,0000</t>
  </si>
  <si>
    <t>49,-13467,-13467</t>
  </si>
  <si>
    <t>49,1989,1989</t>
  </si>
  <si>
    <t>16,475,70050,0,0005607</t>
  </si>
  <si>
    <t>16,475,22410,0,0005712</t>
  </si>
  <si>
    <t>16,475,22650,0,0005820</t>
  </si>
  <si>
    <t>16,475,210620,0,0005924</t>
  </si>
  <si>
    <t>16,475,379200,0,0005956</t>
  </si>
  <si>
    <t>16,475,61915,0,0005968</t>
  </si>
  <si>
    <t>16,475,3300000,0,0006100</t>
  </si>
  <si>
    <t>49,10783011,10783011</t>
  </si>
  <si>
    <t>49,2805,2805</t>
  </si>
  <si>
    <t>98,211695158,23,211691657</t>
  </si>
  <si>
    <t>99,211695158,1,188,211691657</t>
  </si>
  <si>
    <t>88s</t>
  </si>
  <si>
    <t>88 string</t>
  </si>
  <si>
    <t>Final</t>
  </si>
  <si>
    <t/>
  </si>
  <si>
    <t>16,910,3000000,0,000000333666,CASH,602320778 000333666</t>
  </si>
  <si>
    <t>Records after cleaning</t>
  </si>
  <si>
    <t>Number</t>
  </si>
  <si>
    <t>Cleaned String</t>
  </si>
  <si>
    <t>16,910,588500,0,0,CASH,651350140</t>
  </si>
  <si>
    <t>Notes</t>
  </si>
  <si>
    <t>Final as Value</t>
  </si>
  <si>
    <t>This continuation string comes after a transaction row, so it must just add text to the end? It might be difficult to tell if a "," is needed or not. This "NAI" file format will be confusing.</t>
  </si>
  <si>
    <t>Note: theseall actually relate to whatever row isabove them and needs to get added to that row.</t>
  </si>
  <si>
    <t>Question: Do we need to add a "," when including the values noted in 88 rows, or is it just adding whatever is after the "88," as a string to the end of the row above it.</t>
  </si>
  <si>
    <t xml:space="preserve">Potentially this is a string with values like "100,000,102,000,400/                                  " but how can we tell? </t>
  </si>
  <si>
    <t>also what happens with</t>
  </si>
  <si>
    <t>Also, what happens with rows that has a continuation "88" row after it? Is the string after "88," added directly or does there need to be a consideration of commas to be added too?</t>
  </si>
  <si>
    <t>Always ‘98’</t>
  </si>
  <si>
    <t>Group control total A</t>
  </si>
  <si>
    <t>The sum of the Account control totals A in all Account trailer (record type ‘49’) records in this group</t>
  </si>
  <si>
    <t>Number of accounts</t>
  </si>
  <si>
    <t>Group control total B</t>
  </si>
  <si>
    <t>The sum of the Account control totals B in all Account trailer (record type ‘49’) records in this group</t>
  </si>
  <si>
    <t>The number of accounts in this group. That is the number of Account identifier and summary status (record type ‘03’) records in this group.</t>
  </si>
  <si>
    <t>The last record in each group of records is the Group trailer. It follows the last Account trailer (record type ‘49’) record for the group.</t>
  </si>
  <si>
    <t>The last record in the file is the File trailer</t>
  </si>
  <si>
    <t>Always ‘99’</t>
  </si>
  <si>
    <t>File control total A</t>
  </si>
  <si>
    <t>The sum of the Group control totals A in all Group Trailer (record type ‘98’) records in this file</t>
  </si>
  <si>
    <t>Number of groups</t>
  </si>
  <si>
    <t>The number of groups in this file. That is, the number of Group header (record type ‘02’) records in this file</t>
  </si>
  <si>
    <t>Number of records</t>
  </si>
  <si>
    <t>File control total B</t>
  </si>
  <si>
    <t>The sum of the Group control totals B in all Group Trailer (record type ‘98’) records in this file</t>
  </si>
  <si>
    <t>Group control totals A and B have two implied decimal places and an optional preceding sign. If there is no preceding sign, the amount is positive.</t>
  </si>
  <si>
    <t>The total number of records in this file. This includes the File header and File trailer records but excludes any device-oriented or job control records</t>
  </si>
  <si>
    <t>File control totals A and B have two implied decimal places and an optional preceding sign. If there is no preceding sign, the
amount is positive.</t>
  </si>
  <si>
    <t>^^ there arent that many rows in the data, what does "188" actually mean?</t>
  </si>
  <si>
    <t>Code</t>
  </si>
  <si>
    <t>001*</t>
  </si>
  <si>
    <t>Customer number</t>
  </si>
  <si>
    <t>003*</t>
  </si>
  <si>
    <t>Number of segments for the account</t>
  </si>
  <si>
    <t>010*</t>
  </si>
  <si>
    <t>Opening Balance</t>
  </si>
  <si>
    <t>Closing balance</t>
  </si>
  <si>
    <t>Total credits</t>
  </si>
  <si>
    <t>102**</t>
  </si>
  <si>
    <t>Number of credit transactions</t>
  </si>
  <si>
    <t>Total debits</t>
  </si>
  <si>
    <t>402**</t>
  </si>
  <si>
    <t>Number of debit transactions</t>
  </si>
  <si>
    <t>Accrued (unposted) credit interest</t>
  </si>
  <si>
    <t>Accrued (unposted) debit interest</t>
  </si>
  <si>
    <t>Account limit</t>
  </si>
  <si>
    <t>Available limit</t>
  </si>
  <si>
    <t>Effective Debit interest rate</t>
  </si>
  <si>
    <t>Effective Credit interest rate</t>
  </si>
  <si>
    <t>Accrued State Government Duty</t>
  </si>
  <si>
    <t>Accrued Government Credit Tax</t>
  </si>
  <si>
    <t>Accrued Government Debit Tax</t>
  </si>
  <si>
    <t>400</t>
  </si>
  <si>
    <t>Description</t>
  </si>
  <si>
    <t>*Not used by NAB</t>
  </si>
  <si>
    <t>**For BAI2, this item will display in the “Amount” field as an amount instead of “Item Count” or record type 03</t>
  </si>
  <si>
    <t>^^ Are these numbers the account summary codes?</t>
  </si>
  <si>
    <t>^^ Are these numbers the ccound summary values?</t>
  </si>
  <si>
    <t>Count</t>
  </si>
  <si>
    <t>Records</t>
  </si>
  <si>
    <t>Minus</t>
  </si>
  <si>
    <t>Actual</t>
  </si>
  <si>
    <t>Total</t>
  </si>
  <si>
    <t>Need to divide the extras by 2?</t>
  </si>
  <si>
    <t>divide</t>
  </si>
  <si>
    <t>03,857862896,AUD,015,2805,100,000,102,000,400,000,402,000,500,000,501,000,502,000,503,000,965,000,966,000,967,000,968,000,969,000</t>
  </si>
  <si>
    <t>03,553686978,AUD,015,2310405,100,64598,102,100,400,4171255,402,800,500,000,501,000,502,000,503,000,965,000,966,000,967,000,968,000,969,000</t>
  </si>
  <si>
    <t>03,823840968,AUD,015,1989,100,000,102,000,400,000,402,000,500,000,501,000,502,000,503,000,965,000,966,000,967,000,968,000,969,000</t>
  </si>
  <si>
    <t>03,594481027,AUD,015,13467-,100,000,102,000,400,000,402,000,500,000,501,000,502,000,503,000,965,000,966,000,967,000,968,000,969,000</t>
  </si>
  <si>
    <t>How can we check that the number of records noted in line 99 matches that in the file? Does it include the 88 lines? Now can we determine what is considered a record - I almost get the right number betlow but it is still off by 1</t>
  </si>
  <si>
    <t>DR/CR</t>
  </si>
  <si>
    <t>Transaction Description</t>
  </si>
  <si>
    <t>Statement Particulars</t>
  </si>
  <si>
    <t>CR</t>
  </si>
  <si>
    <t>Cheques</t>
  </si>
  <si>
    <t>Cash/Cheques</t>
  </si>
  <si>
    <t>Transfer credits</t>
  </si>
  <si>
    <t>Transfer</t>
  </si>
  <si>
    <t>Dividend</t>
  </si>
  <si>
    <t>Reversal Entry</t>
  </si>
  <si>
    <t>Reversal</t>
  </si>
  <si>
    <t>Credit adjustment</t>
  </si>
  <si>
    <t>Adjustment</t>
  </si>
  <si>
    <t>Miscellaneous credits</t>
  </si>
  <si>
    <t>Miscellaneous credit</t>
  </si>
  <si>
    <t>DR</t>
  </si>
  <si>
    <t>Cheques (paid)</t>
  </si>
  <si>
    <t>All serial numbers</t>
  </si>
  <si>
    <t>Transfer debits</t>
  </si>
  <si>
    <t>Automatic drawings</t>
  </si>
  <si>
    <t>Company’s name (abbreviated)</t>
  </si>
  <si>
    <t>Documentary L/C Drawings/Fees</t>
  </si>
  <si>
    <t>Documentary L/C</t>
  </si>
  <si>
    <t>Dishonoured cheques</t>
  </si>
  <si>
    <t>Loan fees</t>
  </si>
  <si>
    <t>Loan fee</t>
  </si>
  <si>
    <t>FlexiPay</t>
  </si>
  <si>
    <t>Merchant name</t>
  </si>
  <si>
    <t>Debit adjustment</t>
  </si>
  <si>
    <t>Debit Interest</t>
  </si>
  <si>
    <t>Interest</t>
  </si>
  <si>
    <t>Miscellaneous debits</t>
  </si>
  <si>
    <t>Miscellaneous debit</t>
  </si>
  <si>
    <t>Credit Interest</t>
  </si>
  <si>
    <t>National nominees credits</t>
  </si>
  <si>
    <t>National nominees</t>
  </si>
  <si>
    <t>Cash</t>
  </si>
  <si>
    <t>Cash/cheques</t>
  </si>
  <si>
    <t>Agent Credits</t>
  </si>
  <si>
    <t>Agent number advised</t>
  </si>
  <si>
    <t>Inter-bank credits</t>
  </si>
  <si>
    <t>Bankcard credits</t>
  </si>
  <si>
    <t>Bankcard</t>
  </si>
  <si>
    <t>Credit balance transfer</t>
  </si>
  <si>
    <t>Balance transfer</t>
  </si>
  <si>
    <t>Credits summarised</t>
  </si>
  <si>
    <t>Not applicable</t>
  </si>
  <si>
    <t>EFTPOS</t>
  </si>
  <si>
    <t>NFCA credit transactions</t>
  </si>
  <si>
    <t>950**</t>
  </si>
  <si>
    <t>Loan establishment fees</t>
  </si>
  <si>
    <t>Establishment fee</t>
  </si>
  <si>
    <t>951**</t>
  </si>
  <si>
    <t>Account keeping fees</t>
  </si>
  <si>
    <t>Account keeping fee</t>
  </si>
  <si>
    <t>952**</t>
  </si>
  <si>
    <t>Unused limit fees</t>
  </si>
  <si>
    <t>Unused limit fee</t>
  </si>
  <si>
    <t>953**</t>
  </si>
  <si>
    <t>Security fees</t>
  </si>
  <si>
    <t>Security fee</t>
  </si>
  <si>
    <t>955**</t>
  </si>
  <si>
    <t>Charges</t>
  </si>
  <si>
    <t>Charge (or description)</t>
  </si>
  <si>
    <t>956**</t>
  </si>
  <si>
    <t>National nominee debits</t>
  </si>
  <si>
    <t>Stamp duty-cheque book</t>
  </si>
  <si>
    <t>Cheque book</t>
  </si>
  <si>
    <t>Stamp duty</t>
  </si>
  <si>
    <t>Stamp duty-security</t>
  </si>
  <si>
    <t>Security stamp duty</t>
  </si>
  <si>
    <t>State government tax</t>
  </si>
  <si>
    <t>State government credit tax</t>
  </si>
  <si>
    <t>Federal government tax</t>
  </si>
  <si>
    <t>Federal government debit tax</t>
  </si>
  <si>
    <t>Bankcards</t>
  </si>
  <si>
    <t>Debit balance transfers</t>
  </si>
  <si>
    <t>Balance transfers</t>
  </si>
  <si>
    <t>Debits summarised</t>
  </si>
  <si>
    <t>Cheques summarised</t>
  </si>
  <si>
    <t>Non-cheques summarised</t>
  </si>
  <si>
    <t>NFCA debit transaction</t>
  </si>
  <si>
    <t>Code_notes</t>
  </si>
  <si>
    <t>dr_cr':</t>
  </si>
  <si>
    <t>transaction_description':</t>
  </si>
  <si>
    <t>statement_particulars':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</si>
</sst>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F800]dddd\,\ mmmm\ dd\,\ yyyy"/>
  </numFmts>
  <fonts count="7" x14ac:knownFonts="1">
    <font>
      <sz val="11"/>
      <color theme="1"/>
      <name val="Aptos Narrow"/>
      <family val="2"/>
      <scheme val="minor"/>
    </font>
    <font>
      <sz val="11"/>
      <color rgb="FFFF0000"/>
      <name val="Aptos Narrow"/>
      <family val="2"/>
      <scheme val="minor"/>
    </font>
    <font>
      <b/>
      <sz val="11"/>
      <color theme="1"/>
      <name val="Aptos Narrow"/>
      <family val="2"/>
      <scheme val="minor"/>
    </font>
    <font>
      <sz val="11"/>
      <color theme="1"/>
      <name val="Aptos"/>
      <family val="2"/>
    </font>
    <font>
      <b/>
      <sz val="11"/>
      <color rgb="FFFF0000"/>
      <name val="Aptos Narrow"/>
      <family val="2"/>
      <scheme val="minor"/>
    </font>
    <font>
      <sz val="8"/>
      <name val="Aptos Narrow"/>
      <family val="2"/>
      <scheme val="minor"/>
    </font>
    <font>
      <sz val="10"/>
      <color rgb="FF231F20"/>
      <name val="Arial"/>
      <family val="2"/>
    </font>
  </fonts>
  <fills count="5">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8"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46">
    <xf numFmtId="0" fontId="0" fillId="0" borderId="0" xfId="0"/>
    <xf numFmtId="0" fontId="3" fillId="0" borderId="0" xfId="0" applyFont="1" applyAlignment="1">
      <alignment vertical="center"/>
    </xf>
    <xf numFmtId="0" fontId="0" fillId="0" borderId="1" xfId="0" applyBorder="1"/>
    <xf numFmtId="0" fontId="2" fillId="0" borderId="1" xfId="0" applyFont="1" applyBorder="1"/>
    <xf numFmtId="0" fontId="0" fillId="0" borderId="0" xfId="0" quotePrefix="1"/>
    <xf numFmtId="0" fontId="2" fillId="0" borderId="0" xfId="0" applyFont="1"/>
    <xf numFmtId="0" fontId="0" fillId="0" borderId="0" xfId="0" applyAlignment="1">
      <alignment wrapText="1"/>
    </xf>
    <xf numFmtId="0" fontId="0" fillId="0" borderId="0" xfId="0" applyAlignment="1"/>
    <xf numFmtId="0" fontId="2" fillId="0" borderId="0" xfId="0" applyFont="1" applyFill="1" applyBorder="1"/>
    <xf numFmtId="0" fontId="4" fillId="0" borderId="0" xfId="0" applyFont="1"/>
    <xf numFmtId="168" fontId="0" fillId="0" borderId="0" xfId="0" applyNumberFormat="1"/>
    <xf numFmtId="0" fontId="0" fillId="0" borderId="2" xfId="0" applyBorder="1"/>
    <xf numFmtId="0" fontId="0" fillId="0" borderId="3" xfId="0" applyBorder="1"/>
    <xf numFmtId="0" fontId="0" fillId="0" borderId="4" xfId="0" applyBorder="1" applyAlignment="1">
      <alignment wrapText="1"/>
    </xf>
    <xf numFmtId="0" fontId="0" fillId="0" borderId="5" xfId="0" applyBorder="1" applyAlignment="1">
      <alignment wrapText="1"/>
    </xf>
    <xf numFmtId="0" fontId="0" fillId="0" borderId="6" xfId="0" applyBorder="1" applyAlignment="1">
      <alignment wrapText="1"/>
    </xf>
    <xf numFmtId="0" fontId="0" fillId="0" borderId="7" xfId="0" applyBorder="1" applyAlignment="1">
      <alignment wrapText="1"/>
    </xf>
    <xf numFmtId="0" fontId="0" fillId="0" borderId="7" xfId="0" applyBorder="1"/>
    <xf numFmtId="0" fontId="0" fillId="0" borderId="6" xfId="0" applyBorder="1"/>
    <xf numFmtId="0" fontId="0" fillId="0" borderId="4" xfId="0" applyBorder="1"/>
    <xf numFmtId="0" fontId="0" fillId="0" borderId="5" xfId="0" applyBorder="1"/>
    <xf numFmtId="0" fontId="3" fillId="0" borderId="2" xfId="0" applyFont="1" applyBorder="1" applyAlignment="1">
      <alignment vertical="center" wrapText="1"/>
    </xf>
    <xf numFmtId="0" fontId="3" fillId="0" borderId="3" xfId="0" applyFont="1" applyBorder="1" applyAlignment="1">
      <alignment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0" fontId="3" fillId="0" borderId="6" xfId="0" applyFont="1" applyBorder="1" applyAlignment="1">
      <alignment vertical="center" wrapText="1"/>
    </xf>
    <xf numFmtId="0" fontId="3" fillId="0" borderId="7" xfId="0" applyFont="1" applyBorder="1" applyAlignment="1">
      <alignment vertical="center" wrapText="1"/>
    </xf>
    <xf numFmtId="3" fontId="0" fillId="0" borderId="0" xfId="0" applyNumberFormat="1"/>
    <xf numFmtId="0" fontId="0" fillId="2" borderId="0" xfId="0" applyFill="1"/>
    <xf numFmtId="0" fontId="1" fillId="2" borderId="0" xfId="0" applyFont="1" applyFill="1"/>
    <xf numFmtId="0" fontId="0" fillId="3" borderId="1" xfId="0" applyFill="1" applyBorder="1"/>
    <xf numFmtId="0" fontId="0" fillId="0" borderId="8" xfId="0" applyBorder="1"/>
    <xf numFmtId="0" fontId="0" fillId="0" borderId="9" xfId="0" applyBorder="1"/>
    <xf numFmtId="0" fontId="4" fillId="2" borderId="0" xfId="0" applyFont="1" applyFill="1"/>
    <xf numFmtId="3" fontId="0" fillId="0" borderId="1" xfId="0" applyNumberFormat="1" applyBorder="1"/>
    <xf numFmtId="3" fontId="0" fillId="0" borderId="1" xfId="0" quotePrefix="1" applyNumberFormat="1" applyBorder="1"/>
    <xf numFmtId="0" fontId="0" fillId="0" borderId="0" xfId="0" applyNumberFormat="1"/>
    <xf numFmtId="3" fontId="0" fillId="2" borderId="0" xfId="0" quotePrefix="1" applyNumberFormat="1" applyFill="1"/>
    <xf numFmtId="0" fontId="0" fillId="2" borderId="0" xfId="0" applyNumberFormat="1" applyFill="1"/>
    <xf numFmtId="0" fontId="1" fillId="0" borderId="0" xfId="0" applyNumberFormat="1" applyFont="1"/>
    <xf numFmtId="0" fontId="6" fillId="0" borderId="0" xfId="0" applyFont="1" applyAlignment="1">
      <alignment horizontal="left"/>
    </xf>
    <xf numFmtId="0" fontId="0" fillId="0" borderId="2" xfId="0" applyBorder="1" applyAlignment="1">
      <alignment wrapText="1"/>
    </xf>
    <xf numFmtId="0" fontId="0" fillId="0" borderId="3" xfId="0" applyBorder="1" applyAlignment="1">
      <alignment wrapText="1"/>
    </xf>
    <xf numFmtId="0" fontId="0" fillId="0" borderId="4" xfId="0" quotePrefix="1" applyBorder="1"/>
    <xf numFmtId="0" fontId="0" fillId="4" borderId="0" xfId="0" applyFill="1"/>
    <xf numFmtId="0" fontId="0" fillId="0" borderId="1" xfId="0" quotePrefix="1" applyBorder="1"/>
  </cellXfs>
  <cellStyles count="1">
    <cellStyle name="Normal" xfId="0" builtinId="0"/>
  </cellStyles>
  <dxfs count="79">
    <dxf>
      <fill>
        <patternFill>
          <bgColor rgb="FFFFC000"/>
        </patternFill>
      </fill>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dxf>
    <dxf>
      <numFmt numFmtId="0" formatCode="General"/>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0" formatCode="Genera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border diagonalUp="0" diagonalDown="0">
        <left style="thin">
          <color indexed="64"/>
        </left>
        <right style="thin">
          <color indexed="64"/>
        </right>
        <top/>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diagonalUp="0" diagonalDown="0">
        <left style="thin">
          <color indexed="64"/>
        </left>
        <right style="thin">
          <color indexed="64"/>
        </right>
        <top/>
        <bottom/>
        <vertical style="thin">
          <color indexed="64"/>
        </vertical>
        <horizontal style="thin">
          <color indexed="64"/>
        </horizontal>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font>
        <b val="0"/>
        <i val="0"/>
        <strike val="0"/>
        <condense val="0"/>
        <extend val="0"/>
        <outline val="0"/>
        <shadow val="0"/>
        <u val="none"/>
        <vertAlign val="baseline"/>
        <sz val="11"/>
        <color theme="1"/>
        <name val="Aptos"/>
        <family val="2"/>
        <scheme val="none"/>
      </font>
      <alignment horizontal="general" vertical="center"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alignment horizontal="general" vertical="center"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ptos"/>
        <family val="2"/>
        <scheme val="none"/>
      </font>
      <alignment horizontal="general" vertical="center"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alignment horizontal="general" vertical="bottom" textRotation="0" wrapText="1" indent="0" justifyLastLine="0" shrinkToFit="0" readingOrder="0"/>
    </dxf>
    <dxf>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alignment horizontal="general" vertical="bottom" textRotation="0" wrapText="1" indent="0" justifyLastLine="0" shrinkToFit="0" readingOrder="0"/>
      <border diagonalUp="0" diagonalDown="0" outline="0">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bottom style="thin">
          <color indexed="64"/>
        </bottom>
      </border>
    </dxf>
    <dxf>
      <border diagonalUp="0" diagonalDown="0">
        <left style="thin">
          <color indexed="64"/>
        </left>
        <right style="thin">
          <color indexed="64"/>
        </right>
        <top style="thin">
          <color indexed="64"/>
        </top>
        <bottom style="thin">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A71BFC5-BEE6-4508-A993-6B52629A3FC6}" name="Table1" displayName="Table1" ref="B19:C27" totalsRowShown="0" headerRowDxfId="60" headerRowBorderDxfId="64" tableBorderDxfId="65" totalsRowBorderDxfId="63">
  <autoFilter ref="B19:C27" xr:uid="{5A71BFC5-BEE6-4508-A993-6B52629A3FC6}"/>
  <tableColumns count="2">
    <tableColumn id="1" xr3:uid="{8BCA6D02-37B7-4241-84A3-58BA189916E1}" name="Field Name" dataDxfId="62"/>
    <tableColumn id="2" xr3:uid="{E22183E6-4A96-48C6-8CC9-98C54B25D7E6}" name="Field Description" dataDxfId="6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4330058-5F62-4E1F-A7EE-A4E2571DA6CF}" name="Table10" displayName="Table10" ref="B156:D160" totalsRowShown="0">
  <autoFilter ref="B156:D160" xr:uid="{D4330058-5F62-4E1F-A7EE-A4E2571DA6CF}"/>
  <tableColumns count="3">
    <tableColumn id="1" xr3:uid="{5930096A-1314-4B6E-B248-7EE86FD1A0B3}" name="Record Type"/>
    <tableColumn id="2" xr3:uid="{B040DD3D-4F88-45B4-BE35-C0E83206AA79}" name="Account control total A"/>
    <tableColumn id="3" xr3:uid="{048CF227-D993-41A8-906D-C9E247BD8FB3}" name="Account control total B"/>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9BBE912D-1154-486E-8DDA-A2AD7BFC7329}" name="Table11" displayName="Table11" ref="B168:C170" totalsRowShown="0" dataDxfId="40">
  <autoFilter ref="B168:C170" xr:uid="{9BBE912D-1154-486E-8DDA-A2AD7BFC7329}"/>
  <tableColumns count="2">
    <tableColumn id="1" xr3:uid="{DDA5F91D-7E66-441D-AC3F-DDD21CC15D82}" name="Field Name" dataDxfId="42"/>
    <tableColumn id="2" xr3:uid="{89B5AD9E-3AD3-444F-9362-270794D7FAF5}" name="Field Description" dataDxfId="41"/>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D164690-02F7-4D0E-BDC1-326EE236E725}" name="Table12" displayName="Table12" ref="B335:L373" totalsRowShown="0">
  <autoFilter ref="B335:L373" xr:uid="{BD164690-02F7-4D0E-BDC1-326EE236E725}"/>
  <sortState xmlns:xlrd2="http://schemas.microsoft.com/office/spreadsheetml/2017/richdata2" ref="B336:L373">
    <sortCondition ref="B335:B373"/>
  </sortState>
  <tableColumns count="11">
    <tableColumn id="1" xr3:uid="{77F042D1-FFFA-4B8B-8A6F-7B1CF1523953}" name="Order"/>
    <tableColumn id="4" xr3:uid="{AB343D7D-92C2-42D4-A58E-2BE27E593B1D}" name="original"/>
    <tableColumn id="2" xr3:uid="{2BADCFA9-0BC8-41EB-80A0-28C8BC59F10C}" name="trim" dataDxfId="32">
      <calculatedColumnFormula>TRIM(Table12[[#This Row],[original]])</calculatedColumnFormula>
    </tableColumn>
    <tableColumn id="5" xr3:uid="{D022B031-1FDA-4080-A96C-CA28FB53A337}" name="Remove &quot;/&quot;" dataDxfId="36">
      <calculatedColumnFormula>IF(RIGHT(Table12[[#This Row],[trim]],1)="/",1,0)</calculatedColumnFormula>
    </tableColumn>
    <tableColumn id="6" xr3:uid="{EF619EFB-D914-4BA9-B515-89ED0FB58B1C}" name="Clean String" dataDxfId="35">
      <calculatedColumnFormula>LEFT(Table12[[#This Row],[trim]],LEN(Table12[[#This Row],[trim]])-Table12[[#This Row],[Remove "/"]])</calculatedColumnFormula>
    </tableColumn>
    <tableColumn id="3" xr3:uid="{2F214FAD-EBD8-45D8-8A15-2BAF8408C423}" name="0" dataDxfId="37">
      <calculatedColumnFormula>LEFT(Table12[[#This Row],[original]],2)</calculatedColumnFormula>
    </tableColumn>
    <tableColumn id="8" xr3:uid="{CB65D42E-8D30-4DC0-A6B6-B70B3053800C}" name="88 string" dataDxfId="34">
      <calculatedColumnFormula>RIGHT(Table12[[#This Row],[Clean String]],LEN(Table12[[#This Row],[Clean String]])-3)</calculatedColumnFormula>
    </tableColumn>
    <tableColumn id="7" xr3:uid="{0488E01A-62F9-47FE-835E-D09CBBC21BB8}" name="88s" dataDxfId="2">
      <calculatedColumnFormula>IF(Table12[[#This Row],[0]]="88",IF(G335="88",Table12[[#This Row],[88 string]]&amp;","&amp;I335,Table12[[#This Row],[88 string]]),"")</calculatedColumnFormula>
    </tableColumn>
    <tableColumn id="9" xr3:uid="{B0CDC216-B528-4D0B-B6FE-C0F87BAA2DA1}" name="Final" dataDxfId="3">
      <calculatedColumnFormula>IF(AND(Table12[[#This Row],[0]]&lt;&gt;"88",G335="88"),Table12[[#This Row],[Clean String]]&amp;","&amp;I335,IF(Table12[[#This Row],[0]]&lt;&gt;"88",Table12[[#This Row],[Clean String]],""))</calculatedColumnFormula>
    </tableColumn>
    <tableColumn id="10" xr3:uid="{78B66559-5FFB-4A2D-8221-D9C6B8786EAF}" name="Final as Value" dataDxfId="33"/>
    <tableColumn id="11" xr3:uid="{9AD49F1C-1778-45DE-AF06-170F43F4E8FD}" name="Notes" dataDxfId="3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18628996-3FBA-4AD3-8AD7-F906C3101A7E}" name="Table13" displayName="Table13" ref="B382:I406" totalsRowShown="0">
  <autoFilter ref="B382:I406" xr:uid="{18628996-3FBA-4AD3-8AD7-F906C3101A7E}">
    <filterColumn colId="0">
      <filters>
        <filter val="16"/>
      </filters>
    </filterColumn>
  </autoFilter>
  <tableColumns count="8">
    <tableColumn id="1" xr3:uid="{7E2DD336-88AB-4791-B651-353847B017EA}" name="Number" dataDxfId="10">
      <calculatedColumnFormula>LEFT(C383,2)</calculatedColumnFormula>
    </tableColumn>
    <tableColumn id="2" xr3:uid="{5E71E9ED-235F-487C-BD78-A8B5E71F01BA}" name="Cleaned String" dataDxfId="9"/>
    <tableColumn id="3" xr3:uid="{1BCC6F09-A7AA-4E54-A331-57D79890F7AF}" name="Count" dataDxfId="8"/>
    <tableColumn id="4" xr3:uid="{F9163804-FA8F-4283-8ED6-AB1139B2D598}" name="Records" dataDxfId="7">
      <calculatedColumnFormula>Table13[[#This Row],[Count]]+1</calculatedColumnFormula>
    </tableColumn>
    <tableColumn id="5" xr3:uid="{74FCFD64-9F03-4760-A51E-B346A377128C}" name="Minus" dataDxfId="6"/>
    <tableColumn id="6" xr3:uid="{9B529A6E-887B-425A-92C9-A48174622C54}" name="Actual" dataDxfId="5"/>
    <tableColumn id="7" xr3:uid="{4BEF16A7-A7D2-4B03-8376-A9F3D8CBD114}" name="Total" dataDxfId="4">
      <calculatedColumnFormula>IF(Table13[[#This Row],[Actual]]="",Table13[[#This Row],[Records]],Table13[[#This Row],[Actual]])</calculatedColumnFormula>
    </tableColumn>
    <tableColumn id="8" xr3:uid="{F2A4342B-C1C6-449E-843F-EEBCFEF8646F}" name="divide" dataDxfId="1">
      <calculatedColumnFormula>IF(Table13[[#This Row],[Number]]="03",((Table13[[#This Row],[Records]]-5)/2)+5,Table13[[#This Row],[Records]])</calculatedColumnFormula>
    </tableColumn>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405CCD55-83E1-483B-9CED-8FDF6AB0B319}" name="Table14" displayName="Table14" ref="B197:C201" totalsRowShown="0" headerRowDxfId="24" dataDxfId="30" headerRowBorderDxfId="28" tableBorderDxfId="29" totalsRowBorderDxfId="27">
  <autoFilter ref="B197:C201" xr:uid="{405CCD55-83E1-483B-9CED-8FDF6AB0B319}"/>
  <tableColumns count="2">
    <tableColumn id="1" xr3:uid="{5CA99F1F-2606-44FC-8427-78C180800F4E}" name="Field Name" dataDxfId="26"/>
    <tableColumn id="2" xr3:uid="{78B8495F-D097-47CA-BA49-45226FEEE31F}" name="Field Description" dataDxfId="2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33E8FDB-80DC-4037-AA09-50DF5E663744}" name="Table15" displayName="Table15" ref="B210:E211" totalsRowShown="0">
  <autoFilter ref="B210:E211" xr:uid="{C33E8FDB-80DC-4037-AA09-50DF5E663744}"/>
  <tableColumns count="4">
    <tableColumn id="1" xr3:uid="{C6B1DAFA-71EC-4303-A686-4F3B262C9064}" name="Record Type"/>
    <tableColumn id="2" xr3:uid="{ECAFE7D9-4859-4008-A31B-4A57F3FD7ECA}" name="Group control total A"/>
    <tableColumn id="3" xr3:uid="{1F436B8C-0025-4BF2-9FB8-2137E3E9FAE2}" name="Number of accounts"/>
    <tableColumn id="4" xr3:uid="{A568D9AA-BE18-4184-AD8D-44C2284FE255}" name="Group control total B"/>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7DC8055E-0CAD-4637-9DB1-75F35F14F29F}" name="Table16" displayName="Table16" ref="B217:C222" totalsRowShown="0" headerRowDxfId="17" dataDxfId="23" headerRowBorderDxfId="21" tableBorderDxfId="22" totalsRowBorderDxfId="20">
  <autoFilter ref="B217:C222" xr:uid="{7DC8055E-0CAD-4637-9DB1-75F35F14F29F}"/>
  <tableColumns count="2">
    <tableColumn id="1" xr3:uid="{4645D26A-0665-492D-A75F-6F71776160EF}" name="Field Name" dataDxfId="19"/>
    <tableColumn id="2" xr3:uid="{431B2BCC-8663-4052-A6F0-F9608864F949}" name="Field Description" dataDxfId="18"/>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84AE273-C918-455B-8348-56579ECF0FCE}" name="Table17" displayName="Table17" ref="B231:F232" totalsRowShown="0">
  <autoFilter ref="B231:F232" xr:uid="{884AE273-C918-455B-8348-56579ECF0FCE}"/>
  <tableColumns count="5">
    <tableColumn id="1" xr3:uid="{E48F29AD-EF4C-4B53-82A4-2C5A57F74013}" name="Record Type"/>
    <tableColumn id="2" xr3:uid="{B06BB182-AC83-44C7-880D-CEFF50C3E211}" name="File control total A"/>
    <tableColumn id="3" xr3:uid="{0E75510D-23F2-4FF8-B272-725DFB0C90A4}" name="Number of groups"/>
    <tableColumn id="4" xr3:uid="{42511203-5942-4AAA-8643-6966DA3519A4}" name="Number of records"/>
    <tableColumn id="5" xr3:uid="{DA9911DE-E475-4F62-9730-DE66B5827F02}" name="File control total B"/>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1AC181B1-49BD-453B-9AEE-DA6159612587}" name="Table18" displayName="Table18" ref="C3:D20" totalsRowShown="0" headerRowDxfId="11" headerRowBorderDxfId="15" tableBorderDxfId="16" totalsRowBorderDxfId="14">
  <autoFilter ref="C3:D20" xr:uid="{1AC181B1-49BD-453B-9AEE-DA6159612587}"/>
  <tableColumns count="2">
    <tableColumn id="1" xr3:uid="{AA80EE40-0362-4D4E-877E-1EEFD46F3530}" name="Code" dataDxfId="13"/>
    <tableColumn id="2" xr3:uid="{C31FE8FB-B640-415F-A98B-A484F484B2B6}" name="Description" dataDxfId="12"/>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453AB15-2B5F-4BB3-A77E-ECEC9579A16C}" name="Table2" displayName="Table2" ref="B34:I35" totalsRowShown="0">
  <autoFilter ref="B34:I35" xr:uid="{B453AB15-2B5F-4BB3-A77E-ECEC9579A16C}"/>
  <tableColumns count="8">
    <tableColumn id="1" xr3:uid="{EB41DAF8-D688-417A-AE27-63A3426EE936}" name="Record type"/>
    <tableColumn id="2" xr3:uid="{1BD69051-D99B-499A-972D-E69C04AE3A97}" name="Sender identification"/>
    <tableColumn id="3" xr3:uid="{FC0F9425-355E-49FA-B635-97D5F325AD22}" name="Receiver identification"/>
    <tableColumn id="4" xr3:uid="{A807766D-9026-43F8-82A0-9C4B73802872}" name="File creation date"/>
    <tableColumn id="5" xr3:uid="{CBD45556-B24E-4BA2-8F56-5639569E98F8}" name="File creation time"/>
    <tableColumn id="6" xr3:uid="{15FA0CDE-1745-42F1-B166-964F5C5B303B}" name="File sequence number"/>
    <tableColumn id="7" xr3:uid="{AF8E3FDD-F229-4FF2-9DCE-6522EDC9DD84}" name="Physical record length"/>
    <tableColumn id="8" xr3:uid="{734CB27B-A49E-49D4-8447-9FBFA8A2CEB7}" name="Blocking factor"/>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93BC609-EA9C-43A1-902E-3F05A0C31F96}" name="Table3" displayName="Table3" ref="B44:C51" totalsRowShown="0" headerRowDxfId="69" dataDxfId="66" headerRowBorderDxfId="71" tableBorderDxfId="72" totalsRowBorderDxfId="70">
  <autoFilter ref="B44:C51" xr:uid="{993BC609-EA9C-43A1-902E-3F05A0C31F96}"/>
  <tableColumns count="2">
    <tableColumn id="1" xr3:uid="{6D9E66D3-4C93-44A1-A01F-014EBEF374C9}" name="Field Name" dataDxfId="68"/>
    <tableColumn id="2" xr3:uid="{B38A563D-A9B5-4B9D-B2A4-839E0354376D}" name="Field Description" dataDxfId="6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3D53CE1-700C-43F7-9962-ADB108595027}" name="Table4" displayName="Table4" ref="B58:G59" totalsRowShown="0">
  <autoFilter ref="B58:G59" xr:uid="{93D53CE1-700C-43F7-9962-ADB108595027}"/>
  <tableColumns count="6">
    <tableColumn id="1" xr3:uid="{8244C972-C050-4A85-AD50-9D4995115D37}" name="Record type"/>
    <tableColumn id="2" xr3:uid="{9B3C44A8-D71B-4A71-92CA-AFB40E27B4A0}" name="Ultimate receiver identification"/>
    <tableColumn id="3" xr3:uid="{4E07FDE2-0883-470A-B9C3-AF97EA2B19B1}" name="Originator identification"/>
    <tableColumn id="4" xr3:uid="{36652371-8699-4CA3-A372-53B66E2F12CC}" name="Group status"/>
    <tableColumn id="5" xr3:uid="{A58A3E38-8C6A-4846-B8B1-519A143D1CCB}" name="As-of date"/>
    <tableColumn id="6" xr3:uid="{2F97865E-A1D2-4D7E-9CFB-0CB761FEDC5A}" name="As-of tim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524EA99-D78D-4280-8804-1B280D591C50}" name="Table5" displayName="Table5" ref="B67:C74" totalsRowShown="0" headerRowDxfId="73" headerRowBorderDxfId="77" tableBorderDxfId="78" totalsRowBorderDxfId="76">
  <autoFilter ref="B67:C74" xr:uid="{8524EA99-D78D-4280-8804-1B280D591C50}"/>
  <tableColumns count="2">
    <tableColumn id="1" xr3:uid="{067EE6C0-61DA-4FA2-997E-779559087631}" name="Field Name" dataDxfId="75"/>
    <tableColumn id="2" xr3:uid="{FFFE52DB-7110-4291-8AF4-245D83749E43}" name="Field Description" dataDxfId="7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873DA05-E55B-4509-8AFB-AC4EC23A1599}" name="Table6" displayName="Table6" ref="B289:C327" totalsRowShown="0">
  <autoFilter ref="B289:C327" xr:uid="{E873DA05-E55B-4509-8AFB-AC4EC23A1599}">
    <filterColumn colId="0">
      <filters>
        <filter val="98"/>
      </filters>
    </filterColumn>
  </autoFilter>
  <tableColumns count="2">
    <tableColumn id="1" xr3:uid="{B3116AF7-561A-4CA9-A6B7-6890ACCA1F0B}" name="No"/>
    <tableColumn id="2" xr3:uid="{36A011DE-92DC-44DE-8958-DBF572970A18}" name="String"/>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5FB10E1-F6FD-4704-BA51-6030E3A1924E}" name="Table7" displayName="Table7" ref="B103:C109" totalsRowShown="0" headerRowDxfId="53" dataDxfId="59" headerRowBorderDxfId="57" tableBorderDxfId="58" totalsRowBorderDxfId="56">
  <autoFilter ref="B103:C109" xr:uid="{75FB10E1-F6FD-4704-BA51-6030E3A1924E}"/>
  <tableColumns count="2">
    <tableColumn id="1" xr3:uid="{F32D012D-4CA3-4623-AE25-2B08B9A17F32}" name="Field Name" dataDxfId="55"/>
    <tableColumn id="2" xr3:uid="{DB7A19E8-26D8-450E-BCE7-16DDF6843F24}" name="Field Description" dataDxfId="54"/>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CE1A0FE-FA10-4808-B08E-89A0CF5E54C8}" name="Table8" displayName="Table8" ref="B126:G138" totalsRowShown="0" headerRowDxfId="43" headerRowBorderDxfId="51" tableBorderDxfId="52" totalsRowBorderDxfId="50">
  <autoFilter ref="B126:G138" xr:uid="{4CE1A0FE-FA10-4808-B08E-89A0CF5E54C8}"/>
  <tableColumns count="6">
    <tableColumn id="1" xr3:uid="{F6414FE5-B43B-4BC1-AE14-763E9E0CCF9F}" name="Record Type" dataDxfId="49"/>
    <tableColumn id="2" xr3:uid="{F7EB3FF7-2352-4F7E-A3B7-A97585EFA398}" name="Transaction code" dataDxfId="48"/>
    <tableColumn id="3" xr3:uid="{3AC4F0FC-3645-4900-A9E8-E374091ABC83}" name="Amount" dataDxfId="47"/>
    <tableColumn id="4" xr3:uid="{DEC33AD9-A77B-4A7D-8607-72430EA00FD2}" name="Funds type" dataDxfId="46"/>
    <tableColumn id="5" xr3:uid="{A658FE7B-820F-4CF4-ACE3-B63CC5C654F7}" name="Reference number" dataDxfId="45"/>
    <tableColumn id="6" xr3:uid="{E683BA55-1048-40CF-88A8-65A7323E989B}" name="Text" dataDxfId="4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AB151C1-6D90-4B38-851B-798509B5660E}" name="Table9" displayName="Table9" ref="B144:C147" totalsRowShown="0">
  <autoFilter ref="B144:C147" xr:uid="{AAB151C1-6D90-4B38-851B-798509B5660E}"/>
  <tableColumns count="2">
    <tableColumn id="1" xr3:uid="{37089FC3-363C-44AF-8BC5-071C27852F37}" name="Field Name" dataDxfId="38"/>
    <tableColumn id="2" xr3:uid="{6ABF71E4-2A4C-4384-8028-920F7F9F5282}" name="Field Description" dataDxfId="3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7.xml"/><Relationship Id="rId13" Type="http://schemas.openxmlformats.org/officeDocument/2006/relationships/table" Target="../tables/table12.xml"/><Relationship Id="rId18" Type="http://schemas.openxmlformats.org/officeDocument/2006/relationships/table" Target="../tables/table17.xml"/><Relationship Id="rId3" Type="http://schemas.openxmlformats.org/officeDocument/2006/relationships/table" Target="../tables/table2.xml"/><Relationship Id="rId7" Type="http://schemas.openxmlformats.org/officeDocument/2006/relationships/table" Target="../tables/table6.xml"/><Relationship Id="rId12" Type="http://schemas.openxmlformats.org/officeDocument/2006/relationships/table" Target="../tables/table11.xml"/><Relationship Id="rId17" Type="http://schemas.openxmlformats.org/officeDocument/2006/relationships/table" Target="../tables/table16.xml"/><Relationship Id="rId2" Type="http://schemas.openxmlformats.org/officeDocument/2006/relationships/table" Target="../tables/table1.xml"/><Relationship Id="rId16" Type="http://schemas.openxmlformats.org/officeDocument/2006/relationships/table" Target="../tables/table15.xml"/><Relationship Id="rId1" Type="http://schemas.openxmlformats.org/officeDocument/2006/relationships/printerSettings" Target="../printerSettings/printerSettings1.bin"/><Relationship Id="rId6" Type="http://schemas.openxmlformats.org/officeDocument/2006/relationships/table" Target="../tables/table5.xml"/><Relationship Id="rId11" Type="http://schemas.openxmlformats.org/officeDocument/2006/relationships/table" Target="../tables/table10.xml"/><Relationship Id="rId5" Type="http://schemas.openxmlformats.org/officeDocument/2006/relationships/table" Target="../tables/table4.xml"/><Relationship Id="rId15" Type="http://schemas.openxmlformats.org/officeDocument/2006/relationships/table" Target="../tables/table14.xml"/><Relationship Id="rId10" Type="http://schemas.openxmlformats.org/officeDocument/2006/relationships/table" Target="../tables/table9.xml"/><Relationship Id="rId4" Type="http://schemas.openxmlformats.org/officeDocument/2006/relationships/table" Target="../tables/table3.xml"/><Relationship Id="rId9" Type="http://schemas.openxmlformats.org/officeDocument/2006/relationships/table" Target="../tables/table8.xml"/><Relationship Id="rId14" Type="http://schemas.openxmlformats.org/officeDocument/2006/relationships/table" Target="../tables/table13.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97EE1C-EB66-41FE-92B5-497A14B7BDFA}">
  <dimension ref="A2:Q406"/>
  <sheetViews>
    <sheetView showGridLines="0" tabSelected="1" topLeftCell="A189" workbookViewId="0">
      <selection activeCell="D196" sqref="D196"/>
    </sheetView>
  </sheetViews>
  <sheetFormatPr defaultRowHeight="14.5" x14ac:dyDescent="0.35"/>
  <cols>
    <col min="2" max="2" width="13.1796875" customWidth="1"/>
    <col min="3" max="3" width="49" customWidth="1"/>
    <col min="4" max="4" width="22.81640625" customWidth="1"/>
    <col min="5" max="5" width="19.81640625" customWidth="1"/>
    <col min="6" max="6" width="18.26953125" customWidth="1"/>
    <col min="7" max="7" width="21.36328125" customWidth="1"/>
    <col min="8" max="8" width="21.26953125" customWidth="1"/>
    <col min="9" max="9" width="15.26953125" customWidth="1"/>
    <col min="10" max="10" width="18.36328125" bestFit="1" customWidth="1"/>
  </cols>
  <sheetData>
    <row r="2" spans="1:3" x14ac:dyDescent="0.35">
      <c r="A2" s="5" t="s">
        <v>41</v>
      </c>
    </row>
    <row r="4" spans="1:3" x14ac:dyDescent="0.35">
      <c r="B4" s="3" t="s">
        <v>16</v>
      </c>
      <c r="C4" s="3" t="s">
        <v>17</v>
      </c>
    </row>
    <row r="5" spans="1:3" x14ac:dyDescent="0.35">
      <c r="A5" s="1"/>
      <c r="B5" s="2" t="s">
        <v>0</v>
      </c>
      <c r="C5" s="2" t="s">
        <v>1</v>
      </c>
    </row>
    <row r="6" spans="1:3" x14ac:dyDescent="0.35">
      <c r="A6" s="1"/>
      <c r="B6" s="2" t="s">
        <v>2</v>
      </c>
      <c r="C6" s="2" t="s">
        <v>3</v>
      </c>
    </row>
    <row r="7" spans="1:3" x14ac:dyDescent="0.35">
      <c r="A7" s="1"/>
      <c r="B7" s="2" t="s">
        <v>4</v>
      </c>
      <c r="C7" s="2" t="s">
        <v>5</v>
      </c>
    </row>
    <row r="8" spans="1:3" x14ac:dyDescent="0.35">
      <c r="A8" s="1"/>
      <c r="B8" s="2" t="s">
        <v>6</v>
      </c>
      <c r="C8" s="2" t="s">
        <v>7</v>
      </c>
    </row>
    <row r="9" spans="1:3" x14ac:dyDescent="0.35">
      <c r="A9" s="1"/>
      <c r="B9" s="2" t="s">
        <v>8</v>
      </c>
      <c r="C9" s="2" t="s">
        <v>9</v>
      </c>
    </row>
    <row r="10" spans="1:3" x14ac:dyDescent="0.35">
      <c r="A10" s="1"/>
      <c r="B10" s="2" t="s">
        <v>10</v>
      </c>
      <c r="C10" s="2" t="s">
        <v>11</v>
      </c>
    </row>
    <row r="11" spans="1:3" x14ac:dyDescent="0.35">
      <c r="A11" s="1"/>
      <c r="B11" s="2" t="s">
        <v>12</v>
      </c>
      <c r="C11" s="2" t="s">
        <v>13</v>
      </c>
    </row>
    <row r="12" spans="1:3" x14ac:dyDescent="0.35">
      <c r="A12" s="1"/>
      <c r="B12" s="2" t="s">
        <v>14</v>
      </c>
      <c r="C12" s="2" t="s">
        <v>15</v>
      </c>
    </row>
    <row r="15" spans="1:3" x14ac:dyDescent="0.35">
      <c r="A15" s="3" t="s">
        <v>0</v>
      </c>
      <c r="B15" s="3" t="s">
        <v>1</v>
      </c>
    </row>
    <row r="16" spans="1:3" x14ac:dyDescent="0.35">
      <c r="B16" t="s">
        <v>43</v>
      </c>
    </row>
    <row r="18" spans="2:3" x14ac:dyDescent="0.35">
      <c r="B18" s="5" t="s">
        <v>42</v>
      </c>
    </row>
    <row r="19" spans="2:3" x14ac:dyDescent="0.35">
      <c r="B19" s="21" t="s">
        <v>18</v>
      </c>
      <c r="C19" s="22" t="s">
        <v>19</v>
      </c>
    </row>
    <row r="20" spans="2:3" x14ac:dyDescent="0.35">
      <c r="B20" s="23" t="s">
        <v>20</v>
      </c>
      <c r="C20" s="24" t="s">
        <v>21</v>
      </c>
    </row>
    <row r="21" spans="2:3" ht="43.5" x14ac:dyDescent="0.35">
      <c r="B21" s="23" t="s">
        <v>22</v>
      </c>
      <c r="C21" s="24" t="s">
        <v>23</v>
      </c>
    </row>
    <row r="22" spans="2:3" ht="29" x14ac:dyDescent="0.35">
      <c r="B22" s="23" t="s">
        <v>24</v>
      </c>
      <c r="C22" s="24" t="s">
        <v>25</v>
      </c>
    </row>
    <row r="23" spans="2:3" ht="29" x14ac:dyDescent="0.35">
      <c r="B23" s="23" t="s">
        <v>26</v>
      </c>
      <c r="C23" s="24" t="s">
        <v>27</v>
      </c>
    </row>
    <row r="24" spans="2:3" ht="43.5" x14ac:dyDescent="0.35">
      <c r="B24" s="23" t="s">
        <v>28</v>
      </c>
      <c r="C24" s="24" t="s">
        <v>29</v>
      </c>
    </row>
    <row r="25" spans="2:3" ht="29" x14ac:dyDescent="0.35">
      <c r="B25" s="23" t="s">
        <v>30</v>
      </c>
      <c r="C25" s="24" t="s">
        <v>31</v>
      </c>
    </row>
    <row r="26" spans="2:3" ht="43.5" x14ac:dyDescent="0.35">
      <c r="B26" s="23" t="s">
        <v>32</v>
      </c>
      <c r="C26" s="24" t="s">
        <v>33</v>
      </c>
    </row>
    <row r="27" spans="2:3" ht="29" x14ac:dyDescent="0.35">
      <c r="B27" s="25" t="s">
        <v>34</v>
      </c>
      <c r="C27" s="26" t="s">
        <v>35</v>
      </c>
    </row>
    <row r="29" spans="2:3" x14ac:dyDescent="0.35">
      <c r="B29" s="5" t="s">
        <v>36</v>
      </c>
    </row>
    <row r="30" spans="2:3" x14ac:dyDescent="0.35">
      <c r="B30" t="s">
        <v>37</v>
      </c>
    </row>
    <row r="31" spans="2:3" x14ac:dyDescent="0.35">
      <c r="B31">
        <f>LEN(B30)</f>
        <v>80</v>
      </c>
    </row>
    <row r="33" spans="1:9" x14ac:dyDescent="0.35">
      <c r="B33" s="5" t="s">
        <v>38</v>
      </c>
    </row>
    <row r="34" spans="1:9" x14ac:dyDescent="0.35">
      <c r="B34" t="s">
        <v>20</v>
      </c>
      <c r="C34" t="s">
        <v>22</v>
      </c>
      <c r="D34" t="s">
        <v>24</v>
      </c>
      <c r="E34" t="s">
        <v>26</v>
      </c>
      <c r="F34" t="s">
        <v>28</v>
      </c>
      <c r="G34" t="s">
        <v>30</v>
      </c>
      <c r="H34" t="s">
        <v>32</v>
      </c>
      <c r="I34" t="s">
        <v>34</v>
      </c>
    </row>
    <row r="35" spans="1:9" x14ac:dyDescent="0.35">
      <c r="B35" s="4" t="s">
        <v>0</v>
      </c>
      <c r="D35" t="s">
        <v>39</v>
      </c>
      <c r="E35">
        <v>120725</v>
      </c>
      <c r="F35" s="4" t="s">
        <v>40</v>
      </c>
      <c r="G35">
        <v>1</v>
      </c>
      <c r="H35">
        <v>78</v>
      </c>
      <c r="I35">
        <v>78</v>
      </c>
    </row>
    <row r="39" spans="1:9" x14ac:dyDescent="0.35">
      <c r="A39" s="3" t="s">
        <v>2</v>
      </c>
      <c r="B39" s="3" t="s">
        <v>3</v>
      </c>
    </row>
    <row r="40" spans="1:9" x14ac:dyDescent="0.35">
      <c r="B40" s="7" t="s">
        <v>44</v>
      </c>
    </row>
    <row r="41" spans="1:9" x14ac:dyDescent="0.35">
      <c r="B41" t="s">
        <v>45</v>
      </c>
    </row>
    <row r="43" spans="1:9" x14ac:dyDescent="0.35">
      <c r="B43" s="5" t="s">
        <v>42</v>
      </c>
    </row>
    <row r="44" spans="1:9" x14ac:dyDescent="0.35">
      <c r="B44" s="11" t="s">
        <v>18</v>
      </c>
      <c r="C44" s="12" t="s">
        <v>19</v>
      </c>
    </row>
    <row r="45" spans="1:9" x14ac:dyDescent="0.35">
      <c r="B45" s="13" t="s">
        <v>20</v>
      </c>
      <c r="C45" s="14" t="s">
        <v>46</v>
      </c>
    </row>
    <row r="46" spans="1:9" ht="43.5" x14ac:dyDescent="0.35">
      <c r="B46" s="13" t="s">
        <v>57</v>
      </c>
      <c r="C46" s="14" t="s">
        <v>47</v>
      </c>
    </row>
    <row r="47" spans="1:9" ht="43.5" x14ac:dyDescent="0.35">
      <c r="B47" s="13" t="s">
        <v>48</v>
      </c>
      <c r="C47" s="14" t="s">
        <v>58</v>
      </c>
    </row>
    <row r="48" spans="1:9" x14ac:dyDescent="0.35">
      <c r="B48" s="13" t="s">
        <v>49</v>
      </c>
      <c r="C48" s="14" t="s">
        <v>50</v>
      </c>
    </row>
    <row r="49" spans="1:10" x14ac:dyDescent="0.35">
      <c r="B49" s="13" t="s">
        <v>51</v>
      </c>
      <c r="C49" s="14" t="s">
        <v>52</v>
      </c>
    </row>
    <row r="50" spans="1:10" x14ac:dyDescent="0.35">
      <c r="B50" s="13" t="s">
        <v>53</v>
      </c>
      <c r="C50" s="14" t="s">
        <v>54</v>
      </c>
    </row>
    <row r="51" spans="1:10" ht="29" x14ac:dyDescent="0.35">
      <c r="B51" s="15" t="s">
        <v>55</v>
      </c>
      <c r="C51" s="16" t="s">
        <v>56</v>
      </c>
      <c r="D51" s="9" t="s">
        <v>64</v>
      </c>
    </row>
    <row r="53" spans="1:10" x14ac:dyDescent="0.35">
      <c r="B53" s="5" t="s">
        <v>36</v>
      </c>
    </row>
    <row r="54" spans="1:10" x14ac:dyDescent="0.35">
      <c r="B54" t="s">
        <v>59</v>
      </c>
    </row>
    <row r="55" spans="1:10" x14ac:dyDescent="0.35">
      <c r="B55">
        <f>LEN(B54)</f>
        <v>80</v>
      </c>
    </row>
    <row r="57" spans="1:10" x14ac:dyDescent="0.35">
      <c r="B57" s="5" t="s">
        <v>38</v>
      </c>
    </row>
    <row r="58" spans="1:10" x14ac:dyDescent="0.35">
      <c r="B58" t="s">
        <v>20</v>
      </c>
      <c r="C58" t="s">
        <v>57</v>
      </c>
      <c r="D58" t="s">
        <v>48</v>
      </c>
      <c r="E58" t="s">
        <v>49</v>
      </c>
      <c r="F58" t="s">
        <v>51</v>
      </c>
      <c r="G58" t="s">
        <v>53</v>
      </c>
    </row>
    <row r="59" spans="1:10" x14ac:dyDescent="0.35">
      <c r="B59" t="s">
        <v>2</v>
      </c>
      <c r="C59" t="s">
        <v>39</v>
      </c>
      <c r="D59" t="s">
        <v>61</v>
      </c>
      <c r="E59" t="s">
        <v>62</v>
      </c>
      <c r="F59" t="s">
        <v>63</v>
      </c>
      <c r="G59" s="4" t="s">
        <v>65</v>
      </c>
    </row>
    <row r="62" spans="1:10" x14ac:dyDescent="0.35">
      <c r="A62" s="3" t="s">
        <v>4</v>
      </c>
      <c r="B62" s="3" t="s">
        <v>5</v>
      </c>
      <c r="F62" s="10"/>
      <c r="J62" s="10"/>
    </row>
    <row r="63" spans="1:10" x14ac:dyDescent="0.35">
      <c r="B63" t="s">
        <v>66</v>
      </c>
    </row>
    <row r="64" spans="1:10" x14ac:dyDescent="0.35">
      <c r="B64" t="s">
        <v>67</v>
      </c>
    </row>
    <row r="66" spans="2:3" x14ac:dyDescent="0.35">
      <c r="B66" s="5" t="s">
        <v>42</v>
      </c>
    </row>
    <row r="67" spans="2:3" x14ac:dyDescent="0.35">
      <c r="B67" s="11" t="s">
        <v>18</v>
      </c>
      <c r="C67" s="12" t="s">
        <v>19</v>
      </c>
    </row>
    <row r="68" spans="2:3" x14ac:dyDescent="0.35">
      <c r="B68" s="13" t="s">
        <v>20</v>
      </c>
      <c r="C68" s="14" t="s">
        <v>68</v>
      </c>
    </row>
    <row r="69" spans="2:3" ht="43.5" x14ac:dyDescent="0.35">
      <c r="B69" s="13" t="s">
        <v>76</v>
      </c>
      <c r="C69" s="14" t="s">
        <v>77</v>
      </c>
    </row>
    <row r="70" spans="2:3" x14ac:dyDescent="0.35">
      <c r="B70" s="13" t="s">
        <v>69</v>
      </c>
      <c r="C70" s="14" t="s">
        <v>70</v>
      </c>
    </row>
    <row r="71" spans="2:3" ht="29" x14ac:dyDescent="0.35">
      <c r="B71" s="13" t="s">
        <v>71</v>
      </c>
      <c r="C71" s="14" t="s">
        <v>72</v>
      </c>
    </row>
    <row r="72" spans="2:3" ht="72.5" x14ac:dyDescent="0.35">
      <c r="B72" s="13" t="s">
        <v>73</v>
      </c>
      <c r="C72" s="14" t="s">
        <v>78</v>
      </c>
    </row>
    <row r="73" spans="2:3" x14ac:dyDescent="0.35">
      <c r="B73" s="13" t="s">
        <v>74</v>
      </c>
      <c r="C73" s="14" t="s">
        <v>79</v>
      </c>
    </row>
    <row r="74" spans="2:3" x14ac:dyDescent="0.35">
      <c r="B74" s="15" t="s">
        <v>75</v>
      </c>
      <c r="C74" s="16" t="s">
        <v>79</v>
      </c>
    </row>
    <row r="76" spans="2:3" x14ac:dyDescent="0.35">
      <c r="B76" s="5" t="s">
        <v>80</v>
      </c>
    </row>
    <row r="77" spans="2:3" x14ac:dyDescent="0.35">
      <c r="B77" t="s">
        <v>82</v>
      </c>
    </row>
    <row r="78" spans="2:3" x14ac:dyDescent="0.35">
      <c r="B78" t="s">
        <v>81</v>
      </c>
    </row>
    <row r="80" spans="2:3" x14ac:dyDescent="0.35">
      <c r="B80" s="5" t="s">
        <v>36</v>
      </c>
    </row>
    <row r="81" spans="1:11" x14ac:dyDescent="0.35">
      <c r="B81" t="s">
        <v>298</v>
      </c>
    </row>
    <row r="82" spans="1:11" x14ac:dyDescent="0.35">
      <c r="B82" t="s">
        <v>297</v>
      </c>
    </row>
    <row r="83" spans="1:11" x14ac:dyDescent="0.35">
      <c r="B83" t="s">
        <v>296</v>
      </c>
    </row>
    <row r="84" spans="1:11" x14ac:dyDescent="0.35">
      <c r="B84" t="s">
        <v>295</v>
      </c>
    </row>
    <row r="85" spans="1:11" x14ac:dyDescent="0.35">
      <c r="A85" s="29" t="s">
        <v>127</v>
      </c>
    </row>
    <row r="86" spans="1:11" x14ac:dyDescent="0.35">
      <c r="A86" s="29" t="s">
        <v>235</v>
      </c>
      <c r="C86" t="s">
        <v>236</v>
      </c>
    </row>
    <row r="87" spans="1:11" x14ac:dyDescent="0.35">
      <c r="A87" s="29" t="s">
        <v>237</v>
      </c>
    </row>
    <row r="89" spans="1:11" x14ac:dyDescent="0.35">
      <c r="B89" s="5" t="s">
        <v>38</v>
      </c>
    </row>
    <row r="90" spans="1:11" x14ac:dyDescent="0.35">
      <c r="B90" t="s">
        <v>20</v>
      </c>
      <c r="C90" t="s">
        <v>76</v>
      </c>
      <c r="D90" t="s">
        <v>69</v>
      </c>
      <c r="E90" t="s">
        <v>71</v>
      </c>
      <c r="F90" t="s">
        <v>73</v>
      </c>
      <c r="G90" t="s">
        <v>74</v>
      </c>
      <c r="H90" t="s">
        <v>75</v>
      </c>
    </row>
    <row r="91" spans="1:11" x14ac:dyDescent="0.35">
      <c r="B91" t="s">
        <v>4</v>
      </c>
      <c r="C91" t="s">
        <v>113</v>
      </c>
      <c r="D91" t="s">
        <v>114</v>
      </c>
      <c r="E91" t="s">
        <v>115</v>
      </c>
      <c r="F91" t="s">
        <v>116</v>
      </c>
      <c r="G91" t="s">
        <v>117</v>
      </c>
      <c r="H91" t="s">
        <v>118</v>
      </c>
      <c r="I91" t="s">
        <v>119</v>
      </c>
      <c r="J91" t="s">
        <v>118</v>
      </c>
      <c r="K91">
        <v>400</v>
      </c>
    </row>
    <row r="92" spans="1:11" x14ac:dyDescent="0.35">
      <c r="B92" t="s">
        <v>4</v>
      </c>
      <c r="C92" t="s">
        <v>120</v>
      </c>
      <c r="D92" t="s">
        <v>114</v>
      </c>
      <c r="E92" t="s">
        <v>115</v>
      </c>
      <c r="F92" t="s">
        <v>121</v>
      </c>
      <c r="G92" t="s">
        <v>117</v>
      </c>
      <c r="H92" t="s">
        <v>118</v>
      </c>
      <c r="I92" t="s">
        <v>119</v>
      </c>
      <c r="J92" t="s">
        <v>118</v>
      </c>
      <c r="K92">
        <v>400</v>
      </c>
    </row>
    <row r="93" spans="1:11" x14ac:dyDescent="0.35">
      <c r="B93" t="s">
        <v>4</v>
      </c>
      <c r="C93" t="s">
        <v>122</v>
      </c>
      <c r="D93" t="s">
        <v>114</v>
      </c>
      <c r="E93" t="s">
        <v>115</v>
      </c>
      <c r="F93" t="s">
        <v>123</v>
      </c>
      <c r="G93" t="s">
        <v>117</v>
      </c>
      <c r="H93" t="s">
        <v>124</v>
      </c>
      <c r="I93" t="s">
        <v>119</v>
      </c>
      <c r="J93" t="s">
        <v>117</v>
      </c>
      <c r="K93">
        <v>400</v>
      </c>
    </row>
    <row r="94" spans="1:11" x14ac:dyDescent="0.35">
      <c r="B94" t="s">
        <v>4</v>
      </c>
      <c r="C94" t="s">
        <v>125</v>
      </c>
      <c r="D94" t="s">
        <v>114</v>
      </c>
      <c r="E94" t="s">
        <v>115</v>
      </c>
      <c r="F94" t="s">
        <v>126</v>
      </c>
      <c r="G94" t="s">
        <v>117</v>
      </c>
      <c r="H94" t="s">
        <v>118</v>
      </c>
      <c r="I94" t="s">
        <v>119</v>
      </c>
      <c r="J94" t="s">
        <v>118</v>
      </c>
      <c r="K94">
        <v>400</v>
      </c>
    </row>
    <row r="96" spans="1:11" x14ac:dyDescent="0.35">
      <c r="G96" s="29" t="s">
        <v>286</v>
      </c>
      <c r="I96" s="29" t="s">
        <v>286</v>
      </c>
    </row>
    <row r="97" spans="1:10" x14ac:dyDescent="0.35">
      <c r="H97" s="29" t="s">
        <v>287</v>
      </c>
      <c r="J97" s="29" t="s">
        <v>287</v>
      </c>
    </row>
    <row r="99" spans="1:10" x14ac:dyDescent="0.35">
      <c r="A99" s="3" t="s">
        <v>6</v>
      </c>
      <c r="B99" s="3" t="s">
        <v>7</v>
      </c>
    </row>
    <row r="100" spans="1:10" x14ac:dyDescent="0.35">
      <c r="B100" t="s">
        <v>128</v>
      </c>
    </row>
    <row r="102" spans="1:10" x14ac:dyDescent="0.35">
      <c r="B102" s="5" t="s">
        <v>42</v>
      </c>
    </row>
    <row r="103" spans="1:10" x14ac:dyDescent="0.35">
      <c r="B103" s="11" t="s">
        <v>18</v>
      </c>
      <c r="C103" s="12" t="s">
        <v>19</v>
      </c>
    </row>
    <row r="104" spans="1:10" x14ac:dyDescent="0.35">
      <c r="B104" s="13" t="s">
        <v>129</v>
      </c>
      <c r="C104" s="14" t="s">
        <v>130</v>
      </c>
    </row>
    <row r="105" spans="1:10" ht="29" x14ac:dyDescent="0.35">
      <c r="B105" s="13" t="s">
        <v>71</v>
      </c>
      <c r="C105" s="14" t="s">
        <v>131</v>
      </c>
    </row>
    <row r="106" spans="1:10" ht="72.5" x14ac:dyDescent="0.35">
      <c r="B106" s="13" t="s">
        <v>73</v>
      </c>
      <c r="C106" s="14" t="s">
        <v>135</v>
      </c>
    </row>
    <row r="107" spans="1:10" ht="29" x14ac:dyDescent="0.35">
      <c r="B107" s="13" t="s">
        <v>132</v>
      </c>
      <c r="C107" s="14" t="s">
        <v>136</v>
      </c>
    </row>
    <row r="108" spans="1:10" ht="58" x14ac:dyDescent="0.35">
      <c r="B108" s="13" t="s">
        <v>133</v>
      </c>
      <c r="C108" s="14" t="s">
        <v>137</v>
      </c>
    </row>
    <row r="109" spans="1:10" ht="72.5" x14ac:dyDescent="0.35">
      <c r="B109" s="15" t="s">
        <v>134</v>
      </c>
      <c r="C109" s="16" t="s">
        <v>138</v>
      </c>
    </row>
    <row r="110" spans="1:10" x14ac:dyDescent="0.35">
      <c r="B110" s="5"/>
    </row>
    <row r="111" spans="1:10" x14ac:dyDescent="0.35">
      <c r="B111" s="5" t="s">
        <v>36</v>
      </c>
    </row>
    <row r="112" spans="1:10" x14ac:dyDescent="0.35">
      <c r="B112" t="s">
        <v>198</v>
      </c>
    </row>
    <row r="113" spans="2:7" x14ac:dyDescent="0.35">
      <c r="B113" t="s">
        <v>229</v>
      </c>
    </row>
    <row r="114" spans="2:7" x14ac:dyDescent="0.35">
      <c r="B114" t="s">
        <v>225</v>
      </c>
    </row>
    <row r="115" spans="2:7" x14ac:dyDescent="0.35">
      <c r="B115" t="s">
        <v>199</v>
      </c>
    </row>
    <row r="116" spans="2:7" x14ac:dyDescent="0.35">
      <c r="B116" t="s">
        <v>210</v>
      </c>
    </row>
    <row r="117" spans="2:7" x14ac:dyDescent="0.35">
      <c r="B117" t="s">
        <v>211</v>
      </c>
    </row>
    <row r="118" spans="2:7" x14ac:dyDescent="0.35">
      <c r="B118" t="s">
        <v>212</v>
      </c>
    </row>
    <row r="119" spans="2:7" x14ac:dyDescent="0.35">
      <c r="B119" t="s">
        <v>213</v>
      </c>
    </row>
    <row r="120" spans="2:7" x14ac:dyDescent="0.35">
      <c r="B120" t="s">
        <v>214</v>
      </c>
    </row>
    <row r="121" spans="2:7" x14ac:dyDescent="0.35">
      <c r="B121" t="s">
        <v>215</v>
      </c>
    </row>
    <row r="122" spans="2:7" x14ac:dyDescent="0.35">
      <c r="B122" t="s">
        <v>216</v>
      </c>
    </row>
    <row r="123" spans="2:7" x14ac:dyDescent="0.35">
      <c r="B123" t="s">
        <v>200</v>
      </c>
    </row>
    <row r="125" spans="2:7" x14ac:dyDescent="0.35">
      <c r="B125" s="5" t="s">
        <v>38</v>
      </c>
    </row>
    <row r="126" spans="2:7" x14ac:dyDescent="0.35">
      <c r="B126" s="11" t="s">
        <v>129</v>
      </c>
      <c r="C126" s="31" t="s">
        <v>71</v>
      </c>
      <c r="D126" s="31" t="s">
        <v>73</v>
      </c>
      <c r="E126" s="31" t="s">
        <v>132</v>
      </c>
      <c r="F126" s="31" t="s">
        <v>133</v>
      </c>
      <c r="G126" s="12" t="s">
        <v>134</v>
      </c>
    </row>
    <row r="127" spans="2:7" x14ac:dyDescent="0.35">
      <c r="B127" s="19" t="s">
        <v>6</v>
      </c>
      <c r="C127" s="2" t="s">
        <v>139</v>
      </c>
      <c r="D127" s="2" t="s">
        <v>140</v>
      </c>
      <c r="E127" s="2" t="s">
        <v>141</v>
      </c>
      <c r="F127" s="2" t="s">
        <v>142</v>
      </c>
      <c r="G127" s="20"/>
    </row>
    <row r="128" spans="2:7" x14ac:dyDescent="0.35">
      <c r="B128" s="19" t="s">
        <v>6</v>
      </c>
      <c r="C128" s="2" t="s">
        <v>144</v>
      </c>
      <c r="D128" s="2" t="s">
        <v>145</v>
      </c>
      <c r="E128" s="2" t="s">
        <v>141</v>
      </c>
      <c r="F128" s="2" t="s">
        <v>141</v>
      </c>
      <c r="G128" s="20" t="s">
        <v>146</v>
      </c>
    </row>
    <row r="129" spans="1:7" x14ac:dyDescent="0.35">
      <c r="B129" s="19" t="s">
        <v>6</v>
      </c>
      <c r="C129" s="2" t="s">
        <v>144</v>
      </c>
      <c r="D129" s="2" t="s">
        <v>147</v>
      </c>
      <c r="E129" s="2" t="s">
        <v>141</v>
      </c>
      <c r="F129" s="2" t="s">
        <v>148</v>
      </c>
      <c r="G129" s="20" t="s">
        <v>146</v>
      </c>
    </row>
    <row r="130" spans="1:7" x14ac:dyDescent="0.35">
      <c r="B130" s="19" t="s">
        <v>6</v>
      </c>
      <c r="C130" s="2" t="s">
        <v>149</v>
      </c>
      <c r="D130" s="2" t="s">
        <v>124</v>
      </c>
      <c r="E130" s="2" t="s">
        <v>141</v>
      </c>
      <c r="F130" s="2" t="s">
        <v>141</v>
      </c>
      <c r="G130" s="20" t="s">
        <v>150</v>
      </c>
    </row>
    <row r="131" spans="1:7" x14ac:dyDescent="0.35">
      <c r="B131" s="19" t="s">
        <v>6</v>
      </c>
      <c r="C131" s="2" t="s">
        <v>151</v>
      </c>
      <c r="D131" s="2" t="s">
        <v>152</v>
      </c>
      <c r="E131" s="2" t="s">
        <v>141</v>
      </c>
      <c r="F131" s="2" t="s">
        <v>153</v>
      </c>
      <c r="G131" s="20"/>
    </row>
    <row r="132" spans="1:7" x14ac:dyDescent="0.35">
      <c r="B132" s="19" t="s">
        <v>6</v>
      </c>
      <c r="C132" s="2" t="s">
        <v>151</v>
      </c>
      <c r="D132" s="2" t="s">
        <v>154</v>
      </c>
      <c r="E132" s="2" t="s">
        <v>141</v>
      </c>
      <c r="F132" s="2" t="s">
        <v>155</v>
      </c>
      <c r="G132" s="20"/>
    </row>
    <row r="133" spans="1:7" x14ac:dyDescent="0.35">
      <c r="B133" s="19" t="s">
        <v>6</v>
      </c>
      <c r="C133" s="2" t="s">
        <v>151</v>
      </c>
      <c r="D133" s="2" t="s">
        <v>156</v>
      </c>
      <c r="E133" s="2" t="s">
        <v>141</v>
      </c>
      <c r="F133" s="2" t="s">
        <v>157</v>
      </c>
      <c r="G133" s="20"/>
    </row>
    <row r="134" spans="1:7" x14ac:dyDescent="0.35">
      <c r="B134" s="19" t="s">
        <v>6</v>
      </c>
      <c r="C134" s="2" t="s">
        <v>151</v>
      </c>
      <c r="D134" s="2" t="s">
        <v>159</v>
      </c>
      <c r="E134" s="2" t="s">
        <v>141</v>
      </c>
      <c r="F134" s="2" t="s">
        <v>160</v>
      </c>
      <c r="G134" s="20"/>
    </row>
    <row r="135" spans="1:7" x14ac:dyDescent="0.35">
      <c r="B135" s="19" t="s">
        <v>6</v>
      </c>
      <c r="C135" s="2" t="s">
        <v>151</v>
      </c>
      <c r="D135" s="2" t="s">
        <v>161</v>
      </c>
      <c r="E135" s="2" t="s">
        <v>141</v>
      </c>
      <c r="F135" s="2" t="s">
        <v>162</v>
      </c>
      <c r="G135" s="20"/>
    </row>
    <row r="136" spans="1:7" x14ac:dyDescent="0.35">
      <c r="B136" s="19" t="s">
        <v>6</v>
      </c>
      <c r="C136" s="2" t="s">
        <v>151</v>
      </c>
      <c r="D136" s="2" t="s">
        <v>163</v>
      </c>
      <c r="E136" s="2" t="s">
        <v>141</v>
      </c>
      <c r="F136" s="2" t="s">
        <v>164</v>
      </c>
      <c r="G136" s="20"/>
    </row>
    <row r="137" spans="1:7" x14ac:dyDescent="0.35">
      <c r="B137" s="19" t="s">
        <v>6</v>
      </c>
      <c r="C137" s="2" t="s">
        <v>151</v>
      </c>
      <c r="D137" s="2" t="s">
        <v>165</v>
      </c>
      <c r="E137" s="2" t="s">
        <v>141</v>
      </c>
      <c r="F137" s="2" t="s">
        <v>166</v>
      </c>
      <c r="G137" s="20"/>
    </row>
    <row r="138" spans="1:7" x14ac:dyDescent="0.35">
      <c r="B138" s="18" t="s">
        <v>6</v>
      </c>
      <c r="C138" s="32" t="s">
        <v>167</v>
      </c>
      <c r="D138" s="32" t="s">
        <v>168</v>
      </c>
      <c r="E138" s="32" t="s">
        <v>141</v>
      </c>
      <c r="F138" s="32" t="s">
        <v>141</v>
      </c>
      <c r="G138" s="17" t="s">
        <v>169</v>
      </c>
    </row>
    <row r="140" spans="1:7" x14ac:dyDescent="0.35">
      <c r="A140" s="3" t="s">
        <v>8</v>
      </c>
      <c r="B140" s="3" t="s">
        <v>9</v>
      </c>
      <c r="C140" s="33" t="s">
        <v>171</v>
      </c>
    </row>
    <row r="141" spans="1:7" x14ac:dyDescent="0.35">
      <c r="B141" t="s">
        <v>170</v>
      </c>
    </row>
    <row r="143" spans="1:7" x14ac:dyDescent="0.35">
      <c r="B143" s="5" t="s">
        <v>42</v>
      </c>
    </row>
    <row r="144" spans="1:7" x14ac:dyDescent="0.35">
      <c r="B144" t="s">
        <v>18</v>
      </c>
      <c r="C144" t="s">
        <v>19</v>
      </c>
    </row>
    <row r="145" spans="2:4" x14ac:dyDescent="0.35">
      <c r="B145" s="6" t="s">
        <v>129</v>
      </c>
      <c r="C145" s="6" t="s">
        <v>172</v>
      </c>
    </row>
    <row r="146" spans="2:4" ht="72.5" x14ac:dyDescent="0.35">
      <c r="B146" s="6" t="s">
        <v>173</v>
      </c>
      <c r="C146" s="6" t="s">
        <v>175</v>
      </c>
    </row>
    <row r="147" spans="2:4" ht="58" x14ac:dyDescent="0.35">
      <c r="B147" s="6" t="s">
        <v>174</v>
      </c>
      <c r="C147" s="6" t="s">
        <v>176</v>
      </c>
    </row>
    <row r="149" spans="2:4" x14ac:dyDescent="0.35">
      <c r="B149" s="5" t="s">
        <v>36</v>
      </c>
    </row>
    <row r="150" spans="2:4" x14ac:dyDescent="0.35">
      <c r="B150" t="s">
        <v>87</v>
      </c>
    </row>
    <row r="151" spans="2:4" x14ac:dyDescent="0.35">
      <c r="B151" t="s">
        <v>89</v>
      </c>
    </row>
    <row r="152" spans="2:4" x14ac:dyDescent="0.35">
      <c r="B152" t="s">
        <v>106</v>
      </c>
    </row>
    <row r="153" spans="2:4" x14ac:dyDescent="0.35">
      <c r="B153" t="s">
        <v>108</v>
      </c>
    </row>
    <row r="155" spans="2:4" x14ac:dyDescent="0.35">
      <c r="B155" s="5" t="s">
        <v>38</v>
      </c>
    </row>
    <row r="156" spans="2:4" x14ac:dyDescent="0.35">
      <c r="B156" t="s">
        <v>129</v>
      </c>
      <c r="C156" t="s">
        <v>173</v>
      </c>
      <c r="D156" t="s">
        <v>174</v>
      </c>
    </row>
    <row r="157" spans="2:4" x14ac:dyDescent="0.35">
      <c r="B157" t="s">
        <v>8</v>
      </c>
      <c r="C157" t="s">
        <v>177</v>
      </c>
      <c r="D157" t="s">
        <v>177</v>
      </c>
    </row>
    <row r="158" spans="2:4" x14ac:dyDescent="0.35">
      <c r="B158" t="s">
        <v>8</v>
      </c>
      <c r="C158" t="s">
        <v>121</v>
      </c>
      <c r="D158" t="s">
        <v>121</v>
      </c>
    </row>
    <row r="159" spans="2:4" x14ac:dyDescent="0.35">
      <c r="B159" t="s">
        <v>8</v>
      </c>
      <c r="C159" t="s">
        <v>178</v>
      </c>
      <c r="D159" t="s">
        <v>178</v>
      </c>
    </row>
    <row r="160" spans="2:4" x14ac:dyDescent="0.35">
      <c r="B160" t="s">
        <v>8</v>
      </c>
      <c r="C160" t="s">
        <v>126</v>
      </c>
      <c r="D160" t="s">
        <v>126</v>
      </c>
    </row>
    <row r="163" spans="1:3" x14ac:dyDescent="0.35">
      <c r="A163" s="3" t="s">
        <v>10</v>
      </c>
      <c r="B163" s="3" t="s">
        <v>11</v>
      </c>
    </row>
    <row r="164" spans="1:3" x14ac:dyDescent="0.35">
      <c r="B164" t="s">
        <v>179</v>
      </c>
    </row>
    <row r="165" spans="1:3" x14ac:dyDescent="0.35">
      <c r="B165" t="s">
        <v>180</v>
      </c>
    </row>
    <row r="167" spans="1:3" x14ac:dyDescent="0.35">
      <c r="B167" s="5" t="s">
        <v>42</v>
      </c>
    </row>
    <row r="168" spans="1:3" x14ac:dyDescent="0.35">
      <c r="B168" t="s">
        <v>18</v>
      </c>
      <c r="C168" t="s">
        <v>19</v>
      </c>
    </row>
    <row r="169" spans="1:3" x14ac:dyDescent="0.35">
      <c r="B169" s="6" t="s">
        <v>129</v>
      </c>
      <c r="C169" s="6" t="s">
        <v>181</v>
      </c>
    </row>
    <row r="170" spans="1:3" ht="29" x14ac:dyDescent="0.35">
      <c r="B170" s="6" t="s">
        <v>182</v>
      </c>
      <c r="C170" s="6" t="s">
        <v>183</v>
      </c>
    </row>
    <row r="172" spans="1:3" x14ac:dyDescent="0.35">
      <c r="B172" s="5" t="s">
        <v>36</v>
      </c>
    </row>
    <row r="173" spans="1:3" x14ac:dyDescent="0.35">
      <c r="B173" s="2" t="s">
        <v>84</v>
      </c>
    </row>
    <row r="174" spans="1:3" x14ac:dyDescent="0.35">
      <c r="B174" s="2" t="s">
        <v>85</v>
      </c>
    </row>
    <row r="175" spans="1:3" x14ac:dyDescent="0.35">
      <c r="B175" s="2" t="s">
        <v>86</v>
      </c>
    </row>
    <row r="176" spans="1:3" x14ac:dyDescent="0.35">
      <c r="B176" s="2" t="s">
        <v>84</v>
      </c>
    </row>
    <row r="177" spans="2:17" x14ac:dyDescent="0.35">
      <c r="B177" s="2" t="s">
        <v>85</v>
      </c>
    </row>
    <row r="178" spans="2:17" x14ac:dyDescent="0.35">
      <c r="B178" s="2" t="s">
        <v>86</v>
      </c>
    </row>
    <row r="179" spans="2:17" x14ac:dyDescent="0.35">
      <c r="B179" s="2" t="s">
        <v>91</v>
      </c>
    </row>
    <row r="180" spans="2:17" x14ac:dyDescent="0.35">
      <c r="B180" s="2" t="s">
        <v>85</v>
      </c>
    </row>
    <row r="181" spans="2:17" x14ac:dyDescent="0.35">
      <c r="B181" s="2" t="s">
        <v>92</v>
      </c>
    </row>
    <row r="182" spans="2:17" x14ac:dyDescent="0.35">
      <c r="B182" s="35" t="s">
        <v>195</v>
      </c>
    </row>
    <row r="183" spans="2:17" x14ac:dyDescent="0.35">
      <c r="B183" s="2" t="s">
        <v>96</v>
      </c>
    </row>
    <row r="184" spans="2:17" x14ac:dyDescent="0.35">
      <c r="B184" s="2" t="s">
        <v>84</v>
      </c>
    </row>
    <row r="185" spans="2:17" x14ac:dyDescent="0.35">
      <c r="B185" s="2" t="s">
        <v>85</v>
      </c>
    </row>
    <row r="186" spans="2:17" x14ac:dyDescent="0.35">
      <c r="B186" s="2" t="s">
        <v>86</v>
      </c>
    </row>
    <row r="188" spans="2:17" x14ac:dyDescent="0.35">
      <c r="B188" t="s">
        <v>233</v>
      </c>
      <c r="O188" t="e">
        <v>#VALUE!</v>
      </c>
      <c r="P188" t="e">
        <v>#VALUE!</v>
      </c>
      <c r="Q188" t="e">
        <v>#VALUE!</v>
      </c>
    </row>
    <row r="189" spans="2:17" x14ac:dyDescent="0.35">
      <c r="O189" t="e">
        <v>#VALUE!</v>
      </c>
      <c r="P189" t="e">
        <v>#VALUE!</v>
      </c>
      <c r="Q189" t="e">
        <v>#VALUE!</v>
      </c>
    </row>
    <row r="190" spans="2:17" x14ac:dyDescent="0.35">
      <c r="B190" s="29" t="s">
        <v>234</v>
      </c>
      <c r="O190" t="e">
        <v>#VALUE!</v>
      </c>
      <c r="P190" t="e">
        <v>#VALUE!</v>
      </c>
      <c r="Q190" t="e">
        <v>#VALUE!</v>
      </c>
    </row>
    <row r="191" spans="2:17" x14ac:dyDescent="0.35">
      <c r="O191" t="e">
        <v>#VALUE!</v>
      </c>
      <c r="P191" t="e">
        <v>#VALUE!</v>
      </c>
      <c r="Q191" t="e">
        <v>#VALUE!</v>
      </c>
    </row>
    <row r="192" spans="2:17" x14ac:dyDescent="0.35">
      <c r="O192" t="e">
        <v>#VALUE!</v>
      </c>
      <c r="P192" t="e">
        <v>#VALUE!</v>
      </c>
      <c r="Q192" t="e">
        <v>#VALUE!</v>
      </c>
    </row>
    <row r="193" spans="1:17" x14ac:dyDescent="0.35">
      <c r="A193" s="3" t="s">
        <v>12</v>
      </c>
      <c r="B193" s="3" t="s">
        <v>13</v>
      </c>
      <c r="O193" t="e">
        <v>#VALUE!</v>
      </c>
      <c r="P193" t="e">
        <v>#VALUE!</v>
      </c>
      <c r="Q193" t="e">
        <v>#VALUE!</v>
      </c>
    </row>
    <row r="194" spans="1:17" x14ac:dyDescent="0.35">
      <c r="B194" t="s">
        <v>245</v>
      </c>
      <c r="O194" t="e">
        <v>#VALUE!</v>
      </c>
      <c r="P194" t="e">
        <v>#VALUE!</v>
      </c>
      <c r="Q194" t="e">
        <v>#VALUE!</v>
      </c>
    </row>
    <row r="195" spans="1:17" x14ac:dyDescent="0.35">
      <c r="O195" t="e">
        <v>#VALUE!</v>
      </c>
      <c r="P195" t="e">
        <v>#VALUE!</v>
      </c>
      <c r="Q195" t="e">
        <v>#VALUE!</v>
      </c>
    </row>
    <row r="196" spans="1:17" x14ac:dyDescent="0.35">
      <c r="B196" s="5" t="s">
        <v>42</v>
      </c>
    </row>
    <row r="197" spans="1:17" x14ac:dyDescent="0.35">
      <c r="B197" s="11" t="s">
        <v>18</v>
      </c>
      <c r="C197" s="12" t="s">
        <v>19</v>
      </c>
    </row>
    <row r="198" spans="1:17" x14ac:dyDescent="0.35">
      <c r="B198" s="13" t="s">
        <v>129</v>
      </c>
      <c r="C198" s="14" t="s">
        <v>238</v>
      </c>
    </row>
    <row r="199" spans="1:17" ht="29" x14ac:dyDescent="0.35">
      <c r="B199" s="13" t="s">
        <v>239</v>
      </c>
      <c r="C199" s="14" t="s">
        <v>240</v>
      </c>
    </row>
    <row r="200" spans="1:17" ht="43.5" x14ac:dyDescent="0.35">
      <c r="B200" s="13" t="s">
        <v>241</v>
      </c>
      <c r="C200" s="14" t="s">
        <v>244</v>
      </c>
    </row>
    <row r="201" spans="1:17" ht="29" x14ac:dyDescent="0.35">
      <c r="B201" s="15" t="s">
        <v>242</v>
      </c>
      <c r="C201" s="16" t="s">
        <v>243</v>
      </c>
    </row>
    <row r="202" spans="1:17" x14ac:dyDescent="0.35">
      <c r="E202" s="40"/>
    </row>
    <row r="203" spans="1:17" x14ac:dyDescent="0.35">
      <c r="B203" s="5" t="s">
        <v>80</v>
      </c>
      <c r="E203" s="40"/>
    </row>
    <row r="204" spans="1:17" x14ac:dyDescent="0.35">
      <c r="B204" s="40" t="s">
        <v>255</v>
      </c>
      <c r="E204" s="40"/>
    </row>
    <row r="205" spans="1:17" x14ac:dyDescent="0.35">
      <c r="B205" s="40"/>
      <c r="E205" s="40"/>
    </row>
    <row r="206" spans="1:17" x14ac:dyDescent="0.35">
      <c r="B206" s="5" t="s">
        <v>36</v>
      </c>
    </row>
    <row r="207" spans="1:17" x14ac:dyDescent="0.35">
      <c r="B207" t="s">
        <v>109</v>
      </c>
    </row>
    <row r="209" spans="1:5" x14ac:dyDescent="0.35">
      <c r="B209" s="5" t="s">
        <v>38</v>
      </c>
    </row>
    <row r="210" spans="1:5" x14ac:dyDescent="0.35">
      <c r="B210" t="s">
        <v>129</v>
      </c>
      <c r="C210" t="s">
        <v>239</v>
      </c>
      <c r="D210" t="s">
        <v>241</v>
      </c>
      <c r="E210" t="s">
        <v>242</v>
      </c>
    </row>
    <row r="211" spans="1:5" x14ac:dyDescent="0.35">
      <c r="B211">
        <v>98</v>
      </c>
      <c r="C211">
        <v>211695158</v>
      </c>
      <c r="D211">
        <v>23</v>
      </c>
      <c r="E211">
        <v>211691657</v>
      </c>
    </row>
    <row r="213" spans="1:5" x14ac:dyDescent="0.35">
      <c r="A213" s="3" t="s">
        <v>14</v>
      </c>
      <c r="B213" s="3" t="s">
        <v>15</v>
      </c>
    </row>
    <row r="214" spans="1:5" x14ac:dyDescent="0.35">
      <c r="B214" t="s">
        <v>246</v>
      </c>
    </row>
    <row r="216" spans="1:5" x14ac:dyDescent="0.35">
      <c r="B216" s="5" t="s">
        <v>42</v>
      </c>
    </row>
    <row r="217" spans="1:5" x14ac:dyDescent="0.35">
      <c r="B217" s="41" t="s">
        <v>18</v>
      </c>
      <c r="C217" s="42" t="s">
        <v>19</v>
      </c>
    </row>
    <row r="218" spans="1:5" x14ac:dyDescent="0.35">
      <c r="B218" s="13" t="s">
        <v>129</v>
      </c>
      <c r="C218" s="14" t="s">
        <v>247</v>
      </c>
    </row>
    <row r="219" spans="1:5" ht="29" x14ac:dyDescent="0.35">
      <c r="B219" s="13" t="s">
        <v>248</v>
      </c>
      <c r="C219" s="14" t="s">
        <v>249</v>
      </c>
    </row>
    <row r="220" spans="1:5" ht="29" x14ac:dyDescent="0.35">
      <c r="B220" s="13" t="s">
        <v>250</v>
      </c>
      <c r="C220" s="14" t="s">
        <v>251</v>
      </c>
    </row>
    <row r="221" spans="1:5" ht="43.5" x14ac:dyDescent="0.35">
      <c r="B221" s="13" t="s">
        <v>252</v>
      </c>
      <c r="C221" s="14" t="s">
        <v>256</v>
      </c>
    </row>
    <row r="222" spans="1:5" ht="29" x14ac:dyDescent="0.35">
      <c r="B222" s="15" t="s">
        <v>253</v>
      </c>
      <c r="C222" s="16" t="s">
        <v>254</v>
      </c>
    </row>
    <row r="224" spans="1:5" x14ac:dyDescent="0.35">
      <c r="B224" s="5" t="s">
        <v>80</v>
      </c>
    </row>
    <row r="225" spans="2:14" x14ac:dyDescent="0.35">
      <c r="B225" s="7" t="s">
        <v>257</v>
      </c>
    </row>
    <row r="227" spans="2:14" x14ac:dyDescent="0.35">
      <c r="B227" s="5" t="s">
        <v>36</v>
      </c>
    </row>
    <row r="228" spans="2:14" x14ac:dyDescent="0.35">
      <c r="B228" t="s">
        <v>197</v>
      </c>
    </row>
    <row r="230" spans="2:14" x14ac:dyDescent="0.35">
      <c r="B230" s="5" t="s">
        <v>38</v>
      </c>
    </row>
    <row r="231" spans="2:14" x14ac:dyDescent="0.35">
      <c r="B231" t="s">
        <v>129</v>
      </c>
      <c r="C231" t="s">
        <v>248</v>
      </c>
      <c r="D231" t="s">
        <v>250</v>
      </c>
      <c r="E231" t="s">
        <v>252</v>
      </c>
      <c r="F231" t="s">
        <v>253</v>
      </c>
    </row>
    <row r="232" spans="2:14" x14ac:dyDescent="0.35">
      <c r="B232">
        <v>99</v>
      </c>
      <c r="C232">
        <v>211695158</v>
      </c>
      <c r="D232">
        <v>1</v>
      </c>
      <c r="E232">
        <v>188</v>
      </c>
      <c r="F232">
        <v>211691657</v>
      </c>
    </row>
    <row r="234" spans="2:14" x14ac:dyDescent="0.35">
      <c r="E234" s="29" t="s">
        <v>258</v>
      </c>
    </row>
    <row r="239" spans="2:14" x14ac:dyDescent="0.35">
      <c r="D239" s="2" t="s">
        <v>84</v>
      </c>
      <c r="E239" t="s">
        <v>143</v>
      </c>
      <c r="F239" t="s">
        <v>10</v>
      </c>
      <c r="G239" t="s">
        <v>118</v>
      </c>
      <c r="H239" t="s">
        <v>184</v>
      </c>
      <c r="I239" t="s">
        <v>118</v>
      </c>
      <c r="J239" t="s">
        <v>185</v>
      </c>
      <c r="K239" t="s">
        <v>118</v>
      </c>
      <c r="L239" t="s">
        <v>167</v>
      </c>
      <c r="M239" t="s">
        <v>118</v>
      </c>
      <c r="N239" t="s">
        <v>186</v>
      </c>
    </row>
    <row r="240" spans="2:14" x14ac:dyDescent="0.35">
      <c r="D240" s="2" t="s">
        <v>85</v>
      </c>
      <c r="E240" t="s">
        <v>143</v>
      </c>
      <c r="F240" t="s">
        <v>10</v>
      </c>
      <c r="G240" t="s">
        <v>118</v>
      </c>
      <c r="H240" t="s">
        <v>187</v>
      </c>
      <c r="I240" t="s">
        <v>118</v>
      </c>
      <c r="J240" t="s">
        <v>188</v>
      </c>
      <c r="K240" t="s">
        <v>118</v>
      </c>
      <c r="L240" t="s">
        <v>189</v>
      </c>
      <c r="M240" t="s">
        <v>118</v>
      </c>
      <c r="N240" t="e">
        <v>#VALUE!</v>
      </c>
    </row>
    <row r="241" spans="4:14" x14ac:dyDescent="0.35">
      <c r="D241" s="2" t="s">
        <v>86</v>
      </c>
      <c r="E241" t="s">
        <v>143</v>
      </c>
      <c r="F241" t="s">
        <v>10</v>
      </c>
      <c r="G241" t="s">
        <v>190</v>
      </c>
      <c r="H241" t="s">
        <v>118</v>
      </c>
      <c r="I241" t="s">
        <v>191</v>
      </c>
      <c r="J241" t="s">
        <v>118</v>
      </c>
      <c r="K241" t="s">
        <v>192</v>
      </c>
      <c r="L241" t="s">
        <v>118</v>
      </c>
      <c r="M241" t="e">
        <v>#VALUE!</v>
      </c>
      <c r="N241" t="e">
        <v>#VALUE!</v>
      </c>
    </row>
    <row r="242" spans="4:14" x14ac:dyDescent="0.35">
      <c r="D242" s="2" t="s">
        <v>84</v>
      </c>
      <c r="E242" t="s">
        <v>143</v>
      </c>
      <c r="F242" t="s">
        <v>10</v>
      </c>
      <c r="G242" t="s">
        <v>118</v>
      </c>
      <c r="H242" t="s">
        <v>184</v>
      </c>
      <c r="I242" t="s">
        <v>118</v>
      </c>
      <c r="J242" t="s">
        <v>185</v>
      </c>
      <c r="K242" t="s">
        <v>118</v>
      </c>
      <c r="L242" t="s">
        <v>167</v>
      </c>
      <c r="M242" t="s">
        <v>118</v>
      </c>
      <c r="N242" t="s">
        <v>186</v>
      </c>
    </row>
    <row r="243" spans="4:14" x14ac:dyDescent="0.35">
      <c r="D243" s="2" t="s">
        <v>85</v>
      </c>
      <c r="E243" t="s">
        <v>143</v>
      </c>
      <c r="F243" t="s">
        <v>10</v>
      </c>
      <c r="G243" t="s">
        <v>118</v>
      </c>
      <c r="H243" t="s">
        <v>187</v>
      </c>
      <c r="I243" t="s">
        <v>118</v>
      </c>
      <c r="J243" t="s">
        <v>188</v>
      </c>
      <c r="K243" t="s">
        <v>118</v>
      </c>
      <c r="L243" t="s">
        <v>189</v>
      </c>
      <c r="M243" t="s">
        <v>118</v>
      </c>
      <c r="N243" t="e">
        <v>#VALUE!</v>
      </c>
    </row>
    <row r="244" spans="4:14" x14ac:dyDescent="0.35">
      <c r="D244" s="2" t="s">
        <v>86</v>
      </c>
      <c r="E244" t="s">
        <v>143</v>
      </c>
      <c r="F244" t="s">
        <v>10</v>
      </c>
      <c r="G244" t="s">
        <v>190</v>
      </c>
      <c r="H244" t="s">
        <v>118</v>
      </c>
      <c r="I244" t="s">
        <v>191</v>
      </c>
      <c r="J244" t="s">
        <v>118</v>
      </c>
      <c r="K244" t="s">
        <v>192</v>
      </c>
      <c r="L244" t="s">
        <v>118</v>
      </c>
      <c r="M244" t="e">
        <v>#VALUE!</v>
      </c>
      <c r="N244" t="e">
        <v>#VALUE!</v>
      </c>
    </row>
    <row r="245" spans="4:14" x14ac:dyDescent="0.35">
      <c r="D245" s="2" t="s">
        <v>91</v>
      </c>
      <c r="E245" t="s">
        <v>143</v>
      </c>
      <c r="F245" t="s">
        <v>10</v>
      </c>
      <c r="G245" t="s">
        <v>193</v>
      </c>
      <c r="H245" t="s">
        <v>184</v>
      </c>
      <c r="I245" t="s">
        <v>194</v>
      </c>
      <c r="J245" t="s">
        <v>185</v>
      </c>
      <c r="K245" t="s">
        <v>118</v>
      </c>
      <c r="L245" t="s">
        <v>167</v>
      </c>
      <c r="M245" t="s">
        <v>118</v>
      </c>
      <c r="N245" t="s">
        <v>186</v>
      </c>
    </row>
    <row r="246" spans="4:14" x14ac:dyDescent="0.35">
      <c r="D246" s="2" t="s">
        <v>85</v>
      </c>
      <c r="E246" t="s">
        <v>143</v>
      </c>
      <c r="F246" t="s">
        <v>10</v>
      </c>
      <c r="G246" t="s">
        <v>118</v>
      </c>
      <c r="H246" t="s">
        <v>187</v>
      </c>
      <c r="I246" t="s">
        <v>118</v>
      </c>
      <c r="J246" t="s">
        <v>188</v>
      </c>
      <c r="K246" t="s">
        <v>118</v>
      </c>
      <c r="L246" t="s">
        <v>189</v>
      </c>
      <c r="M246" t="s">
        <v>118</v>
      </c>
      <c r="N246" t="e">
        <v>#VALUE!</v>
      </c>
    </row>
    <row r="247" spans="4:14" x14ac:dyDescent="0.35">
      <c r="D247" s="2" t="s">
        <v>92</v>
      </c>
      <c r="E247" t="s">
        <v>143</v>
      </c>
      <c r="F247" t="s">
        <v>10</v>
      </c>
      <c r="G247" t="s">
        <v>190</v>
      </c>
      <c r="H247" t="s">
        <v>118</v>
      </c>
      <c r="I247" t="s">
        <v>191</v>
      </c>
      <c r="J247" t="s">
        <v>118</v>
      </c>
      <c r="K247" t="s">
        <v>192</v>
      </c>
      <c r="L247" t="s">
        <v>118</v>
      </c>
      <c r="M247" t="e">
        <v>#VALUE!</v>
      </c>
      <c r="N247" t="e">
        <v>#VALUE!</v>
      </c>
    </row>
    <row r="248" spans="4:14" x14ac:dyDescent="0.35">
      <c r="D248" s="35" t="s">
        <v>195</v>
      </c>
      <c r="E248" t="s">
        <v>143</v>
      </c>
      <c r="F248" t="s">
        <v>10</v>
      </c>
      <c r="G248" t="s">
        <v>196</v>
      </c>
    </row>
    <row r="249" spans="4:14" x14ac:dyDescent="0.35">
      <c r="D249" s="2" t="s">
        <v>96</v>
      </c>
      <c r="E249" t="s">
        <v>143</v>
      </c>
    </row>
    <row r="250" spans="4:14" x14ac:dyDescent="0.35">
      <c r="D250" s="2" t="s">
        <v>84</v>
      </c>
      <c r="E250" t="s">
        <v>143</v>
      </c>
    </row>
    <row r="251" spans="4:14" x14ac:dyDescent="0.35">
      <c r="D251" s="2" t="s">
        <v>85</v>
      </c>
      <c r="E251" t="s">
        <v>143</v>
      </c>
    </row>
    <row r="252" spans="4:14" x14ac:dyDescent="0.35">
      <c r="D252" s="2" t="s">
        <v>86</v>
      </c>
      <c r="E252" t="s">
        <v>143</v>
      </c>
    </row>
    <row r="257" spans="1:13" x14ac:dyDescent="0.35">
      <c r="A257" s="8" t="s">
        <v>60</v>
      </c>
      <c r="B257" s="34" t="str">
        <f>D248</f>
        <v>88,651350140</v>
      </c>
      <c r="D257" t="s">
        <v>158</v>
      </c>
    </row>
    <row r="258" spans="1:13" x14ac:dyDescent="0.35">
      <c r="A258" s="8"/>
    </row>
    <row r="259" spans="1:13" x14ac:dyDescent="0.35">
      <c r="A259" s="8"/>
      <c r="B259" s="30" t="str">
        <f>B257</f>
        <v>88,651350140</v>
      </c>
      <c r="C259" s="30" t="str">
        <f>RIGHT(B259,LEN(B259)-B260)</f>
        <v>651350140</v>
      </c>
      <c r="D259" s="30" t="e">
        <f>RIGHT(C259,LEN(C259)-C260)</f>
        <v>#VALUE!</v>
      </c>
      <c r="E259" s="30" t="e">
        <f>RIGHT(D259,LEN(D259)-D260)</f>
        <v>#VALUE!</v>
      </c>
      <c r="F259" s="30" t="e">
        <f>RIGHT(E259,LEN(E259)-E260)</f>
        <v>#VALUE!</v>
      </c>
      <c r="G259" s="30" t="e">
        <f>RIGHT(F259,LEN(F259)-F260)</f>
        <v>#VALUE!</v>
      </c>
      <c r="H259" s="30" t="e">
        <f>RIGHT(G259,LEN(G259)-G260)</f>
        <v>#VALUE!</v>
      </c>
      <c r="I259" s="30" t="e">
        <f>RIGHT(H259,LEN(H259)-H260)</f>
        <v>#VALUE!</v>
      </c>
      <c r="J259" s="30" t="e">
        <f>RIGHT(I259,LEN(I259)-I260)</f>
        <v>#VALUE!</v>
      </c>
      <c r="K259" s="30" t="e">
        <f t="shared" ref="K259:M259" si="0">RIGHT(J259,LEN(J259)-J260)</f>
        <v>#VALUE!</v>
      </c>
      <c r="L259" s="30" t="e">
        <f t="shared" si="0"/>
        <v>#VALUE!</v>
      </c>
      <c r="M259" s="30" t="e">
        <f t="shared" si="0"/>
        <v>#VALUE!</v>
      </c>
    </row>
    <row r="260" spans="1:13" x14ac:dyDescent="0.35">
      <c r="A260" s="8"/>
      <c r="B260" s="30">
        <f>FIND(",",B259,1)</f>
        <v>3</v>
      </c>
      <c r="C260" s="30" t="e">
        <f>FIND(",",C259,1)</f>
        <v>#VALUE!</v>
      </c>
      <c r="D260" s="30" t="e">
        <f>FIND(",",D259,1)</f>
        <v>#VALUE!</v>
      </c>
      <c r="E260" s="30" t="e">
        <f>FIND(",",E259,1)</f>
        <v>#VALUE!</v>
      </c>
      <c r="F260" s="30" t="e">
        <f>FIND(",",F259,1)</f>
        <v>#VALUE!</v>
      </c>
      <c r="G260" s="30" t="e">
        <f>FIND(",",G259,1)</f>
        <v>#VALUE!</v>
      </c>
      <c r="H260" s="30" t="e">
        <f>FIND(",",H259,1)</f>
        <v>#VALUE!</v>
      </c>
      <c r="I260" s="30" t="e">
        <f>FIND(",",I259,1)</f>
        <v>#VALUE!</v>
      </c>
      <c r="J260" s="30" t="e">
        <f>FIND(",",J259,1)</f>
        <v>#VALUE!</v>
      </c>
      <c r="K260" s="30" t="e">
        <f t="shared" ref="K260:M260" si="1">FIND(",",K259,1)</f>
        <v>#VALUE!</v>
      </c>
      <c r="L260" s="30" t="e">
        <f t="shared" si="1"/>
        <v>#VALUE!</v>
      </c>
      <c r="M260" s="30" t="e">
        <f t="shared" si="1"/>
        <v>#VALUE!</v>
      </c>
    </row>
    <row r="261" spans="1:13" x14ac:dyDescent="0.35">
      <c r="A261" s="8"/>
      <c r="B261" s="30" t="str">
        <f>LEFT(B259,B260-1)</f>
        <v>88</v>
      </c>
      <c r="C261" s="30" t="e">
        <f>LEFT(C259,C260-1)</f>
        <v>#VALUE!</v>
      </c>
      <c r="D261" s="30" t="e">
        <f>LEFT(D259,D260-1)</f>
        <v>#VALUE!</v>
      </c>
      <c r="E261" s="30" t="e">
        <f>LEFT(E259,E260-1)</f>
        <v>#VALUE!</v>
      </c>
      <c r="F261" s="30" t="e">
        <f>LEFT(F259,F260-1)</f>
        <v>#VALUE!</v>
      </c>
      <c r="G261" s="30" t="e">
        <f>LEFT(G259,G260-1)</f>
        <v>#VALUE!</v>
      </c>
      <c r="H261" s="30" t="e">
        <f>LEFT(H259,H260-1)</f>
        <v>#VALUE!</v>
      </c>
      <c r="I261" s="30" t="e">
        <f>LEFT(I259,I260-1)</f>
        <v>#VALUE!</v>
      </c>
      <c r="J261" s="30" t="e">
        <f>LEFT(J259,J260-1)</f>
        <v>#VALUE!</v>
      </c>
      <c r="K261" s="30" t="e">
        <f t="shared" ref="K261:M261" si="2">LEFT(K259,K260-1)</f>
        <v>#VALUE!</v>
      </c>
      <c r="L261" s="30" t="e">
        <f t="shared" si="2"/>
        <v>#VALUE!</v>
      </c>
      <c r="M261" s="30" t="e">
        <f t="shared" si="2"/>
        <v>#VALUE!</v>
      </c>
    </row>
    <row r="262" spans="1:13" x14ac:dyDescent="0.35">
      <c r="A262" s="8"/>
      <c r="B262" s="30" t="str">
        <f t="shared" ref="B262:C262" si="3">TRIM(B259)</f>
        <v>88,651350140</v>
      </c>
      <c r="C262" s="30" t="str">
        <f t="shared" si="3"/>
        <v>651350140</v>
      </c>
      <c r="D262" s="30" t="e">
        <f t="shared" ref="D262" si="4">TRIM(D259)</f>
        <v>#VALUE!</v>
      </c>
      <c r="E262" s="30" t="e">
        <f t="shared" ref="E262:J262" si="5">TRIM(E259)</f>
        <v>#VALUE!</v>
      </c>
      <c r="F262" s="30" t="e">
        <f t="shared" si="5"/>
        <v>#VALUE!</v>
      </c>
      <c r="G262" s="30" t="e">
        <f t="shared" si="5"/>
        <v>#VALUE!</v>
      </c>
      <c r="H262" s="30" t="e">
        <f t="shared" si="5"/>
        <v>#VALUE!</v>
      </c>
      <c r="I262" s="30" t="e">
        <f t="shared" si="5"/>
        <v>#VALUE!</v>
      </c>
      <c r="J262" s="30" t="e">
        <f t="shared" si="5"/>
        <v>#VALUE!</v>
      </c>
      <c r="K262" s="30" t="e">
        <f t="shared" ref="K262:M262" si="6">TRIM(K259)</f>
        <v>#VALUE!</v>
      </c>
      <c r="L262" s="30" t="e">
        <f t="shared" si="6"/>
        <v>#VALUE!</v>
      </c>
      <c r="M262" s="30" t="e">
        <f t="shared" si="6"/>
        <v>#VALUE!</v>
      </c>
    </row>
    <row r="263" spans="1:13" x14ac:dyDescent="0.35">
      <c r="A263" s="8"/>
      <c r="B263" s="30">
        <f t="shared" ref="B263:D263" si="7">IF(RIGHT(B262,1)="/",1,0)</f>
        <v>0</v>
      </c>
      <c r="C263" s="30">
        <f t="shared" ref="C263" si="8">IF(RIGHT(C262,1)="/",1,0)</f>
        <v>0</v>
      </c>
      <c r="D263" s="30" t="e">
        <f t="shared" si="7"/>
        <v>#VALUE!</v>
      </c>
      <c r="E263" s="30" t="e">
        <f t="shared" ref="E263" si="9">IF(RIGHT(E262,1)="/",1,0)</f>
        <v>#VALUE!</v>
      </c>
      <c r="F263" s="30" t="e">
        <f t="shared" ref="F263" si="10">IF(RIGHT(F262,1)="/",1,0)</f>
        <v>#VALUE!</v>
      </c>
      <c r="G263" s="30" t="e">
        <f t="shared" ref="G263" si="11">IF(RIGHT(G262,1)="/",1,0)</f>
        <v>#VALUE!</v>
      </c>
      <c r="H263" s="30" t="e">
        <f t="shared" ref="H263" si="12">IF(RIGHT(H262,1)="/",1,0)</f>
        <v>#VALUE!</v>
      </c>
      <c r="I263" s="30" t="e">
        <f t="shared" ref="I263" si="13">IF(RIGHT(I262,1)="/",1,0)</f>
        <v>#VALUE!</v>
      </c>
      <c r="J263" s="30" t="e">
        <f t="shared" ref="J263" si="14">IF(RIGHT(J262,1)="/",1,0)</f>
        <v>#VALUE!</v>
      </c>
      <c r="K263" s="30" t="e">
        <f t="shared" ref="K263" si="15">IF(RIGHT(K262,1)="/",1,0)</f>
        <v>#VALUE!</v>
      </c>
      <c r="L263" s="30" t="e">
        <f t="shared" ref="L263" si="16">IF(RIGHT(L262,1)="/",1,0)</f>
        <v>#VALUE!</v>
      </c>
      <c r="M263" s="30" t="e">
        <f t="shared" ref="M263" si="17">IF(RIGHT(M262,1)="/",1,0)</f>
        <v>#VALUE!</v>
      </c>
    </row>
    <row r="264" spans="1:13" x14ac:dyDescent="0.35">
      <c r="A264" s="8"/>
      <c r="B264" s="30" t="str">
        <f>IFERROR(B261,LEFT(B262,LEN(B262)-B263))</f>
        <v>88</v>
      </c>
      <c r="C264" s="30" t="str">
        <f t="shared" ref="C264" si="18">IFERROR(C261,LEFT(C262,LEN(C262)-C263))</f>
        <v>651350140</v>
      </c>
      <c r="D264" s="30" t="e">
        <f>IFERROR(D261,LEFT(D262,LEN(D262)-D263))</f>
        <v>#VALUE!</v>
      </c>
      <c r="E264" s="30" t="e">
        <f t="shared" ref="E264:J264" si="19">IFERROR(E261,LEFT(E262,LEN(E262)-E263))</f>
        <v>#VALUE!</v>
      </c>
      <c r="F264" s="30" t="e">
        <f t="shared" si="19"/>
        <v>#VALUE!</v>
      </c>
      <c r="G264" s="30" t="e">
        <f t="shared" si="19"/>
        <v>#VALUE!</v>
      </c>
      <c r="H264" s="30" t="e">
        <f t="shared" si="19"/>
        <v>#VALUE!</v>
      </c>
      <c r="I264" s="30" t="e">
        <f t="shared" si="19"/>
        <v>#VALUE!</v>
      </c>
      <c r="J264" s="30" t="e">
        <f t="shared" si="19"/>
        <v>#VALUE!</v>
      </c>
      <c r="K264" s="30" t="e">
        <f t="shared" ref="K264" si="20">IFERROR(K261,LEFT(K262,LEN(K262)-K263))</f>
        <v>#VALUE!</v>
      </c>
      <c r="L264" s="30" t="e">
        <f t="shared" ref="L264" si="21">IFERROR(L261,LEFT(L262,LEN(L262)-L263))</f>
        <v>#VALUE!</v>
      </c>
      <c r="M264" s="30" t="e">
        <f t="shared" ref="M264" si="22">IFERROR(M261,LEFT(M262,LEN(M262)-M263))</f>
        <v>#VALUE!</v>
      </c>
    </row>
    <row r="265" spans="1:13" x14ac:dyDescent="0.35">
      <c r="A265" s="8"/>
    </row>
    <row r="266" spans="1:13" x14ac:dyDescent="0.35">
      <c r="A266" s="8"/>
    </row>
    <row r="267" spans="1:13" x14ac:dyDescent="0.35">
      <c r="A267" s="8"/>
    </row>
    <row r="268" spans="1:13" x14ac:dyDescent="0.35">
      <c r="A268" s="8"/>
    </row>
    <row r="269" spans="1:13" x14ac:dyDescent="0.35">
      <c r="B269" t="str">
        <f>B257</f>
        <v>88,651350140</v>
      </c>
      <c r="C269">
        <f>FIND(",",B269,1)</f>
        <v>3</v>
      </c>
      <c r="D269" t="str">
        <f>LEFT(B269,C269-1)</f>
        <v>88</v>
      </c>
    </row>
    <row r="270" spans="1:13" x14ac:dyDescent="0.35">
      <c r="B270" t="str">
        <f>RIGHT(B269,LEN(B269)-C269)</f>
        <v>651350140</v>
      </c>
      <c r="C270" t="e">
        <f>FIND(",",B270,1)</f>
        <v>#VALUE!</v>
      </c>
      <c r="D270" t="e">
        <f>LEFT(B270,C270-1)</f>
        <v>#VALUE!</v>
      </c>
    </row>
    <row r="271" spans="1:13" x14ac:dyDescent="0.35">
      <c r="B271" t="e">
        <f t="shared" ref="B271:B278" si="23">RIGHT(B270,LEN(B270)-C270)</f>
        <v>#VALUE!</v>
      </c>
      <c r="C271" t="e">
        <f t="shared" ref="C271:C278" si="24">FIND(",",B271,1)</f>
        <v>#VALUE!</v>
      </c>
      <c r="D271" t="e">
        <f t="shared" ref="D271:D278" si="25">LEFT(B271,C271-1)</f>
        <v>#VALUE!</v>
      </c>
    </row>
    <row r="272" spans="1:13" x14ac:dyDescent="0.35">
      <c r="B272" t="e">
        <f t="shared" si="23"/>
        <v>#VALUE!</v>
      </c>
      <c r="C272" t="e">
        <f t="shared" si="24"/>
        <v>#VALUE!</v>
      </c>
      <c r="D272" t="e">
        <f t="shared" si="25"/>
        <v>#VALUE!</v>
      </c>
    </row>
    <row r="273" spans="2:4" x14ac:dyDescent="0.35">
      <c r="B273" t="e">
        <f t="shared" si="23"/>
        <v>#VALUE!</v>
      </c>
      <c r="C273" t="e">
        <f t="shared" si="24"/>
        <v>#VALUE!</v>
      </c>
      <c r="D273" t="e">
        <f t="shared" si="25"/>
        <v>#VALUE!</v>
      </c>
    </row>
    <row r="274" spans="2:4" x14ac:dyDescent="0.35">
      <c r="B274" t="e">
        <f t="shared" si="23"/>
        <v>#VALUE!</v>
      </c>
      <c r="C274" t="e">
        <f t="shared" si="24"/>
        <v>#VALUE!</v>
      </c>
      <c r="D274" t="e">
        <f t="shared" si="25"/>
        <v>#VALUE!</v>
      </c>
    </row>
    <row r="275" spans="2:4" x14ac:dyDescent="0.35">
      <c r="B275" t="e">
        <f t="shared" si="23"/>
        <v>#VALUE!</v>
      </c>
      <c r="C275" t="e">
        <f t="shared" si="24"/>
        <v>#VALUE!</v>
      </c>
      <c r="D275" t="e">
        <f t="shared" si="25"/>
        <v>#VALUE!</v>
      </c>
    </row>
    <row r="276" spans="2:4" x14ac:dyDescent="0.35">
      <c r="B276" t="e">
        <f t="shared" si="23"/>
        <v>#VALUE!</v>
      </c>
      <c r="C276" t="e">
        <f t="shared" si="24"/>
        <v>#VALUE!</v>
      </c>
      <c r="D276" t="e">
        <f t="shared" si="25"/>
        <v>#VALUE!</v>
      </c>
    </row>
    <row r="277" spans="2:4" x14ac:dyDescent="0.35">
      <c r="B277" t="e">
        <f t="shared" si="23"/>
        <v>#VALUE!</v>
      </c>
      <c r="C277" t="e">
        <f t="shared" si="24"/>
        <v>#VALUE!</v>
      </c>
      <c r="D277" t="e">
        <f t="shared" si="25"/>
        <v>#VALUE!</v>
      </c>
    </row>
    <row r="278" spans="2:4" x14ac:dyDescent="0.35">
      <c r="B278" t="e">
        <f t="shared" si="23"/>
        <v>#VALUE!</v>
      </c>
      <c r="C278" t="e">
        <f t="shared" si="24"/>
        <v>#VALUE!</v>
      </c>
      <c r="D278" t="e">
        <f t="shared" si="25"/>
        <v>#VALUE!</v>
      </c>
    </row>
    <row r="289" spans="2:3" x14ac:dyDescent="0.35">
      <c r="B289" t="s">
        <v>111</v>
      </c>
      <c r="C289" t="s">
        <v>112</v>
      </c>
    </row>
    <row r="290" spans="2:3" hidden="1" x14ac:dyDescent="0.35">
      <c r="B290" t="s">
        <v>0</v>
      </c>
      <c r="C290" t="s">
        <v>37</v>
      </c>
    </row>
    <row r="291" spans="2:3" hidden="1" x14ac:dyDescent="0.35">
      <c r="B291" t="s">
        <v>2</v>
      </c>
      <c r="C291" t="s">
        <v>59</v>
      </c>
    </row>
    <row r="292" spans="2:3" hidden="1" x14ac:dyDescent="0.35">
      <c r="B292" t="s">
        <v>4</v>
      </c>
      <c r="C292" t="s">
        <v>83</v>
      </c>
    </row>
    <row r="293" spans="2:3" hidden="1" x14ac:dyDescent="0.35">
      <c r="B293" t="s">
        <v>10</v>
      </c>
      <c r="C293" t="s">
        <v>84</v>
      </c>
    </row>
    <row r="294" spans="2:3" hidden="1" x14ac:dyDescent="0.35">
      <c r="B294" t="s">
        <v>10</v>
      </c>
      <c r="C294" t="s">
        <v>85</v>
      </c>
    </row>
    <row r="295" spans="2:3" hidden="1" x14ac:dyDescent="0.35">
      <c r="B295" t="s">
        <v>10</v>
      </c>
      <c r="C295" t="s">
        <v>86</v>
      </c>
    </row>
    <row r="296" spans="2:3" hidden="1" x14ac:dyDescent="0.35">
      <c r="B296" t="s">
        <v>8</v>
      </c>
      <c r="C296" t="s">
        <v>87</v>
      </c>
    </row>
    <row r="297" spans="2:3" hidden="1" x14ac:dyDescent="0.35">
      <c r="B297" t="s">
        <v>4</v>
      </c>
      <c r="C297" t="s">
        <v>88</v>
      </c>
    </row>
    <row r="298" spans="2:3" hidden="1" x14ac:dyDescent="0.35">
      <c r="B298" t="s">
        <v>10</v>
      </c>
      <c r="C298" t="s">
        <v>84</v>
      </c>
    </row>
    <row r="299" spans="2:3" hidden="1" x14ac:dyDescent="0.35">
      <c r="B299" t="s">
        <v>10</v>
      </c>
      <c r="C299" t="s">
        <v>85</v>
      </c>
    </row>
    <row r="300" spans="2:3" hidden="1" x14ac:dyDescent="0.35">
      <c r="B300" t="s">
        <v>10</v>
      </c>
      <c r="C300" t="s">
        <v>86</v>
      </c>
    </row>
    <row r="301" spans="2:3" hidden="1" x14ac:dyDescent="0.35">
      <c r="B301" t="s">
        <v>8</v>
      </c>
      <c r="C301" t="s">
        <v>89</v>
      </c>
    </row>
    <row r="302" spans="2:3" hidden="1" x14ac:dyDescent="0.35">
      <c r="B302" t="s">
        <v>4</v>
      </c>
      <c r="C302" t="s">
        <v>90</v>
      </c>
    </row>
    <row r="303" spans="2:3" hidden="1" x14ac:dyDescent="0.35">
      <c r="B303" t="s">
        <v>10</v>
      </c>
      <c r="C303" t="s">
        <v>91</v>
      </c>
    </row>
    <row r="304" spans="2:3" hidden="1" x14ac:dyDescent="0.35">
      <c r="B304" t="s">
        <v>10</v>
      </c>
      <c r="C304" t="s">
        <v>85</v>
      </c>
    </row>
    <row r="305" spans="2:3" hidden="1" x14ac:dyDescent="0.35">
      <c r="B305" t="s">
        <v>10</v>
      </c>
      <c r="C305" t="s">
        <v>92</v>
      </c>
    </row>
    <row r="306" spans="2:3" hidden="1" x14ac:dyDescent="0.35">
      <c r="B306" t="s">
        <v>6</v>
      </c>
      <c r="C306" t="s">
        <v>93</v>
      </c>
    </row>
    <row r="307" spans="2:3" hidden="1" x14ac:dyDescent="0.35">
      <c r="B307" t="s">
        <v>6</v>
      </c>
      <c r="C307" t="s">
        <v>94</v>
      </c>
    </row>
    <row r="308" spans="2:3" hidden="1" x14ac:dyDescent="0.35">
      <c r="B308" t="s">
        <v>10</v>
      </c>
      <c r="C308" s="27">
        <v>88651350140</v>
      </c>
    </row>
    <row r="309" spans="2:3" hidden="1" x14ac:dyDescent="0.35">
      <c r="B309" t="s">
        <v>6</v>
      </c>
      <c r="C309" t="s">
        <v>95</v>
      </c>
    </row>
    <row r="310" spans="2:3" hidden="1" x14ac:dyDescent="0.35">
      <c r="B310" t="s">
        <v>10</v>
      </c>
      <c r="C310" t="s">
        <v>96</v>
      </c>
    </row>
    <row r="311" spans="2:3" hidden="1" x14ac:dyDescent="0.35">
      <c r="B311" t="s">
        <v>6</v>
      </c>
      <c r="C311" t="s">
        <v>97</v>
      </c>
    </row>
    <row r="312" spans="2:3" hidden="1" x14ac:dyDescent="0.35">
      <c r="B312" t="s">
        <v>6</v>
      </c>
      <c r="C312" t="s">
        <v>98</v>
      </c>
    </row>
    <row r="313" spans="2:3" hidden="1" x14ac:dyDescent="0.35">
      <c r="B313" t="s">
        <v>6</v>
      </c>
      <c r="C313" t="s">
        <v>99</v>
      </c>
    </row>
    <row r="314" spans="2:3" hidden="1" x14ac:dyDescent="0.35">
      <c r="B314" t="s">
        <v>6</v>
      </c>
      <c r="C314" t="s">
        <v>100</v>
      </c>
    </row>
    <row r="315" spans="2:3" hidden="1" x14ac:dyDescent="0.35">
      <c r="B315" t="s">
        <v>6</v>
      </c>
      <c r="C315" t="s">
        <v>101</v>
      </c>
    </row>
    <row r="316" spans="2:3" hidden="1" x14ac:dyDescent="0.35">
      <c r="B316" t="s">
        <v>6</v>
      </c>
      <c r="C316" t="s">
        <v>102</v>
      </c>
    </row>
    <row r="317" spans="2:3" hidden="1" x14ac:dyDescent="0.35">
      <c r="B317" t="s">
        <v>6</v>
      </c>
      <c r="C317" t="s">
        <v>103</v>
      </c>
    </row>
    <row r="318" spans="2:3" hidden="1" x14ac:dyDescent="0.35">
      <c r="B318" t="s">
        <v>6</v>
      </c>
      <c r="C318" t="s">
        <v>104</v>
      </c>
    </row>
    <row r="319" spans="2:3" hidden="1" x14ac:dyDescent="0.35">
      <c r="B319" t="s">
        <v>6</v>
      </c>
      <c r="C319" t="s">
        <v>105</v>
      </c>
    </row>
    <row r="320" spans="2:3" hidden="1" x14ac:dyDescent="0.35">
      <c r="B320" t="s">
        <v>8</v>
      </c>
      <c r="C320" t="s">
        <v>106</v>
      </c>
    </row>
    <row r="321" spans="2:12" hidden="1" x14ac:dyDescent="0.35">
      <c r="B321" t="s">
        <v>4</v>
      </c>
      <c r="C321" t="s">
        <v>107</v>
      </c>
    </row>
    <row r="322" spans="2:12" hidden="1" x14ac:dyDescent="0.35">
      <c r="B322" t="s">
        <v>10</v>
      </c>
      <c r="C322" t="s">
        <v>84</v>
      </c>
    </row>
    <row r="323" spans="2:12" hidden="1" x14ac:dyDescent="0.35">
      <c r="B323" t="s">
        <v>10</v>
      </c>
      <c r="C323" t="s">
        <v>85</v>
      </c>
    </row>
    <row r="324" spans="2:12" hidden="1" x14ac:dyDescent="0.35">
      <c r="B324" t="s">
        <v>10</v>
      </c>
      <c r="C324" t="s">
        <v>86</v>
      </c>
    </row>
    <row r="325" spans="2:12" hidden="1" x14ac:dyDescent="0.35">
      <c r="B325" t="s">
        <v>8</v>
      </c>
      <c r="C325" t="s">
        <v>108</v>
      </c>
    </row>
    <row r="326" spans="2:12" x14ac:dyDescent="0.35">
      <c r="B326" t="s">
        <v>12</v>
      </c>
      <c r="C326" t="s">
        <v>109</v>
      </c>
    </row>
    <row r="327" spans="2:12" hidden="1" x14ac:dyDescent="0.35">
      <c r="B327" t="s">
        <v>14</v>
      </c>
      <c r="C327" t="s">
        <v>110</v>
      </c>
    </row>
    <row r="335" spans="2:12" x14ac:dyDescent="0.35">
      <c r="B335" t="s">
        <v>203</v>
      </c>
      <c r="C335" t="s">
        <v>201</v>
      </c>
      <c r="D335" t="s">
        <v>202</v>
      </c>
      <c r="E335" t="s">
        <v>204</v>
      </c>
      <c r="F335" t="s">
        <v>205</v>
      </c>
      <c r="G335" t="s">
        <v>141</v>
      </c>
      <c r="H335" t="s">
        <v>222</v>
      </c>
      <c r="I335" t="s">
        <v>221</v>
      </c>
      <c r="J335" t="s">
        <v>223</v>
      </c>
      <c r="K335" t="s">
        <v>231</v>
      </c>
      <c r="L335" t="s">
        <v>230</v>
      </c>
    </row>
    <row r="336" spans="2:12" x14ac:dyDescent="0.35">
      <c r="B336">
        <v>1</v>
      </c>
      <c r="C336" t="s">
        <v>37</v>
      </c>
      <c r="D336" t="str">
        <f>TRIM(Table12[[#This Row],[original]])</f>
        <v>01,,BNZA,120725,0400,1,78,78/</v>
      </c>
      <c r="E336">
        <f>IF(RIGHT(Table12[[#This Row],[trim]],1)="/",1,0)</f>
        <v>1</v>
      </c>
      <c r="F336" t="str">
        <f>LEFT(Table12[[#This Row],[trim]],LEN(Table12[[#This Row],[trim]])-Table12[[#This Row],[Remove "/"]])</f>
        <v>01,,BNZA,120725,0400,1,78,78</v>
      </c>
      <c r="G336" t="str">
        <f>LEFT(Table12[[#This Row],[original]],2)</f>
        <v>01</v>
      </c>
      <c r="H336" t="str">
        <f>RIGHT(Table12[[#This Row],[Clean String]],LEN(Table12[[#This Row],[Clean String]])-3)</f>
        <v>,BNZA,120725,0400,1,78,78</v>
      </c>
      <c r="I336" s="36" t="str">
        <f>IF(Table12[[#This Row],[0]]="88",IF(G335="88",Table12[[#This Row],[88 string]]&amp;","&amp;I335,Table12[[#This Row],[88 string]]),"")</f>
        <v/>
      </c>
      <c r="J336" s="36" t="str">
        <f>IF(AND(Table12[[#This Row],[0]]&lt;&gt;"88",G335="88"),Table12[[#This Row],[Clean String]]&amp;","&amp;I335,IF(Table12[[#This Row],[0]]&lt;&gt;"88",Table12[[#This Row],[Clean String]],""))</f>
        <v>01,,BNZA,120725,0400,1,78,78</v>
      </c>
      <c r="K336" s="36" t="s">
        <v>206</v>
      </c>
      <c r="L336" s="36"/>
    </row>
    <row r="337" spans="2:12" x14ac:dyDescent="0.35">
      <c r="B337">
        <v>2</v>
      </c>
      <c r="C337" t="s">
        <v>59</v>
      </c>
      <c r="D337" t="str">
        <f>TRIM(Table12[[#This Row],[original]])</f>
        <v>02,BNZA,NATAAU3M,1,120724,0000/</v>
      </c>
      <c r="E337">
        <f>IF(RIGHT(Table12[[#This Row],[trim]],1)="/",1,0)</f>
        <v>1</v>
      </c>
      <c r="F337" t="str">
        <f>LEFT(Table12[[#This Row],[trim]],LEN(Table12[[#This Row],[trim]])-Table12[[#This Row],[Remove "/"]])</f>
        <v>02,BNZA,NATAAU3M,1,120724,0000</v>
      </c>
      <c r="G337" t="str">
        <f>LEFT(Table12[[#This Row],[original]],2)</f>
        <v>02</v>
      </c>
      <c r="H337" t="str">
        <f>RIGHT(Table12[[#This Row],[Clean String]],LEN(Table12[[#This Row],[Clean String]])-3)</f>
        <v>BNZA,NATAAU3M,1,120724,0000</v>
      </c>
      <c r="I337" s="36" t="str">
        <f>IF(Table12[[#This Row],[0]]="88",IF(G336="88",Table12[[#This Row],[88 string]]&amp;","&amp;I336,Table12[[#This Row],[88 string]]),"")</f>
        <v/>
      </c>
      <c r="J337" s="36" t="str">
        <f>IF(AND(Table12[[#This Row],[0]]&lt;&gt;"88",G336="88"),Table12[[#This Row],[Clean String]]&amp;","&amp;I336,IF(Table12[[#This Row],[0]]&lt;&gt;"88",Table12[[#This Row],[Clean String]],""))</f>
        <v>02,BNZA,NATAAU3M,1,120724,0000</v>
      </c>
      <c r="K337" s="36" t="s">
        <v>207</v>
      </c>
      <c r="L337" s="36"/>
    </row>
    <row r="338" spans="2:12" x14ac:dyDescent="0.35">
      <c r="B338">
        <v>3</v>
      </c>
      <c r="C338" t="s">
        <v>83</v>
      </c>
      <c r="D338" t="str">
        <f>TRIM(Table12[[#This Row],[original]])</f>
        <v>03,594481027,AUD,015,13467-,100,000,102,000,400/</v>
      </c>
      <c r="E338">
        <f>IF(RIGHT(Table12[[#This Row],[trim]],1)="/",1,0)</f>
        <v>1</v>
      </c>
      <c r="F338" t="str">
        <f>LEFT(Table12[[#This Row],[trim]],LEN(Table12[[#This Row],[trim]])-Table12[[#This Row],[Remove "/"]])</f>
        <v>03,594481027,AUD,015,13467-,100,000,102,000,400</v>
      </c>
      <c r="G338" t="str">
        <f>LEFT(Table12[[#This Row],[original]],2)</f>
        <v>03</v>
      </c>
      <c r="H338" t="str">
        <f>RIGHT(Table12[[#This Row],[Clean String]],LEN(Table12[[#This Row],[Clean String]])-3)</f>
        <v>594481027,AUD,015,13467-,100,000,102,000,400</v>
      </c>
      <c r="I338" s="36" t="str">
        <f>IF(Table12[[#This Row],[0]]="88",IF(G337="88",Table12[[#This Row],[88 string]]&amp;","&amp;I337,Table12[[#This Row],[88 string]]),"")</f>
        <v/>
      </c>
      <c r="J338" s="36" t="str">
        <f>IF(AND(Table12[[#This Row],[0]]&lt;&gt;"88",G337="88"),Table12[[#This Row],[Clean String]]&amp;","&amp;I337,IF(Table12[[#This Row],[0]]&lt;&gt;"88",Table12[[#This Row],[Clean String]],""))</f>
        <v>03,594481027,AUD,015,13467-,100,000,102,000,400</v>
      </c>
      <c r="K338" s="36" t="s">
        <v>298</v>
      </c>
      <c r="L338" s="36"/>
    </row>
    <row r="339" spans="2:12" x14ac:dyDescent="0.35">
      <c r="B339">
        <v>4</v>
      </c>
      <c r="C339" t="s">
        <v>84</v>
      </c>
      <c r="D339" t="str">
        <f>TRIM(Table12[[#This Row],[original]])</f>
        <v>88,000,402,000,500,000,501,000,502/</v>
      </c>
      <c r="E339">
        <f>IF(RIGHT(Table12[[#This Row],[trim]],1)="/",1,0)</f>
        <v>1</v>
      </c>
      <c r="F339" t="str">
        <f>LEFT(Table12[[#This Row],[trim]],LEN(Table12[[#This Row],[trim]])-Table12[[#This Row],[Remove "/"]])</f>
        <v>88,000,402,000,500,000,501,000,502</v>
      </c>
      <c r="G339" t="str">
        <f>LEFT(Table12[[#This Row],[original]],2)</f>
        <v>88</v>
      </c>
      <c r="H339" t="str">
        <f>RIGHT(Table12[[#This Row],[Clean String]],LEN(Table12[[#This Row],[Clean String]])-3)</f>
        <v>000,402,000,500,000,501,000,502</v>
      </c>
      <c r="I339" s="36" t="str">
        <f>IF(Table12[[#This Row],[0]]="88",IF(G338="88",Table12[[#This Row],[88 string]]&amp;","&amp;I338,Table12[[#This Row],[88 string]]),"")</f>
        <v>000,402,000,500,000,501,000,502</v>
      </c>
      <c r="J339" s="36" t="str">
        <f>IF(AND(Table12[[#This Row],[0]]&lt;&gt;"88",G338="88"),Table12[[#This Row],[Clean String]]&amp;","&amp;I338,IF(Table12[[#This Row],[0]]&lt;&gt;"88",Table12[[#This Row],[Clean String]],""))</f>
        <v/>
      </c>
      <c r="K339" s="36" t="s">
        <v>224</v>
      </c>
      <c r="L339" s="36"/>
    </row>
    <row r="340" spans="2:12" x14ac:dyDescent="0.35">
      <c r="B340">
        <v>5</v>
      </c>
      <c r="C340" t="s">
        <v>85</v>
      </c>
      <c r="D340" t="str">
        <f>TRIM(Table12[[#This Row],[original]])</f>
        <v>88,000,503,000,965,000,966,000/</v>
      </c>
      <c r="E340">
        <f>IF(RIGHT(Table12[[#This Row],[trim]],1)="/",1,0)</f>
        <v>1</v>
      </c>
      <c r="F340" t="str">
        <f>LEFT(Table12[[#This Row],[trim]],LEN(Table12[[#This Row],[trim]])-Table12[[#This Row],[Remove "/"]])</f>
        <v>88,000,503,000,965,000,966,000</v>
      </c>
      <c r="G340" t="str">
        <f>LEFT(Table12[[#This Row],[original]],2)</f>
        <v>88</v>
      </c>
      <c r="H340" t="str">
        <f>RIGHT(Table12[[#This Row],[Clean String]],LEN(Table12[[#This Row],[Clean String]])-3)</f>
        <v>000,503,000,965,000,966,000</v>
      </c>
      <c r="I340" s="36" t="str">
        <f>IF(Table12[[#This Row],[0]]="88",IF(G339="88",Table12[[#This Row],[88 string]]&amp;","&amp;I339,Table12[[#This Row],[88 string]]),"")</f>
        <v>000,503,000,965,000,966,000,000,402,000,500,000,501,000,502</v>
      </c>
      <c r="J340" s="36" t="str">
        <f>IF(AND(Table12[[#This Row],[0]]&lt;&gt;"88",G339="88"),Table12[[#This Row],[Clean String]]&amp;","&amp;I339,IF(Table12[[#This Row],[0]]&lt;&gt;"88",Table12[[#This Row],[Clean String]],""))</f>
        <v/>
      </c>
      <c r="K340" s="36" t="s">
        <v>224</v>
      </c>
      <c r="L340" s="36"/>
    </row>
    <row r="341" spans="2:12" x14ac:dyDescent="0.35">
      <c r="B341">
        <v>6</v>
      </c>
      <c r="C341" t="s">
        <v>86</v>
      </c>
      <c r="D341" t="str">
        <f>TRIM(Table12[[#This Row],[original]])</f>
        <v>88,967,000,968,000,969,000/</v>
      </c>
      <c r="E341">
        <f>IF(RIGHT(Table12[[#This Row],[trim]],1)="/",1,0)</f>
        <v>1</v>
      </c>
      <c r="F341" t="str">
        <f>LEFT(Table12[[#This Row],[trim]],LEN(Table12[[#This Row],[trim]])-Table12[[#This Row],[Remove "/"]])</f>
        <v>88,967,000,968,000,969,000</v>
      </c>
      <c r="G341" t="str">
        <f>LEFT(Table12[[#This Row],[original]],2)</f>
        <v>88</v>
      </c>
      <c r="H341" t="str">
        <f>RIGHT(Table12[[#This Row],[Clean String]],LEN(Table12[[#This Row],[Clean String]])-3)</f>
        <v>967,000,968,000,969,000</v>
      </c>
      <c r="I341" s="36" t="str">
        <f>IF(Table12[[#This Row],[0]]="88",IF(G340="88",Table12[[#This Row],[88 string]]&amp;","&amp;I340,Table12[[#This Row],[88 string]]),"")</f>
        <v>967,000,968,000,969,000,000,503,000,965,000,966,000,000,402,000,500,000,501,000,502</v>
      </c>
      <c r="J341" s="36" t="str">
        <f>IF(AND(Table12[[#This Row],[0]]&lt;&gt;"88",G340="88"),Table12[[#This Row],[Clean String]]&amp;","&amp;I340,IF(Table12[[#This Row],[0]]&lt;&gt;"88",Table12[[#This Row],[Clean String]],""))</f>
        <v/>
      </c>
      <c r="K341" s="36" t="s">
        <v>224</v>
      </c>
      <c r="L341" s="36"/>
    </row>
    <row r="342" spans="2:12" x14ac:dyDescent="0.35">
      <c r="B342">
        <v>7</v>
      </c>
      <c r="C342" t="s">
        <v>87</v>
      </c>
      <c r="D342" t="str">
        <f>TRIM(Table12[[#This Row],[original]])</f>
        <v>49,-13467,-13467/</v>
      </c>
      <c r="E342">
        <f>IF(RIGHT(Table12[[#This Row],[trim]],1)="/",1,0)</f>
        <v>1</v>
      </c>
      <c r="F342" t="str">
        <f>LEFT(Table12[[#This Row],[trim]],LEN(Table12[[#This Row],[trim]])-Table12[[#This Row],[Remove "/"]])</f>
        <v>49,-13467,-13467</v>
      </c>
      <c r="G342" t="str">
        <f>LEFT(Table12[[#This Row],[original]],2)</f>
        <v>49</v>
      </c>
      <c r="H342" t="str">
        <f>RIGHT(Table12[[#This Row],[Clean String]],LEN(Table12[[#This Row],[Clean String]])-3)</f>
        <v>-13467,-13467</v>
      </c>
      <c r="I342" s="36" t="str">
        <f>IF(Table12[[#This Row],[0]]="88",IF(G341="88",Table12[[#This Row],[88 string]]&amp;","&amp;I341,Table12[[#This Row],[88 string]]),"")</f>
        <v/>
      </c>
      <c r="J342" s="36" t="str">
        <f>IF(AND(Table12[[#This Row],[0]]&lt;&gt;"88",G341="88"),Table12[[#This Row],[Clean String]]&amp;","&amp;I341,IF(Table12[[#This Row],[0]]&lt;&gt;"88",Table12[[#This Row],[Clean String]],""))</f>
        <v>49,-13467,-13467,967,000,968,000,969,000,000,503,000,965,000,966,000,000,402,000,500,000,501,000,502</v>
      </c>
      <c r="K342" s="36" t="s">
        <v>208</v>
      </c>
      <c r="L342" s="36"/>
    </row>
    <row r="343" spans="2:12" x14ac:dyDescent="0.35">
      <c r="B343">
        <v>8</v>
      </c>
      <c r="C343" t="s">
        <v>88</v>
      </c>
      <c r="D343" t="str">
        <f>TRIM(Table12[[#This Row],[original]])</f>
        <v>03,823840968,AUD,015,1989,100,000,102,000,400/</v>
      </c>
      <c r="E343">
        <f>IF(RIGHT(Table12[[#This Row],[trim]],1)="/",1,0)</f>
        <v>1</v>
      </c>
      <c r="F343" t="str">
        <f>LEFT(Table12[[#This Row],[trim]],LEN(Table12[[#This Row],[trim]])-Table12[[#This Row],[Remove "/"]])</f>
        <v>03,823840968,AUD,015,1989,100,000,102,000,400</v>
      </c>
      <c r="G343" t="str">
        <f>LEFT(Table12[[#This Row],[original]],2)</f>
        <v>03</v>
      </c>
      <c r="H343" t="str">
        <f>RIGHT(Table12[[#This Row],[Clean String]],LEN(Table12[[#This Row],[Clean String]])-3)</f>
        <v>823840968,AUD,015,1989,100,000,102,000,400</v>
      </c>
      <c r="I343" s="36" t="str">
        <f>IF(Table12[[#This Row],[0]]="88",IF(G342="88",Table12[[#This Row],[88 string]]&amp;","&amp;I342,Table12[[#This Row],[88 string]]),"")</f>
        <v/>
      </c>
      <c r="J343" s="36" t="str">
        <f>IF(AND(Table12[[#This Row],[0]]&lt;&gt;"88",G342="88"),Table12[[#This Row],[Clean String]]&amp;","&amp;I342,IF(Table12[[#This Row],[0]]&lt;&gt;"88",Table12[[#This Row],[Clean String]],""))</f>
        <v>03,823840968,AUD,015,1989,100,000,102,000,400</v>
      </c>
      <c r="K343" s="36" t="s">
        <v>297</v>
      </c>
      <c r="L343" s="36"/>
    </row>
    <row r="344" spans="2:12" x14ac:dyDescent="0.35">
      <c r="B344">
        <v>9</v>
      </c>
      <c r="C344" t="s">
        <v>84</v>
      </c>
      <c r="D344" t="str">
        <f>TRIM(Table12[[#This Row],[original]])</f>
        <v>88,000,402,000,500,000,501,000,502/</v>
      </c>
      <c r="E344">
        <f>IF(RIGHT(Table12[[#This Row],[trim]],1)="/",1,0)</f>
        <v>1</v>
      </c>
      <c r="F344" t="str">
        <f>LEFT(Table12[[#This Row],[trim]],LEN(Table12[[#This Row],[trim]])-Table12[[#This Row],[Remove "/"]])</f>
        <v>88,000,402,000,500,000,501,000,502</v>
      </c>
      <c r="G344" t="str">
        <f>LEFT(Table12[[#This Row],[original]],2)</f>
        <v>88</v>
      </c>
      <c r="H344" t="str">
        <f>RIGHT(Table12[[#This Row],[Clean String]],LEN(Table12[[#This Row],[Clean String]])-3)</f>
        <v>000,402,000,500,000,501,000,502</v>
      </c>
      <c r="I344" s="36" t="str">
        <f>IF(Table12[[#This Row],[0]]="88",IF(G343="88",Table12[[#This Row],[88 string]]&amp;","&amp;I343,Table12[[#This Row],[88 string]]),"")</f>
        <v>000,402,000,500,000,501,000,502</v>
      </c>
      <c r="J344" s="36" t="str">
        <f>IF(AND(Table12[[#This Row],[0]]&lt;&gt;"88",G343="88"),Table12[[#This Row],[Clean String]]&amp;","&amp;I343,IF(Table12[[#This Row],[0]]&lt;&gt;"88",Table12[[#This Row],[Clean String]],""))</f>
        <v/>
      </c>
      <c r="K344" s="36" t="s">
        <v>224</v>
      </c>
      <c r="L344" s="36"/>
    </row>
    <row r="345" spans="2:12" x14ac:dyDescent="0.35">
      <c r="B345">
        <v>10</v>
      </c>
      <c r="C345" t="s">
        <v>85</v>
      </c>
      <c r="D345" t="str">
        <f>TRIM(Table12[[#This Row],[original]])</f>
        <v>88,000,503,000,965,000,966,000/</v>
      </c>
      <c r="E345">
        <f>IF(RIGHT(Table12[[#This Row],[trim]],1)="/",1,0)</f>
        <v>1</v>
      </c>
      <c r="F345" t="str">
        <f>LEFT(Table12[[#This Row],[trim]],LEN(Table12[[#This Row],[trim]])-Table12[[#This Row],[Remove "/"]])</f>
        <v>88,000,503,000,965,000,966,000</v>
      </c>
      <c r="G345" t="str">
        <f>LEFT(Table12[[#This Row],[original]],2)</f>
        <v>88</v>
      </c>
      <c r="H345" t="str">
        <f>RIGHT(Table12[[#This Row],[Clean String]],LEN(Table12[[#This Row],[Clean String]])-3)</f>
        <v>000,503,000,965,000,966,000</v>
      </c>
      <c r="I345" s="36" t="str">
        <f>IF(Table12[[#This Row],[0]]="88",IF(G344="88",Table12[[#This Row],[88 string]]&amp;","&amp;I344,Table12[[#This Row],[88 string]]),"")</f>
        <v>000,503,000,965,000,966,000,000,402,000,500,000,501,000,502</v>
      </c>
      <c r="J345" s="36" t="str">
        <f>IF(AND(Table12[[#This Row],[0]]&lt;&gt;"88",G344="88"),Table12[[#This Row],[Clean String]]&amp;","&amp;I344,IF(Table12[[#This Row],[0]]&lt;&gt;"88",Table12[[#This Row],[Clean String]],""))</f>
        <v/>
      </c>
      <c r="K345" s="36" t="s">
        <v>224</v>
      </c>
      <c r="L345" s="36"/>
    </row>
    <row r="346" spans="2:12" x14ac:dyDescent="0.35">
      <c r="B346">
        <v>11</v>
      </c>
      <c r="C346" t="s">
        <v>86</v>
      </c>
      <c r="D346" t="str">
        <f>TRIM(Table12[[#This Row],[original]])</f>
        <v>88,967,000,968,000,969,000/</v>
      </c>
      <c r="E346">
        <f>IF(RIGHT(Table12[[#This Row],[trim]],1)="/",1,0)</f>
        <v>1</v>
      </c>
      <c r="F346" t="str">
        <f>LEFT(Table12[[#This Row],[trim]],LEN(Table12[[#This Row],[trim]])-Table12[[#This Row],[Remove "/"]])</f>
        <v>88,967,000,968,000,969,000</v>
      </c>
      <c r="G346" t="str">
        <f>LEFT(Table12[[#This Row],[original]],2)</f>
        <v>88</v>
      </c>
      <c r="H346" t="str">
        <f>RIGHT(Table12[[#This Row],[Clean String]],LEN(Table12[[#This Row],[Clean String]])-3)</f>
        <v>967,000,968,000,969,000</v>
      </c>
      <c r="I346" s="36" t="str">
        <f>IF(Table12[[#This Row],[0]]="88",IF(G345="88",Table12[[#This Row],[88 string]]&amp;","&amp;I345,Table12[[#This Row],[88 string]]),"")</f>
        <v>967,000,968,000,969,000,000,503,000,965,000,966,000,000,402,000,500,000,501,000,502</v>
      </c>
      <c r="J346" s="36" t="str">
        <f>IF(AND(Table12[[#This Row],[0]]&lt;&gt;"88",G345="88"),Table12[[#This Row],[Clean String]]&amp;","&amp;I345,IF(Table12[[#This Row],[0]]&lt;&gt;"88",Table12[[#This Row],[Clean String]],""))</f>
        <v/>
      </c>
      <c r="K346" s="36" t="s">
        <v>224</v>
      </c>
      <c r="L346" s="36"/>
    </row>
    <row r="347" spans="2:12" x14ac:dyDescent="0.35">
      <c r="B347">
        <v>12</v>
      </c>
      <c r="C347" t="s">
        <v>89</v>
      </c>
      <c r="D347" t="str">
        <f>TRIM(Table12[[#This Row],[original]])</f>
        <v>49,1989,1989/</v>
      </c>
      <c r="E347">
        <f>IF(RIGHT(Table12[[#This Row],[trim]],1)="/",1,0)</f>
        <v>1</v>
      </c>
      <c r="F347" t="str">
        <f>LEFT(Table12[[#This Row],[trim]],LEN(Table12[[#This Row],[trim]])-Table12[[#This Row],[Remove "/"]])</f>
        <v>49,1989,1989</v>
      </c>
      <c r="G347" t="str">
        <f>LEFT(Table12[[#This Row],[original]],2)</f>
        <v>49</v>
      </c>
      <c r="H347" t="str">
        <f>RIGHT(Table12[[#This Row],[Clean String]],LEN(Table12[[#This Row],[Clean String]])-3)</f>
        <v>1989,1989</v>
      </c>
      <c r="I347" s="36" t="str">
        <f>IF(Table12[[#This Row],[0]]="88",IF(G346="88",Table12[[#This Row],[88 string]]&amp;","&amp;I346,Table12[[#This Row],[88 string]]),"")</f>
        <v/>
      </c>
      <c r="J347" s="36" t="str">
        <f>IF(AND(Table12[[#This Row],[0]]&lt;&gt;"88",G346="88"),Table12[[#This Row],[Clean String]]&amp;","&amp;I346,IF(Table12[[#This Row],[0]]&lt;&gt;"88",Table12[[#This Row],[Clean String]],""))</f>
        <v>49,1989,1989,967,000,968,000,969,000,000,503,000,965,000,966,000,000,402,000,500,000,501,000,502</v>
      </c>
      <c r="K347" s="36" t="s">
        <v>209</v>
      </c>
      <c r="L347" s="36"/>
    </row>
    <row r="348" spans="2:12" x14ac:dyDescent="0.35">
      <c r="B348">
        <v>13</v>
      </c>
      <c r="C348" t="s">
        <v>90</v>
      </c>
      <c r="D348" t="str">
        <f>TRIM(Table12[[#This Row],[original]])</f>
        <v>03,553686978,AUD,015,2310405,100,64598,102,100,400/</v>
      </c>
      <c r="E348">
        <f>IF(RIGHT(Table12[[#This Row],[trim]],1)="/",1,0)</f>
        <v>1</v>
      </c>
      <c r="F348" t="str">
        <f>LEFT(Table12[[#This Row],[trim]],LEN(Table12[[#This Row],[trim]])-Table12[[#This Row],[Remove "/"]])</f>
        <v>03,553686978,AUD,015,2310405,100,64598,102,100,400</v>
      </c>
      <c r="G348" t="str">
        <f>LEFT(Table12[[#This Row],[original]],2)</f>
        <v>03</v>
      </c>
      <c r="H348" t="str">
        <f>RIGHT(Table12[[#This Row],[Clean String]],LEN(Table12[[#This Row],[Clean String]])-3)</f>
        <v>553686978,AUD,015,2310405,100,64598,102,100,400</v>
      </c>
      <c r="I348" s="36" t="str">
        <f>IF(Table12[[#This Row],[0]]="88",IF(G347="88",Table12[[#This Row],[88 string]]&amp;","&amp;I347,Table12[[#This Row],[88 string]]),"")</f>
        <v/>
      </c>
      <c r="J348" s="36" t="str">
        <f>IF(AND(Table12[[#This Row],[0]]&lt;&gt;"88",G347="88"),Table12[[#This Row],[Clean String]]&amp;","&amp;I347,IF(Table12[[#This Row],[0]]&lt;&gt;"88",Table12[[#This Row],[Clean String]],""))</f>
        <v>03,553686978,AUD,015,2310405,100,64598,102,100,400</v>
      </c>
      <c r="K348" s="36" t="s">
        <v>296</v>
      </c>
      <c r="L348" s="36"/>
    </row>
    <row r="349" spans="2:12" x14ac:dyDescent="0.35">
      <c r="B349">
        <v>14</v>
      </c>
      <c r="C349" t="s">
        <v>91</v>
      </c>
      <c r="D349" t="str">
        <f>TRIM(Table12[[#This Row],[original]])</f>
        <v>88,4171255,402,800,500,000,501,000,502/</v>
      </c>
      <c r="E349">
        <f>IF(RIGHT(Table12[[#This Row],[trim]],1)="/",1,0)</f>
        <v>1</v>
      </c>
      <c r="F349" t="str">
        <f>LEFT(Table12[[#This Row],[trim]],LEN(Table12[[#This Row],[trim]])-Table12[[#This Row],[Remove "/"]])</f>
        <v>88,4171255,402,800,500,000,501,000,502</v>
      </c>
      <c r="G349" t="str">
        <f>LEFT(Table12[[#This Row],[original]],2)</f>
        <v>88</v>
      </c>
      <c r="H349" t="str">
        <f>RIGHT(Table12[[#This Row],[Clean String]],LEN(Table12[[#This Row],[Clean String]])-3)</f>
        <v>4171255,402,800,500,000,501,000,502</v>
      </c>
      <c r="I349" s="36" t="str">
        <f>IF(Table12[[#This Row],[0]]="88",IF(G348="88",Table12[[#This Row],[88 string]]&amp;","&amp;I348,Table12[[#This Row],[88 string]]),"")</f>
        <v>4171255,402,800,500,000,501,000,502</v>
      </c>
      <c r="J349" s="36" t="str">
        <f>IF(AND(Table12[[#This Row],[0]]&lt;&gt;"88",G348="88"),Table12[[#This Row],[Clean String]]&amp;","&amp;I348,IF(Table12[[#This Row],[0]]&lt;&gt;"88",Table12[[#This Row],[Clean String]],""))</f>
        <v/>
      </c>
      <c r="K349" s="36" t="s">
        <v>224</v>
      </c>
      <c r="L349" s="36"/>
    </row>
    <row r="350" spans="2:12" x14ac:dyDescent="0.35">
      <c r="B350">
        <v>15</v>
      </c>
      <c r="C350" t="s">
        <v>85</v>
      </c>
      <c r="D350" t="str">
        <f>TRIM(Table12[[#This Row],[original]])</f>
        <v>88,000,503,000,965,000,966,000/</v>
      </c>
      <c r="E350">
        <f>IF(RIGHT(Table12[[#This Row],[trim]],1)="/",1,0)</f>
        <v>1</v>
      </c>
      <c r="F350" t="str">
        <f>LEFT(Table12[[#This Row],[trim]],LEN(Table12[[#This Row],[trim]])-Table12[[#This Row],[Remove "/"]])</f>
        <v>88,000,503,000,965,000,966,000</v>
      </c>
      <c r="G350" t="str">
        <f>LEFT(Table12[[#This Row],[original]],2)</f>
        <v>88</v>
      </c>
      <c r="H350" t="str">
        <f>RIGHT(Table12[[#This Row],[Clean String]],LEN(Table12[[#This Row],[Clean String]])-3)</f>
        <v>000,503,000,965,000,966,000</v>
      </c>
      <c r="I350" s="36" t="str">
        <f>IF(Table12[[#This Row],[0]]="88",IF(G349="88",Table12[[#This Row],[88 string]]&amp;","&amp;I349,Table12[[#This Row],[88 string]]),"")</f>
        <v>000,503,000,965,000,966,000,4171255,402,800,500,000,501,000,502</v>
      </c>
      <c r="J350" s="36" t="str">
        <f>IF(AND(Table12[[#This Row],[0]]&lt;&gt;"88",G349="88"),Table12[[#This Row],[Clean String]]&amp;","&amp;I349,IF(Table12[[#This Row],[0]]&lt;&gt;"88",Table12[[#This Row],[Clean String]],""))</f>
        <v/>
      </c>
      <c r="K350" s="36" t="s">
        <v>224</v>
      </c>
      <c r="L350" s="36"/>
    </row>
    <row r="351" spans="2:12" x14ac:dyDescent="0.35">
      <c r="B351">
        <v>16</v>
      </c>
      <c r="C351" t="s">
        <v>92</v>
      </c>
      <c r="D351" t="str">
        <f>TRIM(Table12[[#This Row],[original]])</f>
        <v>88,967,000,968,000,969,000/</v>
      </c>
      <c r="E351">
        <f>IF(RIGHT(Table12[[#This Row],[trim]],1)="/",1,0)</f>
        <v>1</v>
      </c>
      <c r="F351" t="str">
        <f>LEFT(Table12[[#This Row],[trim]],LEN(Table12[[#This Row],[trim]])-Table12[[#This Row],[Remove "/"]])</f>
        <v>88,967,000,968,000,969,000</v>
      </c>
      <c r="G351" t="str">
        <f>LEFT(Table12[[#This Row],[original]],2)</f>
        <v>88</v>
      </c>
      <c r="H351" t="str">
        <f>RIGHT(Table12[[#This Row],[Clean String]],LEN(Table12[[#This Row],[Clean String]])-3)</f>
        <v>967,000,968,000,969,000</v>
      </c>
      <c r="I351" s="36" t="str">
        <f>IF(Table12[[#This Row],[0]]="88",IF(G350="88",Table12[[#This Row],[88 string]]&amp;","&amp;I350,Table12[[#This Row],[88 string]]),"")</f>
        <v>967,000,968,000,969,000,000,503,000,965,000,966,000,4171255,402,800,500,000,501,000,502</v>
      </c>
      <c r="J351" s="36" t="str">
        <f>IF(AND(Table12[[#This Row],[0]]&lt;&gt;"88",G350="88"),Table12[[#This Row],[Clean String]]&amp;","&amp;I350,IF(Table12[[#This Row],[0]]&lt;&gt;"88",Table12[[#This Row],[Clean String]],""))</f>
        <v/>
      </c>
      <c r="K351" s="36" t="s">
        <v>224</v>
      </c>
      <c r="L351" s="36"/>
    </row>
    <row r="352" spans="2:12" x14ac:dyDescent="0.35">
      <c r="B352">
        <v>17</v>
      </c>
      <c r="C352" t="s">
        <v>93</v>
      </c>
      <c r="D352" t="str">
        <f>TRIM(Table12[[#This Row],[original]])</f>
        <v>16,915,550400,0,000000000163</v>
      </c>
      <c r="E352">
        <f>IF(RIGHT(Table12[[#This Row],[trim]],1)="/",1,0)</f>
        <v>0</v>
      </c>
      <c r="F352" t="str">
        <f>LEFT(Table12[[#This Row],[trim]],LEN(Table12[[#This Row],[trim]])-Table12[[#This Row],[Remove "/"]])</f>
        <v>16,915,550400,0,000000000163</v>
      </c>
      <c r="G352" t="str">
        <f>LEFT(Table12[[#This Row],[original]],2)</f>
        <v>16</v>
      </c>
      <c r="H352" t="str">
        <f>RIGHT(Table12[[#This Row],[Clean String]],LEN(Table12[[#This Row],[Clean String]])-3)</f>
        <v>915,550400,0,000000000163</v>
      </c>
      <c r="I352" s="36" t="str">
        <f>IF(Table12[[#This Row],[0]]="88",IF(G351="88",Table12[[#This Row],[88 string]]&amp;","&amp;I351,Table12[[#This Row],[88 string]]),"")</f>
        <v/>
      </c>
      <c r="J352" s="36" t="str">
        <f>IF(AND(Table12[[#This Row],[0]]&lt;&gt;"88",G351="88"),Table12[[#This Row],[Clean String]]&amp;","&amp;I351,IF(Table12[[#This Row],[0]]&lt;&gt;"88",Table12[[#This Row],[Clean String]],""))</f>
        <v>16,915,550400,0,000000000163,967,000,968,000,969,000,000,503,000,965,000,966,000,4171255,402,800,500,000,501,000,502</v>
      </c>
      <c r="K352" s="36" t="s">
        <v>198</v>
      </c>
      <c r="L352" s="36"/>
    </row>
    <row r="353" spans="2:12" x14ac:dyDescent="0.35">
      <c r="B353">
        <v>18</v>
      </c>
      <c r="C353" t="s">
        <v>94</v>
      </c>
      <c r="D353" t="str">
        <f>TRIM(Table12[[#This Row],[original]])</f>
        <v>16,910,588500,0,0,CASH</v>
      </c>
      <c r="E353">
        <f>IF(RIGHT(Table12[[#This Row],[trim]],1)="/",1,0)</f>
        <v>0</v>
      </c>
      <c r="F353" t="str">
        <f>LEFT(Table12[[#This Row],[trim]],LEN(Table12[[#This Row],[trim]])-Table12[[#This Row],[Remove "/"]])</f>
        <v>16,910,588500,0,0,CASH</v>
      </c>
      <c r="G353" t="str">
        <f>LEFT(Table12[[#This Row],[original]],2)</f>
        <v>16</v>
      </c>
      <c r="H353" t="str">
        <f>RIGHT(Table12[[#This Row],[Clean String]],LEN(Table12[[#This Row],[Clean String]])-3)</f>
        <v>910,588500,0,0,CASH</v>
      </c>
      <c r="I353" s="36" t="str">
        <f>IF(Table12[[#This Row],[0]]="88",IF(G352="88",Table12[[#This Row],[88 string]]&amp;","&amp;I352,Table12[[#This Row],[88 string]]),"")</f>
        <v/>
      </c>
      <c r="J353" s="36" t="str">
        <f>IF(AND(Table12[[#This Row],[0]]&lt;&gt;"88",G352="88"),Table12[[#This Row],[Clean String]]&amp;","&amp;I352,IF(Table12[[#This Row],[0]]&lt;&gt;"88",Table12[[#This Row],[Clean String]],""))</f>
        <v>16,910,588500,0,0,CASH</v>
      </c>
      <c r="K353" s="36" t="s">
        <v>229</v>
      </c>
      <c r="L353" s="36"/>
    </row>
    <row r="354" spans="2:12" x14ac:dyDescent="0.35">
      <c r="B354" s="28">
        <v>19</v>
      </c>
      <c r="C354" s="37" t="s">
        <v>195</v>
      </c>
      <c r="D354" s="28" t="str">
        <f>TRIM(Table12[[#This Row],[original]])</f>
        <v>88,651350140</v>
      </c>
      <c r="E354" s="28">
        <f>IF(RIGHT(Table12[[#This Row],[trim]],1)="/",1,0)</f>
        <v>0</v>
      </c>
      <c r="F354" s="28" t="str">
        <f>LEFT(Table12[[#This Row],[trim]],LEN(Table12[[#This Row],[trim]])-Table12[[#This Row],[Remove "/"]])</f>
        <v>88,651350140</v>
      </c>
      <c r="G354" s="28" t="str">
        <f>LEFT(Table12[[#This Row],[original]],2)</f>
        <v>88</v>
      </c>
      <c r="H354" s="28" t="str">
        <f>RIGHT(Table12[[#This Row],[Clean String]],LEN(Table12[[#This Row],[Clean String]])-3)</f>
        <v>651350140</v>
      </c>
      <c r="I354" s="38" t="str">
        <f>IF(Table12[[#This Row],[0]]="88",IF(G353="88",Table12[[#This Row],[88 string]]&amp;","&amp;I353,Table12[[#This Row],[88 string]]),"")</f>
        <v>651350140</v>
      </c>
      <c r="J354" s="38" t="str">
        <f>IF(AND(Table12[[#This Row],[0]]&lt;&gt;"88",G353="88"),Table12[[#This Row],[Clean String]]&amp;","&amp;I353,IF(Table12[[#This Row],[0]]&lt;&gt;"88",Table12[[#This Row],[Clean String]],""))</f>
        <v/>
      </c>
      <c r="K354" s="38" t="s">
        <v>224</v>
      </c>
      <c r="L354" s="39" t="s">
        <v>232</v>
      </c>
    </row>
    <row r="355" spans="2:12" x14ac:dyDescent="0.35">
      <c r="B355">
        <v>20</v>
      </c>
      <c r="C355" t="s">
        <v>95</v>
      </c>
      <c r="D355" t="str">
        <f>TRIM(Table12[[#This Row],[original]])</f>
        <v>16,910,3000000,0,000000333666,CASH</v>
      </c>
      <c r="E355">
        <f>IF(RIGHT(Table12[[#This Row],[trim]],1)="/",1,0)</f>
        <v>0</v>
      </c>
      <c r="F355" t="str">
        <f>LEFT(Table12[[#This Row],[trim]],LEN(Table12[[#This Row],[trim]])-Table12[[#This Row],[Remove "/"]])</f>
        <v>16,910,3000000,0,000000333666,CASH</v>
      </c>
      <c r="G355" t="str">
        <f>LEFT(Table12[[#This Row],[original]],2)</f>
        <v>16</v>
      </c>
      <c r="H355" t="str">
        <f>RIGHT(Table12[[#This Row],[Clean String]],LEN(Table12[[#This Row],[Clean String]])-3)</f>
        <v>910,3000000,0,000000333666,CASH</v>
      </c>
      <c r="I355" s="36" t="str">
        <f>IF(Table12[[#This Row],[0]]="88",IF(G354="88",Table12[[#This Row],[88 string]]&amp;","&amp;I354,Table12[[#This Row],[88 string]]),"")</f>
        <v/>
      </c>
      <c r="J355" s="36" t="str">
        <f>IF(AND(Table12[[#This Row],[0]]&lt;&gt;"88",G354="88"),Table12[[#This Row],[Clean String]]&amp;","&amp;I354,IF(Table12[[#This Row],[0]]&lt;&gt;"88",Table12[[#This Row],[Clean String]],""))</f>
        <v>16,910,3000000,0,000000333666,CASH,651350140</v>
      </c>
      <c r="K355" s="36" t="s">
        <v>225</v>
      </c>
      <c r="L355" s="36"/>
    </row>
    <row r="356" spans="2:12" x14ac:dyDescent="0.35">
      <c r="B356" s="28">
        <v>21</v>
      </c>
      <c r="C356" s="28" t="s">
        <v>96</v>
      </c>
      <c r="D356" s="28" t="str">
        <f>TRIM(Table12[[#This Row],[original]])</f>
        <v>88,602320778 000333666</v>
      </c>
      <c r="E356" s="28">
        <f>IF(RIGHT(Table12[[#This Row],[trim]],1)="/",1,0)</f>
        <v>0</v>
      </c>
      <c r="F356" s="28" t="str">
        <f>LEFT(Table12[[#This Row],[trim]],LEN(Table12[[#This Row],[trim]])-Table12[[#This Row],[Remove "/"]])</f>
        <v>88,602320778 000333666</v>
      </c>
      <c r="G356" s="28" t="str">
        <f>LEFT(Table12[[#This Row],[original]],2)</f>
        <v>88</v>
      </c>
      <c r="H356" s="28" t="str">
        <f>RIGHT(Table12[[#This Row],[Clean String]],LEN(Table12[[#This Row],[Clean String]])-3)</f>
        <v>602320778 000333666</v>
      </c>
      <c r="I356" s="38" t="str">
        <f>IF(Table12[[#This Row],[0]]="88",IF(G355="88",Table12[[#This Row],[88 string]]&amp;","&amp;I355,Table12[[#This Row],[88 string]]),"")</f>
        <v>602320778 000333666</v>
      </c>
      <c r="J356" s="38" t="str">
        <f>IF(AND(Table12[[#This Row],[0]]&lt;&gt;"88",G355="88"),Table12[[#This Row],[Clean String]]&amp;","&amp;I355,IF(Table12[[#This Row],[0]]&lt;&gt;"88",Table12[[#This Row],[Clean String]],""))</f>
        <v/>
      </c>
      <c r="K356" s="38" t="s">
        <v>224</v>
      </c>
      <c r="L356" s="39" t="s">
        <v>232</v>
      </c>
    </row>
    <row r="357" spans="2:12" x14ac:dyDescent="0.35">
      <c r="B357">
        <v>22</v>
      </c>
      <c r="C357" t="s">
        <v>97</v>
      </c>
      <c r="D357" t="str">
        <f>TRIM(Table12[[#This Row],[original]])</f>
        <v>16,936,64598,0,0,ABC DEF</v>
      </c>
      <c r="E357">
        <f>IF(RIGHT(Table12[[#This Row],[trim]],1)="/",1,0)</f>
        <v>0</v>
      </c>
      <c r="F357" t="str">
        <f>LEFT(Table12[[#This Row],[trim]],LEN(Table12[[#This Row],[trim]])-Table12[[#This Row],[Remove "/"]])</f>
        <v>16,936,64598,0,0,ABC DEF</v>
      </c>
      <c r="G357" t="str">
        <f>LEFT(Table12[[#This Row],[original]],2)</f>
        <v>16</v>
      </c>
      <c r="H357" t="str">
        <f>RIGHT(Table12[[#This Row],[Clean String]],LEN(Table12[[#This Row],[Clean String]])-3)</f>
        <v>936,64598,0,0,ABC DEF</v>
      </c>
      <c r="I357" s="36" t="str">
        <f>IF(Table12[[#This Row],[0]]="88",IF(G356="88",Table12[[#This Row],[88 string]]&amp;","&amp;I356,Table12[[#This Row],[88 string]]),"")</f>
        <v/>
      </c>
      <c r="J357" s="36" t="str">
        <f>IF(AND(Table12[[#This Row],[0]]&lt;&gt;"88",G356="88"),Table12[[#This Row],[Clean String]]&amp;","&amp;I356,IF(Table12[[#This Row],[0]]&lt;&gt;"88",Table12[[#This Row],[Clean String]],""))</f>
        <v>16,936,64598,0,0,ABC DEF,602320778 000333666</v>
      </c>
      <c r="K357" s="36" t="s">
        <v>199</v>
      </c>
      <c r="L357" s="36"/>
    </row>
    <row r="358" spans="2:12" x14ac:dyDescent="0.35">
      <c r="B358">
        <v>23</v>
      </c>
      <c r="C358" t="s">
        <v>98</v>
      </c>
      <c r="D358" t="str">
        <f>TRIM(Table12[[#This Row],[original]])</f>
        <v>16,475,70050,0,0005607/</v>
      </c>
      <c r="E358">
        <f>IF(RIGHT(Table12[[#This Row],[trim]],1)="/",1,0)</f>
        <v>1</v>
      </c>
      <c r="F358" t="str">
        <f>LEFT(Table12[[#This Row],[trim]],LEN(Table12[[#This Row],[trim]])-Table12[[#This Row],[Remove "/"]])</f>
        <v>16,475,70050,0,0005607</v>
      </c>
      <c r="G358" t="str">
        <f>LEFT(Table12[[#This Row],[original]],2)</f>
        <v>16</v>
      </c>
      <c r="H358" t="str">
        <f>RIGHT(Table12[[#This Row],[Clean String]],LEN(Table12[[#This Row],[Clean String]])-3)</f>
        <v>475,70050,0,0005607</v>
      </c>
      <c r="I358" s="36" t="str">
        <f>IF(Table12[[#This Row],[0]]="88",IF(G357="88",Table12[[#This Row],[88 string]]&amp;","&amp;I357,Table12[[#This Row],[88 string]]),"")</f>
        <v/>
      </c>
      <c r="J358" s="36" t="str">
        <f>IF(AND(Table12[[#This Row],[0]]&lt;&gt;"88",G357="88"),Table12[[#This Row],[Clean String]]&amp;","&amp;I357,IF(Table12[[#This Row],[0]]&lt;&gt;"88",Table12[[#This Row],[Clean String]],""))</f>
        <v>16,475,70050,0,0005607</v>
      </c>
      <c r="K358" s="36" t="s">
        <v>210</v>
      </c>
      <c r="L358" s="36"/>
    </row>
    <row r="359" spans="2:12" x14ac:dyDescent="0.35">
      <c r="B359">
        <v>24</v>
      </c>
      <c r="C359" t="s">
        <v>99</v>
      </c>
      <c r="D359" t="str">
        <f>TRIM(Table12[[#This Row],[original]])</f>
        <v>16,475,22410,0,0005712/</v>
      </c>
      <c r="E359">
        <f>IF(RIGHT(Table12[[#This Row],[trim]],1)="/",1,0)</f>
        <v>1</v>
      </c>
      <c r="F359" t="str">
        <f>LEFT(Table12[[#This Row],[trim]],LEN(Table12[[#This Row],[trim]])-Table12[[#This Row],[Remove "/"]])</f>
        <v>16,475,22410,0,0005712</v>
      </c>
      <c r="G359" t="str">
        <f>LEFT(Table12[[#This Row],[original]],2)</f>
        <v>16</v>
      </c>
      <c r="H359" t="str">
        <f>RIGHT(Table12[[#This Row],[Clean String]],LEN(Table12[[#This Row],[Clean String]])-3)</f>
        <v>475,22410,0,0005712</v>
      </c>
      <c r="I359" s="36" t="str">
        <f>IF(Table12[[#This Row],[0]]="88",IF(G358="88",Table12[[#This Row],[88 string]]&amp;","&amp;I358,Table12[[#This Row],[88 string]]),"")</f>
        <v/>
      </c>
      <c r="J359" s="36" t="str">
        <f>IF(AND(Table12[[#This Row],[0]]&lt;&gt;"88",G358="88"),Table12[[#This Row],[Clean String]]&amp;","&amp;I358,IF(Table12[[#This Row],[0]]&lt;&gt;"88",Table12[[#This Row],[Clean String]],""))</f>
        <v>16,475,22410,0,0005712</v>
      </c>
      <c r="K359" s="36" t="s">
        <v>211</v>
      </c>
      <c r="L359" s="36"/>
    </row>
    <row r="360" spans="2:12" x14ac:dyDescent="0.35">
      <c r="B360">
        <v>25</v>
      </c>
      <c r="C360" t="s">
        <v>100</v>
      </c>
      <c r="D360" t="str">
        <f>TRIM(Table12[[#This Row],[original]])</f>
        <v>16,475,22650,0,0005820/</v>
      </c>
      <c r="E360">
        <f>IF(RIGHT(Table12[[#This Row],[trim]],1)="/",1,0)</f>
        <v>1</v>
      </c>
      <c r="F360" t="str">
        <f>LEFT(Table12[[#This Row],[trim]],LEN(Table12[[#This Row],[trim]])-Table12[[#This Row],[Remove "/"]])</f>
        <v>16,475,22650,0,0005820</v>
      </c>
      <c r="G360" t="str">
        <f>LEFT(Table12[[#This Row],[original]],2)</f>
        <v>16</v>
      </c>
      <c r="H360" t="str">
        <f>RIGHT(Table12[[#This Row],[Clean String]],LEN(Table12[[#This Row],[Clean String]])-3)</f>
        <v>475,22650,0,0005820</v>
      </c>
      <c r="I360" s="36" t="str">
        <f>IF(Table12[[#This Row],[0]]="88",IF(G359="88",Table12[[#This Row],[88 string]]&amp;","&amp;I359,Table12[[#This Row],[88 string]]),"")</f>
        <v/>
      </c>
      <c r="J360" s="36" t="str">
        <f>IF(AND(Table12[[#This Row],[0]]&lt;&gt;"88",G359="88"),Table12[[#This Row],[Clean String]]&amp;","&amp;I359,IF(Table12[[#This Row],[0]]&lt;&gt;"88",Table12[[#This Row],[Clean String]],""))</f>
        <v>16,475,22650,0,0005820</v>
      </c>
      <c r="K360" s="36" t="s">
        <v>212</v>
      </c>
      <c r="L360" s="36"/>
    </row>
    <row r="361" spans="2:12" x14ac:dyDescent="0.35">
      <c r="B361">
        <v>26</v>
      </c>
      <c r="C361" t="s">
        <v>101</v>
      </c>
      <c r="D361" t="str">
        <f>TRIM(Table12[[#This Row],[original]])</f>
        <v>16,475,210620,0,0005924/</v>
      </c>
      <c r="E361">
        <f>IF(RIGHT(Table12[[#This Row],[trim]],1)="/",1,0)</f>
        <v>1</v>
      </c>
      <c r="F361" t="str">
        <f>LEFT(Table12[[#This Row],[trim]],LEN(Table12[[#This Row],[trim]])-Table12[[#This Row],[Remove "/"]])</f>
        <v>16,475,210620,0,0005924</v>
      </c>
      <c r="G361" t="str">
        <f>LEFT(Table12[[#This Row],[original]],2)</f>
        <v>16</v>
      </c>
      <c r="H361" t="str">
        <f>RIGHT(Table12[[#This Row],[Clean String]],LEN(Table12[[#This Row],[Clean String]])-3)</f>
        <v>475,210620,0,0005924</v>
      </c>
      <c r="I361" s="36" t="str">
        <f>IF(Table12[[#This Row],[0]]="88",IF(G360="88",Table12[[#This Row],[88 string]]&amp;","&amp;I360,Table12[[#This Row],[88 string]]),"")</f>
        <v/>
      </c>
      <c r="J361" s="36" t="str">
        <f>IF(AND(Table12[[#This Row],[0]]&lt;&gt;"88",G360="88"),Table12[[#This Row],[Clean String]]&amp;","&amp;I360,IF(Table12[[#This Row],[0]]&lt;&gt;"88",Table12[[#This Row],[Clean String]],""))</f>
        <v>16,475,210620,0,0005924</v>
      </c>
      <c r="K361" s="36" t="s">
        <v>213</v>
      </c>
      <c r="L361" s="36"/>
    </row>
    <row r="362" spans="2:12" x14ac:dyDescent="0.35">
      <c r="B362">
        <v>27</v>
      </c>
      <c r="C362" t="s">
        <v>102</v>
      </c>
      <c r="D362" t="str">
        <f>TRIM(Table12[[#This Row],[original]])</f>
        <v>16,475,379200,0,0005956/</v>
      </c>
      <c r="E362">
        <f>IF(RIGHT(Table12[[#This Row],[trim]],1)="/",1,0)</f>
        <v>1</v>
      </c>
      <c r="F362" t="str">
        <f>LEFT(Table12[[#This Row],[trim]],LEN(Table12[[#This Row],[trim]])-Table12[[#This Row],[Remove "/"]])</f>
        <v>16,475,379200,0,0005956</v>
      </c>
      <c r="G362" t="str">
        <f>LEFT(Table12[[#This Row],[original]],2)</f>
        <v>16</v>
      </c>
      <c r="H362" t="str">
        <f>RIGHT(Table12[[#This Row],[Clean String]],LEN(Table12[[#This Row],[Clean String]])-3)</f>
        <v>475,379200,0,0005956</v>
      </c>
      <c r="I362" s="36" t="str">
        <f>IF(Table12[[#This Row],[0]]="88",IF(G361="88",Table12[[#This Row],[88 string]]&amp;","&amp;I361,Table12[[#This Row],[88 string]]),"")</f>
        <v/>
      </c>
      <c r="J362" s="36" t="str">
        <f>IF(AND(Table12[[#This Row],[0]]&lt;&gt;"88",G361="88"),Table12[[#This Row],[Clean String]]&amp;","&amp;I361,IF(Table12[[#This Row],[0]]&lt;&gt;"88",Table12[[#This Row],[Clean String]],""))</f>
        <v>16,475,379200,0,0005956</v>
      </c>
      <c r="K362" s="36" t="s">
        <v>214</v>
      </c>
      <c r="L362" s="36"/>
    </row>
    <row r="363" spans="2:12" x14ac:dyDescent="0.35">
      <c r="B363">
        <v>28</v>
      </c>
      <c r="C363" t="s">
        <v>103</v>
      </c>
      <c r="D363" t="str">
        <f>TRIM(Table12[[#This Row],[original]])</f>
        <v>16,475,61915,0,0005968/</v>
      </c>
      <c r="E363">
        <f>IF(RIGHT(Table12[[#This Row],[trim]],1)="/",1,0)</f>
        <v>1</v>
      </c>
      <c r="F363" t="str">
        <f>LEFT(Table12[[#This Row],[trim]],LEN(Table12[[#This Row],[trim]])-Table12[[#This Row],[Remove "/"]])</f>
        <v>16,475,61915,0,0005968</v>
      </c>
      <c r="G363" t="str">
        <f>LEFT(Table12[[#This Row],[original]],2)</f>
        <v>16</v>
      </c>
      <c r="H363" t="str">
        <f>RIGHT(Table12[[#This Row],[Clean String]],LEN(Table12[[#This Row],[Clean String]])-3)</f>
        <v>475,61915,0,0005968</v>
      </c>
      <c r="I363" s="36" t="str">
        <f>IF(Table12[[#This Row],[0]]="88",IF(G362="88",Table12[[#This Row],[88 string]]&amp;","&amp;I362,Table12[[#This Row],[88 string]]),"")</f>
        <v/>
      </c>
      <c r="J363" s="36" t="str">
        <f>IF(AND(Table12[[#This Row],[0]]&lt;&gt;"88",G362="88"),Table12[[#This Row],[Clean String]]&amp;","&amp;I362,IF(Table12[[#This Row],[0]]&lt;&gt;"88",Table12[[#This Row],[Clean String]],""))</f>
        <v>16,475,61915,0,0005968</v>
      </c>
      <c r="K363" s="36" t="s">
        <v>215</v>
      </c>
      <c r="L363" s="36"/>
    </row>
    <row r="364" spans="2:12" x14ac:dyDescent="0.35">
      <c r="B364">
        <v>29</v>
      </c>
      <c r="C364" t="s">
        <v>104</v>
      </c>
      <c r="D364" t="str">
        <f>TRIM(Table12[[#This Row],[original]])</f>
        <v>16,475,3300000,0,0006100/</v>
      </c>
      <c r="E364">
        <f>IF(RIGHT(Table12[[#This Row],[trim]],1)="/",1,0)</f>
        <v>1</v>
      </c>
      <c r="F364" t="str">
        <f>LEFT(Table12[[#This Row],[trim]],LEN(Table12[[#This Row],[trim]])-Table12[[#This Row],[Remove "/"]])</f>
        <v>16,475,3300000,0,0006100</v>
      </c>
      <c r="G364" t="str">
        <f>LEFT(Table12[[#This Row],[original]],2)</f>
        <v>16</v>
      </c>
      <c r="H364" t="str">
        <f>RIGHT(Table12[[#This Row],[Clean String]],LEN(Table12[[#This Row],[Clean String]])-3)</f>
        <v>475,3300000,0,0006100</v>
      </c>
      <c r="I364" s="36" t="str">
        <f>IF(Table12[[#This Row],[0]]="88",IF(G363="88",Table12[[#This Row],[88 string]]&amp;","&amp;I363,Table12[[#This Row],[88 string]]),"")</f>
        <v/>
      </c>
      <c r="J364" s="36" t="str">
        <f>IF(AND(Table12[[#This Row],[0]]&lt;&gt;"88",G363="88"),Table12[[#This Row],[Clean String]]&amp;","&amp;I363,IF(Table12[[#This Row],[0]]&lt;&gt;"88",Table12[[#This Row],[Clean String]],""))</f>
        <v>16,475,3300000,0,0006100</v>
      </c>
      <c r="K364" s="36" t="s">
        <v>216</v>
      </c>
      <c r="L364" s="36"/>
    </row>
    <row r="365" spans="2:12" x14ac:dyDescent="0.35">
      <c r="B365">
        <v>30</v>
      </c>
      <c r="C365" t="s">
        <v>105</v>
      </c>
      <c r="D365" t="str">
        <f>TRIM(Table12[[#This Row],[original]])</f>
        <v>16,501,104410,0,0,AP8YA0436912 GEDFH 083310</v>
      </c>
      <c r="E365">
        <f>IF(RIGHT(Table12[[#This Row],[trim]],1)="/",1,0)</f>
        <v>0</v>
      </c>
      <c r="F365" t="str">
        <f>LEFT(Table12[[#This Row],[trim]],LEN(Table12[[#This Row],[trim]])-Table12[[#This Row],[Remove "/"]])</f>
        <v>16,501,104410,0,0,AP8YA0436912 GEDFH 083310</v>
      </c>
      <c r="G365" t="str">
        <f>LEFT(Table12[[#This Row],[original]],2)</f>
        <v>16</v>
      </c>
      <c r="H365" t="str">
        <f>RIGHT(Table12[[#This Row],[Clean String]],LEN(Table12[[#This Row],[Clean String]])-3)</f>
        <v>501,104410,0,0,AP8YA0436912 GEDFH 083310</v>
      </c>
      <c r="I365" s="36" t="str">
        <f>IF(Table12[[#This Row],[0]]="88",IF(G364="88",Table12[[#This Row],[88 string]]&amp;","&amp;I364,Table12[[#This Row],[88 string]]),"")</f>
        <v/>
      </c>
      <c r="J365" s="36" t="str">
        <f>IF(AND(Table12[[#This Row],[0]]&lt;&gt;"88",G364="88"),Table12[[#This Row],[Clean String]]&amp;","&amp;I364,IF(Table12[[#This Row],[0]]&lt;&gt;"88",Table12[[#This Row],[Clean String]],""))</f>
        <v>16,501,104410,0,0,AP8YA0436912 GEDFH 083310</v>
      </c>
      <c r="K365" s="36" t="s">
        <v>200</v>
      </c>
      <c r="L365" s="36"/>
    </row>
    <row r="366" spans="2:12" x14ac:dyDescent="0.35">
      <c r="B366">
        <v>31</v>
      </c>
      <c r="C366" t="s">
        <v>106</v>
      </c>
      <c r="D366" t="str">
        <f>TRIM(Table12[[#This Row],[original]])</f>
        <v>49,10783011,10783011/</v>
      </c>
      <c r="E366">
        <f>IF(RIGHT(Table12[[#This Row],[trim]],1)="/",1,0)</f>
        <v>1</v>
      </c>
      <c r="F366" t="str">
        <f>LEFT(Table12[[#This Row],[trim]],LEN(Table12[[#This Row],[trim]])-Table12[[#This Row],[Remove "/"]])</f>
        <v>49,10783011,10783011</v>
      </c>
      <c r="G366" t="str">
        <f>LEFT(Table12[[#This Row],[original]],2)</f>
        <v>49</v>
      </c>
      <c r="H366" t="str">
        <f>RIGHT(Table12[[#This Row],[Clean String]],LEN(Table12[[#This Row],[Clean String]])-3)</f>
        <v>10783011,10783011</v>
      </c>
      <c r="I366" s="36" t="str">
        <f>IF(Table12[[#This Row],[0]]="88",IF(G365="88",Table12[[#This Row],[88 string]]&amp;","&amp;I365,Table12[[#This Row],[88 string]]),"")</f>
        <v/>
      </c>
      <c r="J366" s="36" t="str">
        <f>IF(AND(Table12[[#This Row],[0]]&lt;&gt;"88",G365="88"),Table12[[#This Row],[Clean String]]&amp;","&amp;I365,IF(Table12[[#This Row],[0]]&lt;&gt;"88",Table12[[#This Row],[Clean String]],""))</f>
        <v>49,10783011,10783011</v>
      </c>
      <c r="K366" s="36" t="s">
        <v>217</v>
      </c>
      <c r="L366" s="36"/>
    </row>
    <row r="367" spans="2:12" x14ac:dyDescent="0.35">
      <c r="B367">
        <v>32</v>
      </c>
      <c r="C367" t="s">
        <v>107</v>
      </c>
      <c r="D367" t="str">
        <f>TRIM(Table12[[#This Row],[original]])</f>
        <v>03,857862896,AUD,015,2805,100,000,102,000,400/</v>
      </c>
      <c r="E367">
        <f>IF(RIGHT(Table12[[#This Row],[trim]],1)="/",1,0)</f>
        <v>1</v>
      </c>
      <c r="F367" t="str">
        <f>LEFT(Table12[[#This Row],[trim]],LEN(Table12[[#This Row],[trim]])-Table12[[#This Row],[Remove "/"]])</f>
        <v>03,857862896,AUD,015,2805,100,000,102,000,400</v>
      </c>
      <c r="G367" t="str">
        <f>LEFT(Table12[[#This Row],[original]],2)</f>
        <v>03</v>
      </c>
      <c r="H367" t="str">
        <f>RIGHT(Table12[[#This Row],[Clean String]],LEN(Table12[[#This Row],[Clean String]])-3)</f>
        <v>857862896,AUD,015,2805,100,000,102,000,400</v>
      </c>
      <c r="I367" s="36" t="str">
        <f>IF(Table12[[#This Row],[0]]="88",IF(G366="88",Table12[[#This Row],[88 string]]&amp;","&amp;I366,Table12[[#This Row],[88 string]]),"")</f>
        <v/>
      </c>
      <c r="J367" s="36" t="str">
        <f>IF(AND(Table12[[#This Row],[0]]&lt;&gt;"88",G366="88"),Table12[[#This Row],[Clean String]]&amp;","&amp;I366,IF(Table12[[#This Row],[0]]&lt;&gt;"88",Table12[[#This Row],[Clean String]],""))</f>
        <v>03,857862896,AUD,015,2805,100,000,102,000,400</v>
      </c>
      <c r="K367" s="36" t="s">
        <v>295</v>
      </c>
      <c r="L367" s="36"/>
    </row>
    <row r="368" spans="2:12" x14ac:dyDescent="0.35">
      <c r="B368">
        <v>33</v>
      </c>
      <c r="C368" t="s">
        <v>84</v>
      </c>
      <c r="D368" t="str">
        <f>TRIM(Table12[[#This Row],[original]])</f>
        <v>88,000,402,000,500,000,501,000,502/</v>
      </c>
      <c r="E368">
        <f>IF(RIGHT(Table12[[#This Row],[trim]],1)="/",1,0)</f>
        <v>1</v>
      </c>
      <c r="F368" t="str">
        <f>LEFT(Table12[[#This Row],[trim]],LEN(Table12[[#This Row],[trim]])-Table12[[#This Row],[Remove "/"]])</f>
        <v>88,000,402,000,500,000,501,000,502</v>
      </c>
      <c r="G368" t="str">
        <f>LEFT(Table12[[#This Row],[original]],2)</f>
        <v>88</v>
      </c>
      <c r="H368" t="str">
        <f>RIGHT(Table12[[#This Row],[Clean String]],LEN(Table12[[#This Row],[Clean String]])-3)</f>
        <v>000,402,000,500,000,501,000,502</v>
      </c>
      <c r="I368" s="36" t="str">
        <f>IF(Table12[[#This Row],[0]]="88",IF(G367="88",Table12[[#This Row],[88 string]]&amp;","&amp;I367,Table12[[#This Row],[88 string]]),"")</f>
        <v>000,402,000,500,000,501,000,502</v>
      </c>
      <c r="J368" s="36" t="str">
        <f>IF(AND(Table12[[#This Row],[0]]&lt;&gt;"88",G367="88"),Table12[[#This Row],[Clean String]]&amp;","&amp;I367,IF(Table12[[#This Row],[0]]&lt;&gt;"88",Table12[[#This Row],[Clean String]],""))</f>
        <v/>
      </c>
      <c r="K368" s="36" t="s">
        <v>224</v>
      </c>
      <c r="L368" s="36"/>
    </row>
    <row r="369" spans="1:12" x14ac:dyDescent="0.35">
      <c r="B369">
        <v>34</v>
      </c>
      <c r="C369" t="s">
        <v>85</v>
      </c>
      <c r="D369" t="str">
        <f>TRIM(Table12[[#This Row],[original]])</f>
        <v>88,000,503,000,965,000,966,000/</v>
      </c>
      <c r="E369">
        <f>IF(RIGHT(Table12[[#This Row],[trim]],1)="/",1,0)</f>
        <v>1</v>
      </c>
      <c r="F369" t="str">
        <f>LEFT(Table12[[#This Row],[trim]],LEN(Table12[[#This Row],[trim]])-Table12[[#This Row],[Remove "/"]])</f>
        <v>88,000,503,000,965,000,966,000</v>
      </c>
      <c r="G369" t="str">
        <f>LEFT(Table12[[#This Row],[original]],2)</f>
        <v>88</v>
      </c>
      <c r="H369" t="str">
        <f>RIGHT(Table12[[#This Row],[Clean String]],LEN(Table12[[#This Row],[Clean String]])-3)</f>
        <v>000,503,000,965,000,966,000</v>
      </c>
      <c r="I369" s="36" t="str">
        <f>IF(Table12[[#This Row],[0]]="88",IF(G368="88",Table12[[#This Row],[88 string]]&amp;","&amp;I368,Table12[[#This Row],[88 string]]),"")</f>
        <v>000,503,000,965,000,966,000,000,402,000,500,000,501,000,502</v>
      </c>
      <c r="J369" s="36" t="str">
        <f>IF(AND(Table12[[#This Row],[0]]&lt;&gt;"88",G368="88"),Table12[[#This Row],[Clean String]]&amp;","&amp;I368,IF(Table12[[#This Row],[0]]&lt;&gt;"88",Table12[[#This Row],[Clean String]],""))</f>
        <v/>
      </c>
      <c r="K369" s="36" t="s">
        <v>224</v>
      </c>
      <c r="L369" s="36"/>
    </row>
    <row r="370" spans="1:12" x14ac:dyDescent="0.35">
      <c r="B370">
        <v>35</v>
      </c>
      <c r="C370" t="s">
        <v>86</v>
      </c>
      <c r="D370" t="str">
        <f>TRIM(Table12[[#This Row],[original]])</f>
        <v>88,967,000,968,000,969,000/</v>
      </c>
      <c r="E370">
        <f>IF(RIGHT(Table12[[#This Row],[trim]],1)="/",1,0)</f>
        <v>1</v>
      </c>
      <c r="F370" t="str">
        <f>LEFT(Table12[[#This Row],[trim]],LEN(Table12[[#This Row],[trim]])-Table12[[#This Row],[Remove "/"]])</f>
        <v>88,967,000,968,000,969,000</v>
      </c>
      <c r="G370" t="str">
        <f>LEFT(Table12[[#This Row],[original]],2)</f>
        <v>88</v>
      </c>
      <c r="H370" t="str">
        <f>RIGHT(Table12[[#This Row],[Clean String]],LEN(Table12[[#This Row],[Clean String]])-3)</f>
        <v>967,000,968,000,969,000</v>
      </c>
      <c r="I370" s="36" t="str">
        <f>IF(Table12[[#This Row],[0]]="88",IF(G369="88",Table12[[#This Row],[88 string]]&amp;","&amp;I369,Table12[[#This Row],[88 string]]),"")</f>
        <v>967,000,968,000,969,000,000,503,000,965,000,966,000,000,402,000,500,000,501,000,502</v>
      </c>
      <c r="J370" s="36" t="str">
        <f>IF(AND(Table12[[#This Row],[0]]&lt;&gt;"88",G369="88"),Table12[[#This Row],[Clean String]]&amp;","&amp;I369,IF(Table12[[#This Row],[0]]&lt;&gt;"88",Table12[[#This Row],[Clean String]],""))</f>
        <v/>
      </c>
      <c r="K370" s="36" t="s">
        <v>224</v>
      </c>
      <c r="L370" s="36"/>
    </row>
    <row r="371" spans="1:12" x14ac:dyDescent="0.35">
      <c r="B371">
        <v>36</v>
      </c>
      <c r="C371" t="s">
        <v>108</v>
      </c>
      <c r="D371" t="str">
        <f>TRIM(Table12[[#This Row],[original]])</f>
        <v>49,2805,2805/</v>
      </c>
      <c r="E371">
        <f>IF(RIGHT(Table12[[#This Row],[trim]],1)="/",1,0)</f>
        <v>1</v>
      </c>
      <c r="F371" t="str">
        <f>LEFT(Table12[[#This Row],[trim]],LEN(Table12[[#This Row],[trim]])-Table12[[#This Row],[Remove "/"]])</f>
        <v>49,2805,2805</v>
      </c>
      <c r="G371" t="str">
        <f>LEFT(Table12[[#This Row],[original]],2)</f>
        <v>49</v>
      </c>
      <c r="H371" t="str">
        <f>RIGHT(Table12[[#This Row],[Clean String]],LEN(Table12[[#This Row],[Clean String]])-3)</f>
        <v>2805,2805</v>
      </c>
      <c r="I371" s="36" t="str">
        <f>IF(Table12[[#This Row],[0]]="88",IF(G370="88",Table12[[#This Row],[88 string]]&amp;","&amp;I370,Table12[[#This Row],[88 string]]),"")</f>
        <v/>
      </c>
      <c r="J371" s="36" t="str">
        <f>IF(AND(Table12[[#This Row],[0]]&lt;&gt;"88",G370="88"),Table12[[#This Row],[Clean String]]&amp;","&amp;I370,IF(Table12[[#This Row],[0]]&lt;&gt;"88",Table12[[#This Row],[Clean String]],""))</f>
        <v>49,2805,2805,967,000,968,000,969,000,000,503,000,965,000,966,000,000,402,000,500,000,501,000,502</v>
      </c>
      <c r="K371" s="36" t="s">
        <v>218</v>
      </c>
      <c r="L371" s="36"/>
    </row>
    <row r="372" spans="1:12" x14ac:dyDescent="0.35">
      <c r="B372">
        <v>37</v>
      </c>
      <c r="C372" t="s">
        <v>109</v>
      </c>
      <c r="D372" t="str">
        <f>TRIM(Table12[[#This Row],[original]])</f>
        <v>98,211695158,23,211691657/</v>
      </c>
      <c r="E372">
        <f>IF(RIGHT(Table12[[#This Row],[trim]],1)="/",1,0)</f>
        <v>1</v>
      </c>
      <c r="F372" t="str">
        <f>LEFT(Table12[[#This Row],[trim]],LEN(Table12[[#This Row],[trim]])-Table12[[#This Row],[Remove "/"]])</f>
        <v>98,211695158,23,211691657</v>
      </c>
      <c r="G372" t="str">
        <f>LEFT(Table12[[#This Row],[original]],2)</f>
        <v>98</v>
      </c>
      <c r="H372" t="str">
        <f>RIGHT(Table12[[#This Row],[Clean String]],LEN(Table12[[#This Row],[Clean String]])-3)</f>
        <v>211695158,23,211691657</v>
      </c>
      <c r="I372" s="36" t="str">
        <f>IF(Table12[[#This Row],[0]]="88",IF(G371="88",Table12[[#This Row],[88 string]]&amp;","&amp;I371,Table12[[#This Row],[88 string]]),"")</f>
        <v/>
      </c>
      <c r="J372" s="36" t="str">
        <f>IF(AND(Table12[[#This Row],[0]]&lt;&gt;"88",G371="88"),Table12[[#This Row],[Clean String]]&amp;","&amp;I371,IF(Table12[[#This Row],[0]]&lt;&gt;"88",Table12[[#This Row],[Clean String]],""))</f>
        <v>98,211695158,23,211691657</v>
      </c>
      <c r="K372" s="36" t="s">
        <v>219</v>
      </c>
      <c r="L372" s="36"/>
    </row>
    <row r="373" spans="1:12" x14ac:dyDescent="0.35">
      <c r="B373">
        <v>38</v>
      </c>
      <c r="C373" t="s">
        <v>197</v>
      </c>
      <c r="D373" t="str">
        <f>TRIM(Table12[[#This Row],[original]])</f>
        <v>99,211695158,1,188,211691657/</v>
      </c>
      <c r="E373">
        <f>IF(RIGHT(Table12[[#This Row],[trim]],1)="/",1,0)</f>
        <v>1</v>
      </c>
      <c r="F373" t="str">
        <f>LEFT(Table12[[#This Row],[trim]],LEN(Table12[[#This Row],[trim]])-Table12[[#This Row],[Remove "/"]])</f>
        <v>99,211695158,1,188,211691657</v>
      </c>
      <c r="G373" t="str">
        <f>LEFT(Table12[[#This Row],[original]],2)</f>
        <v>99</v>
      </c>
      <c r="H373" t="str">
        <f>RIGHT(Table12[[#This Row],[Clean String]],LEN(Table12[[#This Row],[Clean String]])-3)</f>
        <v>211695158,1,188,211691657</v>
      </c>
      <c r="I373" s="36" t="str">
        <f>IF(Table12[[#This Row],[0]]="88",IF(G372="88",Table12[[#This Row],[88 string]]&amp;","&amp;I372,Table12[[#This Row],[88 string]]),"")</f>
        <v/>
      </c>
      <c r="J373" s="36" t="str">
        <f>IF(AND(Table12[[#This Row],[0]]&lt;&gt;"88",G372="88"),Table12[[#This Row],[Clean String]]&amp;","&amp;I372,IF(Table12[[#This Row],[0]]&lt;&gt;"88",Table12[[#This Row],[Clean String]],""))</f>
        <v>99,211695158,1,188,211691657</v>
      </c>
      <c r="K373" s="36" t="s">
        <v>220</v>
      </c>
      <c r="L373" s="36"/>
    </row>
    <row r="377" spans="1:12" x14ac:dyDescent="0.35">
      <c r="A377" s="29" t="s">
        <v>299</v>
      </c>
    </row>
    <row r="379" spans="1:12" x14ac:dyDescent="0.35">
      <c r="I379">
        <v>14</v>
      </c>
      <c r="J379" s="44">
        <f>I379+I380</f>
        <v>187</v>
      </c>
    </row>
    <row r="380" spans="1:12" x14ac:dyDescent="0.35">
      <c r="I380">
        <f>SUM(Table13[divide])</f>
        <v>173</v>
      </c>
    </row>
    <row r="381" spans="1:12" x14ac:dyDescent="0.35">
      <c r="B381" s="5" t="s">
        <v>226</v>
      </c>
      <c r="D381">
        <f>SUM(Table13[Count])</f>
        <v>201</v>
      </c>
      <c r="E381">
        <f>SUM(Table13[Records])</f>
        <v>225</v>
      </c>
      <c r="H381">
        <f>SUM(Table13[Total])</f>
        <v>122</v>
      </c>
      <c r="I381" t="s">
        <v>293</v>
      </c>
    </row>
    <row r="382" spans="1:12" x14ac:dyDescent="0.35">
      <c r="B382" t="s">
        <v>227</v>
      </c>
      <c r="C382" t="s">
        <v>228</v>
      </c>
      <c r="D382" t="s">
        <v>288</v>
      </c>
      <c r="E382" t="s">
        <v>289</v>
      </c>
      <c r="F382" t="s">
        <v>290</v>
      </c>
      <c r="G382" t="s">
        <v>291</v>
      </c>
      <c r="H382" t="s">
        <v>292</v>
      </c>
      <c r="I382" t="s">
        <v>294</v>
      </c>
    </row>
    <row r="383" spans="1:12" hidden="1" x14ac:dyDescent="0.35">
      <c r="B383" s="2" t="str">
        <f>LEFT(C383,2)</f>
        <v>01</v>
      </c>
      <c r="C383" s="2" t="s">
        <v>206</v>
      </c>
      <c r="D383" s="2">
        <v>7</v>
      </c>
      <c r="E383" s="2">
        <f>Table13[[#This Row],[Count]]+1</f>
        <v>8</v>
      </c>
      <c r="F383" s="2">
        <v>0</v>
      </c>
      <c r="G383" s="2"/>
      <c r="H383" s="2">
        <f>IF(Table13[[#This Row],[Actual]]="",Table13[[#This Row],[Records]],Table13[[#This Row],[Actual]])</f>
        <v>8</v>
      </c>
      <c r="I383" s="31">
        <f>IF(Table13[[#This Row],[Number]]="03",((Table13[[#This Row],[Records]]-5)/2)+5,Table13[[#This Row],[Records]])</f>
        <v>8</v>
      </c>
    </row>
    <row r="384" spans="1:12" hidden="1" x14ac:dyDescent="0.35">
      <c r="B384" s="2" t="str">
        <f t="shared" ref="B384:B406" si="26">LEFT(C384,2)</f>
        <v>02</v>
      </c>
      <c r="C384" s="2" t="s">
        <v>207</v>
      </c>
      <c r="D384" s="2">
        <v>5</v>
      </c>
      <c r="E384" s="2">
        <f>Table13[[#This Row],[Count]]+1</f>
        <v>6</v>
      </c>
      <c r="F384" s="2">
        <v>0</v>
      </c>
      <c r="G384" s="2"/>
      <c r="H384" s="2">
        <f>IF(Table13[[#This Row],[Actual]]="",Table13[[#This Row],[Records]],Table13[[#This Row],[Actual]])</f>
        <v>6</v>
      </c>
      <c r="I384" s="2">
        <f>IF(Table13[[#This Row],[Number]]="03",((Table13[[#This Row],[Records]]-5)/2)+5,Table13[[#This Row],[Records]])</f>
        <v>6</v>
      </c>
    </row>
    <row r="385" spans="2:9" hidden="1" x14ac:dyDescent="0.35">
      <c r="B385" s="2" t="str">
        <f t="shared" si="26"/>
        <v>03</v>
      </c>
      <c r="C385" s="2" t="s">
        <v>298</v>
      </c>
      <c r="D385" s="2">
        <v>30</v>
      </c>
      <c r="E385" s="2">
        <f>Table13[[#This Row],[Count]]+1</f>
        <v>31</v>
      </c>
      <c r="F385" s="2"/>
      <c r="G385" s="2">
        <v>6</v>
      </c>
      <c r="H385" s="2">
        <f>IF(Table13[[#This Row],[Actual]]="",Table13[[#This Row],[Records]],Table13[[#This Row],[Actual]])</f>
        <v>6</v>
      </c>
      <c r="I385" s="2">
        <f>IF(Table13[[#This Row],[Number]]="03",((Table13[[#This Row],[Records]]-5)/2)+5,Table13[[#This Row],[Records]])</f>
        <v>18</v>
      </c>
    </row>
    <row r="386" spans="2:9" hidden="1" x14ac:dyDescent="0.35">
      <c r="B386" s="2" t="str">
        <f t="shared" si="26"/>
        <v>49</v>
      </c>
      <c r="C386" s="2" t="s">
        <v>208</v>
      </c>
      <c r="D386" s="2">
        <v>2</v>
      </c>
      <c r="E386" s="2">
        <f>Table13[[#This Row],[Count]]+1</f>
        <v>3</v>
      </c>
      <c r="F386" s="2"/>
      <c r="G386" s="2"/>
      <c r="H386" s="2">
        <f>IF(Table13[[#This Row],[Actual]]="",Table13[[#This Row],[Records]],Table13[[#This Row],[Actual]])</f>
        <v>3</v>
      </c>
      <c r="I386" s="2">
        <f>IF(Table13[[#This Row],[Number]]="03",((Table13[[#This Row],[Records]]-5)/2)+5,Table13[[#This Row],[Records]])</f>
        <v>3</v>
      </c>
    </row>
    <row r="387" spans="2:9" hidden="1" x14ac:dyDescent="0.35">
      <c r="B387" s="2" t="str">
        <f t="shared" si="26"/>
        <v>03</v>
      </c>
      <c r="C387" s="2" t="s">
        <v>297</v>
      </c>
      <c r="D387" s="2">
        <v>30</v>
      </c>
      <c r="E387" s="2">
        <f>Table13[[#This Row],[Count]]+1</f>
        <v>31</v>
      </c>
      <c r="F387" s="2"/>
      <c r="G387" s="2">
        <v>6</v>
      </c>
      <c r="H387" s="2">
        <f>IF(Table13[[#This Row],[Actual]]="",Table13[[#This Row],[Records]],Table13[[#This Row],[Actual]])</f>
        <v>6</v>
      </c>
      <c r="I387" s="2">
        <f>IF(Table13[[#This Row],[Number]]="03",((Table13[[#This Row],[Records]]-5)/2)+5,Table13[[#This Row],[Records]])</f>
        <v>18</v>
      </c>
    </row>
    <row r="388" spans="2:9" hidden="1" x14ac:dyDescent="0.35">
      <c r="B388" s="2" t="str">
        <f t="shared" si="26"/>
        <v>49</v>
      </c>
      <c r="C388" s="2" t="s">
        <v>209</v>
      </c>
      <c r="D388" s="2">
        <v>2</v>
      </c>
      <c r="E388" s="2">
        <f>Table13[[#This Row],[Count]]+1</f>
        <v>3</v>
      </c>
      <c r="F388" s="2"/>
      <c r="G388" s="2"/>
      <c r="H388" s="2">
        <f>IF(Table13[[#This Row],[Actual]]="",Table13[[#This Row],[Records]],Table13[[#This Row],[Actual]])</f>
        <v>3</v>
      </c>
      <c r="I388" s="2">
        <f>IF(Table13[[#This Row],[Number]]="03",((Table13[[#This Row],[Records]]-5)/2)+5,Table13[[#This Row],[Records]])</f>
        <v>3</v>
      </c>
    </row>
    <row r="389" spans="2:9" hidden="1" x14ac:dyDescent="0.35">
      <c r="B389" s="2" t="str">
        <f t="shared" si="26"/>
        <v>03</v>
      </c>
      <c r="C389" s="2" t="s">
        <v>296</v>
      </c>
      <c r="D389" s="2">
        <v>30</v>
      </c>
      <c r="E389" s="2">
        <f>Table13[[#This Row],[Count]]+1</f>
        <v>31</v>
      </c>
      <c r="F389" s="2"/>
      <c r="G389" s="2">
        <v>6</v>
      </c>
      <c r="H389" s="2">
        <f>IF(Table13[[#This Row],[Actual]]="",Table13[[#This Row],[Records]],Table13[[#This Row],[Actual]])</f>
        <v>6</v>
      </c>
      <c r="I389" s="2">
        <f>IF(Table13[[#This Row],[Number]]="03",((Table13[[#This Row],[Records]]-5)/2)+5,Table13[[#This Row],[Records]])</f>
        <v>18</v>
      </c>
    </row>
    <row r="390" spans="2:9" x14ac:dyDescent="0.35">
      <c r="B390" s="2" t="str">
        <f t="shared" si="26"/>
        <v>16</v>
      </c>
      <c r="C390" s="2" t="s">
        <v>198</v>
      </c>
      <c r="D390" s="2">
        <v>4</v>
      </c>
      <c r="E390" s="2">
        <f>Table13[[#This Row],[Count]]+1</f>
        <v>5</v>
      </c>
      <c r="F390" s="2"/>
      <c r="G390" s="2"/>
      <c r="H390" s="2">
        <f>IF(Table13[[#This Row],[Actual]]="",Table13[[#This Row],[Records]],Table13[[#This Row],[Actual]])</f>
        <v>5</v>
      </c>
      <c r="I390" s="2">
        <f>IF(Table13[[#This Row],[Number]]="03",((Table13[[#This Row],[Records]]-5)/2)+5,Table13[[#This Row],[Records]])</f>
        <v>5</v>
      </c>
    </row>
    <row r="391" spans="2:9" x14ac:dyDescent="0.35">
      <c r="B391" s="2" t="str">
        <f t="shared" si="26"/>
        <v>16</v>
      </c>
      <c r="C391" s="2" t="s">
        <v>229</v>
      </c>
      <c r="D391" s="2">
        <v>6</v>
      </c>
      <c r="E391" s="2">
        <f>Table13[[#This Row],[Count]]+1</f>
        <v>7</v>
      </c>
      <c r="F391" s="2"/>
      <c r="G391" s="2"/>
      <c r="H391" s="2">
        <f>IF(Table13[[#This Row],[Actual]]="",Table13[[#This Row],[Records]],Table13[[#This Row],[Actual]])</f>
        <v>7</v>
      </c>
      <c r="I391" s="2">
        <f>IF(Table13[[#This Row],[Number]]="03",((Table13[[#This Row],[Records]]-5)/2)+5,Table13[[#This Row],[Records]])</f>
        <v>7</v>
      </c>
    </row>
    <row r="392" spans="2:9" x14ac:dyDescent="0.35">
      <c r="B392" s="2" t="str">
        <f t="shared" si="26"/>
        <v>16</v>
      </c>
      <c r="C392" s="2" t="s">
        <v>225</v>
      </c>
      <c r="D392" s="2">
        <v>6</v>
      </c>
      <c r="E392" s="2">
        <f>Table13[[#This Row],[Count]]+1</f>
        <v>7</v>
      </c>
      <c r="F392" s="2"/>
      <c r="G392" s="2"/>
      <c r="H392" s="2">
        <f>IF(Table13[[#This Row],[Actual]]="",Table13[[#This Row],[Records]],Table13[[#This Row],[Actual]])</f>
        <v>7</v>
      </c>
      <c r="I392" s="2">
        <f>IF(Table13[[#This Row],[Number]]="03",((Table13[[#This Row],[Records]]-5)/2)+5,Table13[[#This Row],[Records]])</f>
        <v>7</v>
      </c>
    </row>
    <row r="393" spans="2:9" x14ac:dyDescent="0.35">
      <c r="B393" s="2" t="str">
        <f t="shared" si="26"/>
        <v>16</v>
      </c>
      <c r="C393" s="2" t="s">
        <v>199</v>
      </c>
      <c r="D393" s="2">
        <v>5</v>
      </c>
      <c r="E393" s="2">
        <f>Table13[[#This Row],[Count]]+1</f>
        <v>6</v>
      </c>
      <c r="F393" s="2"/>
      <c r="G393" s="2"/>
      <c r="H393" s="2">
        <f>IF(Table13[[#This Row],[Actual]]="",Table13[[#This Row],[Records]],Table13[[#This Row],[Actual]])</f>
        <v>6</v>
      </c>
      <c r="I393" s="2">
        <f>IF(Table13[[#This Row],[Number]]="03",((Table13[[#This Row],[Records]]-5)/2)+5,Table13[[#This Row],[Records]])</f>
        <v>6</v>
      </c>
    </row>
    <row r="394" spans="2:9" x14ac:dyDescent="0.35">
      <c r="B394" s="2" t="str">
        <f t="shared" si="26"/>
        <v>16</v>
      </c>
      <c r="C394" s="2" t="s">
        <v>210</v>
      </c>
      <c r="D394" s="2">
        <v>4</v>
      </c>
      <c r="E394" s="2">
        <f>Table13[[#This Row],[Count]]+1</f>
        <v>5</v>
      </c>
      <c r="F394" s="2"/>
      <c r="G394" s="2"/>
      <c r="H394" s="2">
        <f>IF(Table13[[#This Row],[Actual]]="",Table13[[#This Row],[Records]],Table13[[#This Row],[Actual]])</f>
        <v>5</v>
      </c>
      <c r="I394" s="2">
        <f>IF(Table13[[#This Row],[Number]]="03",((Table13[[#This Row],[Records]]-5)/2)+5,Table13[[#This Row],[Records]])</f>
        <v>5</v>
      </c>
    </row>
    <row r="395" spans="2:9" x14ac:dyDescent="0.35">
      <c r="B395" s="2" t="str">
        <f t="shared" si="26"/>
        <v>16</v>
      </c>
      <c r="C395" s="2" t="s">
        <v>211</v>
      </c>
      <c r="D395" s="2">
        <v>4</v>
      </c>
      <c r="E395" s="2">
        <f>Table13[[#This Row],[Count]]+1</f>
        <v>5</v>
      </c>
      <c r="F395" s="2"/>
      <c r="G395" s="2"/>
      <c r="H395" s="2">
        <f>IF(Table13[[#This Row],[Actual]]="",Table13[[#This Row],[Records]],Table13[[#This Row],[Actual]])</f>
        <v>5</v>
      </c>
      <c r="I395" s="2">
        <f>IF(Table13[[#This Row],[Number]]="03",((Table13[[#This Row],[Records]]-5)/2)+5,Table13[[#This Row],[Records]])</f>
        <v>5</v>
      </c>
    </row>
    <row r="396" spans="2:9" x14ac:dyDescent="0.35">
      <c r="B396" s="2" t="str">
        <f t="shared" si="26"/>
        <v>16</v>
      </c>
      <c r="C396" s="2" t="s">
        <v>212</v>
      </c>
      <c r="D396" s="2">
        <v>4</v>
      </c>
      <c r="E396" s="2">
        <f>Table13[[#This Row],[Count]]+1</f>
        <v>5</v>
      </c>
      <c r="F396" s="2"/>
      <c r="G396" s="2"/>
      <c r="H396" s="2">
        <f>IF(Table13[[#This Row],[Actual]]="",Table13[[#This Row],[Records]],Table13[[#This Row],[Actual]])</f>
        <v>5</v>
      </c>
      <c r="I396" s="2">
        <f>IF(Table13[[#This Row],[Number]]="03",((Table13[[#This Row],[Records]]-5)/2)+5,Table13[[#This Row],[Records]])</f>
        <v>5</v>
      </c>
    </row>
    <row r="397" spans="2:9" x14ac:dyDescent="0.35">
      <c r="B397" s="2" t="str">
        <f t="shared" si="26"/>
        <v>16</v>
      </c>
      <c r="C397" s="2" t="s">
        <v>213</v>
      </c>
      <c r="D397" s="2">
        <v>4</v>
      </c>
      <c r="E397" s="2">
        <f>Table13[[#This Row],[Count]]+1</f>
        <v>5</v>
      </c>
      <c r="F397" s="2"/>
      <c r="G397" s="2"/>
      <c r="H397" s="2">
        <f>IF(Table13[[#This Row],[Actual]]="",Table13[[#This Row],[Records]],Table13[[#This Row],[Actual]])</f>
        <v>5</v>
      </c>
      <c r="I397" s="2">
        <f>IF(Table13[[#This Row],[Number]]="03",((Table13[[#This Row],[Records]]-5)/2)+5,Table13[[#This Row],[Records]])</f>
        <v>5</v>
      </c>
    </row>
    <row r="398" spans="2:9" x14ac:dyDescent="0.35">
      <c r="B398" s="2" t="str">
        <f t="shared" si="26"/>
        <v>16</v>
      </c>
      <c r="C398" s="2" t="s">
        <v>214</v>
      </c>
      <c r="D398" s="2">
        <v>4</v>
      </c>
      <c r="E398" s="2">
        <f>Table13[[#This Row],[Count]]+1</f>
        <v>5</v>
      </c>
      <c r="F398" s="2"/>
      <c r="G398" s="2"/>
      <c r="H398" s="2">
        <f>IF(Table13[[#This Row],[Actual]]="",Table13[[#This Row],[Records]],Table13[[#This Row],[Actual]])</f>
        <v>5</v>
      </c>
      <c r="I398" s="2">
        <f>IF(Table13[[#This Row],[Number]]="03",((Table13[[#This Row],[Records]]-5)/2)+5,Table13[[#This Row],[Records]])</f>
        <v>5</v>
      </c>
    </row>
    <row r="399" spans="2:9" x14ac:dyDescent="0.35">
      <c r="B399" s="2" t="str">
        <f t="shared" si="26"/>
        <v>16</v>
      </c>
      <c r="C399" s="2" t="s">
        <v>215</v>
      </c>
      <c r="D399" s="2">
        <v>4</v>
      </c>
      <c r="E399" s="2">
        <f>Table13[[#This Row],[Count]]+1</f>
        <v>5</v>
      </c>
      <c r="F399" s="2"/>
      <c r="G399" s="2"/>
      <c r="H399" s="2">
        <f>IF(Table13[[#This Row],[Actual]]="",Table13[[#This Row],[Records]],Table13[[#This Row],[Actual]])</f>
        <v>5</v>
      </c>
      <c r="I399" s="2">
        <f>IF(Table13[[#This Row],[Number]]="03",((Table13[[#This Row],[Records]]-5)/2)+5,Table13[[#This Row],[Records]])</f>
        <v>5</v>
      </c>
    </row>
    <row r="400" spans="2:9" x14ac:dyDescent="0.35">
      <c r="B400" s="2" t="str">
        <f t="shared" si="26"/>
        <v>16</v>
      </c>
      <c r="C400" s="2" t="s">
        <v>216</v>
      </c>
      <c r="D400" s="2">
        <v>4</v>
      </c>
      <c r="E400" s="2">
        <f>Table13[[#This Row],[Count]]+1</f>
        <v>5</v>
      </c>
      <c r="F400" s="2"/>
      <c r="G400" s="2"/>
      <c r="H400" s="2">
        <f>IF(Table13[[#This Row],[Actual]]="",Table13[[#This Row],[Records]],Table13[[#This Row],[Actual]])</f>
        <v>5</v>
      </c>
      <c r="I400" s="2">
        <f>IF(Table13[[#This Row],[Number]]="03",((Table13[[#This Row],[Records]]-5)/2)+5,Table13[[#This Row],[Records]])</f>
        <v>5</v>
      </c>
    </row>
    <row r="401" spans="2:9" x14ac:dyDescent="0.35">
      <c r="B401" s="2" t="str">
        <f t="shared" si="26"/>
        <v>16</v>
      </c>
      <c r="C401" s="2" t="s">
        <v>200</v>
      </c>
      <c r="D401" s="2">
        <v>5</v>
      </c>
      <c r="E401" s="2">
        <f>Table13[[#This Row],[Count]]+1</f>
        <v>6</v>
      </c>
      <c r="F401" s="2"/>
      <c r="G401" s="2"/>
      <c r="H401" s="2">
        <f>IF(Table13[[#This Row],[Actual]]="",Table13[[#This Row],[Records]],Table13[[#This Row],[Actual]])</f>
        <v>6</v>
      </c>
      <c r="I401" s="2">
        <f>IF(Table13[[#This Row],[Number]]="03",((Table13[[#This Row],[Records]]-5)/2)+5,Table13[[#This Row],[Records]])</f>
        <v>6</v>
      </c>
    </row>
    <row r="402" spans="2:9" hidden="1" x14ac:dyDescent="0.35">
      <c r="B402" s="2" t="str">
        <f t="shared" si="26"/>
        <v>49</v>
      </c>
      <c r="C402" s="2" t="s">
        <v>217</v>
      </c>
      <c r="D402" s="2">
        <v>2</v>
      </c>
      <c r="E402" s="2">
        <f>Table13[[#This Row],[Count]]+1</f>
        <v>3</v>
      </c>
      <c r="F402" s="2"/>
      <c r="G402" s="2"/>
      <c r="H402" s="2">
        <f>IF(Table13[[#This Row],[Actual]]="",Table13[[#This Row],[Records]],Table13[[#This Row],[Actual]])</f>
        <v>3</v>
      </c>
      <c r="I402" s="2">
        <f>IF(Table13[[#This Row],[Number]]="03",((Table13[[#This Row],[Records]]-5)/2)+5,Table13[[#This Row],[Records]])</f>
        <v>3</v>
      </c>
    </row>
    <row r="403" spans="2:9" hidden="1" x14ac:dyDescent="0.35">
      <c r="B403" s="2" t="str">
        <f t="shared" si="26"/>
        <v>03</v>
      </c>
      <c r="C403" s="2" t="s">
        <v>295</v>
      </c>
      <c r="D403" s="2">
        <v>30</v>
      </c>
      <c r="E403" s="2">
        <f>Table13[[#This Row],[Count]]+1</f>
        <v>31</v>
      </c>
      <c r="F403" s="2"/>
      <c r="G403" s="2">
        <v>3</v>
      </c>
      <c r="H403" s="2">
        <f>IF(Table13[[#This Row],[Actual]]="",Table13[[#This Row],[Records]],Table13[[#This Row],[Actual]])</f>
        <v>3</v>
      </c>
      <c r="I403" s="2">
        <f>IF(Table13[[#This Row],[Number]]="03",((Table13[[#This Row],[Records]]-5)/2)+5,Table13[[#This Row],[Records]])</f>
        <v>18</v>
      </c>
    </row>
    <row r="404" spans="2:9" hidden="1" x14ac:dyDescent="0.35">
      <c r="B404" s="2" t="str">
        <f t="shared" si="26"/>
        <v>49</v>
      </c>
      <c r="C404" s="2" t="s">
        <v>218</v>
      </c>
      <c r="D404" s="2">
        <v>2</v>
      </c>
      <c r="E404" s="2">
        <f>Table13[[#This Row],[Count]]+1</f>
        <v>3</v>
      </c>
      <c r="F404" s="2"/>
      <c r="G404" s="2"/>
      <c r="H404" s="2">
        <f>IF(Table13[[#This Row],[Actual]]="",Table13[[#This Row],[Records]],Table13[[#This Row],[Actual]])</f>
        <v>3</v>
      </c>
      <c r="I404" s="2">
        <f>IF(Table13[[#This Row],[Number]]="03",((Table13[[#This Row],[Records]]-5)/2)+5,Table13[[#This Row],[Records]])</f>
        <v>3</v>
      </c>
    </row>
    <row r="405" spans="2:9" hidden="1" x14ac:dyDescent="0.35">
      <c r="B405" s="2" t="str">
        <f t="shared" si="26"/>
        <v>98</v>
      </c>
      <c r="C405" s="2" t="s">
        <v>219</v>
      </c>
      <c r="D405" s="2">
        <v>3</v>
      </c>
      <c r="E405" s="2">
        <f>Table13[[#This Row],[Count]]+1</f>
        <v>4</v>
      </c>
      <c r="F405" s="2"/>
      <c r="G405" s="2"/>
      <c r="H405" s="2">
        <f>IF(Table13[[#This Row],[Actual]]="",Table13[[#This Row],[Records]],Table13[[#This Row],[Actual]])</f>
        <v>4</v>
      </c>
      <c r="I405" s="2">
        <f>IF(Table13[[#This Row],[Number]]="03",((Table13[[#This Row],[Records]]-5)/2)+5,Table13[[#This Row],[Records]])</f>
        <v>4</v>
      </c>
    </row>
    <row r="406" spans="2:9" hidden="1" x14ac:dyDescent="0.35">
      <c r="B406" s="2" t="str">
        <f t="shared" si="26"/>
        <v>99</v>
      </c>
      <c r="C406" s="2" t="s">
        <v>220</v>
      </c>
      <c r="D406" s="2">
        <v>4</v>
      </c>
      <c r="E406" s="2">
        <f>Table13[[#This Row],[Count]]+1</f>
        <v>5</v>
      </c>
      <c r="F406" s="2"/>
      <c r="G406" s="2"/>
      <c r="H406" s="2">
        <f>IF(Table13[[#This Row],[Actual]]="",Table13[[#This Row],[Records]],Table13[[#This Row],[Actual]])</f>
        <v>5</v>
      </c>
      <c r="I406" s="32">
        <f>IF(Table13[[#This Row],[Number]]="03",((Table13[[#This Row],[Records]]-5)/2)+5,Table13[[#This Row],[Records]])</f>
        <v>5</v>
      </c>
    </row>
  </sheetData>
  <phoneticPr fontId="5" type="noConversion"/>
  <conditionalFormatting sqref="G336:G373">
    <cfRule type="cellIs" dxfId="0" priority="1" operator="equal">
      <formula>"88"</formula>
    </cfRule>
  </conditionalFormatting>
  <pageMargins left="0.7" right="0.7" top="0.75" bottom="0.75" header="0.3" footer="0.3"/>
  <pageSetup paperSize="9" orientation="portrait" horizontalDpi="300" verticalDpi="0" r:id="rId1"/>
  <tableParts count="17">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7B6C9D-14FB-4F2C-B8EB-F02336866D75}">
  <dimension ref="C3:D24"/>
  <sheetViews>
    <sheetView topLeftCell="A7" workbookViewId="0">
      <selection activeCell="C28" sqref="C28"/>
    </sheetView>
  </sheetViews>
  <sheetFormatPr defaultRowHeight="14.5" x14ac:dyDescent="0.35"/>
  <cols>
    <col min="4" max="4" width="30.453125" bestFit="1" customWidth="1"/>
  </cols>
  <sheetData>
    <row r="3" spans="3:4" x14ac:dyDescent="0.35">
      <c r="C3" s="11" t="s">
        <v>259</v>
      </c>
      <c r="D3" s="12" t="s">
        <v>283</v>
      </c>
    </row>
    <row r="4" spans="3:4" x14ac:dyDescent="0.35">
      <c r="C4" s="19" t="s">
        <v>260</v>
      </c>
      <c r="D4" s="20" t="s">
        <v>261</v>
      </c>
    </row>
    <row r="5" spans="3:4" x14ac:dyDescent="0.35">
      <c r="C5" s="19" t="s">
        <v>262</v>
      </c>
      <c r="D5" s="20" t="s">
        <v>263</v>
      </c>
    </row>
    <row r="6" spans="3:4" x14ac:dyDescent="0.35">
      <c r="C6" s="19" t="s">
        <v>264</v>
      </c>
      <c r="D6" s="20" t="s">
        <v>265</v>
      </c>
    </row>
    <row r="7" spans="3:4" x14ac:dyDescent="0.35">
      <c r="C7" s="43" t="s">
        <v>115</v>
      </c>
      <c r="D7" s="20" t="s">
        <v>266</v>
      </c>
    </row>
    <row r="8" spans="3:4" x14ac:dyDescent="0.35">
      <c r="C8" s="19" t="s">
        <v>117</v>
      </c>
      <c r="D8" s="20" t="s">
        <v>267</v>
      </c>
    </row>
    <row r="9" spans="3:4" x14ac:dyDescent="0.35">
      <c r="C9" s="19" t="s">
        <v>268</v>
      </c>
      <c r="D9" s="20" t="s">
        <v>269</v>
      </c>
    </row>
    <row r="10" spans="3:4" x14ac:dyDescent="0.35">
      <c r="C10" s="19" t="s">
        <v>282</v>
      </c>
      <c r="D10" s="20" t="s">
        <v>270</v>
      </c>
    </row>
    <row r="11" spans="3:4" x14ac:dyDescent="0.35">
      <c r="C11" s="19" t="s">
        <v>271</v>
      </c>
      <c r="D11" s="20" t="s">
        <v>272</v>
      </c>
    </row>
    <row r="12" spans="3:4" x14ac:dyDescent="0.35">
      <c r="C12" s="19" t="s">
        <v>185</v>
      </c>
      <c r="D12" s="20" t="s">
        <v>273</v>
      </c>
    </row>
    <row r="13" spans="3:4" x14ac:dyDescent="0.35">
      <c r="C13" s="19" t="s">
        <v>167</v>
      </c>
      <c r="D13" s="20" t="s">
        <v>274</v>
      </c>
    </row>
    <row r="14" spans="3:4" x14ac:dyDescent="0.35">
      <c r="C14" s="19" t="s">
        <v>186</v>
      </c>
      <c r="D14" s="20" t="s">
        <v>275</v>
      </c>
    </row>
    <row r="15" spans="3:4" x14ac:dyDescent="0.35">
      <c r="C15" s="19" t="s">
        <v>187</v>
      </c>
      <c r="D15" s="20" t="s">
        <v>276</v>
      </c>
    </row>
    <row r="16" spans="3:4" x14ac:dyDescent="0.35">
      <c r="C16" s="19" t="s">
        <v>188</v>
      </c>
      <c r="D16" s="20" t="s">
        <v>277</v>
      </c>
    </row>
    <row r="17" spans="3:4" x14ac:dyDescent="0.35">
      <c r="C17" s="19" t="s">
        <v>189</v>
      </c>
      <c r="D17" s="20" t="s">
        <v>278</v>
      </c>
    </row>
    <row r="18" spans="3:4" x14ac:dyDescent="0.35">
      <c r="C18" s="19" t="s">
        <v>190</v>
      </c>
      <c r="D18" s="20" t="s">
        <v>279</v>
      </c>
    </row>
    <row r="19" spans="3:4" x14ac:dyDescent="0.35">
      <c r="C19" s="19" t="s">
        <v>191</v>
      </c>
      <c r="D19" s="20" t="s">
        <v>280</v>
      </c>
    </row>
    <row r="20" spans="3:4" x14ac:dyDescent="0.35">
      <c r="C20" s="18" t="s">
        <v>192</v>
      </c>
      <c r="D20" s="17" t="s">
        <v>281</v>
      </c>
    </row>
    <row r="23" spans="3:4" x14ac:dyDescent="0.35">
      <c r="C23" t="s">
        <v>284</v>
      </c>
    </row>
    <row r="24" spans="3:4" x14ac:dyDescent="0.35">
      <c r="C24" t="s">
        <v>285</v>
      </c>
    </row>
  </sheetData>
  <pageMargins left="0.7" right="0.7" top="0.75" bottom="0.75" header="0.3" footer="0.3"/>
  <pageSetup paperSize="9" orientation="portrait" horizontalDpi="300"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8C1CF-0A4D-4BF9-8756-9906EE07B791}">
  <dimension ref="B3:F187"/>
  <sheetViews>
    <sheetView topLeftCell="A19" workbookViewId="0">
      <selection activeCell="F187" sqref="F50:F187"/>
    </sheetView>
  </sheetViews>
  <sheetFormatPr defaultRowHeight="14.5" x14ac:dyDescent="0.35"/>
  <cols>
    <col min="2" max="2" width="10.6328125" bestFit="1" customWidth="1"/>
    <col min="3" max="3" width="5.1796875" bestFit="1" customWidth="1"/>
    <col min="4" max="4" width="6.1796875" bestFit="1" customWidth="1"/>
    <col min="5" max="5" width="28.6328125" bestFit="1" customWidth="1"/>
    <col min="6" max="6" width="27.81640625" bestFit="1" customWidth="1"/>
  </cols>
  <sheetData>
    <row r="3" spans="2:6" x14ac:dyDescent="0.35">
      <c r="B3" s="2" t="s">
        <v>382</v>
      </c>
      <c r="C3" s="2" t="s">
        <v>259</v>
      </c>
      <c r="D3" s="2" t="s">
        <v>300</v>
      </c>
      <c r="E3" s="2" t="s">
        <v>301</v>
      </c>
      <c r="F3" s="2" t="s">
        <v>302</v>
      </c>
    </row>
    <row r="4" spans="2:6" x14ac:dyDescent="0.35">
      <c r="B4" s="2">
        <v>175</v>
      </c>
      <c r="C4" s="2">
        <v>175</v>
      </c>
      <c r="D4" s="2" t="s">
        <v>303</v>
      </c>
      <c r="E4" s="2" t="s">
        <v>304</v>
      </c>
      <c r="F4" s="2" t="s">
        <v>305</v>
      </c>
    </row>
    <row r="5" spans="2:6" x14ac:dyDescent="0.35">
      <c r="B5" s="2">
        <v>195</v>
      </c>
      <c r="C5" s="2">
        <v>195</v>
      </c>
      <c r="D5" s="2" t="s">
        <v>303</v>
      </c>
      <c r="E5" s="2" t="s">
        <v>306</v>
      </c>
      <c r="F5" s="2" t="s">
        <v>307</v>
      </c>
    </row>
    <row r="6" spans="2:6" x14ac:dyDescent="0.35">
      <c r="B6" s="2">
        <v>238</v>
      </c>
      <c r="C6" s="2">
        <v>238</v>
      </c>
      <c r="D6" s="2" t="s">
        <v>303</v>
      </c>
      <c r="E6" s="2" t="s">
        <v>308</v>
      </c>
      <c r="F6" s="2" t="s">
        <v>308</v>
      </c>
    </row>
    <row r="7" spans="2:6" x14ac:dyDescent="0.35">
      <c r="B7" s="2">
        <v>252</v>
      </c>
      <c r="C7" s="2">
        <v>252</v>
      </c>
      <c r="D7" s="2" t="s">
        <v>303</v>
      </c>
      <c r="E7" s="2" t="s">
        <v>309</v>
      </c>
      <c r="F7" s="2" t="s">
        <v>310</v>
      </c>
    </row>
    <row r="8" spans="2:6" x14ac:dyDescent="0.35">
      <c r="B8" s="2">
        <v>357</v>
      </c>
      <c r="C8" s="2">
        <v>357</v>
      </c>
      <c r="D8" s="2" t="s">
        <v>303</v>
      </c>
      <c r="E8" s="2" t="s">
        <v>311</v>
      </c>
      <c r="F8" s="2" t="s">
        <v>312</v>
      </c>
    </row>
    <row r="9" spans="2:6" x14ac:dyDescent="0.35">
      <c r="B9" s="2">
        <v>399</v>
      </c>
      <c r="C9" s="2">
        <v>399</v>
      </c>
      <c r="D9" s="2" t="s">
        <v>303</v>
      </c>
      <c r="E9" s="2" t="s">
        <v>313</v>
      </c>
      <c r="F9" s="2" t="s">
        <v>314</v>
      </c>
    </row>
    <row r="10" spans="2:6" x14ac:dyDescent="0.35">
      <c r="B10" s="2">
        <v>475</v>
      </c>
      <c r="C10" s="2">
        <v>475</v>
      </c>
      <c r="D10" s="2" t="s">
        <v>315</v>
      </c>
      <c r="E10" s="2" t="s">
        <v>316</v>
      </c>
      <c r="F10" s="2" t="s">
        <v>317</v>
      </c>
    </row>
    <row r="11" spans="2:6" x14ac:dyDescent="0.35">
      <c r="B11" s="2">
        <v>495</v>
      </c>
      <c r="C11" s="2">
        <v>495</v>
      </c>
      <c r="D11" s="2" t="s">
        <v>315</v>
      </c>
      <c r="E11" s="2" t="s">
        <v>318</v>
      </c>
      <c r="F11" s="2" t="s">
        <v>307</v>
      </c>
    </row>
    <row r="12" spans="2:6" x14ac:dyDescent="0.35">
      <c r="B12" s="2">
        <v>501</v>
      </c>
      <c r="C12" s="2">
        <v>501</v>
      </c>
      <c r="D12" s="2" t="s">
        <v>315</v>
      </c>
      <c r="E12" s="2" t="s">
        <v>319</v>
      </c>
      <c r="F12" s="2" t="s">
        <v>320</v>
      </c>
    </row>
    <row r="13" spans="2:6" x14ac:dyDescent="0.35">
      <c r="B13" s="2">
        <v>512</v>
      </c>
      <c r="C13" s="2">
        <v>512</v>
      </c>
      <c r="D13" s="2" t="s">
        <v>315</v>
      </c>
      <c r="E13" s="2" t="s">
        <v>321</v>
      </c>
      <c r="F13" s="2" t="s">
        <v>322</v>
      </c>
    </row>
    <row r="14" spans="2:6" x14ac:dyDescent="0.35">
      <c r="B14" s="2">
        <v>555</v>
      </c>
      <c r="C14" s="2">
        <v>555</v>
      </c>
      <c r="D14" s="2" t="s">
        <v>315</v>
      </c>
      <c r="E14" s="2" t="s">
        <v>323</v>
      </c>
      <c r="F14" s="2" t="s">
        <v>323</v>
      </c>
    </row>
    <row r="15" spans="2:6" x14ac:dyDescent="0.35">
      <c r="B15" s="2">
        <v>564</v>
      </c>
      <c r="C15" s="2">
        <v>564</v>
      </c>
      <c r="D15" s="2" t="s">
        <v>315</v>
      </c>
      <c r="E15" s="2" t="s">
        <v>324</v>
      </c>
      <c r="F15" s="2" t="s">
        <v>325</v>
      </c>
    </row>
    <row r="16" spans="2:6" x14ac:dyDescent="0.35">
      <c r="B16" s="2">
        <v>595</v>
      </c>
      <c r="C16" s="2">
        <v>595</v>
      </c>
      <c r="D16" s="2" t="s">
        <v>315</v>
      </c>
      <c r="E16" s="2" t="s">
        <v>326</v>
      </c>
      <c r="F16" s="2" t="s">
        <v>327</v>
      </c>
    </row>
    <row r="17" spans="2:6" x14ac:dyDescent="0.35">
      <c r="B17" s="2">
        <v>631</v>
      </c>
      <c r="C17" s="2">
        <v>631</v>
      </c>
      <c r="D17" s="2" t="s">
        <v>315</v>
      </c>
      <c r="E17" s="2" t="s">
        <v>328</v>
      </c>
      <c r="F17" s="2" t="s">
        <v>312</v>
      </c>
    </row>
    <row r="18" spans="2:6" x14ac:dyDescent="0.35">
      <c r="B18" s="2">
        <v>654</v>
      </c>
      <c r="C18" s="2">
        <v>654</v>
      </c>
      <c r="D18" s="2" t="s">
        <v>315</v>
      </c>
      <c r="E18" s="2" t="s">
        <v>329</v>
      </c>
      <c r="F18" s="2" t="s">
        <v>330</v>
      </c>
    </row>
    <row r="19" spans="2:6" x14ac:dyDescent="0.35">
      <c r="B19" s="2">
        <v>699</v>
      </c>
      <c r="C19" s="2">
        <v>699</v>
      </c>
      <c r="D19" s="2" t="s">
        <v>315</v>
      </c>
      <c r="E19" s="2" t="s">
        <v>331</v>
      </c>
      <c r="F19" s="2" t="s">
        <v>332</v>
      </c>
    </row>
    <row r="20" spans="2:6" x14ac:dyDescent="0.35">
      <c r="B20" s="2">
        <v>905</v>
      </c>
      <c r="C20" s="2">
        <v>905</v>
      </c>
      <c r="D20" s="2" t="s">
        <v>303</v>
      </c>
      <c r="E20" s="2" t="s">
        <v>333</v>
      </c>
      <c r="F20" s="2" t="s">
        <v>330</v>
      </c>
    </row>
    <row r="21" spans="2:6" x14ac:dyDescent="0.35">
      <c r="B21" s="2">
        <v>906</v>
      </c>
      <c r="C21" s="2">
        <v>906</v>
      </c>
      <c r="D21" s="2" t="s">
        <v>303</v>
      </c>
      <c r="E21" s="2" t="s">
        <v>334</v>
      </c>
      <c r="F21" s="2" t="s">
        <v>335</v>
      </c>
    </row>
    <row r="22" spans="2:6" x14ac:dyDescent="0.35">
      <c r="B22" s="2">
        <v>910</v>
      </c>
      <c r="C22" s="2">
        <v>910</v>
      </c>
      <c r="D22" s="2" t="s">
        <v>303</v>
      </c>
      <c r="E22" s="2" t="s">
        <v>336</v>
      </c>
      <c r="F22" s="2" t="s">
        <v>336</v>
      </c>
    </row>
    <row r="23" spans="2:6" x14ac:dyDescent="0.35">
      <c r="B23" s="2">
        <v>911</v>
      </c>
      <c r="C23" s="2">
        <v>911</v>
      </c>
      <c r="D23" s="2" t="s">
        <v>303</v>
      </c>
      <c r="E23" s="2" t="s">
        <v>337</v>
      </c>
      <c r="F23" s="2" t="s">
        <v>337</v>
      </c>
    </row>
    <row r="24" spans="2:6" x14ac:dyDescent="0.35">
      <c r="B24" s="2">
        <v>915</v>
      </c>
      <c r="C24" s="2">
        <v>915</v>
      </c>
      <c r="D24" s="2" t="s">
        <v>303</v>
      </c>
      <c r="E24" s="2" t="s">
        <v>338</v>
      </c>
      <c r="F24" s="2" t="s">
        <v>339</v>
      </c>
    </row>
    <row r="25" spans="2:6" x14ac:dyDescent="0.35">
      <c r="B25" s="2">
        <v>920</v>
      </c>
      <c r="C25" s="2">
        <v>920</v>
      </c>
      <c r="D25" s="2" t="s">
        <v>303</v>
      </c>
      <c r="E25" s="2" t="s">
        <v>340</v>
      </c>
      <c r="F25" s="2" t="s">
        <v>320</v>
      </c>
    </row>
    <row r="26" spans="2:6" x14ac:dyDescent="0.35">
      <c r="B26" s="2">
        <v>925</v>
      </c>
      <c r="C26" s="2">
        <v>925</v>
      </c>
      <c r="D26" s="2" t="s">
        <v>303</v>
      </c>
      <c r="E26" s="2" t="s">
        <v>341</v>
      </c>
      <c r="F26" s="2" t="s">
        <v>342</v>
      </c>
    </row>
    <row r="27" spans="2:6" x14ac:dyDescent="0.35">
      <c r="B27" s="2">
        <v>930</v>
      </c>
      <c r="C27" s="2">
        <v>930</v>
      </c>
      <c r="D27" s="2" t="s">
        <v>303</v>
      </c>
      <c r="E27" s="2" t="s">
        <v>343</v>
      </c>
      <c r="F27" s="2" t="s">
        <v>344</v>
      </c>
    </row>
    <row r="28" spans="2:6" x14ac:dyDescent="0.35">
      <c r="B28" s="2">
        <v>935</v>
      </c>
      <c r="C28" s="2">
        <v>935</v>
      </c>
      <c r="D28" s="2" t="s">
        <v>303</v>
      </c>
      <c r="E28" s="2" t="s">
        <v>345</v>
      </c>
      <c r="F28" s="2" t="s">
        <v>346</v>
      </c>
    </row>
    <row r="29" spans="2:6" x14ac:dyDescent="0.35">
      <c r="B29" s="2">
        <v>936</v>
      </c>
      <c r="C29" s="2">
        <v>936</v>
      </c>
      <c r="D29" s="2" t="s">
        <v>303</v>
      </c>
      <c r="E29" s="2" t="s">
        <v>347</v>
      </c>
      <c r="F29" s="2" t="s">
        <v>327</v>
      </c>
    </row>
    <row r="30" spans="2:6" x14ac:dyDescent="0.35">
      <c r="B30" s="2">
        <v>938</v>
      </c>
      <c r="C30" s="2">
        <v>938</v>
      </c>
      <c r="D30" s="2" t="s">
        <v>303</v>
      </c>
      <c r="E30" s="2" t="s">
        <v>348</v>
      </c>
      <c r="F30" s="2" t="s">
        <v>346</v>
      </c>
    </row>
    <row r="31" spans="2:6" x14ac:dyDescent="0.35">
      <c r="B31" s="2" t="s">
        <v>349</v>
      </c>
      <c r="C31" s="2">
        <v>950</v>
      </c>
      <c r="D31" s="2" t="s">
        <v>315</v>
      </c>
      <c r="E31" s="2" t="s">
        <v>350</v>
      </c>
      <c r="F31" s="2" t="s">
        <v>351</v>
      </c>
    </row>
    <row r="32" spans="2:6" x14ac:dyDescent="0.35">
      <c r="B32" s="2" t="s">
        <v>352</v>
      </c>
      <c r="C32" s="2">
        <v>951</v>
      </c>
      <c r="D32" s="2" t="s">
        <v>315</v>
      </c>
      <c r="E32" s="2" t="s">
        <v>353</v>
      </c>
      <c r="F32" s="2" t="s">
        <v>354</v>
      </c>
    </row>
    <row r="33" spans="2:6" x14ac:dyDescent="0.35">
      <c r="B33" s="2" t="s">
        <v>355</v>
      </c>
      <c r="C33" s="2">
        <v>952</v>
      </c>
      <c r="D33" s="2" t="s">
        <v>315</v>
      </c>
      <c r="E33" s="2" t="s">
        <v>356</v>
      </c>
      <c r="F33" s="2" t="s">
        <v>357</v>
      </c>
    </row>
    <row r="34" spans="2:6" x14ac:dyDescent="0.35">
      <c r="B34" s="2" t="s">
        <v>358</v>
      </c>
      <c r="C34" s="2">
        <v>953</v>
      </c>
      <c r="D34" s="2" t="s">
        <v>315</v>
      </c>
      <c r="E34" s="2" t="s">
        <v>359</v>
      </c>
      <c r="F34" s="2" t="s">
        <v>360</v>
      </c>
    </row>
    <row r="35" spans="2:6" x14ac:dyDescent="0.35">
      <c r="B35" s="2" t="s">
        <v>361</v>
      </c>
      <c r="C35" s="2">
        <v>955</v>
      </c>
      <c r="D35" s="2" t="s">
        <v>315</v>
      </c>
      <c r="E35" s="2" t="s">
        <v>362</v>
      </c>
      <c r="F35" s="2" t="s">
        <v>363</v>
      </c>
    </row>
    <row r="36" spans="2:6" x14ac:dyDescent="0.35">
      <c r="B36" s="2" t="s">
        <v>364</v>
      </c>
      <c r="C36" s="2">
        <v>956</v>
      </c>
      <c r="D36" s="2" t="s">
        <v>315</v>
      </c>
      <c r="E36" s="2" t="s">
        <v>365</v>
      </c>
      <c r="F36" s="2" t="s">
        <v>335</v>
      </c>
    </row>
    <row r="37" spans="2:6" x14ac:dyDescent="0.35">
      <c r="B37" s="2">
        <v>960</v>
      </c>
      <c r="C37" s="2">
        <v>960</v>
      </c>
      <c r="D37" s="2" t="s">
        <v>315</v>
      </c>
      <c r="E37" s="2" t="s">
        <v>366</v>
      </c>
      <c r="F37" s="2" t="s">
        <v>367</v>
      </c>
    </row>
    <row r="38" spans="2:6" x14ac:dyDescent="0.35">
      <c r="B38" s="2">
        <v>961</v>
      </c>
      <c r="C38" s="2">
        <v>961</v>
      </c>
      <c r="D38" s="2" t="s">
        <v>315</v>
      </c>
      <c r="E38" s="2" t="s">
        <v>368</v>
      </c>
      <c r="F38" s="2" t="s">
        <v>368</v>
      </c>
    </row>
    <row r="39" spans="2:6" x14ac:dyDescent="0.35">
      <c r="B39" s="2">
        <v>962</v>
      </c>
      <c r="C39" s="2">
        <v>962</v>
      </c>
      <c r="D39" s="2" t="s">
        <v>315</v>
      </c>
      <c r="E39" s="2" t="s">
        <v>369</v>
      </c>
      <c r="F39" s="2" t="s">
        <v>370</v>
      </c>
    </row>
    <row r="40" spans="2:6" x14ac:dyDescent="0.35">
      <c r="B40" s="2">
        <v>970</v>
      </c>
      <c r="C40" s="2">
        <v>970</v>
      </c>
      <c r="D40" s="2" t="s">
        <v>315</v>
      </c>
      <c r="E40" s="2" t="s">
        <v>371</v>
      </c>
      <c r="F40" s="2" t="s">
        <v>372</v>
      </c>
    </row>
    <row r="41" spans="2:6" x14ac:dyDescent="0.35">
      <c r="B41" s="2">
        <v>971</v>
      </c>
      <c r="C41" s="2">
        <v>971</v>
      </c>
      <c r="D41" s="2" t="s">
        <v>315</v>
      </c>
      <c r="E41" s="2" t="s">
        <v>373</v>
      </c>
      <c r="F41" s="2" t="s">
        <v>374</v>
      </c>
    </row>
    <row r="42" spans="2:6" x14ac:dyDescent="0.35">
      <c r="B42" s="2">
        <v>975</v>
      </c>
      <c r="C42" s="2">
        <v>975</v>
      </c>
      <c r="D42" s="2" t="s">
        <v>315</v>
      </c>
      <c r="E42" s="2" t="s">
        <v>375</v>
      </c>
      <c r="F42" s="2" t="s">
        <v>342</v>
      </c>
    </row>
    <row r="43" spans="2:6" x14ac:dyDescent="0.35">
      <c r="B43" s="2">
        <v>980</v>
      </c>
      <c r="C43" s="2">
        <v>980</v>
      </c>
      <c r="D43" s="2" t="s">
        <v>315</v>
      </c>
      <c r="E43" s="2" t="s">
        <v>376</v>
      </c>
      <c r="F43" s="2" t="s">
        <v>377</v>
      </c>
    </row>
    <row r="44" spans="2:6" x14ac:dyDescent="0.35">
      <c r="B44" s="2">
        <v>985</v>
      </c>
      <c r="C44" s="2">
        <v>985</v>
      </c>
      <c r="D44" s="2" t="s">
        <v>315</v>
      </c>
      <c r="E44" s="2" t="s">
        <v>378</v>
      </c>
      <c r="F44" s="2" t="s">
        <v>346</v>
      </c>
    </row>
    <row r="45" spans="2:6" x14ac:dyDescent="0.35">
      <c r="B45" s="2">
        <v>986</v>
      </c>
      <c r="C45" s="2">
        <v>986</v>
      </c>
      <c r="D45" s="2" t="s">
        <v>315</v>
      </c>
      <c r="E45" s="2" t="s">
        <v>379</v>
      </c>
      <c r="F45" s="2" t="s">
        <v>346</v>
      </c>
    </row>
    <row r="46" spans="2:6" x14ac:dyDescent="0.35">
      <c r="B46" s="2">
        <v>987</v>
      </c>
      <c r="C46" s="2">
        <v>987</v>
      </c>
      <c r="D46" s="2" t="s">
        <v>315</v>
      </c>
      <c r="E46" s="2" t="s">
        <v>380</v>
      </c>
      <c r="F46" s="2" t="s">
        <v>346</v>
      </c>
    </row>
    <row r="47" spans="2:6" x14ac:dyDescent="0.35">
      <c r="B47" s="2">
        <v>988</v>
      </c>
      <c r="C47" s="2">
        <v>988</v>
      </c>
      <c r="D47" s="2" t="s">
        <v>315</v>
      </c>
      <c r="E47" s="2" t="s">
        <v>381</v>
      </c>
      <c r="F47" s="2" t="s">
        <v>346</v>
      </c>
    </row>
    <row r="50" spans="3:6" x14ac:dyDescent="0.35">
      <c r="C50" s="2" t="s">
        <v>259</v>
      </c>
      <c r="D50" s="2" t="s">
        <v>300</v>
      </c>
      <c r="F50" s="45" t="s">
        <v>383</v>
      </c>
    </row>
    <row r="51" spans="3:6" x14ac:dyDescent="0.35">
      <c r="C51" s="2">
        <v>175</v>
      </c>
      <c r="D51" s="2" t="s">
        <v>303</v>
      </c>
      <c r="F51" t="str">
        <f>"'"&amp;C51&amp;"': "&amp;"'"&amp;D51&amp;"'"</f>
        <v>'175': 'CR'</v>
      </c>
    </row>
    <row r="52" spans="3:6" x14ac:dyDescent="0.35">
      <c r="C52" s="2">
        <v>195</v>
      </c>
      <c r="D52" s="2" t="s">
        <v>303</v>
      </c>
      <c r="F52" t="str">
        <f t="shared" ref="F52:F94" si="0">"'"&amp;C52&amp;"': "&amp;"'"&amp;D52&amp;"'"</f>
        <v>'195': 'CR'</v>
      </c>
    </row>
    <row r="53" spans="3:6" x14ac:dyDescent="0.35">
      <c r="C53" s="2">
        <v>238</v>
      </c>
      <c r="D53" s="2" t="s">
        <v>303</v>
      </c>
      <c r="F53" t="str">
        <f t="shared" si="0"/>
        <v>'238': 'CR'</v>
      </c>
    </row>
    <row r="54" spans="3:6" x14ac:dyDescent="0.35">
      <c r="C54" s="2">
        <v>252</v>
      </c>
      <c r="D54" s="2" t="s">
        <v>303</v>
      </c>
      <c r="F54" t="str">
        <f t="shared" si="0"/>
        <v>'252': 'CR'</v>
      </c>
    </row>
    <row r="55" spans="3:6" x14ac:dyDescent="0.35">
      <c r="C55" s="2">
        <v>357</v>
      </c>
      <c r="D55" s="2" t="s">
        <v>303</v>
      </c>
      <c r="F55" t="str">
        <f t="shared" si="0"/>
        <v>'357': 'CR'</v>
      </c>
    </row>
    <row r="56" spans="3:6" x14ac:dyDescent="0.35">
      <c r="C56" s="2">
        <v>399</v>
      </c>
      <c r="D56" s="2" t="s">
        <v>303</v>
      </c>
      <c r="F56" t="str">
        <f t="shared" si="0"/>
        <v>'399': 'CR'</v>
      </c>
    </row>
    <row r="57" spans="3:6" x14ac:dyDescent="0.35">
      <c r="C57" s="2">
        <v>475</v>
      </c>
      <c r="D57" s="2" t="s">
        <v>315</v>
      </c>
      <c r="F57" t="str">
        <f t="shared" si="0"/>
        <v>'475': 'DR'</v>
      </c>
    </row>
    <row r="58" spans="3:6" x14ac:dyDescent="0.35">
      <c r="C58" s="2">
        <v>495</v>
      </c>
      <c r="D58" s="2" t="s">
        <v>315</v>
      </c>
      <c r="F58" t="str">
        <f t="shared" si="0"/>
        <v>'495': 'DR'</v>
      </c>
    </row>
    <row r="59" spans="3:6" x14ac:dyDescent="0.35">
      <c r="C59" s="2">
        <v>501</v>
      </c>
      <c r="D59" s="2" t="s">
        <v>315</v>
      </c>
      <c r="F59" t="str">
        <f t="shared" si="0"/>
        <v>'501': 'DR'</v>
      </c>
    </row>
    <row r="60" spans="3:6" x14ac:dyDescent="0.35">
      <c r="C60" s="2">
        <v>512</v>
      </c>
      <c r="D60" s="2" t="s">
        <v>315</v>
      </c>
      <c r="F60" t="str">
        <f t="shared" si="0"/>
        <v>'512': 'DR'</v>
      </c>
    </row>
    <row r="61" spans="3:6" x14ac:dyDescent="0.35">
      <c r="C61" s="2">
        <v>555</v>
      </c>
      <c r="D61" s="2" t="s">
        <v>315</v>
      </c>
      <c r="F61" t="str">
        <f t="shared" si="0"/>
        <v>'555': 'DR'</v>
      </c>
    </row>
    <row r="62" spans="3:6" x14ac:dyDescent="0.35">
      <c r="C62" s="2">
        <v>564</v>
      </c>
      <c r="D62" s="2" t="s">
        <v>315</v>
      </c>
      <c r="F62" t="str">
        <f t="shared" si="0"/>
        <v>'564': 'DR'</v>
      </c>
    </row>
    <row r="63" spans="3:6" x14ac:dyDescent="0.35">
      <c r="C63" s="2">
        <v>595</v>
      </c>
      <c r="D63" s="2" t="s">
        <v>315</v>
      </c>
      <c r="F63" t="str">
        <f t="shared" si="0"/>
        <v>'595': 'DR'</v>
      </c>
    </row>
    <row r="64" spans="3:6" x14ac:dyDescent="0.35">
      <c r="C64" s="2">
        <v>631</v>
      </c>
      <c r="D64" s="2" t="s">
        <v>315</v>
      </c>
      <c r="F64" t="str">
        <f t="shared" si="0"/>
        <v>'631': 'DR'</v>
      </c>
    </row>
    <row r="65" spans="3:6" x14ac:dyDescent="0.35">
      <c r="C65" s="2">
        <v>654</v>
      </c>
      <c r="D65" s="2" t="s">
        <v>315</v>
      </c>
      <c r="F65" t="str">
        <f t="shared" si="0"/>
        <v>'654': 'DR'</v>
      </c>
    </row>
    <row r="66" spans="3:6" x14ac:dyDescent="0.35">
      <c r="C66" s="2">
        <v>699</v>
      </c>
      <c r="D66" s="2" t="s">
        <v>315</v>
      </c>
      <c r="F66" t="str">
        <f t="shared" si="0"/>
        <v>'699': 'DR'</v>
      </c>
    </row>
    <row r="67" spans="3:6" x14ac:dyDescent="0.35">
      <c r="C67" s="2">
        <v>905</v>
      </c>
      <c r="D67" s="2" t="s">
        <v>303</v>
      </c>
      <c r="F67" t="str">
        <f t="shared" si="0"/>
        <v>'905': 'CR'</v>
      </c>
    </row>
    <row r="68" spans="3:6" x14ac:dyDescent="0.35">
      <c r="C68" s="2">
        <v>906</v>
      </c>
      <c r="D68" s="2" t="s">
        <v>303</v>
      </c>
      <c r="F68" t="str">
        <f t="shared" si="0"/>
        <v>'906': 'CR'</v>
      </c>
    </row>
    <row r="69" spans="3:6" x14ac:dyDescent="0.35">
      <c r="C69" s="2">
        <v>910</v>
      </c>
      <c r="D69" s="2" t="s">
        <v>303</v>
      </c>
      <c r="F69" t="str">
        <f t="shared" si="0"/>
        <v>'910': 'CR'</v>
      </c>
    </row>
    <row r="70" spans="3:6" x14ac:dyDescent="0.35">
      <c r="C70" s="2">
        <v>911</v>
      </c>
      <c r="D70" s="2" t="s">
        <v>303</v>
      </c>
      <c r="F70" t="str">
        <f t="shared" si="0"/>
        <v>'911': 'CR'</v>
      </c>
    </row>
    <row r="71" spans="3:6" x14ac:dyDescent="0.35">
      <c r="C71" s="2">
        <v>915</v>
      </c>
      <c r="D71" s="2" t="s">
        <v>303</v>
      </c>
      <c r="F71" t="str">
        <f t="shared" si="0"/>
        <v>'915': 'CR'</v>
      </c>
    </row>
    <row r="72" spans="3:6" x14ac:dyDescent="0.35">
      <c r="C72" s="2">
        <v>920</v>
      </c>
      <c r="D72" s="2" t="s">
        <v>303</v>
      </c>
      <c r="F72" t="str">
        <f t="shared" si="0"/>
        <v>'920': 'CR'</v>
      </c>
    </row>
    <row r="73" spans="3:6" x14ac:dyDescent="0.35">
      <c r="C73" s="2">
        <v>925</v>
      </c>
      <c r="D73" s="2" t="s">
        <v>303</v>
      </c>
      <c r="F73" t="str">
        <f t="shared" si="0"/>
        <v>'925': 'CR'</v>
      </c>
    </row>
    <row r="74" spans="3:6" x14ac:dyDescent="0.35">
      <c r="C74" s="2">
        <v>930</v>
      </c>
      <c r="D74" s="2" t="s">
        <v>303</v>
      </c>
      <c r="F74" t="str">
        <f t="shared" si="0"/>
        <v>'930': 'CR'</v>
      </c>
    </row>
    <row r="75" spans="3:6" x14ac:dyDescent="0.35">
      <c r="C75" s="2">
        <v>935</v>
      </c>
      <c r="D75" s="2" t="s">
        <v>303</v>
      </c>
      <c r="F75" t="str">
        <f t="shared" si="0"/>
        <v>'935': 'CR'</v>
      </c>
    </row>
    <row r="76" spans="3:6" x14ac:dyDescent="0.35">
      <c r="C76" s="2">
        <v>936</v>
      </c>
      <c r="D76" s="2" t="s">
        <v>303</v>
      </c>
      <c r="F76" t="str">
        <f t="shared" si="0"/>
        <v>'936': 'CR'</v>
      </c>
    </row>
    <row r="77" spans="3:6" x14ac:dyDescent="0.35">
      <c r="C77" s="2">
        <v>938</v>
      </c>
      <c r="D77" s="2" t="s">
        <v>303</v>
      </c>
      <c r="F77" t="str">
        <f t="shared" si="0"/>
        <v>'938': 'CR'</v>
      </c>
    </row>
    <row r="78" spans="3:6" x14ac:dyDescent="0.35">
      <c r="C78" s="2">
        <v>950</v>
      </c>
      <c r="D78" s="2" t="s">
        <v>315</v>
      </c>
      <c r="F78" t="str">
        <f t="shared" si="0"/>
        <v>'950': 'DR'</v>
      </c>
    </row>
    <row r="79" spans="3:6" x14ac:dyDescent="0.35">
      <c r="C79" s="2">
        <v>951</v>
      </c>
      <c r="D79" s="2" t="s">
        <v>315</v>
      </c>
      <c r="F79" t="str">
        <f t="shared" si="0"/>
        <v>'951': 'DR'</v>
      </c>
    </row>
    <row r="80" spans="3:6" x14ac:dyDescent="0.35">
      <c r="C80" s="2">
        <v>952</v>
      </c>
      <c r="D80" s="2" t="s">
        <v>315</v>
      </c>
      <c r="F80" t="str">
        <f t="shared" si="0"/>
        <v>'952': 'DR'</v>
      </c>
    </row>
    <row r="81" spans="3:6" x14ac:dyDescent="0.35">
      <c r="C81" s="2">
        <v>953</v>
      </c>
      <c r="D81" s="2" t="s">
        <v>315</v>
      </c>
      <c r="F81" t="str">
        <f t="shared" si="0"/>
        <v>'953': 'DR'</v>
      </c>
    </row>
    <row r="82" spans="3:6" x14ac:dyDescent="0.35">
      <c r="C82" s="2">
        <v>955</v>
      </c>
      <c r="D82" s="2" t="s">
        <v>315</v>
      </c>
      <c r="F82" t="str">
        <f t="shared" si="0"/>
        <v>'955': 'DR'</v>
      </c>
    </row>
    <row r="83" spans="3:6" x14ac:dyDescent="0.35">
      <c r="C83" s="2">
        <v>956</v>
      </c>
      <c r="D83" s="2" t="s">
        <v>315</v>
      </c>
      <c r="F83" t="str">
        <f t="shared" si="0"/>
        <v>'956': 'DR'</v>
      </c>
    </row>
    <row r="84" spans="3:6" x14ac:dyDescent="0.35">
      <c r="C84" s="2">
        <v>960</v>
      </c>
      <c r="D84" s="2" t="s">
        <v>315</v>
      </c>
      <c r="F84" t="str">
        <f t="shared" si="0"/>
        <v>'960': 'DR'</v>
      </c>
    </row>
    <row r="85" spans="3:6" x14ac:dyDescent="0.35">
      <c r="C85" s="2">
        <v>961</v>
      </c>
      <c r="D85" s="2" t="s">
        <v>315</v>
      </c>
      <c r="F85" t="str">
        <f t="shared" si="0"/>
        <v>'961': 'DR'</v>
      </c>
    </row>
    <row r="86" spans="3:6" x14ac:dyDescent="0.35">
      <c r="C86" s="2">
        <v>962</v>
      </c>
      <c r="D86" s="2" t="s">
        <v>315</v>
      </c>
      <c r="F86" t="str">
        <f t="shared" si="0"/>
        <v>'962': 'DR'</v>
      </c>
    </row>
    <row r="87" spans="3:6" x14ac:dyDescent="0.35">
      <c r="C87" s="2">
        <v>970</v>
      </c>
      <c r="D87" s="2" t="s">
        <v>315</v>
      </c>
      <c r="F87" t="str">
        <f t="shared" si="0"/>
        <v>'970': 'DR'</v>
      </c>
    </row>
    <row r="88" spans="3:6" x14ac:dyDescent="0.35">
      <c r="C88" s="2">
        <v>971</v>
      </c>
      <c r="D88" s="2" t="s">
        <v>315</v>
      </c>
      <c r="F88" t="str">
        <f t="shared" si="0"/>
        <v>'971': 'DR'</v>
      </c>
    </row>
    <row r="89" spans="3:6" x14ac:dyDescent="0.35">
      <c r="C89" s="2">
        <v>975</v>
      </c>
      <c r="D89" s="2" t="s">
        <v>315</v>
      </c>
      <c r="F89" t="str">
        <f t="shared" si="0"/>
        <v>'975': 'DR'</v>
      </c>
    </row>
    <row r="90" spans="3:6" x14ac:dyDescent="0.35">
      <c r="C90" s="2">
        <v>980</v>
      </c>
      <c r="D90" s="2" t="s">
        <v>315</v>
      </c>
      <c r="F90" t="str">
        <f t="shared" si="0"/>
        <v>'980': 'DR'</v>
      </c>
    </row>
    <row r="91" spans="3:6" x14ac:dyDescent="0.35">
      <c r="C91" s="2">
        <v>985</v>
      </c>
      <c r="D91" s="2" t="s">
        <v>315</v>
      </c>
      <c r="F91" t="str">
        <f t="shared" si="0"/>
        <v>'985': 'DR'</v>
      </c>
    </row>
    <row r="92" spans="3:6" x14ac:dyDescent="0.35">
      <c r="C92" s="2">
        <v>986</v>
      </c>
      <c r="D92" s="2" t="s">
        <v>315</v>
      </c>
      <c r="F92" t="str">
        <f t="shared" si="0"/>
        <v>'986': 'DR'</v>
      </c>
    </row>
    <row r="93" spans="3:6" x14ac:dyDescent="0.35">
      <c r="C93" s="2">
        <v>987</v>
      </c>
      <c r="D93" s="2" t="s">
        <v>315</v>
      </c>
      <c r="F93" t="str">
        <f t="shared" si="0"/>
        <v>'987': 'DR'</v>
      </c>
    </row>
    <row r="94" spans="3:6" x14ac:dyDescent="0.35">
      <c r="C94" s="2">
        <v>988</v>
      </c>
      <c r="D94" s="2" t="s">
        <v>315</v>
      </c>
      <c r="F94" t="str">
        <f t="shared" si="0"/>
        <v>'988': 'DR'</v>
      </c>
    </row>
    <row r="97" spans="3:6" x14ac:dyDescent="0.35">
      <c r="C97" s="2" t="s">
        <v>259</v>
      </c>
      <c r="D97" s="2" t="s">
        <v>301</v>
      </c>
      <c r="F97" s="4" t="s">
        <v>384</v>
      </c>
    </row>
    <row r="98" spans="3:6" x14ac:dyDescent="0.35">
      <c r="C98" s="2">
        <v>175</v>
      </c>
      <c r="D98" s="2" t="s">
        <v>304</v>
      </c>
      <c r="F98" t="str">
        <f t="shared" ref="F98:F141" si="1">"'"&amp;C98&amp;"': "&amp;"'"&amp;D98&amp;"'"</f>
        <v>'175': 'Cheques'</v>
      </c>
    </row>
    <row r="99" spans="3:6" x14ac:dyDescent="0.35">
      <c r="C99" s="2">
        <v>195</v>
      </c>
      <c r="D99" s="2" t="s">
        <v>306</v>
      </c>
      <c r="F99" t="str">
        <f t="shared" si="1"/>
        <v>'195': 'Transfer credits'</v>
      </c>
    </row>
    <row r="100" spans="3:6" x14ac:dyDescent="0.35">
      <c r="C100" s="2">
        <v>238</v>
      </c>
      <c r="D100" s="2" t="s">
        <v>308</v>
      </c>
      <c r="F100" t="str">
        <f t="shared" si="1"/>
        <v>'238': 'Dividend'</v>
      </c>
    </row>
    <row r="101" spans="3:6" x14ac:dyDescent="0.35">
      <c r="C101" s="2">
        <v>252</v>
      </c>
      <c r="D101" s="2" t="s">
        <v>309</v>
      </c>
      <c r="F101" t="str">
        <f t="shared" si="1"/>
        <v>'252': 'Reversal Entry'</v>
      </c>
    </row>
    <row r="102" spans="3:6" x14ac:dyDescent="0.35">
      <c r="C102" s="2">
        <v>357</v>
      </c>
      <c r="D102" s="2" t="s">
        <v>311</v>
      </c>
      <c r="F102" t="str">
        <f t="shared" si="1"/>
        <v>'357': 'Credit adjustment'</v>
      </c>
    </row>
    <row r="103" spans="3:6" x14ac:dyDescent="0.35">
      <c r="C103" s="2">
        <v>399</v>
      </c>
      <c r="D103" s="2" t="s">
        <v>313</v>
      </c>
      <c r="F103" t="str">
        <f t="shared" si="1"/>
        <v>'399': 'Miscellaneous credits'</v>
      </c>
    </row>
    <row r="104" spans="3:6" x14ac:dyDescent="0.35">
      <c r="C104" s="2">
        <v>475</v>
      </c>
      <c r="D104" s="2" t="s">
        <v>316</v>
      </c>
      <c r="F104" t="str">
        <f t="shared" si="1"/>
        <v>'475': 'Cheques (paid)'</v>
      </c>
    </row>
    <row r="105" spans="3:6" x14ac:dyDescent="0.35">
      <c r="C105" s="2">
        <v>495</v>
      </c>
      <c r="D105" s="2" t="s">
        <v>318</v>
      </c>
      <c r="F105" t="str">
        <f t="shared" si="1"/>
        <v>'495': 'Transfer debits'</v>
      </c>
    </row>
    <row r="106" spans="3:6" x14ac:dyDescent="0.35">
      <c r="C106" s="2">
        <v>501</v>
      </c>
      <c r="D106" s="2" t="s">
        <v>319</v>
      </c>
      <c r="F106" t="str">
        <f t="shared" si="1"/>
        <v>'501': 'Automatic drawings'</v>
      </c>
    </row>
    <row r="107" spans="3:6" x14ac:dyDescent="0.35">
      <c r="C107" s="2">
        <v>512</v>
      </c>
      <c r="D107" s="2" t="s">
        <v>321</v>
      </c>
      <c r="F107" t="str">
        <f t="shared" si="1"/>
        <v>'512': 'Documentary L/C Drawings/Fees'</v>
      </c>
    </row>
    <row r="108" spans="3:6" x14ac:dyDescent="0.35">
      <c r="C108" s="2">
        <v>555</v>
      </c>
      <c r="D108" s="2" t="s">
        <v>323</v>
      </c>
      <c r="F108" t="str">
        <f t="shared" si="1"/>
        <v>'555': 'Dishonoured cheques'</v>
      </c>
    </row>
    <row r="109" spans="3:6" x14ac:dyDescent="0.35">
      <c r="C109" s="2">
        <v>564</v>
      </c>
      <c r="D109" s="2" t="s">
        <v>324</v>
      </c>
      <c r="F109" t="str">
        <f t="shared" si="1"/>
        <v>'564': 'Loan fees'</v>
      </c>
    </row>
    <row r="110" spans="3:6" x14ac:dyDescent="0.35">
      <c r="C110" s="2">
        <v>595</v>
      </c>
      <c r="D110" s="2" t="s">
        <v>326</v>
      </c>
      <c r="F110" t="str">
        <f t="shared" si="1"/>
        <v>'595': 'FlexiPay'</v>
      </c>
    </row>
    <row r="111" spans="3:6" x14ac:dyDescent="0.35">
      <c r="C111" s="2">
        <v>631</v>
      </c>
      <c r="D111" s="2" t="s">
        <v>328</v>
      </c>
      <c r="F111" t="str">
        <f t="shared" si="1"/>
        <v>'631': 'Debit adjustment'</v>
      </c>
    </row>
    <row r="112" spans="3:6" x14ac:dyDescent="0.35">
      <c r="C112" s="2">
        <v>654</v>
      </c>
      <c r="D112" s="2" t="s">
        <v>329</v>
      </c>
      <c r="F112" t="str">
        <f t="shared" si="1"/>
        <v>'654': 'Debit Interest'</v>
      </c>
    </row>
    <row r="113" spans="3:6" x14ac:dyDescent="0.35">
      <c r="C113" s="2">
        <v>699</v>
      </c>
      <c r="D113" s="2" t="s">
        <v>331</v>
      </c>
      <c r="F113" t="str">
        <f t="shared" si="1"/>
        <v>'699': 'Miscellaneous debits'</v>
      </c>
    </row>
    <row r="114" spans="3:6" x14ac:dyDescent="0.35">
      <c r="C114" s="2">
        <v>905</v>
      </c>
      <c r="D114" s="2" t="s">
        <v>333</v>
      </c>
      <c r="F114" t="str">
        <f t="shared" si="1"/>
        <v>'905': 'Credit Interest'</v>
      </c>
    </row>
    <row r="115" spans="3:6" x14ac:dyDescent="0.35">
      <c r="C115" s="2">
        <v>906</v>
      </c>
      <c r="D115" s="2" t="s">
        <v>334</v>
      </c>
      <c r="F115" t="str">
        <f t="shared" si="1"/>
        <v>'906': 'National nominees credits'</v>
      </c>
    </row>
    <row r="116" spans="3:6" x14ac:dyDescent="0.35">
      <c r="C116" s="2">
        <v>910</v>
      </c>
      <c r="D116" s="2" t="s">
        <v>336</v>
      </c>
      <c r="F116" t="str">
        <f t="shared" si="1"/>
        <v>'910': 'Cash'</v>
      </c>
    </row>
    <row r="117" spans="3:6" x14ac:dyDescent="0.35">
      <c r="C117" s="2">
        <v>911</v>
      </c>
      <c r="D117" s="2" t="s">
        <v>337</v>
      </c>
      <c r="F117" t="str">
        <f t="shared" si="1"/>
        <v>'911': 'Cash/cheques'</v>
      </c>
    </row>
    <row r="118" spans="3:6" x14ac:dyDescent="0.35">
      <c r="C118" s="2">
        <v>915</v>
      </c>
      <c r="D118" s="2" t="s">
        <v>338</v>
      </c>
      <c r="F118" t="str">
        <f t="shared" si="1"/>
        <v>'915': 'Agent Credits'</v>
      </c>
    </row>
    <row r="119" spans="3:6" x14ac:dyDescent="0.35">
      <c r="C119" s="2">
        <v>920</v>
      </c>
      <c r="D119" s="2" t="s">
        <v>340</v>
      </c>
      <c r="F119" t="str">
        <f t="shared" si="1"/>
        <v>'920': 'Inter-bank credits'</v>
      </c>
    </row>
    <row r="120" spans="3:6" x14ac:dyDescent="0.35">
      <c r="C120" s="2">
        <v>925</v>
      </c>
      <c r="D120" s="2" t="s">
        <v>341</v>
      </c>
      <c r="F120" t="str">
        <f t="shared" si="1"/>
        <v>'925': 'Bankcard credits'</v>
      </c>
    </row>
    <row r="121" spans="3:6" x14ac:dyDescent="0.35">
      <c r="C121" s="2">
        <v>930</v>
      </c>
      <c r="D121" s="2" t="s">
        <v>343</v>
      </c>
      <c r="F121" t="str">
        <f t="shared" si="1"/>
        <v>'930': 'Credit balance transfer'</v>
      </c>
    </row>
    <row r="122" spans="3:6" x14ac:dyDescent="0.35">
      <c r="C122" s="2">
        <v>935</v>
      </c>
      <c r="D122" s="2" t="s">
        <v>345</v>
      </c>
      <c r="F122" t="str">
        <f t="shared" si="1"/>
        <v>'935': 'Credits summarised'</v>
      </c>
    </row>
    <row r="123" spans="3:6" x14ac:dyDescent="0.35">
      <c r="C123" s="2">
        <v>936</v>
      </c>
      <c r="D123" s="2" t="s">
        <v>347</v>
      </c>
      <c r="F123" t="str">
        <f t="shared" si="1"/>
        <v>'936': 'EFTPOS'</v>
      </c>
    </row>
    <row r="124" spans="3:6" x14ac:dyDescent="0.35">
      <c r="C124" s="2">
        <v>938</v>
      </c>
      <c r="D124" s="2" t="s">
        <v>348</v>
      </c>
      <c r="F124" t="str">
        <f t="shared" si="1"/>
        <v>'938': 'NFCA credit transactions'</v>
      </c>
    </row>
    <row r="125" spans="3:6" x14ac:dyDescent="0.35">
      <c r="C125" s="2">
        <v>950</v>
      </c>
      <c r="D125" s="2" t="s">
        <v>350</v>
      </c>
      <c r="F125" t="str">
        <f t="shared" si="1"/>
        <v>'950': 'Loan establishment fees'</v>
      </c>
    </row>
    <row r="126" spans="3:6" x14ac:dyDescent="0.35">
      <c r="C126" s="2">
        <v>951</v>
      </c>
      <c r="D126" s="2" t="s">
        <v>353</v>
      </c>
      <c r="F126" t="str">
        <f t="shared" si="1"/>
        <v>'951': 'Account keeping fees'</v>
      </c>
    </row>
    <row r="127" spans="3:6" x14ac:dyDescent="0.35">
      <c r="C127" s="2">
        <v>952</v>
      </c>
      <c r="D127" s="2" t="s">
        <v>356</v>
      </c>
      <c r="F127" t="str">
        <f t="shared" si="1"/>
        <v>'952': 'Unused limit fees'</v>
      </c>
    </row>
    <row r="128" spans="3:6" x14ac:dyDescent="0.35">
      <c r="C128" s="2">
        <v>953</v>
      </c>
      <c r="D128" s="2" t="s">
        <v>359</v>
      </c>
      <c r="F128" t="str">
        <f t="shared" si="1"/>
        <v>'953': 'Security fees'</v>
      </c>
    </row>
    <row r="129" spans="3:6" x14ac:dyDescent="0.35">
      <c r="C129" s="2">
        <v>955</v>
      </c>
      <c r="D129" s="2" t="s">
        <v>362</v>
      </c>
      <c r="F129" t="str">
        <f t="shared" si="1"/>
        <v>'955': 'Charges'</v>
      </c>
    </row>
    <row r="130" spans="3:6" x14ac:dyDescent="0.35">
      <c r="C130" s="2">
        <v>956</v>
      </c>
      <c r="D130" s="2" t="s">
        <v>365</v>
      </c>
      <c r="F130" t="str">
        <f t="shared" si="1"/>
        <v>'956': 'National nominee debits'</v>
      </c>
    </row>
    <row r="131" spans="3:6" x14ac:dyDescent="0.35">
      <c r="C131" s="2">
        <v>960</v>
      </c>
      <c r="D131" s="2" t="s">
        <v>366</v>
      </c>
      <c r="F131" t="str">
        <f t="shared" si="1"/>
        <v>'960': 'Stamp duty-cheque book'</v>
      </c>
    </row>
    <row r="132" spans="3:6" x14ac:dyDescent="0.35">
      <c r="C132" s="2">
        <v>961</v>
      </c>
      <c r="D132" s="2" t="s">
        <v>368</v>
      </c>
      <c r="F132" t="str">
        <f t="shared" si="1"/>
        <v>'961': 'Stamp duty'</v>
      </c>
    </row>
    <row r="133" spans="3:6" x14ac:dyDescent="0.35">
      <c r="C133" s="2">
        <v>962</v>
      </c>
      <c r="D133" s="2" t="s">
        <v>369</v>
      </c>
      <c r="F133" t="str">
        <f t="shared" si="1"/>
        <v>'962': 'Stamp duty-security'</v>
      </c>
    </row>
    <row r="134" spans="3:6" x14ac:dyDescent="0.35">
      <c r="C134" s="2">
        <v>970</v>
      </c>
      <c r="D134" s="2" t="s">
        <v>371</v>
      </c>
      <c r="F134" t="str">
        <f t="shared" si="1"/>
        <v>'970': 'State government tax'</v>
      </c>
    </row>
    <row r="135" spans="3:6" x14ac:dyDescent="0.35">
      <c r="C135" s="2">
        <v>971</v>
      </c>
      <c r="D135" s="2" t="s">
        <v>373</v>
      </c>
      <c r="F135" t="str">
        <f t="shared" si="1"/>
        <v>'971': 'Federal government tax'</v>
      </c>
    </row>
    <row r="136" spans="3:6" x14ac:dyDescent="0.35">
      <c r="C136" s="2">
        <v>975</v>
      </c>
      <c r="D136" s="2" t="s">
        <v>375</v>
      </c>
      <c r="F136" t="str">
        <f t="shared" si="1"/>
        <v>'975': 'Bankcards'</v>
      </c>
    </row>
    <row r="137" spans="3:6" x14ac:dyDescent="0.35">
      <c r="C137" s="2">
        <v>980</v>
      </c>
      <c r="D137" s="2" t="s">
        <v>376</v>
      </c>
      <c r="F137" t="str">
        <f t="shared" si="1"/>
        <v>'980': 'Debit balance transfers'</v>
      </c>
    </row>
    <row r="138" spans="3:6" x14ac:dyDescent="0.35">
      <c r="C138" s="2">
        <v>985</v>
      </c>
      <c r="D138" s="2" t="s">
        <v>378</v>
      </c>
      <c r="F138" t="str">
        <f t="shared" si="1"/>
        <v>'985': 'Debits summarised'</v>
      </c>
    </row>
    <row r="139" spans="3:6" x14ac:dyDescent="0.35">
      <c r="C139" s="2">
        <v>986</v>
      </c>
      <c r="D139" s="2" t="s">
        <v>379</v>
      </c>
      <c r="F139" t="str">
        <f t="shared" si="1"/>
        <v>'986': 'Cheques summarised'</v>
      </c>
    </row>
    <row r="140" spans="3:6" x14ac:dyDescent="0.35">
      <c r="C140" s="2">
        <v>987</v>
      </c>
      <c r="D140" s="2" t="s">
        <v>380</v>
      </c>
      <c r="F140" t="str">
        <f t="shared" si="1"/>
        <v>'987': 'Non-cheques summarised'</v>
      </c>
    </row>
    <row r="141" spans="3:6" x14ac:dyDescent="0.35">
      <c r="C141" s="2">
        <v>988</v>
      </c>
      <c r="D141" s="2" t="s">
        <v>381</v>
      </c>
      <c r="F141" t="str">
        <f t="shared" si="1"/>
        <v>'988': 'NFCA debit transaction'</v>
      </c>
    </row>
    <row r="143" spans="3:6" x14ac:dyDescent="0.35">
      <c r="C143" s="2" t="s">
        <v>259</v>
      </c>
      <c r="D143" s="2" t="s">
        <v>302</v>
      </c>
      <c r="F143" s="4" t="s">
        <v>385</v>
      </c>
    </row>
    <row r="144" spans="3:6" x14ac:dyDescent="0.35">
      <c r="C144" s="2">
        <v>175</v>
      </c>
      <c r="D144" s="2" t="s">
        <v>305</v>
      </c>
      <c r="F144" t="str">
        <f t="shared" ref="F144:F187" si="2">"'"&amp;C144&amp;"': "&amp;"'"&amp;D144&amp;"'"</f>
        <v>'175': 'Cash/Cheques'</v>
      </c>
    </row>
    <row r="145" spans="3:6" x14ac:dyDescent="0.35">
      <c r="C145" s="2">
        <v>195</v>
      </c>
      <c r="D145" s="2" t="s">
        <v>307</v>
      </c>
      <c r="F145" t="str">
        <f t="shared" si="2"/>
        <v>'195': 'Transfer'</v>
      </c>
    </row>
    <row r="146" spans="3:6" x14ac:dyDescent="0.35">
      <c r="C146" s="2">
        <v>238</v>
      </c>
      <c r="D146" s="2" t="s">
        <v>308</v>
      </c>
      <c r="F146" t="str">
        <f t="shared" si="2"/>
        <v>'238': 'Dividend'</v>
      </c>
    </row>
    <row r="147" spans="3:6" x14ac:dyDescent="0.35">
      <c r="C147" s="2">
        <v>252</v>
      </c>
      <c r="D147" s="2" t="s">
        <v>310</v>
      </c>
      <c r="F147" t="str">
        <f t="shared" si="2"/>
        <v>'252': 'Reversal'</v>
      </c>
    </row>
    <row r="148" spans="3:6" x14ac:dyDescent="0.35">
      <c r="C148" s="2">
        <v>357</v>
      </c>
      <c r="D148" s="2" t="s">
        <v>312</v>
      </c>
      <c r="F148" t="str">
        <f t="shared" si="2"/>
        <v>'357': 'Adjustment'</v>
      </c>
    </row>
    <row r="149" spans="3:6" x14ac:dyDescent="0.35">
      <c r="C149" s="2">
        <v>399</v>
      </c>
      <c r="D149" s="2" t="s">
        <v>314</v>
      </c>
      <c r="F149" t="str">
        <f t="shared" si="2"/>
        <v>'399': 'Miscellaneous credit'</v>
      </c>
    </row>
    <row r="150" spans="3:6" x14ac:dyDescent="0.35">
      <c r="C150" s="2">
        <v>475</v>
      </c>
      <c r="D150" s="2" t="s">
        <v>317</v>
      </c>
      <c r="F150" t="str">
        <f t="shared" si="2"/>
        <v>'475': 'All serial numbers'</v>
      </c>
    </row>
    <row r="151" spans="3:6" x14ac:dyDescent="0.35">
      <c r="C151" s="2">
        <v>495</v>
      </c>
      <c r="D151" s="2" t="s">
        <v>307</v>
      </c>
      <c r="F151" t="str">
        <f t="shared" si="2"/>
        <v>'495': 'Transfer'</v>
      </c>
    </row>
    <row r="152" spans="3:6" x14ac:dyDescent="0.35">
      <c r="C152" s="2">
        <v>501</v>
      </c>
      <c r="D152" s="2" t="s">
        <v>320</v>
      </c>
      <c r="F152" t="str">
        <f t="shared" si="2"/>
        <v>'501': 'Company’s name (abbreviated)'</v>
      </c>
    </row>
    <row r="153" spans="3:6" x14ac:dyDescent="0.35">
      <c r="C153" s="2">
        <v>512</v>
      </c>
      <c r="D153" s="2" t="s">
        <v>322</v>
      </c>
      <c r="F153" t="str">
        <f t="shared" si="2"/>
        <v>'512': 'Documentary L/C'</v>
      </c>
    </row>
    <row r="154" spans="3:6" x14ac:dyDescent="0.35">
      <c r="C154" s="2">
        <v>555</v>
      </c>
      <c r="D154" s="2" t="s">
        <v>323</v>
      </c>
      <c r="F154" t="str">
        <f t="shared" si="2"/>
        <v>'555': 'Dishonoured cheques'</v>
      </c>
    </row>
    <row r="155" spans="3:6" x14ac:dyDescent="0.35">
      <c r="C155" s="2">
        <v>564</v>
      </c>
      <c r="D155" s="2" t="s">
        <v>325</v>
      </c>
      <c r="F155" t="str">
        <f t="shared" si="2"/>
        <v>'564': 'Loan fee'</v>
      </c>
    </row>
    <row r="156" spans="3:6" x14ac:dyDescent="0.35">
      <c r="C156" s="2">
        <v>595</v>
      </c>
      <c r="D156" s="2" t="s">
        <v>327</v>
      </c>
      <c r="F156" t="str">
        <f t="shared" si="2"/>
        <v>'595': 'Merchant name'</v>
      </c>
    </row>
    <row r="157" spans="3:6" x14ac:dyDescent="0.35">
      <c r="C157" s="2">
        <v>631</v>
      </c>
      <c r="D157" s="2" t="s">
        <v>312</v>
      </c>
      <c r="F157" t="str">
        <f t="shared" si="2"/>
        <v>'631': 'Adjustment'</v>
      </c>
    </row>
    <row r="158" spans="3:6" x14ac:dyDescent="0.35">
      <c r="C158" s="2">
        <v>654</v>
      </c>
      <c r="D158" s="2" t="s">
        <v>330</v>
      </c>
      <c r="F158" t="str">
        <f t="shared" si="2"/>
        <v>'654': 'Interest'</v>
      </c>
    </row>
    <row r="159" spans="3:6" x14ac:dyDescent="0.35">
      <c r="C159" s="2">
        <v>699</v>
      </c>
      <c r="D159" s="2" t="s">
        <v>332</v>
      </c>
      <c r="F159" t="str">
        <f t="shared" si="2"/>
        <v>'699': 'Miscellaneous debit'</v>
      </c>
    </row>
    <row r="160" spans="3:6" x14ac:dyDescent="0.35">
      <c r="C160" s="2">
        <v>905</v>
      </c>
      <c r="D160" s="2" t="s">
        <v>330</v>
      </c>
      <c r="F160" t="str">
        <f t="shared" si="2"/>
        <v>'905': 'Interest'</v>
      </c>
    </row>
    <row r="161" spans="3:6" x14ac:dyDescent="0.35">
      <c r="C161" s="2">
        <v>906</v>
      </c>
      <c r="D161" s="2" t="s">
        <v>335</v>
      </c>
      <c r="F161" t="str">
        <f t="shared" si="2"/>
        <v>'906': 'National nominees'</v>
      </c>
    </row>
    <row r="162" spans="3:6" x14ac:dyDescent="0.35">
      <c r="C162" s="2">
        <v>910</v>
      </c>
      <c r="D162" s="2" t="s">
        <v>336</v>
      </c>
      <c r="F162" t="str">
        <f t="shared" si="2"/>
        <v>'910': 'Cash'</v>
      </c>
    </row>
    <row r="163" spans="3:6" x14ac:dyDescent="0.35">
      <c r="C163" s="2">
        <v>911</v>
      </c>
      <c r="D163" s="2" t="s">
        <v>337</v>
      </c>
      <c r="F163" t="str">
        <f t="shared" si="2"/>
        <v>'911': 'Cash/cheques'</v>
      </c>
    </row>
    <row r="164" spans="3:6" x14ac:dyDescent="0.35">
      <c r="C164" s="2">
        <v>915</v>
      </c>
      <c r="D164" s="2" t="s">
        <v>339</v>
      </c>
      <c r="F164" t="str">
        <f t="shared" si="2"/>
        <v>'915': 'Agent number advised'</v>
      </c>
    </row>
    <row r="165" spans="3:6" x14ac:dyDescent="0.35">
      <c r="C165" s="2">
        <v>920</v>
      </c>
      <c r="D165" s="2" t="s">
        <v>320</v>
      </c>
      <c r="F165" t="str">
        <f t="shared" si="2"/>
        <v>'920': 'Company’s name (abbreviated)'</v>
      </c>
    </row>
    <row r="166" spans="3:6" x14ac:dyDescent="0.35">
      <c r="C166" s="2">
        <v>925</v>
      </c>
      <c r="D166" s="2" t="s">
        <v>342</v>
      </c>
      <c r="F166" t="str">
        <f t="shared" si="2"/>
        <v>'925': 'Bankcard'</v>
      </c>
    </row>
    <row r="167" spans="3:6" x14ac:dyDescent="0.35">
      <c r="C167" s="2">
        <v>930</v>
      </c>
      <c r="D167" s="2" t="s">
        <v>344</v>
      </c>
      <c r="F167" t="str">
        <f t="shared" si="2"/>
        <v>'930': 'Balance transfer'</v>
      </c>
    </row>
    <row r="168" spans="3:6" x14ac:dyDescent="0.35">
      <c r="C168" s="2">
        <v>935</v>
      </c>
      <c r="D168" s="2" t="s">
        <v>346</v>
      </c>
      <c r="F168" t="str">
        <f t="shared" si="2"/>
        <v>'935': 'Not applicable'</v>
      </c>
    </row>
    <row r="169" spans="3:6" x14ac:dyDescent="0.35">
      <c r="C169" s="2">
        <v>936</v>
      </c>
      <c r="D169" s="2" t="s">
        <v>327</v>
      </c>
      <c r="F169" t="str">
        <f t="shared" si="2"/>
        <v>'936': 'Merchant name'</v>
      </c>
    </row>
    <row r="170" spans="3:6" x14ac:dyDescent="0.35">
      <c r="C170" s="2">
        <v>938</v>
      </c>
      <c r="D170" s="2" t="s">
        <v>346</v>
      </c>
      <c r="F170" t="str">
        <f t="shared" si="2"/>
        <v>'938': 'Not applicable'</v>
      </c>
    </row>
    <row r="171" spans="3:6" x14ac:dyDescent="0.35">
      <c r="C171" s="2">
        <v>950</v>
      </c>
      <c r="D171" s="2" t="s">
        <v>351</v>
      </c>
      <c r="F171" t="str">
        <f t="shared" si="2"/>
        <v>'950': 'Establishment fee'</v>
      </c>
    </row>
    <row r="172" spans="3:6" x14ac:dyDescent="0.35">
      <c r="C172" s="2">
        <v>951</v>
      </c>
      <c r="D172" s="2" t="s">
        <v>354</v>
      </c>
      <c r="F172" t="str">
        <f t="shared" si="2"/>
        <v>'951': 'Account keeping fee'</v>
      </c>
    </row>
    <row r="173" spans="3:6" x14ac:dyDescent="0.35">
      <c r="C173" s="2">
        <v>952</v>
      </c>
      <c r="D173" s="2" t="s">
        <v>357</v>
      </c>
      <c r="F173" t="str">
        <f t="shared" si="2"/>
        <v>'952': 'Unused limit fee'</v>
      </c>
    </row>
    <row r="174" spans="3:6" x14ac:dyDescent="0.35">
      <c r="C174" s="2">
        <v>953</v>
      </c>
      <c r="D174" s="2" t="s">
        <v>360</v>
      </c>
      <c r="F174" t="str">
        <f t="shared" si="2"/>
        <v>'953': 'Security fee'</v>
      </c>
    </row>
    <row r="175" spans="3:6" x14ac:dyDescent="0.35">
      <c r="C175" s="2">
        <v>955</v>
      </c>
      <c r="D175" s="2" t="s">
        <v>363</v>
      </c>
      <c r="F175" t="str">
        <f t="shared" si="2"/>
        <v>'955': 'Charge (or description)'</v>
      </c>
    </row>
    <row r="176" spans="3:6" x14ac:dyDescent="0.35">
      <c r="C176" s="2">
        <v>956</v>
      </c>
      <c r="D176" s="2" t="s">
        <v>335</v>
      </c>
      <c r="F176" t="str">
        <f t="shared" si="2"/>
        <v>'956': 'National nominees'</v>
      </c>
    </row>
    <row r="177" spans="3:6" x14ac:dyDescent="0.35">
      <c r="C177" s="2">
        <v>960</v>
      </c>
      <c r="D177" s="2" t="s">
        <v>367</v>
      </c>
      <c r="F177" t="str">
        <f t="shared" si="2"/>
        <v>'960': 'Cheque book'</v>
      </c>
    </row>
    <row r="178" spans="3:6" x14ac:dyDescent="0.35">
      <c r="C178" s="2">
        <v>961</v>
      </c>
      <c r="D178" s="2" t="s">
        <v>368</v>
      </c>
      <c r="F178" t="str">
        <f t="shared" si="2"/>
        <v>'961': 'Stamp duty'</v>
      </c>
    </row>
    <row r="179" spans="3:6" x14ac:dyDescent="0.35">
      <c r="C179" s="2">
        <v>962</v>
      </c>
      <c r="D179" s="2" t="s">
        <v>370</v>
      </c>
      <c r="F179" t="str">
        <f t="shared" si="2"/>
        <v>'962': 'Security stamp duty'</v>
      </c>
    </row>
    <row r="180" spans="3:6" x14ac:dyDescent="0.35">
      <c r="C180" s="2">
        <v>970</v>
      </c>
      <c r="D180" s="2" t="s">
        <v>372</v>
      </c>
      <c r="F180" t="str">
        <f t="shared" si="2"/>
        <v>'970': 'State government credit tax'</v>
      </c>
    </row>
    <row r="181" spans="3:6" x14ac:dyDescent="0.35">
      <c r="C181" s="2">
        <v>971</v>
      </c>
      <c r="D181" s="2" t="s">
        <v>374</v>
      </c>
      <c r="F181" t="str">
        <f t="shared" si="2"/>
        <v>'971': 'Federal government debit tax'</v>
      </c>
    </row>
    <row r="182" spans="3:6" x14ac:dyDescent="0.35">
      <c r="C182" s="2">
        <v>975</v>
      </c>
      <c r="D182" s="2" t="s">
        <v>342</v>
      </c>
      <c r="F182" t="str">
        <f t="shared" si="2"/>
        <v>'975': 'Bankcard'</v>
      </c>
    </row>
    <row r="183" spans="3:6" x14ac:dyDescent="0.35">
      <c r="C183" s="2">
        <v>980</v>
      </c>
      <c r="D183" s="2" t="s">
        <v>377</v>
      </c>
      <c r="F183" t="str">
        <f t="shared" si="2"/>
        <v>'980': 'Balance transfers'</v>
      </c>
    </row>
    <row r="184" spans="3:6" x14ac:dyDescent="0.35">
      <c r="C184" s="2">
        <v>985</v>
      </c>
      <c r="D184" s="2" t="s">
        <v>346</v>
      </c>
      <c r="F184" t="str">
        <f t="shared" si="2"/>
        <v>'985': 'Not applicable'</v>
      </c>
    </row>
    <row r="185" spans="3:6" x14ac:dyDescent="0.35">
      <c r="C185" s="2">
        <v>986</v>
      </c>
      <c r="D185" s="2" t="s">
        <v>346</v>
      </c>
      <c r="F185" t="str">
        <f t="shared" si="2"/>
        <v>'986': 'Not applicable'</v>
      </c>
    </row>
    <row r="186" spans="3:6" x14ac:dyDescent="0.35">
      <c r="C186" s="2">
        <v>987</v>
      </c>
      <c r="D186" s="2" t="s">
        <v>346</v>
      </c>
      <c r="F186" t="str">
        <f t="shared" si="2"/>
        <v>'987': 'Not applicable'</v>
      </c>
    </row>
    <row r="187" spans="3:6" x14ac:dyDescent="0.35">
      <c r="C187" s="2">
        <v>988</v>
      </c>
      <c r="D187" s="2" t="s">
        <v>346</v>
      </c>
      <c r="F187" t="str">
        <f t="shared" si="2"/>
        <v>'988': 'Not applicable'</v>
      </c>
    </row>
  </sheetData>
  <pageMargins left="0.7" right="0.7" top="0.75" bottom="0.75" header="0.3" footer="0.3"/>
  <pageSetup paperSize="9" orientation="portrait" horizontalDpi="30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Records Data</vt:lpstr>
      <vt:lpstr>Account Summary Codes and Desc</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Tye Fraser</dc:creator>
  <cp:lastModifiedBy>Tye Fraser</cp:lastModifiedBy>
  <dcterms:created xsi:type="dcterms:W3CDTF">2025-02-05T01:30:01Z</dcterms:created>
  <dcterms:modified xsi:type="dcterms:W3CDTF">2025-02-05T10:51:13Z</dcterms:modified>
</cp:coreProperties>
</file>