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741a832124805a/Documents/UNC BootCamp/"/>
    </mc:Choice>
  </mc:AlternateContent>
  <xr:revisionPtr revIDLastSave="0" documentId="8_{B7BE891E-20C9-43A0-A523-0F88502A4167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Crowdfunding" sheetId="1" r:id="rId1"/>
    <sheet name="Success Table" sheetId="4" r:id="rId2"/>
    <sheet name="Success Pivot Chart" sheetId="6" r:id="rId3"/>
    <sheet name="Success Time line" sheetId="10" r:id="rId4"/>
    <sheet name="Data Ranges" sheetId="11" r:id="rId5"/>
    <sheet name="Statistics Analysis" sheetId="15" r:id="rId6"/>
  </sheets>
  <definedNames>
    <definedName name="_xlnm._FilterDatabase" localSheetId="0" hidden="1">Crowdfunding!$G$1:$H$1001</definedName>
    <definedName name="_xlchart.v1.0" hidden="1">'Data Ranges'!$A$2:$A$13</definedName>
    <definedName name="_xlchart.v1.1" hidden="1">'Data Ranges'!$B$1</definedName>
    <definedName name="_xlchart.v1.10" hidden="1">'Data Ranges'!$F$2:$F$13</definedName>
    <definedName name="_xlchart.v1.11" hidden="1">'Data Ranges'!$G$1</definedName>
    <definedName name="_xlchart.v1.12" hidden="1">'Data Ranges'!$G$2:$G$13</definedName>
    <definedName name="_xlchart.v1.13" hidden="1">'Data Ranges'!$H$1</definedName>
    <definedName name="_xlchart.v1.14" hidden="1">'Data Ranges'!$H$2:$H$13</definedName>
    <definedName name="_xlchart.v1.15" hidden="1">'Data Ranges'!$A$2:$A$13</definedName>
    <definedName name="_xlchart.v1.16" hidden="1">'Data Ranges'!$B$1</definedName>
    <definedName name="_xlchart.v1.17" hidden="1">'Data Ranges'!$B$2:$B$13</definedName>
    <definedName name="_xlchart.v1.18" hidden="1">'Data Ranges'!$C$1</definedName>
    <definedName name="_xlchart.v1.19" hidden="1">'Data Ranges'!$C$2:$C$13</definedName>
    <definedName name="_xlchart.v1.2" hidden="1">'Data Ranges'!$B$2:$B$13</definedName>
    <definedName name="_xlchart.v1.20" hidden="1">'Data Ranges'!$D$1</definedName>
    <definedName name="_xlchart.v1.21" hidden="1">'Data Ranges'!$D$2:$D$13</definedName>
    <definedName name="_xlchart.v1.22" hidden="1">'Data Ranges'!$E$1</definedName>
    <definedName name="_xlchart.v1.23" hidden="1">'Data Ranges'!$E$2:$E$13</definedName>
    <definedName name="_xlchart.v1.24" hidden="1">'Data Ranges'!$F$1</definedName>
    <definedName name="_xlchart.v1.25" hidden="1">'Data Ranges'!$F$2:$F$13</definedName>
    <definedName name="_xlchart.v1.26" hidden="1">'Data Ranges'!$G$1</definedName>
    <definedName name="_xlchart.v1.27" hidden="1">'Data Ranges'!$G$2:$G$13</definedName>
    <definedName name="_xlchart.v1.28" hidden="1">'Data Ranges'!$H$1</definedName>
    <definedName name="_xlchart.v1.29" hidden="1">'Data Ranges'!$H$2:$H$13</definedName>
    <definedName name="_xlchart.v1.3" hidden="1">'Data Ranges'!$C$1</definedName>
    <definedName name="_xlchart.v1.30" hidden="1">'Statistics Analysis'!$A$2:$A$566</definedName>
    <definedName name="_xlchart.v1.31" hidden="1">'Statistics Analysis'!$B$2:$B$566</definedName>
    <definedName name="_xlchart.v1.32" hidden="1">'Statistics Analysis'!$C$2:$C$566</definedName>
    <definedName name="_xlchart.v1.33" hidden="1">'Statistics Analysis'!$D$2:$D$566</definedName>
    <definedName name="_xlchart.v1.34" hidden="1">'Statistics Analysis'!$E$2:$E$566</definedName>
    <definedName name="_xlchart.v1.35" hidden="1">'Statistics Analysis'!$A$2:$A$566</definedName>
    <definedName name="_xlchart.v1.36" hidden="1">'Statistics Analysis'!$B$2:$B$566</definedName>
    <definedName name="_xlchart.v1.37" hidden="1">'Statistics Analysis'!$C$2:$C$566</definedName>
    <definedName name="_xlchart.v1.38" hidden="1">'Statistics Analysis'!$D$2:$D$566</definedName>
    <definedName name="_xlchart.v1.39" hidden="1">'Statistics Analysis'!$E$2:$E$566</definedName>
    <definedName name="_xlchart.v1.4" hidden="1">'Data Ranges'!$C$2:$C$13</definedName>
    <definedName name="_xlchart.v1.40" hidden="1">'Statistics Analysis'!$A$2:$A$566</definedName>
    <definedName name="_xlchart.v1.41" hidden="1">'Statistics Analysis'!$B$2:$B$566</definedName>
    <definedName name="_xlchart.v1.42" hidden="1">'Statistics Analysis'!$C$2:$C$566</definedName>
    <definedName name="_xlchart.v1.43" hidden="1">'Statistics Analysis'!$D$2:$D$566</definedName>
    <definedName name="_xlchart.v1.44" hidden="1">'Statistics Analysis'!$E$2:$E$566</definedName>
    <definedName name="_xlchart.v1.45" hidden="1">'Statistics Analysis'!$A$2:$A$566</definedName>
    <definedName name="_xlchart.v1.46" hidden="1">'Statistics Analysis'!$B$2:$B$566</definedName>
    <definedName name="_xlchart.v1.47" hidden="1">'Statistics Analysis'!$C$2:$C$566</definedName>
    <definedName name="_xlchart.v1.48" hidden="1">'Statistics Analysis'!$E$2:$E$566</definedName>
    <definedName name="_xlchart.v1.49" hidden="1">'Statistics Analysis'!$A$2:$A$566</definedName>
    <definedName name="_xlchart.v1.5" hidden="1">'Data Ranges'!$D$1</definedName>
    <definedName name="_xlchart.v1.50" hidden="1">'Statistics Analysis'!$B$2:$B$566</definedName>
    <definedName name="_xlchart.v1.51" hidden="1">'Statistics Analysis'!$C$2:$C$566</definedName>
    <definedName name="_xlchart.v1.52" hidden="1">'Statistics Analysis'!$D$2:$D$566</definedName>
    <definedName name="_xlchart.v1.53" hidden="1">'Statistics Analysis'!$E$2:$E$566</definedName>
    <definedName name="_xlchart.v1.54" hidden="1">'Statistics Analysis'!$A$2:$A$566</definedName>
    <definedName name="_xlchart.v1.55" hidden="1">'Statistics Analysis'!$B$2:$B$566</definedName>
    <definedName name="_xlchart.v1.56" hidden="1">'Statistics Analysis'!$C$2:$C$566</definedName>
    <definedName name="_xlchart.v1.57" hidden="1">'Statistics Analysis'!$D$2:$D$566</definedName>
    <definedName name="_xlchart.v1.58" hidden="1">'Statistics Analysis'!$E$2:$E$566</definedName>
    <definedName name="_xlchart.v1.59" hidden="1">'Statistics Analysis'!$A$2:$A$566</definedName>
    <definedName name="_xlchart.v1.6" hidden="1">'Data Ranges'!$D$2:$D$13</definedName>
    <definedName name="_xlchart.v1.60" hidden="1">'Statistics Analysis'!$B$2:$B$566</definedName>
    <definedName name="_xlchart.v1.61" hidden="1">'Statistics Analysis'!$C$2:$C$566</definedName>
    <definedName name="_xlchart.v1.62" hidden="1">'Statistics Analysis'!$D$2:$D$566</definedName>
    <definedName name="_xlchart.v1.63" hidden="1">'Statistics Analysis'!$E$2:$E$566</definedName>
    <definedName name="_xlchart.v1.64" hidden="1">'Statistics Analysis'!$A$2:$A$566</definedName>
    <definedName name="_xlchart.v1.65" hidden="1">'Statistics Analysis'!$B$2:$B$566</definedName>
    <definedName name="_xlchart.v1.66" hidden="1">'Statistics Analysis'!$C$2:$C$566</definedName>
    <definedName name="_xlchart.v1.67" hidden="1">'Statistics Analysis'!$D$2:$D$566</definedName>
    <definedName name="_xlchart.v1.68" hidden="1">'Statistics Analysis'!$E$2:$E$566</definedName>
    <definedName name="_xlchart.v1.7" hidden="1">'Data Ranges'!$E$1</definedName>
    <definedName name="_xlchart.v1.8" hidden="1">'Data Ranges'!$E$2:$E$13</definedName>
    <definedName name="_xlchart.v1.9" hidden="1">'Data Ranges'!$F$1</definedName>
    <definedName name="_xlcn.WorksheetConnection_CrowdfundingA1T10011" hidden="1">Crowdfunding!$A$1:$T$1001</definedName>
    <definedName name="Backersf">'Statistics Analysis'!$E:$E</definedName>
    <definedName name="Backerss">'Statistics Analysis'!$B:$B</definedName>
    <definedName name="Goal">Crowdfunding!$D:$D</definedName>
    <definedName name="Outcome">Crowdfunding!$G:$G</definedName>
    <definedName name="Outcomes">'Statistics Analysis'!$A:$A</definedName>
    <definedName name="Pledge">Crowdfunding!$E:$E</definedName>
  </definedNames>
  <calcPr calcId="191029" concurrentCalc="0"/>
  <pivotCaches>
    <pivotCache cacheId="15" r:id="rId7"/>
    <pivotCache cacheId="165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Created Conversion" columnId="Created Conversion">
                <x16:calculatedTimeColumn columnName="Created Conversion (Year)" columnId="Created Conversion (Year)" contentType="years" isSelected="1"/>
                <x16:calculatedTimeColumn columnName="Created Conversion (Quarter)" columnId="Created Conversion (Quarter)" contentType="quarters" isSelected="1"/>
                <x16:calculatedTimeColumn columnName="Created Conversion (Month Index)" columnId="Created Conversion (Month Index)" contentType="monthsindex" isSelected="1"/>
                <x16:calculatedTimeColumn columnName="Created Conversion (Month)" columnId="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E3" i="11"/>
  <c r="E4" i="11"/>
  <c r="E5" i="11"/>
  <c r="E6" i="11"/>
  <c r="E7" i="11"/>
  <c r="E8" i="11"/>
  <c r="E9" i="11"/>
  <c r="E10" i="11"/>
  <c r="E11" i="11"/>
  <c r="E12" i="11"/>
  <c r="E13" i="11"/>
  <c r="D13" i="11"/>
  <c r="C13" i="11"/>
  <c r="B13" i="11"/>
  <c r="D8" i="11"/>
  <c r="D9" i="11"/>
  <c r="D11" i="11"/>
  <c r="D10" i="11"/>
  <c r="D12" i="11"/>
  <c r="C12" i="11"/>
  <c r="C11" i="11"/>
  <c r="B11" i="11"/>
  <c r="C10" i="11"/>
  <c r="B10" i="11"/>
  <c r="C9" i="11"/>
  <c r="C8" i="11"/>
  <c r="B8" i="11"/>
  <c r="D7" i="11"/>
  <c r="C7" i="11"/>
  <c r="B7" i="11"/>
  <c r="B2" i="11"/>
  <c r="B12" i="11"/>
  <c r="B9" i="11"/>
  <c r="B6" i="11"/>
  <c r="B5" i="11"/>
  <c r="D6" i="11"/>
  <c r="C6" i="11"/>
  <c r="D5" i="11"/>
  <c r="B4" i="11"/>
  <c r="B3" i="11"/>
  <c r="M3" i="15"/>
  <c r="L3" i="15"/>
  <c r="M2" i="15"/>
  <c r="L2" i="15"/>
  <c r="K3" i="15"/>
  <c r="K2" i="15"/>
  <c r="J3" i="15"/>
  <c r="J2" i="15"/>
  <c r="I3" i="15"/>
  <c r="I2" i="15"/>
  <c r="H2" i="15"/>
  <c r="H3" i="15"/>
  <c r="D3" i="11"/>
  <c r="C3" i="11"/>
  <c r="D4" i="11"/>
  <c r="C4" i="11"/>
  <c r="C5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C2" i="11"/>
  <c r="D2" i="11"/>
  <c r="E2" i="11"/>
  <c r="G2" i="11"/>
  <c r="H2" i="11"/>
  <c r="F2" i="1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0C7F9-1B6F-4FCC-AFB5-D82C5CDFC6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FA38B2-B2C9-4533-92AB-7D7278914076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<sst xmlns="http://schemas.openxmlformats.org/spreadsheetml/2006/main" count="7062" uniqueCount="2116">
  <si>
    <t>name</t>
  </si>
  <si>
    <t>blurb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</si>
  <si>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</si>
  <si>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</si>
  <si>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</si>
  <si>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</si>
  <si>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</si>
  <si>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</si>
  <si>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</si>
  <si>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</si>
  <si>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</si>
  <si>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</si>
  <si>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</si>
  <si>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</si>
  <si>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</si>
  <si>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</si>
  <si>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</si>
  <si>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</si>
  <si>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</si>
  <si>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</si>
  <si>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</si>
  <si>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</si>
  <si>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</si>
  <si>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</si>
  <si>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</si>
  <si>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</si>
  <si>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</si>
  <si>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</si>
  <si>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</si>
  <si>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</si>
  <si>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</si>
  <si>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</si>
  <si>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</si>
  <si>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</si>
  <si>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</si>
  <si>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</si>
  <si>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</si>
  <si>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</si>
  <si>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</si>
  <si>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</si>
  <si>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</si>
  <si>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</si>
  <si>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</si>
  <si>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</si>
  <si>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</si>
  <si>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</si>
  <si>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</si>
  <si>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</si>
  <si>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</si>
  <si>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</si>
  <si>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</si>
  <si>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</si>
  <si>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</si>
  <si>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</si>
  <si>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</si>
  <si>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</si>
  <si>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</si>
  <si>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</si>
  <si>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</si>
  <si>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</si>
  <si>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</si>
  <si>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</si>
  <si>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</si>
  <si>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</si>
  <si>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</si>
  <si>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</si>
  <si>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</si>
  <si>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</si>
  <si>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</si>
  <si>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</si>
  <si>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</si>
  <si>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</si>
  <si>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</si>
  <si>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</si>
  <si>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</si>
  <si>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</si>
  <si>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</si>
  <si>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</si>
  <si>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</si>
  <si>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</si>
  <si>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</si>
  <si>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</si>
  <si>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</si>
  <si>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</si>
  <si>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</si>
  <si>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</si>
  <si>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</si>
  <si>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</si>
  <si>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</si>
  <si>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</si>
  <si>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</si>
  <si>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</si>
  <si>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</si>
  <si>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</si>
  <si>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</si>
  <si>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</si>
  <si>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</si>
  <si>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</si>
  <si>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</si>
  <si>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</si>
  <si>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</si>
  <si>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</si>
  <si>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</si>
  <si>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</si>
  <si>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</si>
  <si>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</si>
  <si>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</si>
  <si>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</si>
  <si>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</si>
  <si>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</si>
  <si>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</si>
  <si>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</si>
  <si>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</si>
  <si>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</si>
  <si>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</si>
  <si>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</si>
  <si>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</si>
  <si>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</si>
  <si>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</si>
  <si>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</si>
  <si>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</si>
  <si>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</si>
  <si>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</si>
  <si>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</si>
  <si>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</si>
  <si>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</si>
  <si>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</si>
  <si>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</si>
  <si>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</si>
  <si>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</si>
  <si>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</si>
  <si>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</si>
  <si>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</si>
  <si>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</si>
  <si>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</si>
  <si>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</si>
  <si>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</si>
  <si>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</si>
  <si>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</si>
  <si>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</si>
  <si>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</si>
  <si>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</si>
  <si>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</si>
  <si>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</si>
  <si>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</si>
  <si>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</si>
  <si>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</si>
  <si>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</si>
  <si>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</si>
  <si>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</si>
  <si>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</si>
  <si>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</si>
  <si>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</si>
  <si>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</si>
  <si>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</si>
  <si>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</si>
  <si>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</si>
  <si>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</si>
  <si>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</si>
  <si>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</si>
  <si>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</si>
  <si>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</si>
  <si>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</si>
  <si>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</si>
  <si>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</si>
  <si>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</si>
  <si>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</si>
  <si>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</si>
  <si>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</si>
  <si>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</si>
  <si>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</si>
  <si>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</si>
  <si>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</si>
  <si>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</si>
  <si>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</si>
  <si>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</si>
  <si>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</si>
  <si>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</si>
  <si>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</si>
  <si>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</si>
  <si>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</si>
  <si>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</si>
  <si>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</si>
  <si>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</si>
  <si>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</si>
  <si>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</si>
  <si>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</si>
  <si>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</si>
  <si>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</si>
  <si>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</si>
  <si>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</si>
  <si>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</si>
  <si>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</si>
  <si>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</si>
  <si>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</si>
  <si>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</si>
  <si>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</si>
  <si>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</si>
  <si>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</si>
  <si>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</si>
  <si>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</si>
  <si>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</si>
  <si>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</si>
  <si>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</si>
  <si>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</si>
  <si>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</si>
  <si>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</si>
  <si>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</si>
  <si>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</si>
  <si>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</si>
  <si>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</si>
  <si>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</si>
  <si>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</si>
  <si>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</si>
  <si>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</si>
  <si>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</si>
  <si>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</si>
  <si>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</si>
  <si>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</si>
  <si>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</si>
  <si>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</si>
  <si>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</si>
  <si>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</si>
  <si>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</si>
  <si>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</si>
  <si>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</si>
  <si>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</si>
  <si>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</si>
  <si>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</si>
  <si>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</si>
  <si>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</si>
  <si>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</si>
  <si>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</si>
  <si>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</si>
  <si>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</si>
  <si>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</si>
  <si>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</si>
  <si>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</si>
  <si>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</si>
  <si>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</si>
  <si>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</si>
  <si>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</si>
  <si>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</si>
  <si>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</si>
  <si>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</si>
  <si>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</si>
  <si>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</si>
  <si>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</si>
  <si>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</si>
  <si>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</si>
  <si>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</si>
  <si>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</si>
  <si>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</si>
  <si>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</si>
  <si>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</si>
  <si>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</si>
  <si>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</si>
  <si>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</si>
  <si>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</si>
  <si>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</si>
  <si>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</si>
  <si>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</si>
  <si>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</si>
  <si>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</si>
  <si>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</si>
  <si>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</si>
  <si>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</si>
  <si>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</si>
  <si>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</si>
  <si>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</si>
  <si>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</si>
  <si>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</si>
  <si>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</si>
  <si>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</si>
  <si>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</si>
  <si>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</si>
  <si>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</si>
  <si>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</si>
  <si>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</si>
  <si>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</si>
  <si>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</si>
  <si>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</si>
  <si>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</si>
  <si>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</si>
  <si>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</si>
  <si>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</si>
  <si>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</si>
  <si>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</si>
  <si>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</si>
  <si>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</si>
  <si>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</si>
  <si>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</si>
  <si>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</si>
  <si>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</si>
  <si>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</si>
  <si>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</si>
  <si>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</si>
  <si>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</si>
  <si>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</si>
  <si>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</si>
  <si>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</si>
  <si>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</si>
  <si>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</si>
  <si>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</si>
  <si>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</si>
  <si>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</si>
  <si>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</si>
  <si>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</si>
  <si>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</si>
  <si>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</si>
  <si>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</si>
  <si>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</si>
  <si>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</si>
  <si>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</si>
  <si>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</si>
  <si>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</si>
  <si>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</si>
  <si>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</si>
  <si>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</si>
  <si>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</si>
  <si>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</si>
  <si>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</si>
  <si>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</si>
  <si>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</si>
  <si>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</si>
  <si>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</si>
  <si>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</si>
  <si>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</si>
  <si>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</si>
  <si>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</si>
  <si>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</si>
  <si>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</si>
  <si>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</si>
  <si>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</si>
  <si>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</si>
  <si>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</si>
  <si>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</si>
  <si>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</si>
  <si>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</si>
  <si>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</si>
  <si>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</si>
  <si>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</si>
  <si>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</si>
  <si>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</si>
  <si>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</si>
  <si>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</si>
  <si>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</si>
  <si>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</si>
  <si>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</si>
  <si>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</si>
  <si>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</si>
  <si>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</si>
  <si>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</si>
  <si>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</si>
  <si>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</si>
  <si>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</si>
  <si>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</si>
  <si>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</si>
  <si>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</si>
  <si>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</si>
  <si>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</si>
  <si>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</si>
  <si>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</si>
  <si>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</si>
  <si>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</si>
  <si>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</si>
  <si>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</si>
  <si>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</si>
  <si>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</si>
  <si>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</si>
  <si>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</si>
  <si>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</si>
  <si>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</si>
  <si>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</si>
  <si>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</si>
  <si>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</si>
  <si>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</si>
  <si>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</si>
  <si>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</si>
  <si>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</si>
  <si>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</si>
  <si>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</si>
  <si>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</si>
  <si>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</si>
  <si>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</si>
  <si>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</si>
  <si>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</si>
  <si>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</si>
  <si>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</si>
  <si>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</si>
  <si>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</si>
  <si>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</si>
  <si>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</si>
  <si>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</si>
  <si>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</si>
  <si>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</si>
  <si>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</si>
  <si>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</si>
  <si>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</si>
  <si>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</si>
  <si>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</si>
  <si>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</si>
  <si>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</si>
  <si>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</si>
  <si>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</si>
  <si>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</si>
  <si>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</si>
  <si>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</si>
  <si>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</si>
  <si>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</si>
  <si>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</si>
  <si>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</si>
  <si>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</si>
  <si>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</si>
  <si>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</si>
  <si>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</si>
  <si>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</si>
  <si>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</si>
  <si>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</si>
  <si>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</si>
  <si>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</si>
  <si>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</si>
  <si>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</si>
  <si>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</si>
  <si>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</si>
  <si>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</si>
  <si>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</si>
  <si>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</si>
  <si>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</si>
  <si>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</si>
  <si>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</si>
  <si>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</si>
  <si>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</si>
  <si>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</si>
  <si>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</si>
  <si>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</si>
  <si>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</si>
  <si>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</si>
  <si>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</si>
  <si>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</si>
  <si>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</si>
  <si>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</si>
  <si>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</si>
  <si>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</si>
  <si>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</si>
  <si>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</si>
  <si>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</si>
  <si>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</si>
  <si>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</si>
  <si>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</si>
  <si>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</si>
  <si>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</si>
  <si>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</si>
  <si>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</si>
  <si>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</si>
  <si>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</si>
  <si>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</si>
  <si>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</si>
  <si>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</si>
  <si>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</si>
  <si>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</si>
  <si>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</si>
  <si>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</si>
  <si>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</si>
  <si>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</si>
  <si>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</si>
  <si>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</si>
  <si>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</si>
  <si>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</si>
  <si>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</si>
  <si>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</si>
  <si>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</si>
  <si>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</si>
  <si>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</si>
  <si>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</si>
  <si>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</si>
  <si>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</si>
  <si>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</si>
  <si>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</si>
  <si>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</si>
  <si>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</si>
  <si>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</si>
  <si>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</si>
  <si>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</si>
  <si>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</si>
  <si>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</si>
  <si>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</si>
  <si>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</si>
  <si>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</si>
  <si>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</si>
  <si>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</si>
  <si>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</si>
  <si>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</si>
  <si>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</si>
  <si>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</si>
  <si>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</si>
  <si>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</si>
  <si>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</si>
  <si>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</si>
  <si>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</si>
  <si>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</si>
  <si>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</si>
  <si>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</si>
  <si>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</si>
  <si>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</si>
  <si>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</si>
  <si>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</si>
  <si>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</si>
  <si>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</si>
  <si>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</si>
  <si>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</si>
  <si>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</si>
  <si>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</si>
  <si>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</si>
  <si>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</si>
  <si>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</si>
  <si>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</si>
  <si>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</si>
  <si>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</si>
  <si>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</si>
  <si>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</si>
  <si>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</si>
  <si>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</si>
  <si>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</si>
  <si>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</si>
  <si>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</si>
  <si>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</si>
  <si>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</si>
  <si>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</si>
  <si>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</si>
  <si>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</si>
  <si>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</si>
  <si>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</si>
  <si>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</si>
  <si>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</si>
  <si>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</si>
  <si>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</si>
  <si>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</si>
  <si>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</si>
  <si>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</si>
  <si>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</si>
  <si>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</si>
  <si>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</si>
  <si>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</si>
  <si>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</si>
  <si>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</si>
  <si>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</si>
  <si>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</si>
  <si>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</si>
  <si>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</si>
  <si>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</si>
  <si>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</si>
  <si>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</si>
  <si>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</si>
  <si>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</si>
  <si>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</si>
  <si>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</si>
  <si>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</si>
  <si>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</si>
  <si>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</si>
  <si>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</si>
  <si>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</si>
  <si>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</si>
  <si>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</si>
  <si>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</si>
  <si>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</si>
  <si>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</si>
  <si>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</si>
  <si>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</si>
  <si>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</si>
  <si>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</si>
  <si>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</si>
  <si>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</si>
  <si>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</si>
  <si>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</si>
  <si>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</si>
  <si>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</si>
  <si>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</si>
  <si>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</si>
  <si>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</si>
  <si>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</si>
  <si>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</si>
  <si>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</si>
  <si>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</si>
  <si>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</si>
  <si>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</si>
  <si>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</si>
  <si>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</si>
  <si>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</si>
  <si>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</si>
  <si>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</si>
  <si>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</si>
  <si>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</si>
  <si>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</si>
  <si>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</si>
  <si>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</si>
  <si>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</si>
  <si>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</si>
  <si>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</si>
  <si>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</si>
  <si>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</si>
  <si>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</si>
  <si>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</si>
  <si>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</si>
  <si>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</si>
  <si>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</si>
  <si>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</si>
  <si>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</si>
  <si>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</si>
  <si>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</si>
  <si>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</si>
  <si>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</si>
  <si>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</si>
  <si>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</si>
  <si>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</si>
  <si>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</si>
  <si>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</si>
  <si>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</si>
  <si>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</si>
  <si>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</si>
  <si>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</si>
  <si>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</si>
  <si>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</si>
  <si>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</si>
  <si>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</si>
  <si>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</si>
  <si>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</si>
  <si>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</si>
  <si>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</si>
  <si>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</si>
  <si>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</si>
  <si>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</si>
  <si>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</si>
  <si>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</si>
  <si>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</si>
  <si>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</si>
  <si>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</si>
  <si>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</si>
  <si>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</si>
  <si>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</si>
  <si>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</si>
  <si>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</si>
  <si>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</si>
  <si>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</si>
  <si>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</si>
  <si>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</si>
  <si>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</si>
  <si>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</si>
  <si>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</si>
  <si>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</si>
  <si>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</si>
  <si>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</si>
  <si>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</si>
  <si>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</si>
  <si>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</si>
  <si>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</si>
  <si>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</si>
  <si>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</si>
  <si>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</si>
  <si>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</si>
  <si>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</si>
  <si>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</si>
  <si>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</si>
  <si>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</si>
  <si>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</si>
  <si>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</si>
  <si>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</si>
  <si>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</si>
  <si>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</si>
  <si>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</si>
  <si>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</si>
  <si>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</si>
  <si>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</si>
  <si>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</si>
  <si>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</si>
  <si>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</si>
  <si>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</si>
  <si>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</si>
  <si>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</si>
  <si>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</si>
  <si>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</si>
  <si>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</si>
  <si>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</si>
  <si>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</si>
  <si>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</si>
  <si>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</si>
  <si>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</si>
  <si>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</si>
  <si>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</si>
  <si>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</si>
  <si>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</si>
  <si>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</si>
  <si>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</si>
  <si>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</si>
  <si>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</si>
  <si>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</si>
  <si>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</si>
  <si>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</si>
  <si>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</si>
  <si>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</si>
  <si>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</si>
  <si>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</si>
  <si>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</si>
  <si>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</si>
  <si>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</si>
  <si>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</si>
  <si>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</si>
  <si>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</si>
  <si>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</si>
  <si>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</si>
  <si>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</si>
  <si>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</si>
  <si>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</si>
  <si>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</si>
  <si>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</si>
  <si>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</si>
  <si>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</si>
  <si>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</si>
  <si>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</si>
  <si>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</si>
  <si>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</si>
  <si>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</si>
  <si>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</si>
  <si>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</si>
  <si>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</si>
  <si>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</si>
  <si>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</si>
  <si>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</si>
  <si>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</si>
  <si>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</si>
  <si>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</si>
  <si>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</si>
  <si>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</si>
  <si>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</si>
  <si>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</si>
  <si>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</si>
  <si>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</si>
  <si>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</si>
  <si>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</si>
  <si>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</si>
  <si>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</si>
  <si>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</si>
  <si>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</si>
  <si>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</si>
  <si>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</si>
  <si>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</si>
  <si>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</si>
  <si>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</si>
  <si>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</si>
  <si>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</si>
  <si>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</si>
  <si>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</si>
  <si>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</si>
  <si>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</si>
  <si>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</si>
  <si>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</si>
  <si>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</si>
  <si>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</si>
  <si>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</si>
  <si>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</si>
  <si>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</si>
  <si>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</si>
  <si>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</si>
  <si>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</si>
  <si>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</si>
  <si>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</si>
  <si>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</si>
  <si>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</si>
  <si>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</si>
  <si>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</si>
  <si>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</si>
  <si>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</si>
  <si>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</si>
  <si>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</si>
  <si>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</si>
  <si>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</si>
  <si>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</si>
  <si>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</si>
  <si>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</si>
  <si>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</si>
  <si>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</si>
  <si>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</si>
  <si>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</si>
  <si>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</si>
  <si>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</si>
  <si>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</si>
  <si>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</si>
  <si>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</si>
  <si>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</si>
  <si>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</si>
  <si>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</si>
  <si>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</si>
  <si>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</si>
  <si>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</si>
  <si>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</si>
  <si>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</si>
  <si>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</si>
  <si>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</si>
  <si>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</si>
  <si>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</si>
  <si>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</si>
  <si>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</si>
  <si>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</si>
  <si>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</si>
  <si>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</si>
  <si>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</si>
  <si>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</si>
  <si>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</si>
  <si>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</si>
  <si>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</si>
  <si>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</si>
  <si>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</si>
  <si>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</si>
  <si>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</si>
  <si>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</si>
  <si>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</si>
  <si>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</si>
  <si>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</si>
  <si>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</si>
  <si>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</si>
  <si>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</si>
  <si>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</si>
  <si>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</si>
  <si>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</si>
  <si>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</si>
  <si>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</si>
  <si>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</si>
  <si>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</si>
  <si>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</si>
  <si>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</si>
  <si>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</si>
  <si>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</si>
  <si>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</si>
  <si>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</si>
  <si>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</si>
  <si>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</si>
  <si>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</si>
  <si>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</si>
  <si>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</si>
  <si>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</si>
  <si>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</si>
  <si>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</si>
  <si>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</si>
  <si>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</si>
  <si>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</si>
  <si>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</si>
  <si>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</si>
  <si>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</si>
  <si>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</si>
  <si>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</si>
  <si>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</si>
  <si>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</si>
  <si>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</si>
  <si>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</si>
  <si>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</si>
  <si>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</si>
  <si>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</si>
  <si>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</si>
  <si>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</si>
  <si>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</si>
  <si>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</si>
  <si>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</si>
  <si>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</si>
  <si>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</si>
  <si>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</si>
  <si>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</si>
  <si>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</si>
  <si>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</si>
  <si>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</si>
  <si>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</si>
  <si>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</si>
  <si>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</si>
  <si>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</si>
  <si>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</si>
  <si>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</si>
  <si>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</si>
  <si>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</si>
  <si>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</si>
  <si>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</si>
  <si>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</si>
  <si>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</si>
  <si>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</si>
  <si>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</si>
  <si>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</si>
  <si>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</si>
  <si>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</si>
  <si>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</si>
  <si>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</si>
  <si>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</si>
  <si>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</si>
  <si>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</si>
  <si>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</si>
  <si>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</si>
  <si>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</si>
  <si>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</si>
  <si>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</si>
  <si>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</si>
  <si>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</si>
  <si>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</si>
  <si>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</si>
  <si>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</si>
  <si>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</si>
  <si>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</si>
  <si>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</si>
  <si>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</si>
  <si>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</si>
  <si>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</si>
  <si>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</si>
  <si>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</si>
  <si>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</si>
  <si>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</si>
  <si>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</si>
  <si>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</si>
  <si>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</si>
  <si>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</si>
  <si>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</si>
  <si>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</si>
  <si>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</si>
  <si>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</si>
  <si>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</si>
  <si>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</si>
  <si>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</si>
  <si>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</si>
  <si>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</si>
  <si>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</si>
  <si>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</si>
  <si>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</si>
  <si>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</si>
  <si>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</si>
  <si>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</si>
  <si>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</si>
  <si>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</si>
  <si>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</si>
  <si>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</si>
  <si>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</si>
  <si>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</si>
  <si>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</si>
  <si>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</si>
  <si>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</si>
  <si>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</si>
  <si>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</si>
  <si>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</si>
  <si>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</si>
  <si>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</si>
  <si>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</si>
  <si>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</si>
  <si>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</si>
  <si>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</si>
  <si>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</si>
  <si>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</si>
  <si>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</si>
  <si>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</si>
  <si>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</si>
  <si>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</si>
  <si>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</si>
  <si>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</si>
  <si>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</si>
  <si>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</si>
  <si>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</si>
  <si>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</si>
  <si>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</si>
  <si>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</si>
  <si>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</si>
  <si>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</si>
  <si>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</si>
  <si>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</si>
  <si>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</si>
  <si>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</si>
  <si>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</si>
  <si>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</si>
  <si>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</si>
  <si>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</si>
  <si>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</si>
  <si>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</si>
  <si>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</si>
  <si>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</si>
  <si>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</si>
  <si>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</si>
  <si>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</si>
  <si>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</si>
  <si>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</si>
  <si>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</si>
  <si>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</si>
  <si>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</si>
  <si>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</si>
  <si>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</si>
  <si>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</si>
  <si>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</si>
  <si>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</si>
  <si>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</si>
  <si>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</si>
  <si>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</si>
  <si>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</si>
  <si>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</si>
  <si>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</si>
  <si>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</si>
  <si>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</si>
  <si>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</si>
  <si>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</si>
  <si>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</si>
  <si>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</si>
  <si>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</si>
  <si>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</si>
  <si>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</si>
  <si>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</si>
  <si>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</si>
  <si>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</si>
  <si>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</si>
  <si>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</si>
  <si>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</si>
  <si>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</si>
  <si>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</si>
  <si>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</si>
  <si>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</si>
  <si>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</si>
  <si>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</si>
  <si>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</si>
  <si>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</si>
  <si>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</si>
  <si>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</si>
  <si>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</si>
  <si>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</si>
  <si>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</si>
  <si>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</si>
  <si>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</si>
  <si>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</si>
  <si>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</si>
  <si>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</si>
  <si>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</si>
  <si>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</si>
  <si>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</si>
  <si>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</si>
  <si>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</si>
  <si>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</si>
  <si>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</si>
  <si>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</si>
  <si>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</si>
  <si>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</si>
  <si>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</si>
  <si>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</si>
  <si>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</si>
  <si>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</si>
  <si>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</si>
  <si>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</si>
  <si>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</si>
  <si>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</si>
  <si>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</si>
  <si>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</si>
  <si>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</si>
  <si>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</si>
  <si>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</si>
  <si>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</si>
  <si>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</si>
  <si>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</si>
  <si>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</si>
  <si>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</si>
  <si>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</si>
  <si>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</si>
  <si>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</si>
  <si>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</si>
  <si>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</si>
  <si>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</si>
  <si>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</si>
  <si>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</si>
  <si>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</si>
  <si>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</si>
  <si>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</si>
  <si>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</si>
  <si>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</si>
  <si>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</si>
  <si>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</si>
  <si>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</si>
  <si>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</si>
  <si>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</si>
  <si>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</si>
  <si>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</si>
  <si>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</si>
  <si>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</si>
  <si>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</si>
  <si>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</si>
  <si>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</si>
  <si>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</si>
  <si>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</si>
  <si>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</si>
  <si>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</si>
  <si>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</si>
  <si>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</si>
  <si>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</si>
  <si>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</si>
  <si>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</si>
  <si>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</si>
  <si>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</si>
  <si>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</si>
  <si>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</si>
  <si>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</si>
  <si>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</si>
  <si>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</si>
  <si>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</si>
  <si>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</si>
  <si>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</si>
  <si>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</si>
  <si>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</si>
  <si>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</si>
  <si>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</si>
  <si>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</si>
  <si>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</si>
  <si>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</si>
  <si>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</si>
  <si>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</si>
  <si>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</si>
  <si>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</si>
  <si>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</si>
  <si>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</si>
  <si>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</si>
  <si>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</si>
  <si>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</si>
  <si>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</si>
  <si>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</si>
  <si>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</si>
  <si>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</si>
  <si>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</si>
  <si>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</si>
  <si>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</si>
  <si>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</si>
  <si>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</si>
  <si>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</si>
  <si>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</si>
  <si>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</si>
  <si>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</si>
  <si>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</si>
  <si>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</si>
  <si>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</si>
  <si>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</si>
  <si>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</si>
  <si>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</si>
  <si>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</si>
  <si>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</si>
  <si>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</si>
  <si>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</si>
  <si>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</si>
  <si>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</si>
  <si>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</si>
  <si>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</si>
  <si>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</si>
  <si>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</si>
  <si>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</si>
  <si>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</si>
  <si>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</si>
  <si>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</si>
  <si>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</si>
  <si>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</si>
  <si>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</si>
  <si>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</si>
  <si>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</si>
  <si>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</si>
  <si>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</si>
  <si>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</si>
  <si>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</si>
  <si>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</si>
  <si>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</si>
  <si>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</si>
  <si>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</si>
  <si>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</si>
  <si>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</si>
  <si>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</si>
  <si>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</si>
  <si>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</si>
  <si>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</si>
  <si>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</si>
  <si>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</si>
  <si>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</si>
  <si>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</si>
  <si>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</si>
  <si>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</si>
  <si>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</si>
  <si>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</si>
  <si>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</si>
  <si>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</si>
  <si>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</si>
  <si>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</si>
  <si>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</si>
  <si>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</si>
  <si>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</si>
  <si>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</si>
  <si>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</si>
  <si>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</si>
  <si>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</si>
  <si>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</si>
  <si>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</si>
  <si>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</si>
  <si>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</si>
  <si>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</si>
  <si>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</si>
  <si>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</si>
  <si>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</si>
  <si>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</si>
  <si>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</si>
  <si>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</si>
  <si>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</si>
  <si>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</si>
  <si>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</si>
  <si>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</si>
  <si>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</si>
  <si>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</si>
  <si>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</si>
  <si>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</si>
  <si>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</si>
  <si>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</si>
  <si>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</si>
  <si>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</si>
  <si>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</si>
  <si>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</si>
  <si>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</si>
  <si>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</si>
  <si>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</si>
  <si>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</si>
  <si>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</si>
  <si>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</si>
  <si>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</si>
  <si>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</si>
  <si>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</si>
  <si>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</si>
  <si>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</si>
  <si>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</si>
  <si>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</si>
  <si>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</si>
  <si>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</si>
  <si>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</si>
  <si>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</si>
  <si>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</si>
  <si>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</si>
  <si>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</si>
  <si>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</si>
  <si>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</si>
  <si>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</si>
  <si>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</si>
  <si>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</si>
  <si>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</si>
  <si>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</si>
  <si>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</si>
  <si>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</si>
  <si>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</si>
  <si>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</si>
  <si>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</si>
  <si>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</si>
  <si>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</si>
  <si>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</si>
  <si>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</si>
  <si>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</si>
  <si>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</si>
  <si>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</si>
  <si>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</si>
  <si>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</si>
  <si>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</si>
  <si>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</si>
  <si>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</si>
  <si>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</si>
  <si>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</si>
  <si>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</si>
  <si>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</si>
  <si>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</si>
  <si>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</si>
  <si>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</si>
  <si>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</si>
  <si>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</si>
  <si>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</si>
  <si>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</si>
  <si>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</si>
  <si>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</si>
  <si>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</si>
  <si>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</si>
  <si>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</si>
  <si>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</si>
  <si>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</si>
  <si>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</si>
  <si>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</si>
  <si>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</si>
  <si>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</si>
  <si>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</si>
  <si>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</si>
  <si>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</si>
  <si>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</si>
  <si>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</si>
  <si>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</si>
  <si>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</si>
  <si>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</si>
  <si>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</si>
  <si>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</si>
  <si>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</si>
  <si>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</si>
  <si>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</si>
  <si>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</si>
  <si>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</si>
  <si>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</si>
  <si>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</si>
  <si>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</si>
  <si>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</si>
  <si>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</si>
  <si>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</si>
  <si>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</si>
  <si>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</si>
  <si>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</si>
  <si>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</si>
  <si>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</si>
  <si>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</si>
  <si>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</si>
  <si>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</si>
  <si>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</si>
  <si>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</si>
  <si>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</si>
  <si>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</si>
  <si>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</si>
  <si>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</si>
  <si>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</si>
  <si>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</si>
  <si>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</si>
  <si>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</si>
  <si>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</si>
  <si>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</si>
  <si>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</si>
  <si>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</si>
  <si>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</si>
  <si>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</si>
  <si>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</si>
  <si>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</si>
  <si>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</si>
  <si>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</si>
  <si>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</si>
  <si>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</si>
  <si>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</si>
  <si>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</si>
  <si>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</si>
  <si>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</si>
  <si>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</si>
  <si>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</si>
  <si>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</si>
  <si>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</si>
  <si>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</si>
  <si>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</si>
  <si>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</si>
  <si>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</si>
  <si>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</si>
  <si>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</si>
  <si>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</si>
  <si>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</si>
  <si>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</si>
  <si>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</si>
  <si>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</si>
  <si>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</si>
  <si>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</si>
  <si>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</si>
  <si>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</si>
  <si>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</si>
  <si>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</si>
  <si>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</si>
  <si>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</si>
  <si>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</si>
  <si>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</si>
  <si>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</si>
  <si>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</si>
  <si>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</si>
  <si>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</si>
  <si>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</si>
  <si>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</si>
  <si>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</si>
  <si>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</si>
  <si>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</si>
  <si>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</si>
  <si>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</si>
  <si>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</si>
  <si>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</si>
  <si>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</si>
  <si>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</si>
  <si>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</si>
  <si>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</si>
  <si>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</si>
  <si>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</si>
  <si>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</si>
  <si>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</si>
  <si>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</si>
  <si>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</si>
  <si>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</si>
  <si>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</si>
  <si>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</si>
  <si>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</si>
  <si>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</si>
  <si>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</si>
  <si>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</si>
  <si>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</si>
  <si>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</si>
  <si>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</si>
  <si>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</si>
  <si>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</si>
  <si>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</si>
  <si>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</si>
  <si>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</si>
  <si>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</si>
  <si>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</si>
  <si>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</si>
  <si>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</si>
  <si>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</si>
  <si>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</si>
  <si>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</si>
  <si>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</si>
  <si>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</si>
  <si>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</si>
  <si>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</si>
  <si>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</si>
  <si>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</si>
  <si>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</si>
  <si>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</si>
  <si>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</si>
  <si>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</si>
  <si>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</si>
  <si>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</si>
  <si>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</si>
  <si>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</si>
  <si>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</si>
  <si>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</si>
  <si>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</si>
  <si>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</si>
  <si>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</si>
  <si>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</si>
  <si>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</si>
  <si>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</si>
  <si>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</si>
  <si>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</si>
  <si>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</si>
  <si>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</si>
  <si>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</si>
  <si>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</si>
  <si>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</si>
  <si>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</si>
  <si>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</si>
  <si>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</si>
  <si>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</si>
  <si>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</si>
  <si>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</si>
  <si>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</si>
  <si>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</si>
  <si>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</si>
  <si>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</si>
  <si>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</si>
  <si>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</si>
  <si>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</si>
  <si>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</si>
  <si>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</si>
  <si>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</si>
  <si>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</si>
  <si>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</si>
  <si>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</si>
  <si>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</si>
  <si>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</si>
  <si>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</si>
  <si>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</si>
  <si>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</si>
  <si>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</si>
  <si>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</si>
  <si>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</si>
  <si>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</si>
  <si>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</si>
  <si>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</si>
  <si>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</si>
  <si>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</si>
  <si>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</si>
  <si>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</si>
  <si>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</si>
  <si>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</si>
  <si>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</si>
  <si>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</si>
  <si>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</si>
  <si>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</si>
  <si>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</si>
  <si>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</si>
  <si>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</si>
  <si>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</si>
  <si>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</si>
  <si>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</si>
  <si>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</si>
  <si>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</si>
  <si>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</si>
  <si>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</si>
  <si>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</si>
  <si>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</si>
  <si>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</si>
  <si>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</si>
  <si>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</si>
  <si>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</si>
  <si>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</si>
  <si>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</si>
  <si>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</si>
  <si>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</si>
  <si>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</si>
  <si>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</si>
  <si>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</si>
  <si>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</si>
  <si>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</si>
  <si>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</si>
  <si>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</si>
  <si>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</si>
  <si>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</si>
  <si>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</si>
  <si>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</si>
  <si>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</si>
  <si>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</si>
  <si>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</si>
  <si>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</si>
  <si>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</si>
  <si>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</si>
  <si>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</si>
  <si>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</si>
  <si>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</si>
  <si>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</si>
  <si>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</si>
  <si>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</si>
  <si>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</si>
  <si>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</si>
  <si>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</si>
  <si>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</si>
  <si>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</si>
  <si>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</si>
  <si>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</si>
  <si>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</si>
  <si>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</si>
  <si>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</si>
  <si>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</si>
  <si>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</si>
  <si>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</si>
  <si>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</si>
  <si>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</si>
  <si>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</si>
  <si>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</si>
  <si>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</si>
  <si>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</si>
  <si>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</si>
  <si>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</si>
  <si>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</si>
  <si>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</si>
  <si>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</si>
  <si>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</si>
  <si>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</si>
  <si>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</si>
  <si>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</si>
  <si>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</si>
  <si>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</si>
  <si>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</si>
  <si>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</si>
  <si>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</si>
  <si>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</si>
  <si>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</si>
  <si>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</si>
  <si>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</si>
  <si>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</si>
  <si>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</si>
  <si>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</si>
  <si>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</si>
  <si>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</si>
  <si>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</si>
  <si>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</si>
  <si>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</si>
  <si>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</si>
  <si>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</si>
  <si>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</si>
  <si>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</si>
  <si>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</si>
  <si>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</si>
  <si>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</si>
  <si>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</si>
  <si>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</si>
  <si>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</si>
  <si>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</si>
  <si>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</si>
  <si>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</si>
  <si>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</si>
  <si>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</si>
  <si>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</si>
  <si>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</si>
  <si>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</si>
  <si>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</si>
  <si>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</si>
  <si>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</si>
  <si>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</si>
  <si>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</si>
  <si>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</si>
  <si>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</si>
  <si>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</si>
  <si>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</si>
  <si>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</si>
  <si>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</si>
  <si>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</si>
  <si>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</si>
  <si>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</si>
  <si>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</si>
  <si>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</si>
  <si>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</si>
  <si>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</si>
  <si>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</si>
  <si>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</si>
  <si>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</si>
  <si>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</si>
  <si>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</si>
  <si>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</si>
  <si>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</si>
  <si>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</si>
  <si>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</si>
  <si>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</si>
  <si>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</si>
  <si>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</si>
  <si>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</si>
  <si>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</si>
  <si>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</si>
  <si>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</si>
  <si>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</si>
  <si>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</si>
  <si>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</si>
  <si>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</si>
  <si>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</si>
  <si>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</si>
  <si>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</si>
  <si>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</si>
  <si>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</si>
  <si>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</si>
  <si>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</si>
  <si>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</si>
  <si>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</si>
  <si>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</si>
  <si>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</si>
  <si>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</si>
  <si>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</si>
  <si>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</si>
  <si>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</si>
  <si>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</si>
  <si>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</si>
  <si>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</si>
  <si>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</si>
  <si>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</si>
  <si>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</si>
  <si>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</si>
  <si>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</si>
  <si>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</si>
  <si>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</si>
  <si>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</si>
  <si>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</si>
  <si>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</si>
  <si>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</si>
  <si>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</si>
  <si>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</si>
  <si>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</si>
  <si>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</si>
  <si>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</si>
  <si>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</si>
  <si>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</si>
  <si>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</si>
  <si>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</si>
  <si>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</si>
  <si>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</si>
  <si>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</si>
  <si>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</si>
  <si>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</si>
  <si>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</si>
  <si>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</si>
  <si>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</si>
  <si>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</si>
  <si>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</si>
  <si>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</si>
  <si>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</si>
  <si>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</si>
  <si>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</si>
  <si>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</si>
  <si>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</si>
  <si>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</si>
  <si>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</si>
  <si>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</si>
  <si>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</si>
  <si>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</si>
  <si>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</si>
  <si>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</si>
  <si>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</si>
  <si>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</si>
  <si>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</si>
  <si>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</si>
  <si>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</si>
  <si>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</si>
  <si>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</si>
  <si>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</si>
  <si>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</si>
  <si>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</si>
  <si>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</si>
  <si>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</si>
  <si>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</si>
  <si>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</si>
  <si>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</si>
  <si>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</si>
  <si>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</si>
  <si>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</si>
  <si>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</si>
  <si>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</si>
  <si>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</si>
  <si>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</si>
  <si>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</si>
  <si>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</si>
  <si>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</si>
  <si>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</si>
  <si>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</si>
  <si>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</si>
  <si>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</si>
  <si>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</si>
  <si>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</si>
  <si>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</si>
  <si>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</si>
  <si>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</si>
  <si>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</si>
  <si>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</si>
  <si>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</si>
  <si>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</si>
  <si>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</si>
  <si>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</si>
  <si>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</si>
  <si>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</si>
  <si>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</si>
  <si>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</si>
  <si>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</si>
  <si>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</si>
  <si>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</si>
  <si>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</si>
  <si>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</si>
  <si>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</si>
  <si>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</si>
  <si>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</si>
  <si>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</si>
  <si>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</si>
  <si>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</si>
  <si>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</si>
  <si>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</si>
  <si>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</si>
  <si>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</si>
  <si>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</si>
  <si>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</si>
  <si>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</si>
  <si>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</si>
  <si>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</si>
  <si>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</si>
  <si>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</si>
  <si>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</si>
  <si>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</si>
  <si>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</si>
  <si>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</si>
  <si>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</si>
  <si>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</si>
  <si>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</si>
  <si>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</si>
  <si>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</si>
  <si>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</si>
  <si>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</si>
  <si>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</si>
  <si>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</si>
  <si>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</si>
  <si>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</si>
  <si>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</si>
  <si>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</si>
  <si>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</si>
  <si>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</si>
  <si>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</si>
  <si>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</si>
  <si>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</si>
  <si>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</si>
  <si>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</si>
  <si>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</si>
  <si>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</si>
  <si>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</si>
  <si>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</si>
  <si>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</si>
  <si>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</si>
  <si>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</si>
  <si>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</si>
  <si>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</si>
  <si>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</si>
  <si>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</si>
  <si>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</si>
  <si>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</si>
  <si>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</si>
  <si>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</si>
  <si>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</si>
  <si>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</si>
  <si>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</si>
  <si>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</si>
  <si>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</si>
  <si>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</si>
  <si>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</si>
  <si>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</si>
  <si>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</si>
  <si>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</si>
  <si>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</si>
  <si>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</si>
  <si>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</si>
  <si>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</si>
  <si>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</si>
  <si>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</si>
  <si>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</si>
  <si>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</si>
  <si>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</si>
  <si>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</si>
  <si>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</si>
  <si>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</si>
  <si>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</si>
  <si>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</si>
  <si>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</si>
  <si>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</si>
  <si>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</si>
  <si>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</si>
  <si>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</si>
  <si>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</si>
  <si>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</si>
  <si>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</si>
  <si>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</si>
  <si>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</si>
  <si>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</si>
  <si>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</si>
  <si>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</si>
  <si>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</si>
  <si>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</si>
  <si>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</si>
  <si>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</si>
  <si>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</si>
  <si>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</si>
  <si>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</si>
  <si>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</si>
  <si>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</si>
  <si>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</si>
  <si>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</si>
  <si>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</si>
  <si>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</si>
  <si>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</si>
  <si>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</si>
  <si>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</si>
  <si>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</si>
  <si>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</si>
  <si>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</si>
  <si>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</si>
  <si>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</si>
  <si>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</si>
  <si>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</si>
  <si>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</si>
  <si>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</si>
  <si>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</si>
  <si>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</si>
  <si>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</si>
  <si>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</si>
  <si>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</si>
  <si>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</si>
  <si>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</si>
  <si>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</si>
  <si>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</si>
  <si>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</si>
  <si>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</si>
  <si>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</si>
  <si>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</si>
  <si>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</si>
  <si>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</si>
  <si>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</si>
  <si>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</si>
  <si>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</si>
  <si>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</si>
  <si>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</si>
  <si>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</si>
  <si>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</si>
  <si>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</si>
  <si>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</si>
  <si>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</si>
  <si>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</si>
  <si>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</si>
  <si>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</si>
  <si>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</si>
  <si>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</si>
  <si>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</si>
  <si>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</si>
  <si>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</si>
  <si>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</si>
  <si>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</si>
  <si>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</si>
  <si>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</si>
  <si>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</si>
  <si>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</si>
  <si>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</si>
  <si>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</si>
  <si>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</si>
  <si>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</si>
  <si>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</si>
  <si>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</si>
  <si>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</si>
  <si>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</si>
  <si>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</si>
  <si>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</si>
  <si>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</si>
  <si>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</si>
  <si>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</si>
  <si>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</si>
  <si>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</si>
  <si>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</si>
  <si>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</si>
  <si>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</si>
  <si>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</si>
  <si>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</si>
  <si>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</si>
  <si>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</si>
  <si>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</si>
  <si>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</si>
  <si>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</si>
  <si>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</si>
  <si>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</si>
  <si>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</si>
  <si>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</si>
  <si>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</si>
  <si>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</si>
  <si>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</si>
  <si>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</si>
  <si>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</si>
  <si>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</si>
  <si>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</si>
  <si>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</si>
  <si>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</si>
  <si>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</si>
  <si>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</si>
  <si>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</si>
  <si>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</si>
  <si>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</si>
  <si>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</si>
  <si>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</si>
  <si>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</si>
  <si>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</si>
  <si>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</si>
  <si>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</si>
  <si>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</si>
  <si>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</si>
  <si>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</si>
  <si>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</si>
  <si>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</si>
  <si>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</si>
  <si>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</si>
  <si>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</si>
  <si>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</si>
  <si>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</si>
  <si>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</si>
  <si>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</si>
  <si>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</si>
  <si>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</si>
  <si>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</si>
  <si>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</si>
  <si>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</si>
  <si>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</si>
  <si>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</si>
  <si>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</si>
  <si>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</si>
  <si>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</si>
  <si>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</si>
  <si>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</si>
  <si>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</si>
  <si>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</si>
  <si>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</si>
  <si>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</si>
  <si>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</si>
  <si>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</si>
  <si>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</si>
  <si>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</si>
  <si>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</si>
  <si>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</si>
  <si>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</si>
  <si>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</si>
  <si>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</si>
  <si>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</si>
  <si>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</si>
  <si>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</si>
  <si>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</si>
  <si>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</si>
  <si>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</si>
  <si>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</si>
  <si>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</si>
  <si>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</si>
  <si>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</si>
  <si>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</si>
  <si>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</si>
  <si>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</si>
  <si>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</si>
  <si>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</si>
  <si>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</si>
  <si>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</si>
  <si>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</si>
  <si>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</si>
  <si>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</si>
  <si>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</si>
  <si>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</si>
  <si>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</si>
  <si>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</si>
  <si>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</si>
  <si>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</si>
  <si>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</si>
  <si>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</si>
  <si>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</si>
  <si>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</si>
  <si>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</si>
  <si>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</si>
  <si>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</si>
  <si>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</si>
  <si>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</si>
  <si>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</si>
  <si>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</si>
  <si>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</si>
  <si>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</si>
  <si>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</si>
  <si>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</si>
  <si>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</si>
  <si>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</si>
  <si>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</si>
  <si>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</si>
  <si>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</si>
  <si>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</si>
  <si>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</si>
  <si>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</si>
  <si>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</si>
  <si>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</si>
  <si>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</si>
  <si>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</si>
  <si>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</si>
  <si>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</si>
  <si>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</si>
  <si>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</si>
  <si>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</si>
  <si>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</si>
  <si>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Count of outcome</t>
  </si>
  <si>
    <t>Row Labels</t>
  </si>
  <si>
    <t>Grand Total</t>
  </si>
  <si>
    <t>% Funded</t>
  </si>
  <si>
    <t>Average Donation</t>
  </si>
  <si>
    <t>Parent Category</t>
  </si>
  <si>
    <t>Sub Category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</si>
  <si>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</si>
  <si>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</si>
  <si>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</si>
  <si>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</si>
  <si>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</si>
  <si>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</si>
  <si>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</si>
  <si>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</si>
  <si>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</si>
  <si>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</si>
  <si>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</si>
  <si>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</si>
  <si>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</si>
  <si>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</si>
  <si>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</si>
  <si>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</si>
  <si>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</si>
  <si>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</si>
  <si>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</si>
  <si>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</si>
  <si>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</si>
  <si>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</si>
  <si>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</si>
  <si>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</si>
  <si>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</si>
  <si>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</si>
  <si>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</si>
  <si>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</si>
  <si>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</si>
  <si>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</si>
  <si>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</si>
  <si>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</si>
  <si>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</si>
  <si>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</si>
  <si>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</si>
  <si>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</si>
  <si>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</si>
  <si>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</si>
  <si>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</si>
  <si>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</si>
  <si>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</si>
  <si>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</si>
  <si>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</si>
  <si>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</si>
  <si>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</si>
  <si>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</si>
  <si>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</si>
  <si>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</si>
  <si>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</si>
  <si>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</si>
  <si>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</si>
  <si>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</si>
  <si>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Failed</t>
  </si>
  <si>
    <t>Total Projects</t>
  </si>
  <si>
    <t>Percentage Successful</t>
  </si>
  <si>
    <t>Percentage Failed</t>
  </si>
  <si>
    <t>Number of Successful</t>
  </si>
  <si>
    <t>Number Cancled</t>
  </si>
  <si>
    <t>Percentage Cancled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</si>
  <si>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</si>
  <si>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</si>
  <si>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</si>
  <si>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</si>
  <si>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</si>
  <si>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</si>
  <si>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</si>
  <si>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</si>
  <si>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</si>
  <si>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</si>
  <si>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</si>
  <si>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</si>
  <si>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</si>
  <si>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</si>
  <si>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</si>
  <si>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</si>
  <si>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Maximum</t>
  </si>
  <si>
    <t>Minimum</t>
  </si>
  <si>
    <t>Variance</t>
  </si>
  <si>
    <t>Standard Deviation</t>
  </si>
  <si>
    <t>Success (Backers_Count)</t>
  </si>
  <si>
    <t>Failed (Backers_Count)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</si>
</sst>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0"/>
      <color rgb="FF2B2B2B"/>
      <name val="Roboto"/>
    </font>
    <font>
      <sz val="10"/>
      <color rgb="FF2B2B2B"/>
      <name val="Consolas"/>
      <family val="3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/>
    <xf numFmtId="2" fontId="0" fillId="0" borderId="0" xfId="0" applyNumberFormat="1"/>
    <xf numFmtId="9" fontId="16" fillId="0" borderId="0" xfId="43" applyFont="1" applyAlignment="1">
      <alignment horizontal="center" wrapText="1"/>
    </xf>
    <xf numFmtId="44" fontId="0" fillId="0" borderId="0" xfId="42" applyFont="1"/>
    <xf numFmtId="0" fontId="0" fillId="0" borderId="0" xfId="0" applyNumberFormat="1"/>
    <xf numFmtId="14" fontId="18" fillId="0" borderId="0" xfId="0" applyNumberFormat="1" applyFont="1"/>
    <xf numFmtId="14" fontId="16" fillId="0" borderId="0" xfId="0" applyNumberFormat="1" applyFont="1" applyAlignment="1">
      <alignment horizontal="center" wrapText="1"/>
    </xf>
    <xf numFmtId="0" fontId="20" fillId="0" borderId="0" xfId="0" applyFont="1" applyAlignment="1">
      <alignment horizontal="left" vertical="center" wrapText="1"/>
    </xf>
    <xf numFmtId="0" fontId="0" fillId="0" borderId="0" xfId="0" applyAlignment="1"/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0" fontId="21" fillId="0" borderId="0" xfId="0" applyFont="1" applyAlignment="1">
      <alignment horizontal="righ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Breakdown.xlsx]Success Table!PivotTable1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E-4EBD-BB51-CAF6F6C442C9}"/>
            </c:ext>
          </c:extLst>
        </c:ser>
        <c:ser>
          <c:idx val="1"/>
          <c:order val="1"/>
          <c:tx>
            <c:strRef>
              <c:f>'Success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E-4EBD-BB51-CAF6F6C442C9}"/>
            </c:ext>
          </c:extLst>
        </c:ser>
        <c:ser>
          <c:idx val="2"/>
          <c:order val="2"/>
          <c:tx>
            <c:strRef>
              <c:f>'Success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1E-4EBD-BB51-CAF6F6C442C9}"/>
            </c:ext>
          </c:extLst>
        </c:ser>
        <c:ser>
          <c:idx val="3"/>
          <c:order val="3"/>
          <c:tx>
            <c:strRef>
              <c:f>'Success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1E-4EBD-BB51-CAF6F6C4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391648"/>
        <c:axId val="787616384"/>
      </c:barChart>
      <c:catAx>
        <c:axId val="10923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16384"/>
        <c:crosses val="autoZero"/>
        <c:auto val="1"/>
        <c:lblAlgn val="ctr"/>
        <c:lblOffset val="100"/>
        <c:noMultiLvlLbl val="0"/>
      </c:catAx>
      <c:valAx>
        <c:axId val="787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Breakdown.xlsx]Success Pivot Chart!PivotTable2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652627184488534E-2"/>
          <c:y val="0.13149299120444796"/>
          <c:w val="0.85296638177959716"/>
          <c:h val="0.63443555901416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'Success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957-AFA4-794C99EE88EC}"/>
            </c:ext>
          </c:extLst>
        </c:ser>
        <c:ser>
          <c:idx val="1"/>
          <c:order val="1"/>
          <c:tx>
            <c:strRef>
              <c:f>'Success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2-4957-AFA4-794C99EE88EC}"/>
            </c:ext>
          </c:extLst>
        </c:ser>
        <c:ser>
          <c:idx val="2"/>
          <c:order val="2"/>
          <c:tx>
            <c:strRef>
              <c:f>'Success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'Success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2-4957-AFA4-794C99EE88EC}"/>
            </c:ext>
          </c:extLst>
        </c:ser>
        <c:ser>
          <c:idx val="3"/>
          <c:order val="3"/>
          <c:tx>
            <c:strRef>
              <c:f>'Success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2-4957-AFA4-794C99EE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6189840"/>
        <c:axId val="1564470000"/>
      </c:barChart>
      <c:catAx>
        <c:axId val="17461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70000"/>
        <c:crosses val="autoZero"/>
        <c:auto val="1"/>
        <c:lblAlgn val="ctr"/>
        <c:lblOffset val="100"/>
        <c:noMultiLvlLbl val="0"/>
      </c:catAx>
      <c:valAx>
        <c:axId val="15644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Breakdown.xlsx]Success Time line!PivotTable6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FF00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488703290646931E-2"/>
          <c:y val="0.16160530213052976"/>
          <c:w val="0.77057752670770718"/>
          <c:h val="0.67521926946631672"/>
        </c:manualLayout>
      </c:layout>
      <c:lineChart>
        <c:grouping val="standard"/>
        <c:varyColors val="0"/>
        <c:ser>
          <c:idx val="0"/>
          <c:order val="0"/>
          <c:tx>
            <c:strRef>
              <c:f>'Success Time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'Success Time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Time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B6-4437-B3E1-836778759ED7}"/>
            </c:ext>
          </c:extLst>
        </c:ser>
        <c:ser>
          <c:idx val="1"/>
          <c:order val="1"/>
          <c:tx>
            <c:strRef>
              <c:f>'Success Time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'Success Time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Time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B6-4437-B3E1-836778759ED7}"/>
            </c:ext>
          </c:extLst>
        </c:ser>
        <c:ser>
          <c:idx val="2"/>
          <c:order val="2"/>
          <c:tx>
            <c:strRef>
              <c:f>'Success Time line'!$D$4:$D$5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'Success Time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Time line'!$D$6:$D$18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B6-4437-B3E1-83677875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75248"/>
        <c:axId val="1494866608"/>
      </c:lineChart>
      <c:catAx>
        <c:axId val="2087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66608"/>
        <c:crosses val="autoZero"/>
        <c:auto val="1"/>
        <c:lblAlgn val="ctr"/>
        <c:lblOffset val="100"/>
        <c:noMultiLvlLbl val="0"/>
      </c:catAx>
      <c:valAx>
        <c:axId val="1494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95241125162374E-2"/>
          <c:y val="0.12900869565217393"/>
          <c:w val="0.92261923698931569"/>
          <c:h val="0.59610955152345091"/>
        </c:manualLayout>
      </c:layout>
      <c:lineChart>
        <c:grouping val="standard"/>
        <c:varyColors val="0"/>
        <c:ser>
          <c:idx val="0"/>
          <c:order val="0"/>
          <c:tx>
            <c:strRef>
              <c:f>'Data Ranges'!$F$1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'Data Ranges'!$F$2:$F$13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0-472B-B01C-7511BACDCA5F}"/>
            </c:ext>
          </c:extLst>
        </c:ser>
        <c:ser>
          <c:idx val="1"/>
          <c:order val="1"/>
          <c:tx>
            <c:strRef>
              <c:f>'Data Ranges'!$G$1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'Data Ranges'!$G$2:$G$13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0-472B-B01C-7511BACDCA5F}"/>
            </c:ext>
          </c:extLst>
        </c:ser>
        <c:ser>
          <c:idx val="2"/>
          <c:order val="2"/>
          <c:tx>
            <c:strRef>
              <c:f>'Data Ranges'!$H$1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'Data Ranges'!$H$2:$H$13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0-472B-B01C-7511BACD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47216"/>
        <c:axId val="728054416"/>
      </c:lineChart>
      <c:catAx>
        <c:axId val="13100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54416"/>
        <c:crosses val="autoZero"/>
        <c:auto val="1"/>
        <c:lblAlgn val="ctr"/>
        <c:lblOffset val="100"/>
        <c:noMultiLvlLbl val="0"/>
      </c:catAx>
      <c:valAx>
        <c:axId val="7280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_xlchart.v1.55</cx:f>
      </cx:numDim>
    </cx:data>
    <cx:data id="1">
      <cx:strDim type="cat">
        <cx:f>_xlchart.v1.54</cx:f>
      </cx:strDim>
      <cx:numDim type="val">
        <cx:f>_xlchart.v1.56</cx:f>
      </cx:numDim>
    </cx:data>
    <cx:data id="2">
      <cx:strDim type="cat">
        <cx:f>_xlchart.v1.54</cx:f>
      </cx:strDim>
      <cx:numDim type="val">
        <cx:f>_xlchart.v1.58</cx:f>
      </cx:numDim>
    </cx:data>
  </cx:chartData>
  <cx:chart>
    <cx:title pos="t" align="ctr" overlay="0">
      <cx:tx>
        <cx:txData>
          <cx:v>Number of Backers in Successful and Unsuccessful Campaignes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Campaignes</a:t>
          </a:r>
        </a:p>
      </cx:txPr>
    </cx:title>
    <cx:plotArea>
      <cx:plotAreaRegion>
        <cx:series layoutId="boxWhisker" uniqueId="{E2BDAAFA-3292-487B-AC93-22A563B05AD0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F834EC-4BBC-4583-865A-0FED9C4E6610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FB3C43D-3C88-4972-9CCD-16F891AD69F4}" formatIdx="3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6350</xdr:rowOff>
    </xdr:from>
    <xdr:to>
      <xdr:col>13</xdr:col>
      <xdr:colOff>292100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AD05-FB4F-5699-FBB6-53E0719F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0</xdr:rowOff>
    </xdr:from>
    <xdr:to>
      <xdr:col>19</xdr:col>
      <xdr:colOff>63500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D691A-AC6F-DB7D-6F82-0E995D35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88900</xdr:rowOff>
    </xdr:from>
    <xdr:to>
      <xdr:col>12</xdr:col>
      <xdr:colOff>514349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DD94F-2C8A-B5A6-F873-9FC1B7E6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1098550</xdr:colOff>
      <xdr:row>13</xdr:row>
      <xdr:rowOff>6350</xdr:rowOff>
    </xdr:from>
    <xdr:to>
      <xdr:col>8</xdr:col>
      <xdr:colOff>374650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3EA99-9836-216A-A540-F87A6695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4</xdr:row>
      <xdr:rowOff>12700</xdr:rowOff>
    </xdr:from>
    <xdr:to>
      <xdr:col>14</xdr:col>
      <xdr:colOff>361950</xdr:colOff>
      <xdr:row>35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351FC9-B9F7-1FAA-DF15-8B939CD8A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6250" y="800100"/>
              <a:ext cx="8712200" cy="612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e Smith" refreshedDate="45003.521332986114" createdVersion="8" refreshedVersion="8" minRefreshableVersion="3" recordCount="1000" xr:uid="{3FFAF0B8-1959-45FA-ADB0-7789FC1C02E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ye Smith" refreshedDate="45007.298896759261" backgroundQuery="1" createdVersion="8" refreshedVersion="8" minRefreshableVersion="3" recordCount="0" supportSubquery="1" supportAdvancedDrill="1" xr:uid="{3EDB51D3-E95C-4444-BE93-D2744D0D33F6}">
  <cacheSource type="external" connectionId="1"/>
  <cacheFields count="5">
    <cacheField name="[Range].[Created Conversion (Month)].[Created Conversion (Month)]" caption="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Created Conversion (Year)].[Created Conversion (Year)]" caption="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% Funded]" caption="% Funded" attribute="1" defaultMemberUniqueName="[Range].[% Funded].[All]" allUniqueName="[Range].[%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Created Conversion]" caption="Created Conversion" attribute="1" time="1" defaultMemberUniqueName="[Range].[Created Conversion].[All]" allUniqueName="[Range].[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Created Conversion (Year)]" caption="Created Conversion (Year)" attribute="1" defaultMemberUniqueName="[Range].[Created Conversion (Year)].[All]" allUniqueName="[Range].[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reated Conversion (Quarter)]" caption="Created Conversion (Quarter)" attribute="1" defaultMemberUniqueName="[Range].[Created Conversion (Quarter)].[All]" allUniqueName="[Range].[Created Conversion (Quarter)].[All]" dimensionUniqueName="[Range]" displayFolder="" count="2" memberValueDatatype="130" unbalanced="0"/>
    <cacheHierarchy uniqueName="[Range].[Created Conversion (Month)]" caption="Created Conversion (Month)" attribute="1" defaultMemberUniqueName="[Range].[Created Conversion (Month)].[All]" allUniqueName="[Range].[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reated Conversion (Month Index)]" caption="Created Conversion (Month Index)" attribute="1" defaultMemberUniqueName="[Range].[Created Conversion (Month Index)].[All]" allUniqueName="[Range].[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n v="0"/>
    <n v="0"/>
    <x v="0"/>
    <n v="0"/>
    <n v="0"/>
    <x v="0"/>
    <s v="CAD"/>
    <x v="0"/>
    <x v="0"/>
    <b v="0"/>
    <b v="0"/>
    <s v="food/food trucks"/>
    <x v="0"/>
    <x v="0"/>
  </r>
  <r>
    <x v="1"/>
    <x v="1"/>
    <x v="1"/>
    <n v="1400"/>
    <n v="14560"/>
    <n v="10.4"/>
    <x v="1"/>
    <n v="158"/>
    <n v="92.151898734177209"/>
    <x v="1"/>
    <s v="USD"/>
    <x v="1"/>
    <x v="1"/>
    <b v="0"/>
    <b v="1"/>
    <s v="music/rock"/>
    <x v="1"/>
    <x v="1"/>
  </r>
  <r>
    <x v="2"/>
    <x v="2"/>
    <x v="2"/>
    <n v="108400"/>
    <n v="142523"/>
    <n v="1.3147878228782288"/>
    <x v="1"/>
    <n v="1425"/>
    <n v="100.01614035087719"/>
    <x v="2"/>
    <s v="AUD"/>
    <x v="2"/>
    <x v="2"/>
    <b v="0"/>
    <b v="0"/>
    <s v="technology/web"/>
    <x v="2"/>
    <x v="2"/>
  </r>
  <r>
    <x v="3"/>
    <x v="3"/>
    <x v="3"/>
    <n v="4200"/>
    <n v="2477"/>
    <n v="0.58976190476190471"/>
    <x v="0"/>
    <n v="24"/>
    <n v="103.20833333333333"/>
    <x v="1"/>
    <s v="USD"/>
    <x v="3"/>
    <x v="3"/>
    <b v="0"/>
    <b v="0"/>
    <s v="music/rock"/>
    <x v="1"/>
    <x v="1"/>
  </r>
  <r>
    <x v="4"/>
    <x v="4"/>
    <x v="4"/>
    <n v="7600"/>
    <n v="5265"/>
    <n v="0.69276315789473686"/>
    <x v="0"/>
    <n v="53"/>
    <n v="99.339622641509436"/>
    <x v="1"/>
    <s v="USD"/>
    <x v="4"/>
    <x v="4"/>
    <b v="0"/>
    <b v="0"/>
    <s v="theater/plays"/>
    <x v="3"/>
    <x v="3"/>
  </r>
  <r>
    <x v="5"/>
    <x v="5"/>
    <x v="5"/>
    <n v="7600"/>
    <n v="13195"/>
    <n v="1.7361842105263159"/>
    <x v="1"/>
    <n v="174"/>
    <n v="75.833333333333329"/>
    <x v="3"/>
    <s v="DKK"/>
    <x v="5"/>
    <x v="5"/>
    <b v="0"/>
    <b v="0"/>
    <s v="theater/plays"/>
    <x v="3"/>
    <x v="3"/>
  </r>
  <r>
    <x v="6"/>
    <x v="6"/>
    <x v="6"/>
    <n v="5200"/>
    <n v="1090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x v="7"/>
    <x v="7"/>
    <x v="7"/>
    <n v="4500"/>
    <n v="14741"/>
    <n v="3.2757777777777779"/>
    <x v="1"/>
    <n v="227"/>
    <n v="64.93832599118943"/>
    <x v="3"/>
    <s v="DKK"/>
    <x v="7"/>
    <x v="7"/>
    <b v="0"/>
    <b v="0"/>
    <s v="theater/plays"/>
    <x v="3"/>
    <x v="3"/>
  </r>
  <r>
    <x v="8"/>
    <x v="8"/>
    <x v="8"/>
    <n v="110100"/>
    <n v="21946"/>
    <n v="0.19932788374205268"/>
    <x v="2"/>
    <n v="708"/>
    <n v="30.997175141242938"/>
    <x v="3"/>
    <s v="DKK"/>
    <x v="8"/>
    <x v="8"/>
    <b v="0"/>
    <b v="0"/>
    <s v="theater/plays"/>
    <x v="3"/>
    <x v="3"/>
  </r>
  <r>
    <x v="9"/>
    <x v="9"/>
    <x v="9"/>
    <n v="6200"/>
    <n v="3208"/>
    <n v="0.51741935483870971"/>
    <x v="0"/>
    <n v="44"/>
    <n v="72.909090909090907"/>
    <x v="1"/>
    <s v="USD"/>
    <x v="9"/>
    <x v="9"/>
    <b v="0"/>
    <b v="0"/>
    <s v="music/electric music"/>
    <x v="1"/>
    <x v="5"/>
  </r>
  <r>
    <x v="10"/>
    <x v="10"/>
    <x v="10"/>
    <n v="5200"/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x v="11"/>
    <x v="11"/>
    <x v="11"/>
    <n v="6300"/>
    <n v="3030"/>
    <n v="0.48095238095238096"/>
    <x v="0"/>
    <n v="27"/>
    <n v="112.22222222222223"/>
    <x v="1"/>
    <s v="USD"/>
    <x v="11"/>
    <x v="11"/>
    <b v="0"/>
    <b v="1"/>
    <s v="theater/plays"/>
    <x v="3"/>
    <x v="3"/>
  </r>
  <r>
    <x v="12"/>
    <x v="12"/>
    <x v="12"/>
    <n v="6300"/>
    <n v="5629"/>
    <n v="0.89349206349206345"/>
    <x v="0"/>
    <n v="55"/>
    <n v="102.34545454545454"/>
    <x v="1"/>
    <s v="USD"/>
    <x v="12"/>
    <x v="12"/>
    <b v="0"/>
    <b v="0"/>
    <s v="film &amp; video/drama"/>
    <x v="4"/>
    <x v="6"/>
  </r>
  <r>
    <x v="13"/>
    <x v="13"/>
    <x v="13"/>
    <n v="4200"/>
    <n v="10295"/>
    <n v="2.4511904761904764"/>
    <x v="1"/>
    <n v="98"/>
    <n v="105.05102040816327"/>
    <x v="1"/>
    <s v="USD"/>
    <x v="13"/>
    <x v="13"/>
    <b v="0"/>
    <b v="0"/>
    <s v="music/indie rock"/>
    <x v="1"/>
    <x v="7"/>
  </r>
  <r>
    <x v="14"/>
    <x v="14"/>
    <x v="14"/>
    <n v="28200"/>
    <n v="18829"/>
    <n v="0.66769503546099296"/>
    <x v="0"/>
    <n v="200"/>
    <n v="94.144999999999996"/>
    <x v="1"/>
    <s v="USD"/>
    <x v="14"/>
    <x v="14"/>
    <b v="0"/>
    <b v="0"/>
    <s v="music/indie rock"/>
    <x v="1"/>
    <x v="7"/>
  </r>
  <r>
    <x v="15"/>
    <x v="15"/>
    <x v="15"/>
    <n v="81200"/>
    <n v="38414"/>
    <n v="0.47307881773399013"/>
    <x v="0"/>
    <n v="452"/>
    <n v="84.986725663716811"/>
    <x v="1"/>
    <s v="USD"/>
    <x v="15"/>
    <x v="15"/>
    <b v="0"/>
    <b v="0"/>
    <s v="technology/wearables"/>
    <x v="2"/>
    <x v="8"/>
  </r>
  <r>
    <x v="16"/>
    <x v="16"/>
    <x v="16"/>
    <n v="1700"/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x v="17"/>
    <x v="17"/>
    <x v="17"/>
    <n v="84600"/>
    <n v="134845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x v="18"/>
    <x v="18"/>
    <x v="18"/>
    <n v="9100"/>
    <n v="6089"/>
    <n v="0.66912087912087914"/>
    <x v="3"/>
    <n v="135"/>
    <n v="45.103703703703701"/>
    <x v="1"/>
    <s v="USD"/>
    <x v="18"/>
    <x v="18"/>
    <b v="0"/>
    <b v="0"/>
    <s v="theater/plays"/>
    <x v="3"/>
    <x v="3"/>
  </r>
  <r>
    <x v="19"/>
    <x v="19"/>
    <x v="19"/>
    <n v="62500"/>
    <n v="30331"/>
    <n v="0.48529600000000001"/>
    <x v="0"/>
    <n v="674"/>
    <n v="45.001483679525222"/>
    <x v="1"/>
    <s v="USD"/>
    <x v="19"/>
    <x v="19"/>
    <b v="0"/>
    <b v="1"/>
    <s v="theater/plays"/>
    <x v="3"/>
    <x v="3"/>
  </r>
  <r>
    <x v="20"/>
    <x v="20"/>
    <x v="20"/>
    <n v="131800"/>
    <n v="147936"/>
    <n v="1.1224279210925645"/>
    <x v="1"/>
    <n v="1396"/>
    <n v="105.97134670487107"/>
    <x v="1"/>
    <s v="USD"/>
    <x v="20"/>
    <x v="20"/>
    <b v="0"/>
    <b v="0"/>
    <s v="film &amp; video/drama"/>
    <x v="4"/>
    <x v="6"/>
  </r>
  <r>
    <x v="21"/>
    <x v="21"/>
    <x v="21"/>
    <n v="94000"/>
    <n v="38533"/>
    <n v="0.40992553191489361"/>
    <x v="0"/>
    <n v="558"/>
    <n v="69.055555555555557"/>
    <x v="1"/>
    <s v="USD"/>
    <x v="21"/>
    <x v="21"/>
    <b v="0"/>
    <b v="0"/>
    <s v="theater/plays"/>
    <x v="3"/>
    <x v="3"/>
  </r>
  <r>
    <x v="22"/>
    <x v="22"/>
    <x v="22"/>
    <n v="59100"/>
    <n v="75690"/>
    <n v="1.2807106598984772"/>
    <x v="1"/>
    <n v="890"/>
    <n v="85.044943820224717"/>
    <x v="1"/>
    <s v="USD"/>
    <x v="22"/>
    <x v="22"/>
    <b v="0"/>
    <b v="0"/>
    <s v="theater/plays"/>
    <x v="3"/>
    <x v="3"/>
  </r>
  <r>
    <x v="23"/>
    <x v="23"/>
    <x v="23"/>
    <n v="4500"/>
    <n v="14942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x v="24"/>
    <x v="24"/>
    <x v="24"/>
    <n v="92400"/>
    <n v="104257"/>
    <n v="1.1283225108225108"/>
    <x v="1"/>
    <n v="2673"/>
    <n v="39.003741114852225"/>
    <x v="1"/>
    <s v="USD"/>
    <x v="24"/>
    <x v="24"/>
    <b v="0"/>
    <b v="0"/>
    <s v="technology/wearables"/>
    <x v="2"/>
    <x v="8"/>
  </r>
  <r>
    <x v="25"/>
    <x v="25"/>
    <x v="25"/>
    <n v="5500"/>
    <n v="11904"/>
    <n v="2.1643636363636363"/>
    <x v="1"/>
    <n v="163"/>
    <n v="73.030674846625772"/>
    <x v="1"/>
    <s v="USD"/>
    <x v="25"/>
    <x v="25"/>
    <b v="0"/>
    <b v="1"/>
    <s v="games/video games"/>
    <x v="6"/>
    <x v="11"/>
  </r>
  <r>
    <x v="26"/>
    <x v="26"/>
    <x v="26"/>
    <n v="107500"/>
    <n v="51814"/>
    <n v="0.4819906976744186"/>
    <x v="3"/>
    <n v="1480"/>
    <n v="35.009459459459457"/>
    <x v="1"/>
    <s v="USD"/>
    <x v="26"/>
    <x v="26"/>
    <b v="0"/>
    <b v="0"/>
    <s v="theater/plays"/>
    <x v="3"/>
    <x v="3"/>
  </r>
  <r>
    <x v="27"/>
    <x v="27"/>
    <x v="27"/>
    <n v="2000"/>
    <n v="1599"/>
    <n v="0.79949999999999999"/>
    <x v="0"/>
    <n v="15"/>
    <n v="106.6"/>
    <x v="1"/>
    <s v="USD"/>
    <x v="27"/>
    <x v="27"/>
    <b v="0"/>
    <b v="0"/>
    <s v="music/rock"/>
    <x v="1"/>
    <x v="1"/>
  </r>
  <r>
    <x v="28"/>
    <x v="28"/>
    <x v="28"/>
    <n v="130800"/>
    <n v="137635"/>
    <n v="1.0522553516819573"/>
    <x v="1"/>
    <n v="2220"/>
    <n v="61.997747747747745"/>
    <x v="1"/>
    <s v="USD"/>
    <x v="28"/>
    <x v="28"/>
    <b v="0"/>
    <b v="1"/>
    <s v="theater/plays"/>
    <x v="3"/>
    <x v="3"/>
  </r>
  <r>
    <x v="29"/>
    <x v="29"/>
    <x v="29"/>
    <n v="45900"/>
    <n v="150965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x v="30"/>
    <x v="30"/>
    <x v="30"/>
    <n v="9000"/>
    <n v="14455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x v="31"/>
    <x v="31"/>
    <x v="31"/>
    <n v="3500"/>
    <n v="10850"/>
    <n v="3.1"/>
    <x v="1"/>
    <n v="226"/>
    <n v="48.008849557522126"/>
    <x v="4"/>
    <s v="GBP"/>
    <x v="31"/>
    <x v="31"/>
    <b v="0"/>
    <b v="0"/>
    <s v="games/video games"/>
    <x v="6"/>
    <x v="11"/>
  </r>
  <r>
    <x v="32"/>
    <x v="32"/>
    <x v="32"/>
    <n v="101000"/>
    <n v="87676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x v="33"/>
    <x v="33"/>
    <x v="33"/>
    <n v="50200"/>
    <n v="189666"/>
    <n v="3.7782071713147412"/>
    <x v="1"/>
    <n v="5419"/>
    <n v="35.000184535892231"/>
    <x v="1"/>
    <s v="USD"/>
    <x v="33"/>
    <x v="33"/>
    <b v="0"/>
    <b v="0"/>
    <s v="theater/plays"/>
    <x v="3"/>
    <x v="3"/>
  </r>
  <r>
    <x v="34"/>
    <x v="34"/>
    <x v="34"/>
    <n v="9300"/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x v="35"/>
    <x v="35"/>
    <x v="35"/>
    <n v="125500"/>
    <n v="188628"/>
    <n v="1.5030119521912351"/>
    <x v="1"/>
    <n v="1965"/>
    <n v="95.993893129770996"/>
    <x v="3"/>
    <s v="DKK"/>
    <x v="35"/>
    <x v="35"/>
    <b v="0"/>
    <b v="1"/>
    <s v="film &amp; video/drama"/>
    <x v="4"/>
    <x v="6"/>
  </r>
  <r>
    <x v="36"/>
    <x v="36"/>
    <x v="36"/>
    <n v="700"/>
    <n v="1101"/>
    <n v="1.572857142857143"/>
    <x v="1"/>
    <n v="16"/>
    <n v="68.8125"/>
    <x v="1"/>
    <s v="USD"/>
    <x v="36"/>
    <x v="36"/>
    <b v="0"/>
    <b v="0"/>
    <s v="theater/plays"/>
    <x v="3"/>
    <x v="3"/>
  </r>
  <r>
    <x v="37"/>
    <x v="37"/>
    <x v="37"/>
    <n v="8100"/>
    <n v="11339"/>
    <n v="1.3998765432098765"/>
    <x v="1"/>
    <n v="107"/>
    <n v="105.97196261682242"/>
    <x v="1"/>
    <s v="USD"/>
    <x v="37"/>
    <x v="37"/>
    <b v="0"/>
    <b v="1"/>
    <s v="publishing/fiction"/>
    <x v="5"/>
    <x v="13"/>
  </r>
  <r>
    <x v="38"/>
    <x v="38"/>
    <x v="38"/>
    <n v="3100"/>
    <n v="10085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x v="39"/>
    <x v="39"/>
    <x v="39"/>
    <n v="9900"/>
    <n v="5027"/>
    <n v="0.50777777777777777"/>
    <x v="0"/>
    <n v="88"/>
    <n v="57.125"/>
    <x v="3"/>
    <s v="DKK"/>
    <x v="39"/>
    <x v="39"/>
    <b v="0"/>
    <b v="0"/>
    <s v="theater/plays"/>
    <x v="3"/>
    <x v="3"/>
  </r>
  <r>
    <x v="40"/>
    <x v="40"/>
    <x v="40"/>
    <n v="8800"/>
    <n v="14878"/>
    <n v="1.6906818181818182"/>
    <x v="1"/>
    <n v="198"/>
    <n v="75.141414141414145"/>
    <x v="1"/>
    <s v="USD"/>
    <x v="40"/>
    <x v="40"/>
    <b v="0"/>
    <b v="1"/>
    <s v="technology/wearables"/>
    <x v="2"/>
    <x v="8"/>
  </r>
  <r>
    <x v="41"/>
    <x v="41"/>
    <x v="41"/>
    <n v="5600"/>
    <n v="11924"/>
    <n v="2.1292857142857144"/>
    <x v="1"/>
    <n v="111"/>
    <n v="107.42342342342343"/>
    <x v="6"/>
    <s v="EUR"/>
    <x v="41"/>
    <x v="41"/>
    <b v="0"/>
    <b v="1"/>
    <s v="music/rock"/>
    <x v="1"/>
    <x v="1"/>
  </r>
  <r>
    <x v="42"/>
    <x v="42"/>
    <x v="42"/>
    <n v="1800"/>
    <n v="7991"/>
    <n v="4.4394444444444447"/>
    <x v="1"/>
    <n v="222"/>
    <n v="35.995495495495497"/>
    <x v="1"/>
    <s v="USD"/>
    <x v="42"/>
    <x v="42"/>
    <b v="0"/>
    <b v="0"/>
    <s v="food/food trucks"/>
    <x v="0"/>
    <x v="0"/>
  </r>
  <r>
    <x v="43"/>
    <x v="43"/>
    <x v="43"/>
    <n v="90200"/>
    <n v="167717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x v="44"/>
    <x v="44"/>
    <x v="44"/>
    <n v="1600"/>
    <n v="10541"/>
    <n v="6.5881249999999998"/>
    <x v="1"/>
    <n v="98"/>
    <n v="107.56122448979592"/>
    <x v="3"/>
    <s v="DKK"/>
    <x v="44"/>
    <x v="44"/>
    <b v="0"/>
    <b v="0"/>
    <s v="publishing/fiction"/>
    <x v="5"/>
    <x v="13"/>
  </r>
  <r>
    <x v="45"/>
    <x v="45"/>
    <x v="45"/>
    <n v="9500"/>
    <n v="4530"/>
    <n v="0.4768421052631579"/>
    <x v="0"/>
    <n v="48"/>
    <n v="94.375"/>
    <x v="1"/>
    <s v="USD"/>
    <x v="45"/>
    <x v="45"/>
    <b v="0"/>
    <b v="1"/>
    <s v="theater/plays"/>
    <x v="3"/>
    <x v="3"/>
  </r>
  <r>
    <x v="46"/>
    <x v="46"/>
    <x v="46"/>
    <n v="3700"/>
    <n v="4247"/>
    <n v="1.1478378378378378"/>
    <x v="1"/>
    <n v="92"/>
    <n v="46.163043478260867"/>
    <x v="1"/>
    <s v="USD"/>
    <x v="46"/>
    <x v="46"/>
    <b v="0"/>
    <b v="0"/>
    <s v="music/rock"/>
    <x v="1"/>
    <x v="1"/>
  </r>
  <r>
    <x v="47"/>
    <x v="47"/>
    <x v="47"/>
    <n v="1500"/>
    <n v="7129"/>
    <n v="4.7526666666666664"/>
    <x v="1"/>
    <n v="149"/>
    <n v="47.845637583892618"/>
    <x v="1"/>
    <s v="USD"/>
    <x v="47"/>
    <x v="47"/>
    <b v="0"/>
    <b v="0"/>
    <s v="theater/plays"/>
    <x v="3"/>
    <x v="3"/>
  </r>
  <r>
    <x v="48"/>
    <x v="48"/>
    <x v="48"/>
    <n v="33300"/>
    <n v="128862"/>
    <n v="3.86972972972973"/>
    <x v="1"/>
    <n v="2431"/>
    <n v="53.007815713698065"/>
    <x v="1"/>
    <s v="USD"/>
    <x v="48"/>
    <x v="48"/>
    <b v="0"/>
    <b v="0"/>
    <s v="theater/plays"/>
    <x v="3"/>
    <x v="3"/>
  </r>
  <r>
    <x v="49"/>
    <x v="49"/>
    <x v="49"/>
    <n v="7200"/>
    <n v="13653"/>
    <n v="1.89625"/>
    <x v="1"/>
    <n v="303"/>
    <n v="45.059405940594061"/>
    <x v="1"/>
    <s v="USD"/>
    <x v="49"/>
    <x v="49"/>
    <b v="0"/>
    <b v="0"/>
    <s v="music/rock"/>
    <x v="1"/>
    <x v="1"/>
  </r>
  <r>
    <x v="50"/>
    <x v="50"/>
    <x v="50"/>
    <n v="100"/>
    <n v="2"/>
    <n v="0.02"/>
    <x v="0"/>
    <n v="1"/>
    <n v="2"/>
    <x v="6"/>
    <s v="EUR"/>
    <x v="50"/>
    <x v="50"/>
    <b v="0"/>
    <b v="0"/>
    <s v="music/metal"/>
    <x v="1"/>
    <x v="16"/>
  </r>
  <r>
    <x v="51"/>
    <x v="51"/>
    <x v="51"/>
    <n v="158100"/>
    <n v="145243"/>
    <n v="0.91867805186590767"/>
    <x v="0"/>
    <n v="1467"/>
    <n v="99.006816632583508"/>
    <x v="4"/>
    <s v="GBP"/>
    <x v="51"/>
    <x v="51"/>
    <b v="0"/>
    <b v="1"/>
    <s v="technology/wearables"/>
    <x v="2"/>
    <x v="8"/>
  </r>
  <r>
    <x v="52"/>
    <x v="52"/>
    <x v="52"/>
    <n v="7200"/>
    <n v="2459"/>
    <n v="0.34152777777777776"/>
    <x v="0"/>
    <n v="75"/>
    <n v="32.786666666666669"/>
    <x v="1"/>
    <s v="USD"/>
    <x v="52"/>
    <x v="52"/>
    <b v="0"/>
    <b v="0"/>
    <s v="theater/plays"/>
    <x v="3"/>
    <x v="3"/>
  </r>
  <r>
    <x v="53"/>
    <x v="53"/>
    <x v="53"/>
    <n v="8800"/>
    <n v="12356"/>
    <n v="1.4040909090909091"/>
    <x v="1"/>
    <n v="209"/>
    <n v="59.119617224880386"/>
    <x v="1"/>
    <s v="USD"/>
    <x v="53"/>
    <x v="53"/>
    <b v="0"/>
    <b v="0"/>
    <s v="film &amp; video/drama"/>
    <x v="4"/>
    <x v="6"/>
  </r>
  <r>
    <x v="54"/>
    <x v="54"/>
    <x v="54"/>
    <n v="6000"/>
    <n v="5392"/>
    <n v="0.89866666666666661"/>
    <x v="0"/>
    <n v="120"/>
    <n v="44.93333333333333"/>
    <x v="1"/>
    <s v="USD"/>
    <x v="54"/>
    <x v="54"/>
    <b v="0"/>
    <b v="0"/>
    <s v="technology/wearables"/>
    <x v="2"/>
    <x v="8"/>
  </r>
  <r>
    <x v="55"/>
    <x v="55"/>
    <x v="55"/>
    <n v="6600"/>
    <n v="11746"/>
    <n v="1.7796969696969698"/>
    <x v="1"/>
    <n v="131"/>
    <n v="89.664122137404576"/>
    <x v="1"/>
    <s v="USD"/>
    <x v="55"/>
    <x v="55"/>
    <b v="0"/>
    <b v="0"/>
    <s v="music/jazz"/>
    <x v="1"/>
    <x v="17"/>
  </r>
  <r>
    <x v="56"/>
    <x v="56"/>
    <x v="56"/>
    <n v="8000"/>
    <n v="11493"/>
    <n v="1.436625"/>
    <x v="1"/>
    <n v="164"/>
    <n v="70.079268292682926"/>
    <x v="1"/>
    <s v="USD"/>
    <x v="56"/>
    <x v="56"/>
    <b v="0"/>
    <b v="0"/>
    <s v="technology/wearables"/>
    <x v="2"/>
    <x v="8"/>
  </r>
  <r>
    <x v="57"/>
    <x v="57"/>
    <x v="57"/>
    <n v="2900"/>
    <n v="6243"/>
    <n v="2.1527586206896552"/>
    <x v="1"/>
    <n v="201"/>
    <n v="31.059701492537314"/>
    <x v="1"/>
    <s v="USD"/>
    <x v="57"/>
    <x v="57"/>
    <b v="0"/>
    <b v="0"/>
    <s v="games/video games"/>
    <x v="6"/>
    <x v="11"/>
  </r>
  <r>
    <x v="58"/>
    <x v="58"/>
    <x v="58"/>
    <n v="2700"/>
    <n v="6132"/>
    <n v="2.2711111111111113"/>
    <x v="1"/>
    <n v="211"/>
    <n v="29.061611374407583"/>
    <x v="1"/>
    <s v="USD"/>
    <x v="58"/>
    <x v="58"/>
    <b v="0"/>
    <b v="0"/>
    <s v="theater/plays"/>
    <x v="3"/>
    <x v="3"/>
  </r>
  <r>
    <x v="59"/>
    <x v="59"/>
    <x v="59"/>
    <n v="1400"/>
    <n v="3851"/>
    <n v="2.7507142857142859"/>
    <x v="1"/>
    <n v="128"/>
    <n v="30.0859375"/>
    <x v="1"/>
    <s v="USD"/>
    <x v="59"/>
    <x v="59"/>
    <b v="0"/>
    <b v="1"/>
    <s v="theater/plays"/>
    <x v="3"/>
    <x v="3"/>
  </r>
  <r>
    <x v="60"/>
    <x v="60"/>
    <x v="60"/>
    <n v="94200"/>
    <n v="135997"/>
    <n v="1.4437048832271762"/>
    <x v="1"/>
    <n v="1600"/>
    <n v="84.998125000000002"/>
    <x v="0"/>
    <s v="CAD"/>
    <x v="60"/>
    <x v="60"/>
    <b v="0"/>
    <b v="0"/>
    <s v="theater/plays"/>
    <x v="3"/>
    <x v="3"/>
  </r>
  <r>
    <x v="61"/>
    <x v="61"/>
    <x v="61"/>
    <n v="199200"/>
    <n v="184750"/>
    <n v="0.92745983935742971"/>
    <x v="0"/>
    <n v="2253"/>
    <n v="82.001775410563695"/>
    <x v="0"/>
    <s v="CAD"/>
    <x v="61"/>
    <x v="61"/>
    <b v="0"/>
    <b v="0"/>
    <s v="theater/plays"/>
    <x v="3"/>
    <x v="3"/>
  </r>
  <r>
    <x v="62"/>
    <x v="62"/>
    <x v="62"/>
    <n v="2000"/>
    <n v="14452"/>
    <n v="7.226"/>
    <x v="1"/>
    <n v="249"/>
    <n v="58.040160642570278"/>
    <x v="1"/>
    <s v="USD"/>
    <x v="62"/>
    <x v="62"/>
    <b v="0"/>
    <b v="0"/>
    <s v="technology/web"/>
    <x v="2"/>
    <x v="2"/>
  </r>
  <r>
    <x v="63"/>
    <x v="63"/>
    <x v="63"/>
    <n v="4700"/>
    <n v="557"/>
    <n v="0.11851063829787234"/>
    <x v="0"/>
    <n v="5"/>
    <n v="111.4"/>
    <x v="1"/>
    <s v="USD"/>
    <x v="63"/>
    <x v="63"/>
    <b v="0"/>
    <b v="0"/>
    <s v="theater/plays"/>
    <x v="3"/>
    <x v="3"/>
  </r>
  <r>
    <x v="64"/>
    <x v="64"/>
    <x v="64"/>
    <n v="2800"/>
    <n v="2734"/>
    <n v="0.97642857142857142"/>
    <x v="0"/>
    <n v="38"/>
    <n v="71.94736842105263"/>
    <x v="1"/>
    <s v="USD"/>
    <x v="64"/>
    <x v="64"/>
    <b v="0"/>
    <b v="1"/>
    <s v="technology/web"/>
    <x v="2"/>
    <x v="2"/>
  </r>
  <r>
    <x v="65"/>
    <x v="65"/>
    <x v="65"/>
    <n v="6100"/>
    <n v="14405"/>
    <n v="2.3614754098360655"/>
    <x v="1"/>
    <n v="236"/>
    <n v="61.038135593220339"/>
    <x v="1"/>
    <s v="USD"/>
    <x v="65"/>
    <x v="65"/>
    <b v="0"/>
    <b v="0"/>
    <s v="theater/plays"/>
    <x v="3"/>
    <x v="3"/>
  </r>
  <r>
    <x v="66"/>
    <x v="66"/>
    <x v="66"/>
    <n v="2900"/>
    <n v="1307"/>
    <n v="0.45068965517241377"/>
    <x v="0"/>
    <n v="12"/>
    <n v="108.91666666666667"/>
    <x v="1"/>
    <s v="USD"/>
    <x v="66"/>
    <x v="66"/>
    <b v="0"/>
    <b v="1"/>
    <s v="theater/plays"/>
    <x v="3"/>
    <x v="3"/>
  </r>
  <r>
    <x v="67"/>
    <x v="67"/>
    <x v="67"/>
    <n v="72600"/>
    <n v="117892"/>
    <n v="1.6238567493112948"/>
    <x v="1"/>
    <n v="4065"/>
    <n v="29.001722017220171"/>
    <x v="4"/>
    <s v="GBP"/>
    <x v="67"/>
    <x v="67"/>
    <b v="0"/>
    <b v="1"/>
    <s v="technology/wearables"/>
    <x v="2"/>
    <x v="8"/>
  </r>
  <r>
    <x v="68"/>
    <x v="68"/>
    <x v="68"/>
    <n v="5700"/>
    <n v="14508"/>
    <n v="2.5452631578947367"/>
    <x v="1"/>
    <n v="246"/>
    <n v="58.975609756097562"/>
    <x v="6"/>
    <s v="EUR"/>
    <x v="68"/>
    <x v="68"/>
    <b v="0"/>
    <b v="1"/>
    <s v="theater/plays"/>
    <x v="3"/>
    <x v="3"/>
  </r>
  <r>
    <x v="69"/>
    <x v="69"/>
    <x v="69"/>
    <n v="7900"/>
    <n v="1901"/>
    <n v="0.24063291139240506"/>
    <x v="3"/>
    <n v="17"/>
    <n v="111.82352941176471"/>
    <x v="1"/>
    <s v="USD"/>
    <x v="69"/>
    <x v="69"/>
    <b v="0"/>
    <b v="0"/>
    <s v="theater/plays"/>
    <x v="3"/>
    <x v="3"/>
  </r>
  <r>
    <x v="70"/>
    <x v="70"/>
    <x v="70"/>
    <n v="128000"/>
    <n v="158389"/>
    <n v="1.2374140625000001"/>
    <x v="1"/>
    <n v="2475"/>
    <n v="63.995555555555555"/>
    <x v="6"/>
    <s v="EUR"/>
    <x v="70"/>
    <x v="70"/>
    <b v="0"/>
    <b v="1"/>
    <s v="theater/plays"/>
    <x v="3"/>
    <x v="3"/>
  </r>
  <r>
    <x v="71"/>
    <x v="71"/>
    <x v="71"/>
    <n v="6000"/>
    <n v="6484"/>
    <n v="1.0806666666666667"/>
    <x v="1"/>
    <n v="76"/>
    <n v="85.315789473684205"/>
    <x v="1"/>
    <s v="USD"/>
    <x v="71"/>
    <x v="49"/>
    <b v="0"/>
    <b v="0"/>
    <s v="theater/plays"/>
    <x v="3"/>
    <x v="3"/>
  </r>
  <r>
    <x v="72"/>
    <x v="72"/>
    <x v="72"/>
    <n v="600"/>
    <n v="402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x v="73"/>
    <x v="73"/>
    <x v="73"/>
    <n v="1400"/>
    <n v="9253"/>
    <n v="6.609285714285714"/>
    <x v="1"/>
    <n v="88"/>
    <n v="105.14772727272727"/>
    <x v="1"/>
    <s v="USD"/>
    <x v="73"/>
    <x v="72"/>
    <b v="0"/>
    <b v="0"/>
    <s v="music/jazz"/>
    <x v="1"/>
    <x v="17"/>
  </r>
  <r>
    <x v="74"/>
    <x v="74"/>
    <x v="74"/>
    <n v="3900"/>
    <n v="4776"/>
    <n v="1.2246153846153847"/>
    <x v="1"/>
    <n v="85"/>
    <n v="56.188235294117646"/>
    <x v="4"/>
    <s v="GBP"/>
    <x v="74"/>
    <x v="73"/>
    <b v="0"/>
    <b v="0"/>
    <s v="music/metal"/>
    <x v="1"/>
    <x v="16"/>
  </r>
  <r>
    <x v="75"/>
    <x v="75"/>
    <x v="75"/>
    <n v="9700"/>
    <n v="14606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x v="76"/>
    <x v="76"/>
    <x v="76"/>
    <n v="122900"/>
    <n v="95993"/>
    <n v="0.78106590724165992"/>
    <x v="0"/>
    <n v="1684"/>
    <n v="57.00296912114014"/>
    <x v="1"/>
    <s v="USD"/>
    <x v="76"/>
    <x v="75"/>
    <b v="1"/>
    <b v="1"/>
    <s v="theater/plays"/>
    <x v="3"/>
    <x v="3"/>
  </r>
  <r>
    <x v="77"/>
    <x v="77"/>
    <x v="77"/>
    <n v="9500"/>
    <n v="4460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x v="78"/>
    <x v="78"/>
    <x v="78"/>
    <n v="4500"/>
    <n v="13536"/>
    <n v="3.008"/>
    <x v="1"/>
    <n v="330"/>
    <n v="41.018181818181816"/>
    <x v="1"/>
    <s v="USD"/>
    <x v="78"/>
    <x v="77"/>
    <b v="0"/>
    <b v="0"/>
    <s v="publishing/translations"/>
    <x v="5"/>
    <x v="18"/>
  </r>
  <r>
    <x v="79"/>
    <x v="79"/>
    <x v="79"/>
    <n v="57800"/>
    <n v="40228"/>
    <n v="0.6959861591695502"/>
    <x v="0"/>
    <n v="838"/>
    <n v="48.004773269689736"/>
    <x v="1"/>
    <s v="USD"/>
    <x v="79"/>
    <x v="78"/>
    <b v="0"/>
    <b v="0"/>
    <s v="theater/plays"/>
    <x v="3"/>
    <x v="3"/>
  </r>
  <r>
    <x v="80"/>
    <x v="80"/>
    <x v="80"/>
    <n v="1100"/>
    <n v="7012"/>
    <n v="6.374545454545455"/>
    <x v="1"/>
    <n v="127"/>
    <n v="55.212598425196852"/>
    <x v="1"/>
    <s v="USD"/>
    <x v="80"/>
    <x v="79"/>
    <b v="0"/>
    <b v="0"/>
    <s v="games/video games"/>
    <x v="6"/>
    <x v="11"/>
  </r>
  <r>
    <x v="81"/>
    <x v="81"/>
    <x v="81"/>
    <n v="16800"/>
    <n v="37857"/>
    <n v="2.253392857142857"/>
    <x v="1"/>
    <n v="411"/>
    <n v="92.109489051094897"/>
    <x v="1"/>
    <s v="USD"/>
    <x v="81"/>
    <x v="80"/>
    <b v="0"/>
    <b v="0"/>
    <s v="music/rock"/>
    <x v="1"/>
    <x v="1"/>
  </r>
  <r>
    <x v="82"/>
    <x v="82"/>
    <x v="82"/>
    <n v="1000"/>
    <n v="14973"/>
    <n v="14.973000000000001"/>
    <x v="1"/>
    <n v="180"/>
    <n v="83.183333333333337"/>
    <x v="4"/>
    <s v="GBP"/>
    <x v="82"/>
    <x v="4"/>
    <b v="0"/>
    <b v="1"/>
    <s v="games/video games"/>
    <x v="6"/>
    <x v="11"/>
  </r>
  <r>
    <x v="83"/>
    <x v="83"/>
    <x v="83"/>
    <n v="106400"/>
    <n v="39996"/>
    <n v="0.37590225563909774"/>
    <x v="0"/>
    <n v="1000"/>
    <n v="39.996000000000002"/>
    <x v="1"/>
    <s v="USD"/>
    <x v="83"/>
    <x v="81"/>
    <b v="0"/>
    <b v="0"/>
    <s v="music/electric music"/>
    <x v="1"/>
    <x v="5"/>
  </r>
  <r>
    <x v="84"/>
    <x v="84"/>
    <x v="84"/>
    <n v="31400"/>
    <n v="41564"/>
    <n v="1.3236942675159236"/>
    <x v="1"/>
    <n v="374"/>
    <n v="111.1336898395722"/>
    <x v="1"/>
    <s v="USD"/>
    <x v="84"/>
    <x v="82"/>
    <b v="0"/>
    <b v="0"/>
    <s v="technology/wearables"/>
    <x v="2"/>
    <x v="8"/>
  </r>
  <r>
    <x v="85"/>
    <x v="85"/>
    <x v="85"/>
    <n v="4900"/>
    <n v="6430"/>
    <n v="1.3122448979591836"/>
    <x v="1"/>
    <n v="71"/>
    <n v="90.563380281690144"/>
    <x v="2"/>
    <s v="AUD"/>
    <x v="85"/>
    <x v="83"/>
    <b v="0"/>
    <b v="0"/>
    <s v="music/indie rock"/>
    <x v="1"/>
    <x v="7"/>
  </r>
  <r>
    <x v="86"/>
    <x v="86"/>
    <x v="86"/>
    <n v="7400"/>
    <n v="12405"/>
    <n v="1.6763513513513513"/>
    <x v="1"/>
    <n v="203"/>
    <n v="61.108374384236456"/>
    <x v="1"/>
    <s v="USD"/>
    <x v="86"/>
    <x v="84"/>
    <b v="1"/>
    <b v="0"/>
    <s v="theater/plays"/>
    <x v="3"/>
    <x v="3"/>
  </r>
  <r>
    <x v="87"/>
    <x v="87"/>
    <x v="87"/>
    <n v="198500"/>
    <n v="123040"/>
    <n v="0.6198488664987406"/>
    <x v="0"/>
    <n v="1482"/>
    <n v="83.022941970310384"/>
    <x v="2"/>
    <s v="AUD"/>
    <x v="87"/>
    <x v="85"/>
    <b v="0"/>
    <b v="1"/>
    <s v="music/rock"/>
    <x v="1"/>
    <x v="1"/>
  </r>
  <r>
    <x v="88"/>
    <x v="88"/>
    <x v="88"/>
    <n v="4800"/>
    <n v="12516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x v="89"/>
    <x v="89"/>
    <x v="89"/>
    <n v="3400"/>
    <n v="8588"/>
    <n v="2.5258823529411765"/>
    <x v="1"/>
    <n v="96"/>
    <n v="89.458333333333329"/>
    <x v="1"/>
    <s v="USD"/>
    <x v="89"/>
    <x v="87"/>
    <b v="0"/>
    <b v="0"/>
    <s v="theater/plays"/>
    <x v="3"/>
    <x v="3"/>
  </r>
  <r>
    <x v="90"/>
    <x v="90"/>
    <x v="90"/>
    <n v="7800"/>
    <n v="6132"/>
    <n v="0.7861538461538462"/>
    <x v="0"/>
    <n v="106"/>
    <n v="57.849056603773583"/>
    <x v="1"/>
    <s v="USD"/>
    <x v="90"/>
    <x v="88"/>
    <b v="0"/>
    <b v="1"/>
    <s v="theater/plays"/>
    <x v="3"/>
    <x v="3"/>
  </r>
  <r>
    <x v="91"/>
    <x v="91"/>
    <x v="91"/>
    <n v="154300"/>
    <n v="74688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x v="92"/>
    <x v="92"/>
    <x v="92"/>
    <n v="20000"/>
    <n v="51775"/>
    <n v="2.5887500000000001"/>
    <x v="1"/>
    <n v="498"/>
    <n v="103.96586345381526"/>
    <x v="5"/>
    <s v="CHF"/>
    <x v="92"/>
    <x v="40"/>
    <b v="0"/>
    <b v="1"/>
    <s v="games/video games"/>
    <x v="6"/>
    <x v="11"/>
  </r>
  <r>
    <x v="93"/>
    <x v="93"/>
    <x v="93"/>
    <n v="108800"/>
    <n v="65877"/>
    <n v="0.60548713235294116"/>
    <x v="3"/>
    <n v="610"/>
    <n v="107.99508196721311"/>
    <x v="1"/>
    <s v="USD"/>
    <x v="93"/>
    <x v="90"/>
    <b v="0"/>
    <b v="1"/>
    <s v="theater/plays"/>
    <x v="3"/>
    <x v="3"/>
  </r>
  <r>
    <x v="94"/>
    <x v="94"/>
    <x v="94"/>
    <n v="2900"/>
    <n v="8807"/>
    <n v="3.036896551724138"/>
    <x v="1"/>
    <n v="180"/>
    <n v="48.927777777777777"/>
    <x v="4"/>
    <s v="GBP"/>
    <x v="94"/>
    <x v="91"/>
    <b v="0"/>
    <b v="0"/>
    <s v="technology/web"/>
    <x v="2"/>
    <x v="2"/>
  </r>
  <r>
    <x v="95"/>
    <x v="95"/>
    <x v="95"/>
    <n v="900"/>
    <n v="1017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x v="96"/>
    <x v="96"/>
    <x v="96"/>
    <n v="69700"/>
    <n v="151513"/>
    <n v="2.1737876614060259"/>
    <x v="1"/>
    <n v="2331"/>
    <n v="64.999141999141997"/>
    <x v="1"/>
    <s v="USD"/>
    <x v="96"/>
    <x v="36"/>
    <b v="0"/>
    <b v="0"/>
    <s v="theater/plays"/>
    <x v="3"/>
    <x v="3"/>
  </r>
  <r>
    <x v="97"/>
    <x v="97"/>
    <x v="97"/>
    <n v="1300"/>
    <n v="12047"/>
    <n v="9.2669230769230762"/>
    <x v="1"/>
    <n v="113"/>
    <n v="106.61061946902655"/>
    <x v="1"/>
    <s v="USD"/>
    <x v="48"/>
    <x v="93"/>
    <b v="0"/>
    <b v="0"/>
    <s v="food/food trucks"/>
    <x v="0"/>
    <x v="0"/>
  </r>
  <r>
    <x v="98"/>
    <x v="98"/>
    <x v="98"/>
    <n v="97800"/>
    <n v="32951"/>
    <n v="0.33692229038854804"/>
    <x v="0"/>
    <n v="1220"/>
    <n v="27.009016393442622"/>
    <x v="2"/>
    <s v="AUD"/>
    <x v="97"/>
    <x v="94"/>
    <b v="0"/>
    <b v="0"/>
    <s v="games/video games"/>
    <x v="6"/>
    <x v="11"/>
  </r>
  <r>
    <x v="99"/>
    <x v="99"/>
    <x v="99"/>
    <n v="7600"/>
    <n v="14951"/>
    <n v="1.9672368421052631"/>
    <x v="1"/>
    <n v="164"/>
    <n v="91.16463414634147"/>
    <x v="1"/>
    <s v="USD"/>
    <x v="98"/>
    <x v="95"/>
    <b v="0"/>
    <b v="0"/>
    <s v="theater/plays"/>
    <x v="3"/>
    <x v="3"/>
  </r>
  <r>
    <x v="100"/>
    <x v="100"/>
    <x v="100"/>
    <n v="100"/>
    <n v="1"/>
    <n v="0.01"/>
    <x v="0"/>
    <n v="1"/>
    <n v="1"/>
    <x v="1"/>
    <s v="USD"/>
    <x v="99"/>
    <x v="96"/>
    <b v="0"/>
    <b v="0"/>
    <s v="theater/plays"/>
    <x v="3"/>
    <x v="3"/>
  </r>
  <r>
    <x v="101"/>
    <x v="101"/>
    <x v="101"/>
    <n v="900"/>
    <n v="9193"/>
    <n v="10.214444444444444"/>
    <x v="1"/>
    <n v="164"/>
    <n v="56.054878048780488"/>
    <x v="1"/>
    <s v="USD"/>
    <x v="100"/>
    <x v="97"/>
    <b v="0"/>
    <b v="1"/>
    <s v="music/electric music"/>
    <x v="1"/>
    <x v="5"/>
  </r>
  <r>
    <x v="102"/>
    <x v="102"/>
    <x v="102"/>
    <n v="3700"/>
    <n v="10422"/>
    <n v="2.8167567567567566"/>
    <x v="1"/>
    <n v="336"/>
    <n v="31.017857142857142"/>
    <x v="1"/>
    <s v="USD"/>
    <x v="101"/>
    <x v="98"/>
    <b v="0"/>
    <b v="1"/>
    <s v="technology/wearables"/>
    <x v="2"/>
    <x v="8"/>
  </r>
  <r>
    <x v="103"/>
    <x v="103"/>
    <x v="103"/>
    <n v="10000"/>
    <n v="2461"/>
    <n v="0.24610000000000001"/>
    <x v="0"/>
    <n v="37"/>
    <n v="66.513513513513516"/>
    <x v="6"/>
    <s v="EUR"/>
    <x v="102"/>
    <x v="99"/>
    <b v="0"/>
    <b v="0"/>
    <s v="music/electric music"/>
    <x v="1"/>
    <x v="5"/>
  </r>
  <r>
    <x v="104"/>
    <x v="104"/>
    <x v="104"/>
    <n v="119200"/>
    <n v="170623"/>
    <n v="1.4314010067114094"/>
    <x v="1"/>
    <n v="1917"/>
    <n v="89.005216484089729"/>
    <x v="1"/>
    <s v="USD"/>
    <x v="103"/>
    <x v="100"/>
    <b v="0"/>
    <b v="0"/>
    <s v="music/indie rock"/>
    <x v="1"/>
    <x v="7"/>
  </r>
  <r>
    <x v="105"/>
    <x v="105"/>
    <x v="105"/>
    <n v="6800"/>
    <n v="9829"/>
    <n v="1.4454411764705883"/>
    <x v="1"/>
    <n v="95"/>
    <n v="103.46315789473684"/>
    <x v="1"/>
    <s v="USD"/>
    <x v="104"/>
    <x v="101"/>
    <b v="0"/>
    <b v="0"/>
    <s v="technology/web"/>
    <x v="2"/>
    <x v="2"/>
  </r>
  <r>
    <x v="106"/>
    <x v="106"/>
    <x v="106"/>
    <n v="3900"/>
    <n v="14006"/>
    <n v="3.5912820512820511"/>
    <x v="1"/>
    <n v="147"/>
    <n v="95.278911564625844"/>
    <x v="1"/>
    <s v="USD"/>
    <x v="105"/>
    <x v="102"/>
    <b v="0"/>
    <b v="0"/>
    <s v="theater/plays"/>
    <x v="3"/>
    <x v="3"/>
  </r>
  <r>
    <x v="107"/>
    <x v="107"/>
    <x v="107"/>
    <n v="3500"/>
    <n v="6527"/>
    <n v="1.8648571428571428"/>
    <x v="1"/>
    <n v="86"/>
    <n v="75.895348837209298"/>
    <x v="1"/>
    <s v="USD"/>
    <x v="106"/>
    <x v="103"/>
    <b v="0"/>
    <b v="1"/>
    <s v="theater/plays"/>
    <x v="3"/>
    <x v="3"/>
  </r>
  <r>
    <x v="108"/>
    <x v="108"/>
    <x v="108"/>
    <n v="1500"/>
    <n v="8929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x v="109"/>
    <x v="109"/>
    <x v="109"/>
    <n v="5200"/>
    <n v="3079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x v="110"/>
    <x v="110"/>
    <x v="110"/>
    <n v="142400"/>
    <n v="21307"/>
    <n v="0.14962780898876404"/>
    <x v="0"/>
    <n v="296"/>
    <n v="71.983108108108112"/>
    <x v="1"/>
    <s v="USD"/>
    <x v="109"/>
    <x v="106"/>
    <b v="0"/>
    <b v="0"/>
    <s v="food/food trucks"/>
    <x v="0"/>
    <x v="0"/>
  </r>
  <r>
    <x v="111"/>
    <x v="111"/>
    <x v="111"/>
    <n v="61400"/>
    <n v="73653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x v="112"/>
    <x v="112"/>
    <x v="112"/>
    <n v="4700"/>
    <n v="12635"/>
    <n v="2.6882978723404256"/>
    <x v="1"/>
    <n v="361"/>
    <n v="35"/>
    <x v="2"/>
    <s v="AUD"/>
    <x v="111"/>
    <x v="108"/>
    <b v="0"/>
    <b v="0"/>
    <s v="technology/web"/>
    <x v="2"/>
    <x v="2"/>
  </r>
  <r>
    <x v="113"/>
    <x v="113"/>
    <x v="113"/>
    <n v="3300"/>
    <n v="12437"/>
    <n v="3.7687878787878786"/>
    <x v="1"/>
    <n v="131"/>
    <n v="94.938931297709928"/>
    <x v="1"/>
    <s v="USD"/>
    <x v="112"/>
    <x v="109"/>
    <b v="0"/>
    <b v="0"/>
    <s v="food/food trucks"/>
    <x v="0"/>
    <x v="0"/>
  </r>
  <r>
    <x v="114"/>
    <x v="114"/>
    <x v="114"/>
    <n v="1900"/>
    <n v="13816"/>
    <n v="7.2715789473684209"/>
    <x v="1"/>
    <n v="126"/>
    <n v="109.65079365079364"/>
    <x v="1"/>
    <s v="USD"/>
    <x v="113"/>
    <x v="110"/>
    <b v="0"/>
    <b v="1"/>
    <s v="technology/wearables"/>
    <x v="2"/>
    <x v="8"/>
  </r>
  <r>
    <x v="115"/>
    <x v="115"/>
    <x v="115"/>
    <n v="166700"/>
    <n v="145382"/>
    <n v="0.87211757648470301"/>
    <x v="0"/>
    <n v="3304"/>
    <n v="44.001815980629537"/>
    <x v="6"/>
    <s v="EUR"/>
    <x v="114"/>
    <x v="111"/>
    <b v="0"/>
    <b v="0"/>
    <s v="publishing/fiction"/>
    <x v="5"/>
    <x v="13"/>
  </r>
  <r>
    <x v="116"/>
    <x v="116"/>
    <x v="116"/>
    <n v="7200"/>
    <n v="6336"/>
    <n v="0.88"/>
    <x v="0"/>
    <n v="73"/>
    <n v="86.794520547945211"/>
    <x v="1"/>
    <s v="USD"/>
    <x v="115"/>
    <x v="112"/>
    <b v="0"/>
    <b v="0"/>
    <s v="theater/plays"/>
    <x v="3"/>
    <x v="3"/>
  </r>
  <r>
    <x v="117"/>
    <x v="117"/>
    <x v="117"/>
    <n v="4900"/>
    <n v="8523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x v="118"/>
    <x v="118"/>
    <x v="118"/>
    <n v="5400"/>
    <n v="6351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x v="119"/>
    <x v="119"/>
    <x v="119"/>
    <n v="5000"/>
    <n v="10748"/>
    <n v="2.1496"/>
    <x v="1"/>
    <n v="154"/>
    <n v="69.79220779220779"/>
    <x v="1"/>
    <s v="USD"/>
    <x v="118"/>
    <x v="115"/>
    <b v="0"/>
    <b v="1"/>
    <s v="film &amp; video/documentary"/>
    <x v="4"/>
    <x v="4"/>
  </r>
  <r>
    <x v="120"/>
    <x v="120"/>
    <x v="120"/>
    <n v="75100"/>
    <n v="112272"/>
    <n v="1.4949667110519307"/>
    <x v="1"/>
    <n v="1782"/>
    <n v="63.003367003367003"/>
    <x v="1"/>
    <s v="USD"/>
    <x v="119"/>
    <x v="116"/>
    <b v="0"/>
    <b v="1"/>
    <s v="games/mobile games"/>
    <x v="6"/>
    <x v="20"/>
  </r>
  <r>
    <x v="121"/>
    <x v="121"/>
    <x v="121"/>
    <n v="45300"/>
    <n v="99361"/>
    <n v="2.1933995584988963"/>
    <x v="1"/>
    <n v="903"/>
    <n v="110.0343300110742"/>
    <x v="1"/>
    <s v="USD"/>
    <x v="33"/>
    <x v="117"/>
    <b v="0"/>
    <b v="0"/>
    <s v="games/video games"/>
    <x v="6"/>
    <x v="11"/>
  </r>
  <r>
    <x v="122"/>
    <x v="122"/>
    <x v="122"/>
    <n v="136800"/>
    <n v="88055"/>
    <n v="0.64367690058479532"/>
    <x v="0"/>
    <n v="3387"/>
    <n v="25.997933274284026"/>
    <x v="1"/>
    <s v="USD"/>
    <x v="120"/>
    <x v="95"/>
    <b v="0"/>
    <b v="0"/>
    <s v="publishing/fiction"/>
    <x v="5"/>
    <x v="13"/>
  </r>
  <r>
    <x v="123"/>
    <x v="123"/>
    <x v="123"/>
    <n v="177700"/>
    <n v="33092"/>
    <n v="0.18622397298818233"/>
    <x v="0"/>
    <n v="662"/>
    <n v="49.987915407854985"/>
    <x v="0"/>
    <s v="CAD"/>
    <x v="121"/>
    <x v="118"/>
    <b v="1"/>
    <b v="0"/>
    <s v="theater/plays"/>
    <x v="3"/>
    <x v="3"/>
  </r>
  <r>
    <x v="124"/>
    <x v="124"/>
    <x v="124"/>
    <n v="2600"/>
    <n v="9562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x v="125"/>
    <x v="125"/>
    <x v="125"/>
    <n v="5300"/>
    <n v="8475"/>
    <n v="1.5990566037735849"/>
    <x v="1"/>
    <n v="180"/>
    <n v="47.083333333333336"/>
    <x v="1"/>
    <s v="USD"/>
    <x v="123"/>
    <x v="120"/>
    <b v="0"/>
    <b v="0"/>
    <s v="theater/plays"/>
    <x v="3"/>
    <x v="3"/>
  </r>
  <r>
    <x v="126"/>
    <x v="126"/>
    <x v="126"/>
    <n v="180200"/>
    <n v="69617"/>
    <n v="0.38633185349611543"/>
    <x v="0"/>
    <n v="774"/>
    <n v="89.944444444444443"/>
    <x v="1"/>
    <s v="USD"/>
    <x v="124"/>
    <x v="121"/>
    <b v="0"/>
    <b v="1"/>
    <s v="theater/plays"/>
    <x v="3"/>
    <x v="3"/>
  </r>
  <r>
    <x v="127"/>
    <x v="127"/>
    <x v="127"/>
    <n v="103200"/>
    <n v="53067"/>
    <n v="0.51421511627906979"/>
    <x v="0"/>
    <n v="672"/>
    <n v="78.96875"/>
    <x v="0"/>
    <s v="CAD"/>
    <x v="125"/>
    <x v="122"/>
    <b v="0"/>
    <b v="0"/>
    <s v="theater/plays"/>
    <x v="3"/>
    <x v="3"/>
  </r>
  <r>
    <x v="128"/>
    <x v="128"/>
    <x v="128"/>
    <n v="70600"/>
    <n v="42596"/>
    <n v="0.60334277620396604"/>
    <x v="3"/>
    <n v="532"/>
    <n v="80.067669172932327"/>
    <x v="1"/>
    <s v="USD"/>
    <x v="126"/>
    <x v="123"/>
    <b v="0"/>
    <b v="0"/>
    <s v="music/rock"/>
    <x v="1"/>
    <x v="1"/>
  </r>
  <r>
    <x v="129"/>
    <x v="129"/>
    <x v="129"/>
    <n v="148500"/>
    <n v="4756"/>
    <n v="3.2026936026936029E-2"/>
    <x v="3"/>
    <n v="55"/>
    <n v="86.472727272727269"/>
    <x v="2"/>
    <s v="AUD"/>
    <x v="127"/>
    <x v="97"/>
    <b v="0"/>
    <b v="0"/>
    <s v="food/food trucks"/>
    <x v="0"/>
    <x v="0"/>
  </r>
  <r>
    <x v="130"/>
    <x v="130"/>
    <x v="130"/>
    <n v="9600"/>
    <n v="14925"/>
    <n v="1.5546875"/>
    <x v="1"/>
    <n v="533"/>
    <n v="28.001876172607879"/>
    <x v="3"/>
    <s v="DKK"/>
    <x v="128"/>
    <x v="124"/>
    <b v="0"/>
    <b v="0"/>
    <s v="film &amp; video/drama"/>
    <x v="4"/>
    <x v="6"/>
  </r>
  <r>
    <x v="131"/>
    <x v="131"/>
    <x v="131"/>
    <n v="164700"/>
    <n v="166116"/>
    <n v="1.0085974499089254"/>
    <x v="1"/>
    <n v="2443"/>
    <n v="67.996725337699544"/>
    <x v="4"/>
    <s v="GBP"/>
    <x v="129"/>
    <x v="125"/>
    <b v="0"/>
    <b v="0"/>
    <s v="technology/web"/>
    <x v="2"/>
    <x v="2"/>
  </r>
  <r>
    <x v="132"/>
    <x v="132"/>
    <x v="132"/>
    <n v="3300"/>
    <n v="3834"/>
    <n v="1.1618181818181819"/>
    <x v="1"/>
    <n v="89"/>
    <n v="43.078651685393261"/>
    <x v="1"/>
    <s v="USD"/>
    <x v="130"/>
    <x v="126"/>
    <b v="0"/>
    <b v="1"/>
    <s v="theater/plays"/>
    <x v="3"/>
    <x v="3"/>
  </r>
  <r>
    <x v="133"/>
    <x v="133"/>
    <x v="133"/>
    <n v="4500"/>
    <n v="13985"/>
    <n v="3.1077777777777778"/>
    <x v="1"/>
    <n v="159"/>
    <n v="87.95597484276729"/>
    <x v="1"/>
    <s v="USD"/>
    <x v="131"/>
    <x v="127"/>
    <b v="0"/>
    <b v="0"/>
    <s v="music/world music"/>
    <x v="1"/>
    <x v="21"/>
  </r>
  <r>
    <x v="134"/>
    <x v="134"/>
    <x v="134"/>
    <n v="99500"/>
    <n v="89288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x v="135"/>
    <x v="135"/>
    <x v="135"/>
    <n v="7700"/>
    <n v="5488"/>
    <n v="0.71272727272727276"/>
    <x v="0"/>
    <n v="117"/>
    <n v="46.905982905982903"/>
    <x v="1"/>
    <s v="USD"/>
    <x v="133"/>
    <x v="129"/>
    <b v="0"/>
    <b v="1"/>
    <s v="theater/plays"/>
    <x v="3"/>
    <x v="3"/>
  </r>
  <r>
    <x v="136"/>
    <x v="136"/>
    <x v="136"/>
    <n v="82800"/>
    <n v="2721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x v="137"/>
    <x v="137"/>
    <x v="137"/>
    <n v="1800"/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x v="138"/>
    <x v="138"/>
    <x v="138"/>
    <n v="9600"/>
    <n v="9216"/>
    <n v="0.96"/>
    <x v="0"/>
    <n v="115"/>
    <n v="80.139130434782615"/>
    <x v="1"/>
    <s v="USD"/>
    <x v="136"/>
    <x v="132"/>
    <b v="0"/>
    <b v="0"/>
    <s v="games/mobile games"/>
    <x v="6"/>
    <x v="20"/>
  </r>
  <r>
    <x v="139"/>
    <x v="139"/>
    <x v="139"/>
    <n v="92100"/>
    <n v="19246"/>
    <n v="0.20896851248642778"/>
    <x v="0"/>
    <n v="326"/>
    <n v="59.036809815950917"/>
    <x v="1"/>
    <s v="USD"/>
    <x v="137"/>
    <x v="133"/>
    <b v="0"/>
    <b v="1"/>
    <s v="technology/wearables"/>
    <x v="2"/>
    <x v="8"/>
  </r>
  <r>
    <x v="140"/>
    <x v="140"/>
    <x v="140"/>
    <n v="5500"/>
    <n v="12274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x v="141"/>
    <x v="141"/>
    <x v="141"/>
    <n v="64300"/>
    <n v="65323"/>
    <n v="1.0159097978227061"/>
    <x v="1"/>
    <n v="1071"/>
    <n v="60.992530345471522"/>
    <x v="1"/>
    <s v="USD"/>
    <x v="139"/>
    <x v="135"/>
    <b v="0"/>
    <b v="0"/>
    <s v="technology/web"/>
    <x v="2"/>
    <x v="2"/>
  </r>
  <r>
    <x v="142"/>
    <x v="142"/>
    <x v="142"/>
    <n v="5000"/>
    <n v="11502"/>
    <n v="2.3003999999999998"/>
    <x v="1"/>
    <n v="117"/>
    <n v="98.307692307692307"/>
    <x v="1"/>
    <s v="USD"/>
    <x v="107"/>
    <x v="136"/>
    <b v="0"/>
    <b v="0"/>
    <s v="technology/web"/>
    <x v="2"/>
    <x v="2"/>
  </r>
  <r>
    <x v="143"/>
    <x v="143"/>
    <x v="143"/>
    <n v="5400"/>
    <n v="7322"/>
    <n v="1.355925925925926"/>
    <x v="1"/>
    <n v="70"/>
    <n v="104.6"/>
    <x v="1"/>
    <s v="USD"/>
    <x v="140"/>
    <x v="137"/>
    <b v="0"/>
    <b v="0"/>
    <s v="music/indie rock"/>
    <x v="1"/>
    <x v="7"/>
  </r>
  <r>
    <x v="144"/>
    <x v="144"/>
    <x v="144"/>
    <n v="9000"/>
    <n v="11619"/>
    <n v="1.2909999999999999"/>
    <x v="1"/>
    <n v="135"/>
    <n v="86.066666666666663"/>
    <x v="1"/>
    <s v="USD"/>
    <x v="141"/>
    <x v="138"/>
    <b v="0"/>
    <b v="0"/>
    <s v="theater/plays"/>
    <x v="3"/>
    <x v="3"/>
  </r>
  <r>
    <x v="145"/>
    <x v="145"/>
    <x v="145"/>
    <n v="25000"/>
    <n v="59128"/>
    <n v="2.3651200000000001"/>
    <x v="1"/>
    <n v="768"/>
    <n v="76.989583333333329"/>
    <x v="5"/>
    <s v="CHF"/>
    <x v="142"/>
    <x v="139"/>
    <b v="0"/>
    <b v="0"/>
    <s v="technology/wearables"/>
    <x v="2"/>
    <x v="8"/>
  </r>
  <r>
    <x v="146"/>
    <x v="146"/>
    <x v="146"/>
    <n v="8800"/>
    <n v="1518"/>
    <n v="0.17249999999999999"/>
    <x v="3"/>
    <n v="51"/>
    <n v="29.764705882352942"/>
    <x v="1"/>
    <s v="USD"/>
    <x v="143"/>
    <x v="140"/>
    <b v="0"/>
    <b v="0"/>
    <s v="theater/plays"/>
    <x v="3"/>
    <x v="3"/>
  </r>
  <r>
    <x v="147"/>
    <x v="147"/>
    <x v="147"/>
    <n v="8300"/>
    <n v="9337"/>
    <n v="1.1249397590361445"/>
    <x v="1"/>
    <n v="199"/>
    <n v="46.91959798994975"/>
    <x v="1"/>
    <s v="USD"/>
    <x v="144"/>
    <x v="141"/>
    <b v="0"/>
    <b v="1"/>
    <s v="theater/plays"/>
    <x v="3"/>
    <x v="3"/>
  </r>
  <r>
    <x v="148"/>
    <x v="148"/>
    <x v="148"/>
    <n v="9300"/>
    <n v="11255"/>
    <n v="1.2102150537634409"/>
    <x v="1"/>
    <n v="107"/>
    <n v="105.18691588785046"/>
    <x v="1"/>
    <s v="USD"/>
    <x v="145"/>
    <x v="142"/>
    <b v="0"/>
    <b v="0"/>
    <s v="technology/wearables"/>
    <x v="2"/>
    <x v="8"/>
  </r>
  <r>
    <x v="149"/>
    <x v="149"/>
    <x v="149"/>
    <n v="6200"/>
    <n v="13632"/>
    <n v="2.1987096774193549"/>
    <x v="1"/>
    <n v="195"/>
    <n v="69.907692307692301"/>
    <x v="1"/>
    <s v="USD"/>
    <x v="146"/>
    <x v="143"/>
    <b v="0"/>
    <b v="0"/>
    <s v="music/indie rock"/>
    <x v="1"/>
    <x v="7"/>
  </r>
  <r>
    <x v="150"/>
    <x v="150"/>
    <x v="150"/>
    <n v="100"/>
    <n v="1"/>
    <n v="0.01"/>
    <x v="0"/>
    <n v="1"/>
    <n v="1"/>
    <x v="1"/>
    <s v="USD"/>
    <x v="147"/>
    <x v="144"/>
    <b v="0"/>
    <b v="0"/>
    <s v="music/rock"/>
    <x v="1"/>
    <x v="1"/>
  </r>
  <r>
    <x v="151"/>
    <x v="151"/>
    <x v="151"/>
    <n v="137200"/>
    <n v="88037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x v="152"/>
    <x v="152"/>
    <x v="152"/>
    <n v="41500"/>
    <n v="175573"/>
    <n v="4.2306746987951804"/>
    <x v="1"/>
    <n v="3376"/>
    <n v="52.006220379146917"/>
    <x v="1"/>
    <s v="USD"/>
    <x v="149"/>
    <x v="146"/>
    <b v="0"/>
    <b v="0"/>
    <s v="music/indie rock"/>
    <x v="1"/>
    <x v="7"/>
  </r>
  <r>
    <x v="153"/>
    <x v="153"/>
    <x v="153"/>
    <n v="189400"/>
    <n v="176112"/>
    <n v="0.92984160506863778"/>
    <x v="0"/>
    <n v="5681"/>
    <n v="31.000176025347649"/>
    <x v="1"/>
    <s v="USD"/>
    <x v="150"/>
    <x v="147"/>
    <b v="0"/>
    <b v="0"/>
    <s v="theater/plays"/>
    <x v="3"/>
    <x v="3"/>
  </r>
  <r>
    <x v="154"/>
    <x v="154"/>
    <x v="154"/>
    <n v="171300"/>
    <n v="100650"/>
    <n v="0.58756567425569173"/>
    <x v="0"/>
    <n v="1059"/>
    <n v="95.042492917847028"/>
    <x v="1"/>
    <s v="USD"/>
    <x v="151"/>
    <x v="148"/>
    <b v="0"/>
    <b v="1"/>
    <s v="music/indie rock"/>
    <x v="1"/>
    <x v="7"/>
  </r>
  <r>
    <x v="155"/>
    <x v="155"/>
    <x v="155"/>
    <n v="139500"/>
    <n v="90706"/>
    <n v="0.65022222222222226"/>
    <x v="0"/>
    <n v="1194"/>
    <n v="75.968174204355108"/>
    <x v="1"/>
    <s v="USD"/>
    <x v="152"/>
    <x v="149"/>
    <b v="0"/>
    <b v="0"/>
    <s v="theater/plays"/>
    <x v="3"/>
    <x v="3"/>
  </r>
  <r>
    <x v="156"/>
    <x v="156"/>
    <x v="156"/>
    <n v="36400"/>
    <n v="26914"/>
    <n v="0.73939560439560437"/>
    <x v="3"/>
    <n v="379"/>
    <n v="71.013192612137203"/>
    <x v="2"/>
    <s v="AUD"/>
    <x v="153"/>
    <x v="150"/>
    <b v="0"/>
    <b v="0"/>
    <s v="music/rock"/>
    <x v="1"/>
    <x v="1"/>
  </r>
  <r>
    <x v="157"/>
    <x v="157"/>
    <x v="157"/>
    <n v="4200"/>
    <n v="2212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x v="158"/>
    <x v="158"/>
    <x v="158"/>
    <n v="2100"/>
    <n v="4640"/>
    <n v="2.2095238095238097"/>
    <x v="1"/>
    <n v="41"/>
    <n v="113.17073170731707"/>
    <x v="1"/>
    <s v="USD"/>
    <x v="155"/>
    <x v="152"/>
    <b v="0"/>
    <b v="0"/>
    <s v="music/rock"/>
    <x v="1"/>
    <x v="1"/>
  </r>
  <r>
    <x v="159"/>
    <x v="159"/>
    <x v="159"/>
    <n v="191200"/>
    <n v="191222"/>
    <n v="1.0001150627615063"/>
    <x v="1"/>
    <n v="1821"/>
    <n v="105.00933552992861"/>
    <x v="1"/>
    <s v="USD"/>
    <x v="156"/>
    <x v="153"/>
    <b v="0"/>
    <b v="1"/>
    <s v="theater/plays"/>
    <x v="3"/>
    <x v="3"/>
  </r>
  <r>
    <x v="160"/>
    <x v="160"/>
    <x v="160"/>
    <n v="8000"/>
    <n v="12985"/>
    <n v="1.6231249999999999"/>
    <x v="1"/>
    <n v="164"/>
    <n v="79.176829268292678"/>
    <x v="1"/>
    <s v="USD"/>
    <x v="157"/>
    <x v="154"/>
    <b v="0"/>
    <b v="0"/>
    <s v="technology/wearables"/>
    <x v="2"/>
    <x v="8"/>
  </r>
  <r>
    <x v="161"/>
    <x v="161"/>
    <x v="161"/>
    <n v="5500"/>
    <n v="4300"/>
    <n v="0.78181818181818186"/>
    <x v="0"/>
    <n v="75"/>
    <n v="57.333333333333336"/>
    <x v="1"/>
    <s v="USD"/>
    <x v="158"/>
    <x v="155"/>
    <b v="0"/>
    <b v="1"/>
    <s v="technology/web"/>
    <x v="2"/>
    <x v="2"/>
  </r>
  <r>
    <x v="162"/>
    <x v="162"/>
    <x v="162"/>
    <n v="6100"/>
    <n v="9134"/>
    <n v="1.4973770491803278"/>
    <x v="1"/>
    <n v="157"/>
    <n v="58.178343949044589"/>
    <x v="5"/>
    <s v="CHF"/>
    <x v="159"/>
    <x v="156"/>
    <b v="0"/>
    <b v="0"/>
    <s v="music/rock"/>
    <x v="1"/>
    <x v="1"/>
  </r>
  <r>
    <x v="163"/>
    <x v="163"/>
    <x v="163"/>
    <n v="3500"/>
    <n v="8864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x v="164"/>
    <x v="164"/>
    <x v="164"/>
    <n v="150500"/>
    <n v="150755"/>
    <n v="1.0016943521594683"/>
    <x v="1"/>
    <n v="1396"/>
    <n v="107.99068767908309"/>
    <x v="1"/>
    <s v="USD"/>
    <x v="161"/>
    <x v="158"/>
    <b v="0"/>
    <b v="0"/>
    <s v="theater/plays"/>
    <x v="3"/>
    <x v="3"/>
  </r>
  <r>
    <x v="165"/>
    <x v="165"/>
    <x v="165"/>
    <n v="90400"/>
    <n v="110279"/>
    <n v="1.2199004424778761"/>
    <x v="1"/>
    <n v="2506"/>
    <n v="44.005985634477256"/>
    <x v="1"/>
    <s v="USD"/>
    <x v="162"/>
    <x v="159"/>
    <b v="0"/>
    <b v="0"/>
    <s v="technology/web"/>
    <x v="2"/>
    <x v="2"/>
  </r>
  <r>
    <x v="166"/>
    <x v="166"/>
    <x v="166"/>
    <n v="9800"/>
    <n v="13439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x v="167"/>
    <x v="167"/>
    <x v="167"/>
    <n v="2600"/>
    <n v="10804"/>
    <n v="4.155384615384615"/>
    <x v="1"/>
    <n v="146"/>
    <n v="74"/>
    <x v="2"/>
    <s v="AUD"/>
    <x v="164"/>
    <x v="161"/>
    <b v="0"/>
    <b v="0"/>
    <s v="theater/plays"/>
    <x v="3"/>
    <x v="3"/>
  </r>
  <r>
    <x v="168"/>
    <x v="168"/>
    <x v="168"/>
    <n v="128100"/>
    <n v="40107"/>
    <n v="0.3130913348946136"/>
    <x v="0"/>
    <n v="955"/>
    <n v="41.996858638743454"/>
    <x v="3"/>
    <s v="DKK"/>
    <x v="165"/>
    <x v="162"/>
    <b v="0"/>
    <b v="1"/>
    <s v="music/indie rock"/>
    <x v="1"/>
    <x v="7"/>
  </r>
  <r>
    <x v="169"/>
    <x v="169"/>
    <x v="169"/>
    <n v="23300"/>
    <n v="98811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x v="170"/>
    <x v="170"/>
    <x v="170"/>
    <n v="188100"/>
    <n v="5528"/>
    <n v="2.9388623072833599E-2"/>
    <x v="0"/>
    <n v="67"/>
    <n v="82.507462686567166"/>
    <x v="1"/>
    <s v="USD"/>
    <x v="167"/>
    <x v="164"/>
    <b v="0"/>
    <b v="0"/>
    <s v="music/indie rock"/>
    <x v="1"/>
    <x v="7"/>
  </r>
  <r>
    <x v="171"/>
    <x v="171"/>
    <x v="171"/>
    <n v="4900"/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x v="172"/>
    <x v="172"/>
    <x v="172"/>
    <n v="800"/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x v="173"/>
    <x v="173"/>
    <x v="173"/>
    <n v="96700"/>
    <n v="157635"/>
    <n v="1.6301447776628748"/>
    <x v="1"/>
    <n v="1561"/>
    <n v="100.98334401024984"/>
    <x v="1"/>
    <s v="USD"/>
    <x v="170"/>
    <x v="167"/>
    <b v="0"/>
    <b v="0"/>
    <s v="theater/plays"/>
    <x v="3"/>
    <x v="3"/>
  </r>
  <r>
    <x v="174"/>
    <x v="174"/>
    <x v="174"/>
    <n v="600"/>
    <n v="5368"/>
    <n v="8.9466666666666672"/>
    <x v="1"/>
    <n v="48"/>
    <n v="111.83333333333333"/>
    <x v="1"/>
    <s v="USD"/>
    <x v="171"/>
    <x v="168"/>
    <b v="0"/>
    <b v="1"/>
    <s v="technology/wearables"/>
    <x v="2"/>
    <x v="8"/>
  </r>
  <r>
    <x v="175"/>
    <x v="175"/>
    <x v="175"/>
    <n v="181200"/>
    <n v="47459"/>
    <n v="0.26191501103752757"/>
    <x v="0"/>
    <n v="1130"/>
    <n v="41.999115044247787"/>
    <x v="1"/>
    <s v="USD"/>
    <x v="172"/>
    <x v="169"/>
    <b v="0"/>
    <b v="0"/>
    <s v="theater/plays"/>
    <x v="3"/>
    <x v="3"/>
  </r>
  <r>
    <x v="176"/>
    <x v="176"/>
    <x v="176"/>
    <n v="115000"/>
    <n v="86060"/>
    <n v="0.74834782608695649"/>
    <x v="0"/>
    <n v="782"/>
    <n v="110.05115089514067"/>
    <x v="1"/>
    <s v="USD"/>
    <x v="173"/>
    <x v="170"/>
    <b v="0"/>
    <b v="0"/>
    <s v="theater/plays"/>
    <x v="3"/>
    <x v="3"/>
  </r>
  <r>
    <x v="177"/>
    <x v="177"/>
    <x v="177"/>
    <n v="38800"/>
    <n v="161593"/>
    <n v="4.1647680412371137"/>
    <x v="1"/>
    <n v="2739"/>
    <n v="58.997079225994888"/>
    <x v="1"/>
    <s v="USD"/>
    <x v="174"/>
    <x v="171"/>
    <b v="0"/>
    <b v="0"/>
    <s v="theater/plays"/>
    <x v="3"/>
    <x v="3"/>
  </r>
  <r>
    <x v="178"/>
    <x v="178"/>
    <x v="178"/>
    <n v="7200"/>
    <n v="6927"/>
    <n v="0.96208333333333329"/>
    <x v="0"/>
    <n v="210"/>
    <n v="32.985714285714288"/>
    <x v="1"/>
    <s v="USD"/>
    <x v="175"/>
    <x v="172"/>
    <b v="0"/>
    <b v="0"/>
    <s v="food/food trucks"/>
    <x v="0"/>
    <x v="0"/>
  </r>
  <r>
    <x v="179"/>
    <x v="179"/>
    <x v="179"/>
    <n v="44500"/>
    <n v="159185"/>
    <n v="3.5771910112359548"/>
    <x v="1"/>
    <n v="3537"/>
    <n v="45.005654509471306"/>
    <x v="0"/>
    <s v="CAD"/>
    <x v="176"/>
    <x v="173"/>
    <b v="0"/>
    <b v="1"/>
    <s v="theater/plays"/>
    <x v="3"/>
    <x v="3"/>
  </r>
  <r>
    <x v="180"/>
    <x v="180"/>
    <x v="180"/>
    <n v="56000"/>
    <n v="172736"/>
    <n v="3.0845714285714285"/>
    <x v="1"/>
    <n v="2107"/>
    <n v="81.98196487897485"/>
    <x v="2"/>
    <s v="AUD"/>
    <x v="177"/>
    <x v="174"/>
    <b v="0"/>
    <b v="0"/>
    <s v="technology/wearables"/>
    <x v="2"/>
    <x v="8"/>
  </r>
  <r>
    <x v="181"/>
    <x v="181"/>
    <x v="181"/>
    <n v="8600"/>
    <n v="5315"/>
    <n v="0.61802325581395345"/>
    <x v="0"/>
    <n v="136"/>
    <n v="39.080882352941174"/>
    <x v="1"/>
    <s v="USD"/>
    <x v="178"/>
    <x v="175"/>
    <b v="0"/>
    <b v="0"/>
    <s v="technology/web"/>
    <x v="2"/>
    <x v="2"/>
  </r>
  <r>
    <x v="182"/>
    <x v="182"/>
    <x v="182"/>
    <n v="27100"/>
    <n v="195750"/>
    <n v="7.2232472324723247"/>
    <x v="1"/>
    <n v="3318"/>
    <n v="58.996383363471971"/>
    <x v="3"/>
    <s v="DKK"/>
    <x v="179"/>
    <x v="176"/>
    <b v="0"/>
    <b v="0"/>
    <s v="theater/plays"/>
    <x v="3"/>
    <x v="3"/>
  </r>
  <r>
    <x v="183"/>
    <x v="183"/>
    <x v="183"/>
    <n v="5100"/>
    <n v="3525"/>
    <n v="0.69117647058823528"/>
    <x v="0"/>
    <n v="86"/>
    <n v="40.988372093023258"/>
    <x v="0"/>
    <s v="CAD"/>
    <x v="180"/>
    <x v="177"/>
    <b v="0"/>
    <b v="0"/>
    <s v="music/rock"/>
    <x v="1"/>
    <x v="1"/>
  </r>
  <r>
    <x v="184"/>
    <x v="184"/>
    <x v="184"/>
    <n v="3600"/>
    <n v="10550"/>
    <n v="2.9305555555555554"/>
    <x v="1"/>
    <n v="340"/>
    <n v="31.029411764705884"/>
    <x v="1"/>
    <s v="USD"/>
    <x v="181"/>
    <x v="178"/>
    <b v="0"/>
    <b v="0"/>
    <s v="theater/plays"/>
    <x v="3"/>
    <x v="3"/>
  </r>
  <r>
    <x v="185"/>
    <x v="185"/>
    <x v="185"/>
    <n v="1000"/>
    <n v="718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x v="186"/>
    <x v="186"/>
    <x v="186"/>
    <n v="88800"/>
    <n v="28358"/>
    <n v="0.31934684684684683"/>
    <x v="0"/>
    <n v="886"/>
    <n v="32.006772009029348"/>
    <x v="1"/>
    <s v="USD"/>
    <x v="183"/>
    <x v="180"/>
    <b v="0"/>
    <b v="0"/>
    <s v="theater/plays"/>
    <x v="3"/>
    <x v="3"/>
  </r>
  <r>
    <x v="187"/>
    <x v="187"/>
    <x v="187"/>
    <n v="60200"/>
    <n v="138384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x v="188"/>
    <x v="188"/>
    <x v="188"/>
    <n v="8200"/>
    <n v="2625"/>
    <n v="0.3201219512195122"/>
    <x v="0"/>
    <n v="35"/>
    <n v="75"/>
    <x v="6"/>
    <s v="EUR"/>
    <x v="185"/>
    <x v="182"/>
    <b v="0"/>
    <b v="0"/>
    <s v="theater/plays"/>
    <x v="3"/>
    <x v="3"/>
  </r>
  <r>
    <x v="189"/>
    <x v="189"/>
    <x v="189"/>
    <n v="191300"/>
    <n v="45004"/>
    <n v="0.23525352848928385"/>
    <x v="3"/>
    <n v="441"/>
    <n v="102.0498866213152"/>
    <x v="1"/>
    <s v="USD"/>
    <x v="186"/>
    <x v="183"/>
    <b v="0"/>
    <b v="0"/>
    <s v="theater/plays"/>
    <x v="3"/>
    <x v="3"/>
  </r>
  <r>
    <x v="190"/>
    <x v="190"/>
    <x v="190"/>
    <n v="3700"/>
    <n v="2538"/>
    <n v="0.68594594594594593"/>
    <x v="0"/>
    <n v="24"/>
    <n v="105.75"/>
    <x v="1"/>
    <s v="USD"/>
    <x v="187"/>
    <x v="184"/>
    <b v="0"/>
    <b v="1"/>
    <s v="theater/plays"/>
    <x v="3"/>
    <x v="3"/>
  </r>
  <r>
    <x v="191"/>
    <x v="191"/>
    <x v="191"/>
    <n v="8400"/>
    <n v="3188"/>
    <n v="0.37952380952380954"/>
    <x v="0"/>
    <n v="86"/>
    <n v="37.069767441860463"/>
    <x v="6"/>
    <s v="EUR"/>
    <x v="188"/>
    <x v="185"/>
    <b v="0"/>
    <b v="0"/>
    <s v="theater/plays"/>
    <x v="3"/>
    <x v="3"/>
  </r>
  <r>
    <x v="192"/>
    <x v="192"/>
    <x v="192"/>
    <n v="42600"/>
    <n v="8517"/>
    <n v="0.19992957746478873"/>
    <x v="0"/>
    <n v="243"/>
    <n v="35.049382716049379"/>
    <x v="1"/>
    <s v="USD"/>
    <x v="189"/>
    <x v="186"/>
    <b v="0"/>
    <b v="0"/>
    <s v="music/rock"/>
    <x v="1"/>
    <x v="1"/>
  </r>
  <r>
    <x v="193"/>
    <x v="193"/>
    <x v="193"/>
    <n v="6600"/>
    <n v="3012"/>
    <n v="0.45636363636363636"/>
    <x v="0"/>
    <n v="65"/>
    <n v="46.338461538461537"/>
    <x v="1"/>
    <s v="USD"/>
    <x v="190"/>
    <x v="187"/>
    <b v="1"/>
    <b v="0"/>
    <s v="music/indie rock"/>
    <x v="1"/>
    <x v="7"/>
  </r>
  <r>
    <x v="194"/>
    <x v="194"/>
    <x v="194"/>
    <n v="7100"/>
    <n v="8716"/>
    <n v="1.227605633802817"/>
    <x v="1"/>
    <n v="126"/>
    <n v="69.174603174603178"/>
    <x v="1"/>
    <s v="USD"/>
    <x v="191"/>
    <x v="188"/>
    <b v="0"/>
    <b v="0"/>
    <s v="music/metal"/>
    <x v="1"/>
    <x v="16"/>
  </r>
  <r>
    <x v="195"/>
    <x v="195"/>
    <x v="195"/>
    <n v="15800"/>
    <n v="57157"/>
    <n v="3.61753164556962"/>
    <x v="1"/>
    <n v="524"/>
    <n v="109.07824427480917"/>
    <x v="1"/>
    <s v="USD"/>
    <x v="192"/>
    <x v="189"/>
    <b v="0"/>
    <b v="0"/>
    <s v="music/electric music"/>
    <x v="1"/>
    <x v="5"/>
  </r>
  <r>
    <x v="196"/>
    <x v="196"/>
    <x v="196"/>
    <n v="8200"/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x v="197"/>
    <x v="197"/>
    <x v="197"/>
    <n v="54700"/>
    <n v="163118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x v="198"/>
    <x v="198"/>
    <x v="198"/>
    <n v="63200"/>
    <n v="6041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x v="199"/>
    <x v="199"/>
    <x v="199"/>
    <n v="1800"/>
    <n v="968"/>
    <n v="0.5377777777777778"/>
    <x v="0"/>
    <n v="13"/>
    <n v="74.461538461538467"/>
    <x v="1"/>
    <s v="USD"/>
    <x v="195"/>
    <x v="193"/>
    <b v="0"/>
    <b v="0"/>
    <s v="music/rock"/>
    <x v="1"/>
    <x v="1"/>
  </r>
  <r>
    <x v="200"/>
    <x v="200"/>
    <x v="200"/>
    <n v="100"/>
    <n v="2"/>
    <n v="0.02"/>
    <x v="0"/>
    <n v="1"/>
    <n v="2"/>
    <x v="0"/>
    <s v="CAD"/>
    <x v="152"/>
    <x v="194"/>
    <b v="0"/>
    <b v="0"/>
    <s v="theater/plays"/>
    <x v="3"/>
    <x v="3"/>
  </r>
  <r>
    <x v="201"/>
    <x v="201"/>
    <x v="201"/>
    <n v="2100"/>
    <n v="14305"/>
    <n v="6.8119047619047617"/>
    <x v="1"/>
    <n v="157"/>
    <n v="91.114649681528661"/>
    <x v="1"/>
    <s v="USD"/>
    <x v="196"/>
    <x v="195"/>
    <b v="0"/>
    <b v="0"/>
    <s v="technology/web"/>
    <x v="2"/>
    <x v="2"/>
  </r>
  <r>
    <x v="202"/>
    <x v="202"/>
    <x v="202"/>
    <n v="8300"/>
    <n v="6543"/>
    <n v="0.78831325301204824"/>
    <x v="3"/>
    <n v="82"/>
    <n v="79.792682926829272"/>
    <x v="1"/>
    <s v="USD"/>
    <x v="197"/>
    <x v="196"/>
    <b v="0"/>
    <b v="0"/>
    <s v="food/food trucks"/>
    <x v="0"/>
    <x v="0"/>
  </r>
  <r>
    <x v="203"/>
    <x v="203"/>
    <x v="203"/>
    <n v="143900"/>
    <n v="193413"/>
    <n v="1.3440792216817234"/>
    <x v="1"/>
    <n v="4498"/>
    <n v="42.999777678968428"/>
    <x v="2"/>
    <s v="AUD"/>
    <x v="198"/>
    <x v="197"/>
    <b v="0"/>
    <b v="0"/>
    <s v="theater/plays"/>
    <x v="3"/>
    <x v="3"/>
  </r>
  <r>
    <x v="204"/>
    <x v="204"/>
    <x v="204"/>
    <n v="75000"/>
    <n v="2529"/>
    <n v="3.372E-2"/>
    <x v="0"/>
    <n v="40"/>
    <n v="63.225000000000001"/>
    <x v="1"/>
    <s v="USD"/>
    <x v="199"/>
    <x v="198"/>
    <b v="0"/>
    <b v="0"/>
    <s v="music/jazz"/>
    <x v="1"/>
    <x v="17"/>
  </r>
  <r>
    <x v="205"/>
    <x v="205"/>
    <x v="205"/>
    <n v="1300"/>
    <n v="5614"/>
    <n v="4.3184615384615386"/>
    <x v="1"/>
    <n v="80"/>
    <n v="70.174999999999997"/>
    <x v="1"/>
    <s v="USD"/>
    <x v="200"/>
    <x v="199"/>
    <b v="1"/>
    <b v="0"/>
    <s v="theater/plays"/>
    <x v="3"/>
    <x v="3"/>
  </r>
  <r>
    <x v="206"/>
    <x v="206"/>
    <x v="206"/>
    <n v="9000"/>
    <n v="3496"/>
    <n v="0.38844444444444443"/>
    <x v="3"/>
    <n v="57"/>
    <n v="61.333333333333336"/>
    <x v="1"/>
    <s v="USD"/>
    <x v="201"/>
    <x v="200"/>
    <b v="0"/>
    <b v="0"/>
    <s v="publishing/fiction"/>
    <x v="5"/>
    <x v="13"/>
  </r>
  <r>
    <x v="207"/>
    <x v="207"/>
    <x v="207"/>
    <n v="1000"/>
    <n v="4257"/>
    <n v="4.2569999999999997"/>
    <x v="1"/>
    <n v="43"/>
    <n v="99"/>
    <x v="1"/>
    <s v="USD"/>
    <x v="202"/>
    <x v="201"/>
    <b v="0"/>
    <b v="1"/>
    <s v="music/rock"/>
    <x v="1"/>
    <x v="1"/>
  </r>
  <r>
    <x v="208"/>
    <x v="208"/>
    <x v="208"/>
    <n v="196900"/>
    <n v="199110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x v="209"/>
    <x v="209"/>
    <x v="209"/>
    <n v="194500"/>
    <n v="41212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x v="210"/>
    <x v="210"/>
    <x v="210"/>
    <n v="9400"/>
    <n v="6338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x v="211"/>
    <x v="211"/>
    <x v="211"/>
    <n v="104400"/>
    <n v="99100"/>
    <n v="0.9492337164750958"/>
    <x v="0"/>
    <n v="1625"/>
    <n v="60.984615384615381"/>
    <x v="1"/>
    <s v="USD"/>
    <x v="206"/>
    <x v="205"/>
    <b v="0"/>
    <b v="0"/>
    <s v="theater/plays"/>
    <x v="3"/>
    <x v="3"/>
  </r>
  <r>
    <x v="212"/>
    <x v="212"/>
    <x v="212"/>
    <n v="8100"/>
    <n v="12300"/>
    <n v="1.5185185185185186"/>
    <x v="1"/>
    <n v="168"/>
    <n v="73.214285714285708"/>
    <x v="1"/>
    <s v="USD"/>
    <x v="207"/>
    <x v="206"/>
    <b v="0"/>
    <b v="0"/>
    <s v="theater/plays"/>
    <x v="3"/>
    <x v="3"/>
  </r>
  <r>
    <x v="213"/>
    <x v="213"/>
    <x v="213"/>
    <n v="87900"/>
    <n v="171549"/>
    <n v="1.9516382252559727"/>
    <x v="1"/>
    <n v="4289"/>
    <n v="39.997435299603637"/>
    <x v="1"/>
    <s v="USD"/>
    <x v="208"/>
    <x v="207"/>
    <b v="0"/>
    <b v="1"/>
    <s v="music/indie rock"/>
    <x v="1"/>
    <x v="7"/>
  </r>
  <r>
    <x v="214"/>
    <x v="214"/>
    <x v="214"/>
    <n v="1400"/>
    <n v="14324"/>
    <n v="10.231428571428571"/>
    <x v="1"/>
    <n v="165"/>
    <n v="86.812121212121212"/>
    <x v="1"/>
    <s v="USD"/>
    <x v="209"/>
    <x v="208"/>
    <b v="0"/>
    <b v="0"/>
    <s v="music/rock"/>
    <x v="1"/>
    <x v="1"/>
  </r>
  <r>
    <x v="215"/>
    <x v="215"/>
    <x v="215"/>
    <n v="156800"/>
    <n v="6024"/>
    <n v="3.8418367346938778E-2"/>
    <x v="0"/>
    <n v="143"/>
    <n v="42.125874125874127"/>
    <x v="1"/>
    <s v="USD"/>
    <x v="210"/>
    <x v="209"/>
    <b v="0"/>
    <b v="0"/>
    <s v="theater/plays"/>
    <x v="3"/>
    <x v="3"/>
  </r>
  <r>
    <x v="216"/>
    <x v="216"/>
    <x v="216"/>
    <n v="121700"/>
    <n v="188721"/>
    <n v="1.5507066557107643"/>
    <x v="1"/>
    <n v="1815"/>
    <n v="103.97851239669421"/>
    <x v="1"/>
    <s v="USD"/>
    <x v="211"/>
    <x v="210"/>
    <b v="0"/>
    <b v="0"/>
    <s v="theater/plays"/>
    <x v="3"/>
    <x v="3"/>
  </r>
  <r>
    <x v="217"/>
    <x v="217"/>
    <x v="217"/>
    <n v="129400"/>
    <n v="57911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x v="218"/>
    <x v="218"/>
    <x v="218"/>
    <n v="5700"/>
    <n v="12309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x v="219"/>
    <x v="219"/>
    <x v="219"/>
    <n v="41700"/>
    <n v="138497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x v="220"/>
    <x v="220"/>
    <x v="220"/>
    <n v="7900"/>
    <n v="667"/>
    <n v="8.4430379746835441E-2"/>
    <x v="0"/>
    <n v="17"/>
    <n v="39.235294117647058"/>
    <x v="1"/>
    <s v="USD"/>
    <x v="215"/>
    <x v="214"/>
    <b v="1"/>
    <b v="0"/>
    <s v="theater/plays"/>
    <x v="3"/>
    <x v="3"/>
  </r>
  <r>
    <x v="221"/>
    <x v="221"/>
    <x v="221"/>
    <n v="121500"/>
    <n v="119830"/>
    <n v="0.9862551440329218"/>
    <x v="0"/>
    <n v="2179"/>
    <n v="54.993116108306566"/>
    <x v="1"/>
    <s v="USD"/>
    <x v="216"/>
    <x v="215"/>
    <b v="1"/>
    <b v="0"/>
    <s v="food/food trucks"/>
    <x v="0"/>
    <x v="0"/>
  </r>
  <r>
    <x v="222"/>
    <x v="222"/>
    <x v="222"/>
    <n v="4800"/>
    <n v="6623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x v="223"/>
    <x v="223"/>
    <x v="223"/>
    <n v="87300"/>
    <n v="81897"/>
    <n v="0.93810996563573879"/>
    <x v="0"/>
    <n v="931"/>
    <n v="87.966702470461868"/>
    <x v="1"/>
    <s v="USD"/>
    <x v="218"/>
    <x v="217"/>
    <b v="0"/>
    <b v="0"/>
    <s v="theater/plays"/>
    <x v="3"/>
    <x v="3"/>
  </r>
  <r>
    <x v="224"/>
    <x v="224"/>
    <x v="224"/>
    <n v="46300"/>
    <n v="186885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x v="225"/>
    <x v="225"/>
    <x v="225"/>
    <n v="67800"/>
    <n v="176398"/>
    <n v="2.6017404129793511"/>
    <x v="1"/>
    <n v="5880"/>
    <n v="29.999659863945578"/>
    <x v="1"/>
    <s v="USD"/>
    <x v="220"/>
    <x v="219"/>
    <b v="1"/>
    <b v="0"/>
    <s v="music/rock"/>
    <x v="1"/>
    <x v="1"/>
  </r>
  <r>
    <x v="226"/>
    <x v="102"/>
    <x v="226"/>
    <n v="3000"/>
    <n v="10999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x v="227"/>
    <x v="226"/>
    <x v="227"/>
    <n v="60900"/>
    <n v="102751"/>
    <n v="1.687208538587849"/>
    <x v="1"/>
    <n v="943"/>
    <n v="108.96182396606575"/>
    <x v="1"/>
    <s v="USD"/>
    <x v="222"/>
    <x v="220"/>
    <b v="0"/>
    <b v="0"/>
    <s v="games/mobile games"/>
    <x v="6"/>
    <x v="20"/>
  </r>
  <r>
    <x v="228"/>
    <x v="227"/>
    <x v="228"/>
    <n v="137900"/>
    <n v="165352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x v="229"/>
    <x v="228"/>
    <x v="229"/>
    <n v="85600"/>
    <n v="165798"/>
    <n v="1.936892523364486"/>
    <x v="1"/>
    <n v="2551"/>
    <n v="64.99333594668758"/>
    <x v="1"/>
    <s v="USD"/>
    <x v="223"/>
    <x v="222"/>
    <b v="0"/>
    <b v="1"/>
    <s v="games/mobile games"/>
    <x v="6"/>
    <x v="20"/>
  </r>
  <r>
    <x v="230"/>
    <x v="229"/>
    <x v="230"/>
    <n v="2400"/>
    <n v="10084"/>
    <n v="4.2016666666666671"/>
    <x v="1"/>
    <n v="101"/>
    <n v="99.841584158415841"/>
    <x v="1"/>
    <s v="USD"/>
    <x v="224"/>
    <x v="223"/>
    <b v="0"/>
    <b v="0"/>
    <s v="games/video games"/>
    <x v="6"/>
    <x v="11"/>
  </r>
  <r>
    <x v="231"/>
    <x v="230"/>
    <x v="231"/>
    <n v="7200"/>
    <n v="5523"/>
    <n v="0.76708333333333334"/>
    <x v="3"/>
    <n v="67"/>
    <n v="82.432835820895519"/>
    <x v="1"/>
    <s v="USD"/>
    <x v="225"/>
    <x v="224"/>
    <b v="0"/>
    <b v="0"/>
    <s v="theater/plays"/>
    <x v="3"/>
    <x v="3"/>
  </r>
  <r>
    <x v="232"/>
    <x v="231"/>
    <x v="232"/>
    <n v="3400"/>
    <n v="5823"/>
    <n v="1.7126470588235294"/>
    <x v="1"/>
    <n v="92"/>
    <n v="63.293478260869563"/>
    <x v="1"/>
    <s v="USD"/>
    <x v="226"/>
    <x v="225"/>
    <b v="0"/>
    <b v="0"/>
    <s v="theater/plays"/>
    <x v="3"/>
    <x v="3"/>
  </r>
  <r>
    <x v="233"/>
    <x v="232"/>
    <x v="233"/>
    <n v="3800"/>
    <n v="600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x v="234"/>
    <x v="233"/>
    <x v="234"/>
    <n v="7500"/>
    <n v="8181"/>
    <n v="1.0908"/>
    <x v="1"/>
    <n v="149"/>
    <n v="54.906040268456373"/>
    <x v="6"/>
    <s v="EUR"/>
    <x v="228"/>
    <x v="227"/>
    <b v="0"/>
    <b v="1"/>
    <s v="games/video games"/>
    <x v="6"/>
    <x v="11"/>
  </r>
  <r>
    <x v="235"/>
    <x v="234"/>
    <x v="235"/>
    <n v="8600"/>
    <n v="3589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x v="236"/>
    <x v="235"/>
    <x v="236"/>
    <n v="39500"/>
    <n v="4323"/>
    <n v="0.10944303797468355"/>
    <x v="0"/>
    <n v="57"/>
    <n v="75.84210526315789"/>
    <x v="2"/>
    <s v="AUD"/>
    <x v="230"/>
    <x v="229"/>
    <b v="0"/>
    <b v="1"/>
    <s v="music/rock"/>
    <x v="1"/>
    <x v="1"/>
  </r>
  <r>
    <x v="237"/>
    <x v="236"/>
    <x v="237"/>
    <n v="9300"/>
    <n v="14822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x v="238"/>
    <x v="237"/>
    <x v="238"/>
    <n v="2400"/>
    <n v="10138"/>
    <n v="4.2241666666666671"/>
    <x v="1"/>
    <n v="97"/>
    <n v="104.51546391752578"/>
    <x v="3"/>
    <s v="DKK"/>
    <x v="232"/>
    <x v="231"/>
    <b v="0"/>
    <b v="1"/>
    <s v="theater/plays"/>
    <x v="3"/>
    <x v="3"/>
  </r>
  <r>
    <x v="239"/>
    <x v="238"/>
    <x v="239"/>
    <n v="3200"/>
    <n v="3127"/>
    <n v="0.97718749999999999"/>
    <x v="0"/>
    <n v="41"/>
    <n v="76.268292682926827"/>
    <x v="1"/>
    <s v="USD"/>
    <x v="233"/>
    <x v="232"/>
    <b v="0"/>
    <b v="0"/>
    <s v="technology/wearables"/>
    <x v="2"/>
    <x v="8"/>
  </r>
  <r>
    <x v="240"/>
    <x v="239"/>
    <x v="240"/>
    <n v="29400"/>
    <n v="123124"/>
    <n v="4.1878911564625847"/>
    <x v="1"/>
    <n v="1784"/>
    <n v="69.015695067264573"/>
    <x v="1"/>
    <s v="USD"/>
    <x v="194"/>
    <x v="233"/>
    <b v="0"/>
    <b v="0"/>
    <s v="theater/plays"/>
    <x v="3"/>
    <x v="3"/>
  </r>
  <r>
    <x v="241"/>
    <x v="240"/>
    <x v="241"/>
    <n v="168500"/>
    <n v="171729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x v="242"/>
    <x v="241"/>
    <x v="242"/>
    <n v="8400"/>
    <n v="10729"/>
    <n v="1.2772619047619047"/>
    <x v="1"/>
    <n v="250"/>
    <n v="42.915999999999997"/>
    <x v="1"/>
    <s v="USD"/>
    <x v="235"/>
    <x v="235"/>
    <b v="0"/>
    <b v="1"/>
    <s v="music/rock"/>
    <x v="1"/>
    <x v="1"/>
  </r>
  <r>
    <x v="243"/>
    <x v="242"/>
    <x v="243"/>
    <n v="2300"/>
    <n v="10240"/>
    <n v="4.4521739130434783"/>
    <x v="1"/>
    <n v="238"/>
    <n v="43.025210084033617"/>
    <x v="1"/>
    <s v="USD"/>
    <x v="236"/>
    <x v="236"/>
    <b v="0"/>
    <b v="0"/>
    <s v="theater/plays"/>
    <x v="3"/>
    <x v="3"/>
  </r>
  <r>
    <x v="244"/>
    <x v="243"/>
    <x v="244"/>
    <n v="700"/>
    <n v="3988"/>
    <n v="5.6971428571428575"/>
    <x v="1"/>
    <n v="53"/>
    <n v="75.245283018867923"/>
    <x v="1"/>
    <s v="USD"/>
    <x v="237"/>
    <x v="237"/>
    <b v="0"/>
    <b v="0"/>
    <s v="theater/plays"/>
    <x v="3"/>
    <x v="3"/>
  </r>
  <r>
    <x v="245"/>
    <x v="244"/>
    <x v="245"/>
    <n v="2900"/>
    <n v="14771"/>
    <n v="5.0934482758620687"/>
    <x v="1"/>
    <n v="214"/>
    <n v="69.023364485981304"/>
    <x v="1"/>
    <s v="USD"/>
    <x v="238"/>
    <x v="238"/>
    <b v="0"/>
    <b v="0"/>
    <s v="theater/plays"/>
    <x v="3"/>
    <x v="3"/>
  </r>
  <r>
    <x v="246"/>
    <x v="245"/>
    <x v="246"/>
    <n v="4500"/>
    <n v="14649"/>
    <n v="3.2553333333333332"/>
    <x v="1"/>
    <n v="222"/>
    <n v="65.986486486486484"/>
    <x v="1"/>
    <s v="USD"/>
    <x v="239"/>
    <x v="239"/>
    <b v="0"/>
    <b v="0"/>
    <s v="technology/web"/>
    <x v="2"/>
    <x v="2"/>
  </r>
  <r>
    <x v="247"/>
    <x v="246"/>
    <x v="247"/>
    <n v="19800"/>
    <n v="184658"/>
    <n v="9.3261616161616168"/>
    <x v="1"/>
    <n v="1884"/>
    <n v="98.013800424628457"/>
    <x v="1"/>
    <s v="USD"/>
    <x v="240"/>
    <x v="240"/>
    <b v="0"/>
    <b v="1"/>
    <s v="publishing/fiction"/>
    <x v="5"/>
    <x v="13"/>
  </r>
  <r>
    <x v="248"/>
    <x v="247"/>
    <x v="248"/>
    <n v="6200"/>
    <n v="13103"/>
    <n v="2.1133870967741935"/>
    <x v="1"/>
    <n v="218"/>
    <n v="60.105504587155963"/>
    <x v="2"/>
    <s v="AUD"/>
    <x v="241"/>
    <x v="241"/>
    <b v="0"/>
    <b v="0"/>
    <s v="games/mobile games"/>
    <x v="6"/>
    <x v="20"/>
  </r>
  <r>
    <x v="249"/>
    <x v="248"/>
    <x v="249"/>
    <n v="61500"/>
    <n v="168095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x v="250"/>
    <x v="249"/>
    <x v="250"/>
    <n v="100"/>
    <n v="3"/>
    <n v="0.03"/>
    <x v="0"/>
    <n v="1"/>
    <n v="3"/>
    <x v="1"/>
    <s v="USD"/>
    <x v="67"/>
    <x v="243"/>
    <b v="0"/>
    <b v="0"/>
    <s v="music/rock"/>
    <x v="1"/>
    <x v="1"/>
  </r>
  <r>
    <x v="251"/>
    <x v="250"/>
    <x v="251"/>
    <n v="7100"/>
    <n v="3840"/>
    <n v="0.54084507042253516"/>
    <x v="0"/>
    <n v="101"/>
    <n v="38.019801980198018"/>
    <x v="1"/>
    <s v="USD"/>
    <x v="243"/>
    <x v="244"/>
    <b v="0"/>
    <b v="0"/>
    <s v="theater/plays"/>
    <x v="3"/>
    <x v="3"/>
  </r>
  <r>
    <x v="252"/>
    <x v="251"/>
    <x v="252"/>
    <n v="1000"/>
    <n v="6263"/>
    <n v="6.2629999999999999"/>
    <x v="1"/>
    <n v="59"/>
    <n v="106.15254237288136"/>
    <x v="1"/>
    <s v="USD"/>
    <x v="244"/>
    <x v="245"/>
    <b v="0"/>
    <b v="0"/>
    <s v="theater/plays"/>
    <x v="3"/>
    <x v="3"/>
  </r>
  <r>
    <x v="253"/>
    <x v="252"/>
    <x v="253"/>
    <n v="121500"/>
    <n v="108161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x v="254"/>
    <x v="253"/>
    <x v="254"/>
    <n v="4600"/>
    <n v="8505"/>
    <n v="1.8489130434782608"/>
    <x v="1"/>
    <n v="88"/>
    <n v="96.647727272727266"/>
    <x v="1"/>
    <s v="USD"/>
    <x v="246"/>
    <x v="247"/>
    <b v="0"/>
    <b v="0"/>
    <s v="publishing/nonfiction"/>
    <x v="5"/>
    <x v="9"/>
  </r>
  <r>
    <x v="255"/>
    <x v="254"/>
    <x v="255"/>
    <n v="80500"/>
    <n v="96735"/>
    <n v="1.2016770186335404"/>
    <x v="1"/>
    <n v="1697"/>
    <n v="57.003535651149086"/>
    <x v="1"/>
    <s v="USD"/>
    <x v="247"/>
    <x v="248"/>
    <b v="0"/>
    <b v="1"/>
    <s v="music/rock"/>
    <x v="1"/>
    <x v="1"/>
  </r>
  <r>
    <x v="256"/>
    <x v="255"/>
    <x v="256"/>
    <n v="4100"/>
    <n v="959"/>
    <n v="0.23390243902439026"/>
    <x v="0"/>
    <n v="15"/>
    <n v="63.93333333333333"/>
    <x v="4"/>
    <s v="GBP"/>
    <x v="248"/>
    <x v="249"/>
    <b v="0"/>
    <b v="0"/>
    <s v="music/rock"/>
    <x v="1"/>
    <x v="1"/>
  </r>
  <r>
    <x v="257"/>
    <x v="256"/>
    <x v="257"/>
    <n v="5700"/>
    <n v="8322"/>
    <n v="1.46"/>
    <x v="1"/>
    <n v="92"/>
    <n v="90.456521739130437"/>
    <x v="1"/>
    <s v="USD"/>
    <x v="249"/>
    <x v="250"/>
    <b v="0"/>
    <b v="0"/>
    <s v="theater/plays"/>
    <x v="3"/>
    <x v="3"/>
  </r>
  <r>
    <x v="258"/>
    <x v="257"/>
    <x v="258"/>
    <n v="5000"/>
    <n v="13424"/>
    <n v="2.6848000000000001"/>
    <x v="1"/>
    <n v="186"/>
    <n v="72.172043010752688"/>
    <x v="1"/>
    <s v="USD"/>
    <x v="250"/>
    <x v="251"/>
    <b v="0"/>
    <b v="1"/>
    <s v="theater/plays"/>
    <x v="3"/>
    <x v="3"/>
  </r>
  <r>
    <x v="259"/>
    <x v="258"/>
    <x v="259"/>
    <n v="1800"/>
    <n v="10755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x v="260"/>
    <x v="259"/>
    <x v="260"/>
    <n v="6300"/>
    <n v="9935"/>
    <n v="1.5769841269841269"/>
    <x v="1"/>
    <n v="261"/>
    <n v="38.065134099616856"/>
    <x v="1"/>
    <s v="USD"/>
    <x v="136"/>
    <x v="253"/>
    <b v="0"/>
    <b v="0"/>
    <s v="music/rock"/>
    <x v="1"/>
    <x v="1"/>
  </r>
  <r>
    <x v="261"/>
    <x v="260"/>
    <x v="261"/>
    <n v="84300"/>
    <n v="26303"/>
    <n v="0.31201660735468567"/>
    <x v="0"/>
    <n v="454"/>
    <n v="57.936123348017624"/>
    <x v="1"/>
    <s v="USD"/>
    <x v="252"/>
    <x v="254"/>
    <b v="0"/>
    <b v="1"/>
    <s v="music/rock"/>
    <x v="1"/>
    <x v="1"/>
  </r>
  <r>
    <x v="262"/>
    <x v="261"/>
    <x v="262"/>
    <n v="1700"/>
    <n v="5328"/>
    <n v="3.1341176470588237"/>
    <x v="1"/>
    <n v="107"/>
    <n v="49.794392523364486"/>
    <x v="1"/>
    <s v="USD"/>
    <x v="253"/>
    <x v="255"/>
    <b v="0"/>
    <b v="1"/>
    <s v="music/indie rock"/>
    <x v="1"/>
    <x v="7"/>
  </r>
  <r>
    <x v="263"/>
    <x v="262"/>
    <x v="263"/>
    <n v="2900"/>
    <n v="10756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x v="264"/>
    <x v="263"/>
    <x v="264"/>
    <n v="45600"/>
    <n v="165375"/>
    <n v="3.6266447368421053"/>
    <x v="1"/>
    <n v="5512"/>
    <n v="30.002721335268504"/>
    <x v="1"/>
    <s v="USD"/>
    <x v="255"/>
    <x v="257"/>
    <b v="0"/>
    <b v="0"/>
    <s v="theater/plays"/>
    <x v="3"/>
    <x v="3"/>
  </r>
  <r>
    <x v="265"/>
    <x v="264"/>
    <x v="265"/>
    <n v="4900"/>
    <n v="6031"/>
    <n v="1.2308163265306122"/>
    <x v="1"/>
    <n v="86"/>
    <n v="70.127906976744185"/>
    <x v="1"/>
    <s v="USD"/>
    <x v="256"/>
    <x v="258"/>
    <b v="0"/>
    <b v="0"/>
    <s v="theater/plays"/>
    <x v="3"/>
    <x v="3"/>
  </r>
  <r>
    <x v="266"/>
    <x v="265"/>
    <x v="266"/>
    <n v="111900"/>
    <n v="85902"/>
    <n v="0.76766756032171579"/>
    <x v="0"/>
    <n v="3182"/>
    <n v="26.996228786926462"/>
    <x v="6"/>
    <s v="EUR"/>
    <x v="257"/>
    <x v="259"/>
    <b v="0"/>
    <b v="1"/>
    <s v="music/jazz"/>
    <x v="1"/>
    <x v="17"/>
  </r>
  <r>
    <x v="267"/>
    <x v="266"/>
    <x v="267"/>
    <n v="61600"/>
    <n v="143910"/>
    <n v="2.3362012987012988"/>
    <x v="1"/>
    <n v="2768"/>
    <n v="51.990606936416185"/>
    <x v="2"/>
    <s v="AUD"/>
    <x v="258"/>
    <x v="260"/>
    <b v="0"/>
    <b v="0"/>
    <s v="theater/plays"/>
    <x v="3"/>
    <x v="3"/>
  </r>
  <r>
    <x v="268"/>
    <x v="267"/>
    <x v="268"/>
    <n v="1500"/>
    <n v="2708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x v="269"/>
    <x v="268"/>
    <x v="269"/>
    <n v="3500"/>
    <n v="8842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x v="270"/>
    <x v="269"/>
    <x v="270"/>
    <n v="173900"/>
    <n v="47260"/>
    <n v="0.27176538240368026"/>
    <x v="3"/>
    <n v="1890"/>
    <n v="25.005291005291006"/>
    <x v="1"/>
    <s v="USD"/>
    <x v="261"/>
    <x v="263"/>
    <b v="0"/>
    <b v="0"/>
    <s v="games/video games"/>
    <x v="6"/>
    <x v="11"/>
  </r>
  <r>
    <x v="271"/>
    <x v="270"/>
    <x v="271"/>
    <n v="153700"/>
    <n v="1953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x v="272"/>
    <x v="271"/>
    <x v="272"/>
    <n v="51100"/>
    <n v="155349"/>
    <n v="3.0400978473581213"/>
    <x v="1"/>
    <n v="1894"/>
    <n v="82.021647307286173"/>
    <x v="1"/>
    <s v="USD"/>
    <x v="263"/>
    <x v="265"/>
    <b v="0"/>
    <b v="1"/>
    <s v="theater/plays"/>
    <x v="3"/>
    <x v="3"/>
  </r>
  <r>
    <x v="273"/>
    <x v="272"/>
    <x v="273"/>
    <n v="7800"/>
    <n v="10704"/>
    <n v="1.3723076923076922"/>
    <x v="1"/>
    <n v="282"/>
    <n v="37.957446808510639"/>
    <x v="0"/>
    <s v="CAD"/>
    <x v="264"/>
    <x v="266"/>
    <b v="0"/>
    <b v="0"/>
    <s v="theater/plays"/>
    <x v="3"/>
    <x v="3"/>
  </r>
  <r>
    <x v="274"/>
    <x v="273"/>
    <x v="274"/>
    <n v="2400"/>
    <n v="773"/>
    <n v="0.32208333333333333"/>
    <x v="0"/>
    <n v="15"/>
    <n v="51.533333333333331"/>
    <x v="1"/>
    <s v="USD"/>
    <x v="265"/>
    <x v="267"/>
    <b v="0"/>
    <b v="0"/>
    <s v="theater/plays"/>
    <x v="3"/>
    <x v="3"/>
  </r>
  <r>
    <x v="275"/>
    <x v="274"/>
    <x v="275"/>
    <n v="3900"/>
    <n v="9419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x v="276"/>
    <x v="275"/>
    <x v="276"/>
    <n v="5500"/>
    <n v="5324"/>
    <n v="0.96799999999999997"/>
    <x v="0"/>
    <n v="133"/>
    <n v="40.030075187969928"/>
    <x v="1"/>
    <s v="USD"/>
    <x v="267"/>
    <x v="268"/>
    <b v="0"/>
    <b v="1"/>
    <s v="games/video games"/>
    <x v="6"/>
    <x v="11"/>
  </r>
  <r>
    <x v="277"/>
    <x v="276"/>
    <x v="277"/>
    <n v="700"/>
    <n v="7465"/>
    <n v="10.664285714285715"/>
    <x v="1"/>
    <n v="83"/>
    <n v="89.939759036144579"/>
    <x v="1"/>
    <s v="USD"/>
    <x v="268"/>
    <x v="269"/>
    <b v="0"/>
    <b v="0"/>
    <s v="theater/plays"/>
    <x v="3"/>
    <x v="3"/>
  </r>
  <r>
    <x v="278"/>
    <x v="277"/>
    <x v="278"/>
    <n v="2700"/>
    <n v="8799"/>
    <n v="3.2588888888888889"/>
    <x v="1"/>
    <n v="91"/>
    <n v="96.692307692307693"/>
    <x v="1"/>
    <s v="USD"/>
    <x v="269"/>
    <x v="270"/>
    <b v="0"/>
    <b v="0"/>
    <s v="technology/web"/>
    <x v="2"/>
    <x v="2"/>
  </r>
  <r>
    <x v="279"/>
    <x v="278"/>
    <x v="279"/>
    <n v="8000"/>
    <n v="13656"/>
    <n v="1.7070000000000001"/>
    <x v="1"/>
    <n v="546"/>
    <n v="25.010989010989011"/>
    <x v="1"/>
    <s v="USD"/>
    <x v="270"/>
    <x v="271"/>
    <b v="0"/>
    <b v="0"/>
    <s v="theater/plays"/>
    <x v="3"/>
    <x v="3"/>
  </r>
  <r>
    <x v="280"/>
    <x v="279"/>
    <x v="280"/>
    <n v="2500"/>
    <n v="14536"/>
    <n v="5.8144"/>
    <x v="1"/>
    <n v="393"/>
    <n v="36.987277353689571"/>
    <x v="1"/>
    <s v="USD"/>
    <x v="271"/>
    <x v="272"/>
    <b v="0"/>
    <b v="0"/>
    <s v="film &amp; video/animation"/>
    <x v="4"/>
    <x v="10"/>
  </r>
  <r>
    <x v="281"/>
    <x v="280"/>
    <x v="281"/>
    <n v="164500"/>
    <n v="150552"/>
    <n v="0.91520972644376897"/>
    <x v="0"/>
    <n v="2062"/>
    <n v="73.012609117361791"/>
    <x v="1"/>
    <s v="USD"/>
    <x v="272"/>
    <x v="273"/>
    <b v="0"/>
    <b v="1"/>
    <s v="theater/plays"/>
    <x v="3"/>
    <x v="3"/>
  </r>
  <r>
    <x v="282"/>
    <x v="281"/>
    <x v="282"/>
    <n v="8400"/>
    <n v="9076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x v="283"/>
    <x v="282"/>
    <x v="283"/>
    <n v="8100"/>
    <n v="1517"/>
    <n v="0.18728395061728395"/>
    <x v="0"/>
    <n v="29"/>
    <n v="52.310344827586206"/>
    <x v="3"/>
    <s v="DKK"/>
    <x v="273"/>
    <x v="148"/>
    <b v="0"/>
    <b v="0"/>
    <s v="music/rock"/>
    <x v="1"/>
    <x v="1"/>
  </r>
  <r>
    <x v="284"/>
    <x v="283"/>
    <x v="284"/>
    <n v="9800"/>
    <n v="8153"/>
    <n v="0.83193877551020412"/>
    <x v="0"/>
    <n v="132"/>
    <n v="61.765151515151516"/>
    <x v="1"/>
    <s v="USD"/>
    <x v="274"/>
    <x v="275"/>
    <b v="0"/>
    <b v="0"/>
    <s v="technology/web"/>
    <x v="2"/>
    <x v="2"/>
  </r>
  <r>
    <x v="285"/>
    <x v="284"/>
    <x v="285"/>
    <n v="900"/>
    <n v="6357"/>
    <n v="7.0633333333333335"/>
    <x v="1"/>
    <n v="254"/>
    <n v="25.027559055118111"/>
    <x v="1"/>
    <s v="USD"/>
    <x v="275"/>
    <x v="276"/>
    <b v="0"/>
    <b v="0"/>
    <s v="theater/plays"/>
    <x v="3"/>
    <x v="3"/>
  </r>
  <r>
    <x v="286"/>
    <x v="285"/>
    <x v="286"/>
    <n v="112100"/>
    <n v="19557"/>
    <n v="0.17446030330062445"/>
    <x v="3"/>
    <n v="184"/>
    <n v="106.28804347826087"/>
    <x v="1"/>
    <s v="USD"/>
    <x v="276"/>
    <x v="72"/>
    <b v="0"/>
    <b v="0"/>
    <s v="theater/plays"/>
    <x v="3"/>
    <x v="3"/>
  </r>
  <r>
    <x v="287"/>
    <x v="286"/>
    <x v="287"/>
    <n v="6300"/>
    <n v="13213"/>
    <n v="2.0973015873015872"/>
    <x v="1"/>
    <n v="176"/>
    <n v="75.07386363636364"/>
    <x v="1"/>
    <s v="USD"/>
    <x v="277"/>
    <x v="277"/>
    <b v="0"/>
    <b v="0"/>
    <s v="music/electric music"/>
    <x v="1"/>
    <x v="5"/>
  </r>
  <r>
    <x v="288"/>
    <x v="287"/>
    <x v="288"/>
    <n v="5600"/>
    <n v="5476"/>
    <n v="0.97785714285714287"/>
    <x v="0"/>
    <n v="137"/>
    <n v="39.970802919708028"/>
    <x v="3"/>
    <s v="DKK"/>
    <x v="278"/>
    <x v="278"/>
    <b v="0"/>
    <b v="1"/>
    <s v="music/metal"/>
    <x v="1"/>
    <x v="16"/>
  </r>
  <r>
    <x v="289"/>
    <x v="288"/>
    <x v="289"/>
    <n v="800"/>
    <n v="13474"/>
    <n v="16.842500000000001"/>
    <x v="1"/>
    <n v="337"/>
    <n v="39.982195845697326"/>
    <x v="0"/>
    <s v="CAD"/>
    <x v="279"/>
    <x v="71"/>
    <b v="0"/>
    <b v="0"/>
    <s v="theater/plays"/>
    <x v="3"/>
    <x v="3"/>
  </r>
  <r>
    <x v="290"/>
    <x v="289"/>
    <x v="290"/>
    <n v="168600"/>
    <n v="91722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x v="291"/>
    <x v="290"/>
    <x v="291"/>
    <n v="1800"/>
    <n v="8219"/>
    <n v="4.5661111111111108"/>
    <x v="1"/>
    <n v="107"/>
    <n v="76.813084112149539"/>
    <x v="1"/>
    <s v="USD"/>
    <x v="281"/>
    <x v="280"/>
    <b v="1"/>
    <b v="0"/>
    <s v="technology/web"/>
    <x v="2"/>
    <x v="2"/>
  </r>
  <r>
    <x v="292"/>
    <x v="291"/>
    <x v="292"/>
    <n v="7300"/>
    <n v="717"/>
    <n v="9.8219178082191785E-2"/>
    <x v="0"/>
    <n v="10"/>
    <n v="71.7"/>
    <x v="1"/>
    <s v="USD"/>
    <x v="282"/>
    <x v="281"/>
    <b v="0"/>
    <b v="0"/>
    <s v="food/food trucks"/>
    <x v="0"/>
    <x v="0"/>
  </r>
  <r>
    <x v="293"/>
    <x v="292"/>
    <x v="293"/>
    <n v="6500"/>
    <n v="1065"/>
    <n v="0.16384615384615384"/>
    <x v="3"/>
    <n v="32"/>
    <n v="33.28125"/>
    <x v="6"/>
    <s v="EUR"/>
    <x v="283"/>
    <x v="282"/>
    <b v="0"/>
    <b v="0"/>
    <s v="theater/plays"/>
    <x v="3"/>
    <x v="3"/>
  </r>
  <r>
    <x v="294"/>
    <x v="293"/>
    <x v="294"/>
    <n v="600"/>
    <n v="8038"/>
    <n v="13.396666666666667"/>
    <x v="1"/>
    <n v="183"/>
    <n v="43.923497267759565"/>
    <x v="1"/>
    <s v="USD"/>
    <x v="284"/>
    <x v="283"/>
    <b v="0"/>
    <b v="0"/>
    <s v="theater/plays"/>
    <x v="3"/>
    <x v="3"/>
  </r>
  <r>
    <x v="295"/>
    <x v="294"/>
    <x v="295"/>
    <n v="192900"/>
    <n v="68769"/>
    <n v="0.35650077760497667"/>
    <x v="0"/>
    <n v="1910"/>
    <n v="36.004712041884815"/>
    <x v="5"/>
    <s v="CHF"/>
    <x v="285"/>
    <x v="284"/>
    <b v="0"/>
    <b v="0"/>
    <s v="theater/plays"/>
    <x v="3"/>
    <x v="3"/>
  </r>
  <r>
    <x v="296"/>
    <x v="295"/>
    <x v="296"/>
    <n v="6100"/>
    <n v="3352"/>
    <n v="0.54950819672131146"/>
    <x v="0"/>
    <n v="38"/>
    <n v="88.21052631578948"/>
    <x v="2"/>
    <s v="AUD"/>
    <x v="286"/>
    <x v="285"/>
    <b v="0"/>
    <b v="0"/>
    <s v="theater/plays"/>
    <x v="3"/>
    <x v="3"/>
  </r>
  <r>
    <x v="297"/>
    <x v="296"/>
    <x v="297"/>
    <n v="7200"/>
    <n v="6785"/>
    <n v="0.94236111111111109"/>
    <x v="0"/>
    <n v="104"/>
    <n v="65.240384615384613"/>
    <x v="2"/>
    <s v="AUD"/>
    <x v="287"/>
    <x v="286"/>
    <b v="0"/>
    <b v="1"/>
    <s v="theater/plays"/>
    <x v="3"/>
    <x v="3"/>
  </r>
  <r>
    <x v="298"/>
    <x v="297"/>
    <x v="298"/>
    <n v="3500"/>
    <n v="5037"/>
    <n v="1.4391428571428571"/>
    <x v="1"/>
    <n v="72"/>
    <n v="69.958333333333329"/>
    <x v="1"/>
    <s v="USD"/>
    <x v="288"/>
    <x v="287"/>
    <b v="0"/>
    <b v="1"/>
    <s v="music/rock"/>
    <x v="1"/>
    <x v="1"/>
  </r>
  <r>
    <x v="299"/>
    <x v="298"/>
    <x v="299"/>
    <n v="3800"/>
    <n v="1954"/>
    <n v="0.51421052631578945"/>
    <x v="0"/>
    <n v="49"/>
    <n v="39.877551020408163"/>
    <x v="1"/>
    <s v="USD"/>
    <x v="289"/>
    <x v="288"/>
    <b v="0"/>
    <b v="0"/>
    <s v="food/food trucks"/>
    <x v="0"/>
    <x v="0"/>
  </r>
  <r>
    <x v="300"/>
    <x v="299"/>
    <x v="300"/>
    <n v="100"/>
    <n v="5"/>
    <n v="0.05"/>
    <x v="0"/>
    <n v="1"/>
    <n v="5"/>
    <x v="3"/>
    <s v="DKK"/>
    <x v="290"/>
    <x v="289"/>
    <b v="0"/>
    <b v="1"/>
    <s v="publishing/nonfiction"/>
    <x v="5"/>
    <x v="9"/>
  </r>
  <r>
    <x v="301"/>
    <x v="300"/>
    <x v="301"/>
    <n v="900"/>
    <n v="12102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x v="302"/>
    <x v="301"/>
    <x v="302"/>
    <n v="76100"/>
    <n v="24234"/>
    <n v="0.31844940867279897"/>
    <x v="0"/>
    <n v="245"/>
    <n v="98.914285714285711"/>
    <x v="1"/>
    <s v="USD"/>
    <x v="292"/>
    <x v="18"/>
    <b v="0"/>
    <b v="0"/>
    <s v="theater/plays"/>
    <x v="3"/>
    <x v="3"/>
  </r>
  <r>
    <x v="303"/>
    <x v="302"/>
    <x v="303"/>
    <n v="3400"/>
    <n v="2809"/>
    <n v="0.82617647058823529"/>
    <x v="0"/>
    <n v="32"/>
    <n v="87.78125"/>
    <x v="1"/>
    <s v="USD"/>
    <x v="293"/>
    <x v="291"/>
    <b v="0"/>
    <b v="0"/>
    <s v="music/indie rock"/>
    <x v="1"/>
    <x v="7"/>
  </r>
  <r>
    <x v="304"/>
    <x v="303"/>
    <x v="304"/>
    <n v="2100"/>
    <n v="11469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x v="305"/>
    <x v="304"/>
    <x v="305"/>
    <n v="2800"/>
    <n v="8014"/>
    <n v="2.8621428571428571"/>
    <x v="1"/>
    <n v="85"/>
    <n v="94.28235294117647"/>
    <x v="1"/>
    <s v="USD"/>
    <x v="295"/>
    <x v="293"/>
    <b v="0"/>
    <b v="0"/>
    <s v="theater/plays"/>
    <x v="3"/>
    <x v="3"/>
  </r>
  <r>
    <x v="306"/>
    <x v="305"/>
    <x v="306"/>
    <n v="6500"/>
    <n v="514"/>
    <n v="7.9076923076923072E-2"/>
    <x v="0"/>
    <n v="7"/>
    <n v="73.428571428571431"/>
    <x v="1"/>
    <s v="USD"/>
    <x v="296"/>
    <x v="294"/>
    <b v="0"/>
    <b v="1"/>
    <s v="theater/plays"/>
    <x v="3"/>
    <x v="3"/>
  </r>
  <r>
    <x v="307"/>
    <x v="306"/>
    <x v="307"/>
    <n v="32900"/>
    <n v="43473"/>
    <n v="1.3213677811550153"/>
    <x v="1"/>
    <n v="659"/>
    <n v="65.968133535660087"/>
    <x v="3"/>
    <s v="DKK"/>
    <x v="297"/>
    <x v="295"/>
    <b v="0"/>
    <b v="1"/>
    <s v="publishing/fiction"/>
    <x v="5"/>
    <x v="13"/>
  </r>
  <r>
    <x v="308"/>
    <x v="307"/>
    <x v="308"/>
    <n v="118200"/>
    <n v="87560"/>
    <n v="0.74077834179357027"/>
    <x v="0"/>
    <n v="803"/>
    <n v="109.04109589041096"/>
    <x v="1"/>
    <s v="USD"/>
    <x v="298"/>
    <x v="296"/>
    <b v="0"/>
    <b v="0"/>
    <s v="theater/plays"/>
    <x v="3"/>
    <x v="3"/>
  </r>
  <r>
    <x v="309"/>
    <x v="308"/>
    <x v="309"/>
    <n v="4100"/>
    <n v="3087"/>
    <n v="0.75292682926829269"/>
    <x v="3"/>
    <n v="75"/>
    <n v="41.16"/>
    <x v="1"/>
    <s v="USD"/>
    <x v="299"/>
    <x v="297"/>
    <b v="0"/>
    <b v="1"/>
    <s v="music/indie rock"/>
    <x v="1"/>
    <x v="7"/>
  </r>
  <r>
    <x v="310"/>
    <x v="309"/>
    <x v="310"/>
    <n v="7800"/>
    <n v="1586"/>
    <n v="0.20333333333333334"/>
    <x v="0"/>
    <n v="16"/>
    <n v="99.125"/>
    <x v="1"/>
    <s v="USD"/>
    <x v="300"/>
    <x v="298"/>
    <b v="0"/>
    <b v="0"/>
    <s v="games/video games"/>
    <x v="6"/>
    <x v="11"/>
  </r>
  <r>
    <x v="311"/>
    <x v="310"/>
    <x v="311"/>
    <n v="6300"/>
    <n v="12812"/>
    <n v="2.0336507936507937"/>
    <x v="1"/>
    <n v="121"/>
    <n v="105.88429752066116"/>
    <x v="1"/>
    <s v="USD"/>
    <x v="247"/>
    <x v="299"/>
    <b v="0"/>
    <b v="0"/>
    <s v="theater/plays"/>
    <x v="3"/>
    <x v="3"/>
  </r>
  <r>
    <x v="312"/>
    <x v="311"/>
    <x v="312"/>
    <n v="59100"/>
    <n v="183345"/>
    <n v="3.1022842639593908"/>
    <x v="1"/>
    <n v="3742"/>
    <n v="48.996525921966864"/>
    <x v="1"/>
    <s v="USD"/>
    <x v="244"/>
    <x v="300"/>
    <b v="0"/>
    <b v="0"/>
    <s v="theater/plays"/>
    <x v="3"/>
    <x v="3"/>
  </r>
  <r>
    <x v="313"/>
    <x v="312"/>
    <x v="313"/>
    <n v="2200"/>
    <n v="8697"/>
    <n v="3.9531818181818181"/>
    <x v="1"/>
    <n v="223"/>
    <n v="39"/>
    <x v="1"/>
    <s v="USD"/>
    <x v="301"/>
    <x v="301"/>
    <b v="0"/>
    <b v="0"/>
    <s v="music/rock"/>
    <x v="1"/>
    <x v="1"/>
  </r>
  <r>
    <x v="314"/>
    <x v="313"/>
    <x v="314"/>
    <n v="1400"/>
    <n v="4126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x v="315"/>
    <x v="314"/>
    <x v="315"/>
    <n v="9500"/>
    <n v="3220"/>
    <n v="0.33894736842105261"/>
    <x v="0"/>
    <n v="31"/>
    <n v="103.87096774193549"/>
    <x v="1"/>
    <s v="USD"/>
    <x v="302"/>
    <x v="302"/>
    <b v="0"/>
    <b v="0"/>
    <s v="theater/plays"/>
    <x v="3"/>
    <x v="3"/>
  </r>
  <r>
    <x v="316"/>
    <x v="315"/>
    <x v="316"/>
    <n v="9600"/>
    <n v="6401"/>
    <n v="0.66677083333333331"/>
    <x v="0"/>
    <n v="108"/>
    <n v="59.268518518518519"/>
    <x v="6"/>
    <s v="EUR"/>
    <x v="303"/>
    <x v="303"/>
    <b v="0"/>
    <b v="1"/>
    <s v="food/food trucks"/>
    <x v="0"/>
    <x v="0"/>
  </r>
  <r>
    <x v="317"/>
    <x v="316"/>
    <x v="317"/>
    <n v="6600"/>
    <n v="1269"/>
    <n v="0.19227272727272726"/>
    <x v="0"/>
    <n v="30"/>
    <n v="42.3"/>
    <x v="1"/>
    <s v="USD"/>
    <x v="304"/>
    <x v="304"/>
    <b v="0"/>
    <b v="0"/>
    <s v="theater/plays"/>
    <x v="3"/>
    <x v="3"/>
  </r>
  <r>
    <x v="318"/>
    <x v="317"/>
    <x v="318"/>
    <n v="5700"/>
    <n v="903"/>
    <n v="0.15842105263157893"/>
    <x v="0"/>
    <n v="17"/>
    <n v="53.117647058823529"/>
    <x v="1"/>
    <s v="USD"/>
    <x v="305"/>
    <x v="305"/>
    <b v="0"/>
    <b v="0"/>
    <s v="music/rock"/>
    <x v="1"/>
    <x v="1"/>
  </r>
  <r>
    <x v="319"/>
    <x v="318"/>
    <x v="319"/>
    <n v="8400"/>
    <n v="3251"/>
    <n v="0.38702380952380955"/>
    <x v="3"/>
    <n v="64"/>
    <n v="50.796875"/>
    <x v="1"/>
    <s v="USD"/>
    <x v="306"/>
    <x v="306"/>
    <b v="0"/>
    <b v="0"/>
    <s v="technology/web"/>
    <x v="2"/>
    <x v="2"/>
  </r>
  <r>
    <x v="320"/>
    <x v="319"/>
    <x v="320"/>
    <n v="84400"/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x v="321"/>
    <x v="320"/>
    <x v="321"/>
    <n v="170400"/>
    <n v="160422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x v="322"/>
    <x v="321"/>
    <x v="322"/>
    <n v="117900"/>
    <n v="196377"/>
    <n v="1.6656234096692113"/>
    <x v="1"/>
    <n v="5168"/>
    <n v="37.998645510835914"/>
    <x v="1"/>
    <s v="USD"/>
    <x v="309"/>
    <x v="309"/>
    <b v="0"/>
    <b v="0"/>
    <s v="theater/plays"/>
    <x v="3"/>
    <x v="3"/>
  </r>
  <r>
    <x v="323"/>
    <x v="322"/>
    <x v="323"/>
    <n v="8900"/>
    <n v="2148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x v="324"/>
    <x v="323"/>
    <x v="324"/>
    <n v="7100"/>
    <n v="11648"/>
    <n v="1.6405633802816901"/>
    <x v="1"/>
    <n v="307"/>
    <n v="37.941368078175898"/>
    <x v="1"/>
    <s v="USD"/>
    <x v="311"/>
    <x v="311"/>
    <b v="0"/>
    <b v="1"/>
    <s v="theater/plays"/>
    <x v="3"/>
    <x v="3"/>
  </r>
  <r>
    <x v="325"/>
    <x v="324"/>
    <x v="325"/>
    <n v="6500"/>
    <n v="5897"/>
    <n v="0.90723076923076929"/>
    <x v="0"/>
    <n v="73"/>
    <n v="80.780821917808225"/>
    <x v="1"/>
    <s v="USD"/>
    <x v="79"/>
    <x v="312"/>
    <b v="0"/>
    <b v="1"/>
    <s v="theater/plays"/>
    <x v="3"/>
    <x v="3"/>
  </r>
  <r>
    <x v="326"/>
    <x v="325"/>
    <x v="326"/>
    <n v="7200"/>
    <n v="3326"/>
    <n v="0.46194444444444444"/>
    <x v="0"/>
    <n v="128"/>
    <n v="25.984375"/>
    <x v="1"/>
    <s v="USD"/>
    <x v="312"/>
    <x v="313"/>
    <b v="0"/>
    <b v="0"/>
    <s v="film &amp; video/animation"/>
    <x v="4"/>
    <x v="10"/>
  </r>
  <r>
    <x v="327"/>
    <x v="326"/>
    <x v="327"/>
    <n v="2600"/>
    <n v="1002"/>
    <n v="0.38538461538461538"/>
    <x v="0"/>
    <n v="33"/>
    <n v="30.363636363636363"/>
    <x v="1"/>
    <s v="USD"/>
    <x v="313"/>
    <x v="314"/>
    <b v="0"/>
    <b v="1"/>
    <s v="theater/plays"/>
    <x v="3"/>
    <x v="3"/>
  </r>
  <r>
    <x v="328"/>
    <x v="327"/>
    <x v="328"/>
    <n v="98700"/>
    <n v="131826"/>
    <n v="1.3356231003039514"/>
    <x v="1"/>
    <n v="2441"/>
    <n v="54.004916018025398"/>
    <x v="1"/>
    <s v="USD"/>
    <x v="314"/>
    <x v="315"/>
    <b v="0"/>
    <b v="0"/>
    <s v="music/rock"/>
    <x v="1"/>
    <x v="1"/>
  </r>
  <r>
    <x v="329"/>
    <x v="328"/>
    <x v="329"/>
    <n v="93800"/>
    <n v="21477"/>
    <n v="0.22896588486140726"/>
    <x v="2"/>
    <n v="211"/>
    <n v="101.78672985781991"/>
    <x v="1"/>
    <s v="USD"/>
    <x v="315"/>
    <x v="316"/>
    <b v="0"/>
    <b v="0"/>
    <s v="games/video games"/>
    <x v="6"/>
    <x v="11"/>
  </r>
  <r>
    <x v="330"/>
    <x v="329"/>
    <x v="330"/>
    <n v="33700"/>
    <n v="62330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x v="331"/>
    <x v="330"/>
    <x v="331"/>
    <n v="3300"/>
    <n v="14643"/>
    <n v="4.4372727272727275"/>
    <x v="1"/>
    <n v="190"/>
    <n v="77.068421052631578"/>
    <x v="1"/>
    <s v="USD"/>
    <x v="317"/>
    <x v="318"/>
    <b v="0"/>
    <b v="0"/>
    <s v="food/food trucks"/>
    <x v="0"/>
    <x v="0"/>
  </r>
  <r>
    <x v="332"/>
    <x v="331"/>
    <x v="332"/>
    <n v="20700"/>
    <n v="41396"/>
    <n v="1.999806763285024"/>
    <x v="1"/>
    <n v="470"/>
    <n v="88.076595744680844"/>
    <x v="1"/>
    <s v="USD"/>
    <x v="318"/>
    <x v="319"/>
    <b v="0"/>
    <b v="0"/>
    <s v="technology/wearables"/>
    <x v="2"/>
    <x v="8"/>
  </r>
  <r>
    <x v="333"/>
    <x v="332"/>
    <x v="333"/>
    <n v="9600"/>
    <n v="11900"/>
    <n v="1.2395833333333333"/>
    <x v="1"/>
    <n v="253"/>
    <n v="47.035573122529641"/>
    <x v="1"/>
    <s v="USD"/>
    <x v="319"/>
    <x v="320"/>
    <b v="0"/>
    <b v="0"/>
    <s v="theater/plays"/>
    <x v="3"/>
    <x v="3"/>
  </r>
  <r>
    <x v="334"/>
    <x v="333"/>
    <x v="334"/>
    <n v="66200"/>
    <n v="123538"/>
    <n v="1.8661329305135952"/>
    <x v="1"/>
    <n v="1113"/>
    <n v="110.99550763701707"/>
    <x v="1"/>
    <s v="USD"/>
    <x v="32"/>
    <x v="321"/>
    <b v="0"/>
    <b v="0"/>
    <s v="music/rock"/>
    <x v="1"/>
    <x v="1"/>
  </r>
  <r>
    <x v="335"/>
    <x v="334"/>
    <x v="335"/>
    <n v="173800"/>
    <n v="198628"/>
    <n v="1.1428538550057536"/>
    <x v="1"/>
    <n v="2283"/>
    <n v="87.003066141042481"/>
    <x v="1"/>
    <s v="USD"/>
    <x v="320"/>
    <x v="322"/>
    <b v="0"/>
    <b v="0"/>
    <s v="music/rock"/>
    <x v="1"/>
    <x v="1"/>
  </r>
  <r>
    <x v="336"/>
    <x v="335"/>
    <x v="336"/>
    <n v="70700"/>
    <n v="68602"/>
    <n v="0.97032531824611035"/>
    <x v="0"/>
    <n v="1072"/>
    <n v="63.994402985074629"/>
    <x v="1"/>
    <s v="USD"/>
    <x v="321"/>
    <x v="323"/>
    <b v="0"/>
    <b v="1"/>
    <s v="music/rock"/>
    <x v="1"/>
    <x v="1"/>
  </r>
  <r>
    <x v="337"/>
    <x v="336"/>
    <x v="337"/>
    <n v="94500"/>
    <n v="116064"/>
    <n v="1.2281904761904763"/>
    <x v="1"/>
    <n v="1095"/>
    <n v="105.9945205479452"/>
    <x v="1"/>
    <s v="USD"/>
    <x v="322"/>
    <x v="324"/>
    <b v="0"/>
    <b v="0"/>
    <s v="theater/plays"/>
    <x v="3"/>
    <x v="3"/>
  </r>
  <r>
    <x v="338"/>
    <x v="337"/>
    <x v="338"/>
    <n v="69800"/>
    <n v="125042"/>
    <n v="1.7914326647564469"/>
    <x v="1"/>
    <n v="1690"/>
    <n v="73.989349112426041"/>
    <x v="1"/>
    <s v="USD"/>
    <x v="323"/>
    <x v="325"/>
    <b v="0"/>
    <b v="0"/>
    <s v="theater/plays"/>
    <x v="3"/>
    <x v="3"/>
  </r>
  <r>
    <x v="339"/>
    <x v="338"/>
    <x v="339"/>
    <n v="136300"/>
    <n v="108974"/>
    <n v="0.79951577402787966"/>
    <x v="3"/>
    <n v="1297"/>
    <n v="84.02004626060139"/>
    <x v="0"/>
    <s v="CAD"/>
    <x v="324"/>
    <x v="326"/>
    <b v="0"/>
    <b v="0"/>
    <s v="theater/plays"/>
    <x v="3"/>
    <x v="3"/>
  </r>
  <r>
    <x v="340"/>
    <x v="339"/>
    <x v="340"/>
    <n v="37100"/>
    <n v="34964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x v="341"/>
    <x v="340"/>
    <x v="341"/>
    <n v="114300"/>
    <n v="96777"/>
    <n v="0.84669291338582675"/>
    <x v="0"/>
    <n v="1257"/>
    <n v="76.990453460620529"/>
    <x v="1"/>
    <s v="USD"/>
    <x v="326"/>
    <x v="328"/>
    <b v="0"/>
    <b v="0"/>
    <s v="music/indie rock"/>
    <x v="1"/>
    <x v="7"/>
  </r>
  <r>
    <x v="342"/>
    <x v="341"/>
    <x v="342"/>
    <n v="47900"/>
    <n v="31864"/>
    <n v="0.66521920668058454"/>
    <x v="0"/>
    <n v="328"/>
    <n v="97.146341463414629"/>
    <x v="1"/>
    <s v="USD"/>
    <x v="327"/>
    <x v="329"/>
    <b v="0"/>
    <b v="0"/>
    <s v="theater/plays"/>
    <x v="3"/>
    <x v="3"/>
  </r>
  <r>
    <x v="343"/>
    <x v="342"/>
    <x v="343"/>
    <n v="9000"/>
    <n v="4853"/>
    <n v="0.53922222222222227"/>
    <x v="0"/>
    <n v="147"/>
    <n v="33.013605442176868"/>
    <x v="1"/>
    <s v="USD"/>
    <x v="328"/>
    <x v="151"/>
    <b v="0"/>
    <b v="0"/>
    <s v="theater/plays"/>
    <x v="3"/>
    <x v="3"/>
  </r>
  <r>
    <x v="344"/>
    <x v="343"/>
    <x v="344"/>
    <n v="197600"/>
    <n v="82959"/>
    <n v="0.41983299595141699"/>
    <x v="0"/>
    <n v="830"/>
    <n v="99.950602409638549"/>
    <x v="1"/>
    <s v="USD"/>
    <x v="329"/>
    <x v="330"/>
    <b v="0"/>
    <b v="0"/>
    <s v="games/video games"/>
    <x v="6"/>
    <x v="11"/>
  </r>
  <r>
    <x v="345"/>
    <x v="344"/>
    <x v="345"/>
    <n v="157600"/>
    <n v="23159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x v="346"/>
    <x v="345"/>
    <x v="346"/>
    <n v="8000"/>
    <n v="2758"/>
    <n v="0.34475"/>
    <x v="0"/>
    <n v="25"/>
    <n v="110.32"/>
    <x v="1"/>
    <s v="USD"/>
    <x v="331"/>
    <x v="332"/>
    <b v="0"/>
    <b v="1"/>
    <s v="music/indie rock"/>
    <x v="1"/>
    <x v="7"/>
  </r>
  <r>
    <x v="347"/>
    <x v="346"/>
    <x v="347"/>
    <n v="900"/>
    <n v="12607"/>
    <n v="14.007777777777777"/>
    <x v="1"/>
    <n v="191"/>
    <n v="66.005235602094245"/>
    <x v="1"/>
    <s v="USD"/>
    <x v="332"/>
    <x v="333"/>
    <b v="0"/>
    <b v="0"/>
    <s v="technology/web"/>
    <x v="2"/>
    <x v="2"/>
  </r>
  <r>
    <x v="348"/>
    <x v="347"/>
    <x v="348"/>
    <n v="199000"/>
    <n v="142823"/>
    <n v="0.71770351758793971"/>
    <x v="0"/>
    <n v="3483"/>
    <n v="41.005742176284812"/>
    <x v="1"/>
    <s v="USD"/>
    <x v="333"/>
    <x v="334"/>
    <b v="0"/>
    <b v="0"/>
    <s v="food/food trucks"/>
    <x v="0"/>
    <x v="0"/>
  </r>
  <r>
    <x v="349"/>
    <x v="348"/>
    <x v="349"/>
    <n v="180800"/>
    <n v="95958"/>
    <n v="0.53074115044247783"/>
    <x v="0"/>
    <n v="923"/>
    <n v="103.96316359696641"/>
    <x v="1"/>
    <s v="USD"/>
    <x v="296"/>
    <x v="335"/>
    <b v="0"/>
    <b v="0"/>
    <s v="theater/plays"/>
    <x v="3"/>
    <x v="3"/>
  </r>
  <r>
    <x v="350"/>
    <x v="349"/>
    <x v="350"/>
    <n v="100"/>
    <n v="5"/>
    <n v="0.05"/>
    <x v="0"/>
    <n v="1"/>
    <n v="5"/>
    <x v="1"/>
    <s v="USD"/>
    <x v="334"/>
    <x v="336"/>
    <b v="0"/>
    <b v="1"/>
    <s v="music/jazz"/>
    <x v="1"/>
    <x v="17"/>
  </r>
  <r>
    <x v="351"/>
    <x v="350"/>
    <x v="351"/>
    <n v="74100"/>
    <n v="94631"/>
    <n v="1.2770715249662619"/>
    <x v="1"/>
    <n v="2013"/>
    <n v="47.009935419771487"/>
    <x v="1"/>
    <s v="USD"/>
    <x v="335"/>
    <x v="337"/>
    <b v="0"/>
    <b v="0"/>
    <s v="music/rock"/>
    <x v="1"/>
    <x v="1"/>
  </r>
  <r>
    <x v="352"/>
    <x v="351"/>
    <x v="352"/>
    <n v="2800"/>
    <n v="977"/>
    <n v="0.34892857142857142"/>
    <x v="0"/>
    <n v="33"/>
    <n v="29.606060606060606"/>
    <x v="0"/>
    <s v="CAD"/>
    <x v="336"/>
    <x v="338"/>
    <b v="0"/>
    <b v="0"/>
    <s v="theater/plays"/>
    <x v="3"/>
    <x v="3"/>
  </r>
  <r>
    <x v="353"/>
    <x v="352"/>
    <x v="353"/>
    <n v="33600"/>
    <n v="137961"/>
    <n v="4.105982142857143"/>
    <x v="1"/>
    <n v="1703"/>
    <n v="81.010569583088667"/>
    <x v="1"/>
    <s v="USD"/>
    <x v="337"/>
    <x v="339"/>
    <b v="0"/>
    <b v="0"/>
    <s v="theater/plays"/>
    <x v="3"/>
    <x v="3"/>
  </r>
  <r>
    <x v="354"/>
    <x v="353"/>
    <x v="354"/>
    <n v="6100"/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x v="355"/>
    <x v="354"/>
    <x v="355"/>
    <n v="3800"/>
    <n v="2241"/>
    <n v="0.58973684210526311"/>
    <x v="2"/>
    <n v="86"/>
    <n v="26.058139534883722"/>
    <x v="1"/>
    <s v="USD"/>
    <x v="339"/>
    <x v="341"/>
    <b v="0"/>
    <b v="0"/>
    <s v="technology/wearables"/>
    <x v="2"/>
    <x v="8"/>
  </r>
  <r>
    <x v="356"/>
    <x v="355"/>
    <x v="356"/>
    <n v="9300"/>
    <n v="3431"/>
    <n v="0.36892473118279567"/>
    <x v="0"/>
    <n v="40"/>
    <n v="85.775000000000006"/>
    <x v="6"/>
    <s v="EUR"/>
    <x v="340"/>
    <x v="342"/>
    <b v="0"/>
    <b v="0"/>
    <s v="theater/plays"/>
    <x v="3"/>
    <x v="3"/>
  </r>
  <r>
    <x v="357"/>
    <x v="356"/>
    <x v="357"/>
    <n v="2300"/>
    <n v="4253"/>
    <n v="1.8491304347826087"/>
    <x v="1"/>
    <n v="41"/>
    <n v="103.73170731707317"/>
    <x v="1"/>
    <s v="USD"/>
    <x v="341"/>
    <x v="343"/>
    <b v="0"/>
    <b v="0"/>
    <s v="games/video games"/>
    <x v="6"/>
    <x v="11"/>
  </r>
  <r>
    <x v="358"/>
    <x v="357"/>
    <x v="358"/>
    <n v="9700"/>
    <n v="1146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x v="359"/>
    <x v="358"/>
    <x v="359"/>
    <n v="4000"/>
    <n v="11948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x v="360"/>
    <x v="359"/>
    <x v="360"/>
    <n v="59700"/>
    <n v="135132"/>
    <n v="2.2635175879396985"/>
    <x v="1"/>
    <n v="2875"/>
    <n v="47.002434782608695"/>
    <x v="4"/>
    <s v="GBP"/>
    <x v="344"/>
    <x v="345"/>
    <b v="0"/>
    <b v="1"/>
    <s v="theater/plays"/>
    <x v="3"/>
    <x v="3"/>
  </r>
  <r>
    <x v="361"/>
    <x v="360"/>
    <x v="361"/>
    <n v="5500"/>
    <n v="9546"/>
    <n v="1.7356363636363636"/>
    <x v="1"/>
    <n v="88"/>
    <n v="108.47727272727273"/>
    <x v="1"/>
    <s v="USD"/>
    <x v="345"/>
    <x v="346"/>
    <b v="0"/>
    <b v="0"/>
    <s v="theater/plays"/>
    <x v="3"/>
    <x v="3"/>
  </r>
  <r>
    <x v="362"/>
    <x v="361"/>
    <x v="362"/>
    <n v="3700"/>
    <n v="13755"/>
    <n v="3.7175675675675675"/>
    <x v="1"/>
    <n v="191"/>
    <n v="72.015706806282722"/>
    <x v="1"/>
    <s v="USD"/>
    <x v="65"/>
    <x v="347"/>
    <b v="0"/>
    <b v="0"/>
    <s v="music/rock"/>
    <x v="1"/>
    <x v="1"/>
  </r>
  <r>
    <x v="363"/>
    <x v="362"/>
    <x v="363"/>
    <n v="5200"/>
    <n v="8330"/>
    <n v="1.601923076923077"/>
    <x v="1"/>
    <n v="139"/>
    <n v="59.928057553956833"/>
    <x v="1"/>
    <s v="USD"/>
    <x v="346"/>
    <x v="348"/>
    <b v="0"/>
    <b v="0"/>
    <s v="music/rock"/>
    <x v="1"/>
    <x v="1"/>
  </r>
  <r>
    <x v="364"/>
    <x v="363"/>
    <x v="364"/>
    <n v="900"/>
    <n v="14547"/>
    <n v="16.163333333333334"/>
    <x v="1"/>
    <n v="186"/>
    <n v="78.209677419354833"/>
    <x v="1"/>
    <s v="USD"/>
    <x v="347"/>
    <x v="349"/>
    <b v="0"/>
    <b v="0"/>
    <s v="music/indie rock"/>
    <x v="1"/>
    <x v="7"/>
  </r>
  <r>
    <x v="365"/>
    <x v="364"/>
    <x v="365"/>
    <n v="1600"/>
    <n v="11735"/>
    <n v="7.3343749999999996"/>
    <x v="1"/>
    <n v="112"/>
    <n v="104.77678571428571"/>
    <x v="2"/>
    <s v="AUD"/>
    <x v="348"/>
    <x v="350"/>
    <b v="0"/>
    <b v="0"/>
    <s v="theater/plays"/>
    <x v="3"/>
    <x v="3"/>
  </r>
  <r>
    <x v="366"/>
    <x v="365"/>
    <x v="366"/>
    <n v="1800"/>
    <n v="10658"/>
    <n v="5.9211111111111112"/>
    <x v="1"/>
    <n v="101"/>
    <n v="105.52475247524752"/>
    <x v="1"/>
    <s v="USD"/>
    <x v="349"/>
    <x v="351"/>
    <b v="0"/>
    <b v="1"/>
    <s v="theater/plays"/>
    <x v="3"/>
    <x v="3"/>
  </r>
  <r>
    <x v="367"/>
    <x v="366"/>
    <x v="367"/>
    <n v="9900"/>
    <n v="1870"/>
    <n v="0.18888888888888888"/>
    <x v="0"/>
    <n v="75"/>
    <n v="24.933333333333334"/>
    <x v="1"/>
    <s v="USD"/>
    <x v="350"/>
    <x v="33"/>
    <b v="0"/>
    <b v="1"/>
    <s v="theater/plays"/>
    <x v="3"/>
    <x v="3"/>
  </r>
  <r>
    <x v="368"/>
    <x v="367"/>
    <x v="368"/>
    <n v="5200"/>
    <n v="1439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x v="369"/>
    <x v="368"/>
    <x v="369"/>
    <n v="5400"/>
    <n v="14743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x v="370"/>
    <x v="369"/>
    <x v="370"/>
    <n v="112300"/>
    <n v="178965"/>
    <n v="1.593633125556545"/>
    <x v="1"/>
    <n v="5966"/>
    <n v="29.997485752598056"/>
    <x v="1"/>
    <s v="USD"/>
    <x v="353"/>
    <x v="354"/>
    <b v="0"/>
    <b v="0"/>
    <s v="theater/plays"/>
    <x v="3"/>
    <x v="3"/>
  </r>
  <r>
    <x v="371"/>
    <x v="370"/>
    <x v="371"/>
    <n v="189200"/>
    <n v="128410"/>
    <n v="0.67869978858350954"/>
    <x v="0"/>
    <n v="2176"/>
    <n v="59.011948529411768"/>
    <x v="1"/>
    <s v="USD"/>
    <x v="354"/>
    <x v="355"/>
    <b v="0"/>
    <b v="0"/>
    <s v="theater/plays"/>
    <x v="3"/>
    <x v="3"/>
  </r>
  <r>
    <x v="372"/>
    <x v="371"/>
    <x v="372"/>
    <n v="900"/>
    <n v="14324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x v="373"/>
    <x v="372"/>
    <x v="373"/>
    <n v="22500"/>
    <n v="164291"/>
    <n v="7.3018222222222224"/>
    <x v="1"/>
    <n v="2106"/>
    <n v="78.010921177587846"/>
    <x v="1"/>
    <s v="USD"/>
    <x v="356"/>
    <x v="357"/>
    <b v="0"/>
    <b v="0"/>
    <s v="theater/plays"/>
    <x v="3"/>
    <x v="3"/>
  </r>
  <r>
    <x v="374"/>
    <x v="373"/>
    <x v="374"/>
    <n v="167400"/>
    <n v="22073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x v="375"/>
    <x v="374"/>
    <x v="375"/>
    <n v="2700"/>
    <n v="1479"/>
    <n v="0.54777777777777781"/>
    <x v="0"/>
    <n v="25"/>
    <n v="59.16"/>
    <x v="1"/>
    <s v="USD"/>
    <x v="358"/>
    <x v="359"/>
    <b v="0"/>
    <b v="0"/>
    <s v="music/indie rock"/>
    <x v="1"/>
    <x v="7"/>
  </r>
  <r>
    <x v="376"/>
    <x v="375"/>
    <x v="376"/>
    <n v="3400"/>
    <n v="12275"/>
    <n v="3.6102941176470589"/>
    <x v="1"/>
    <n v="131"/>
    <n v="93.702290076335885"/>
    <x v="1"/>
    <s v="USD"/>
    <x v="359"/>
    <x v="360"/>
    <b v="0"/>
    <b v="0"/>
    <s v="music/rock"/>
    <x v="1"/>
    <x v="1"/>
  </r>
  <r>
    <x v="377"/>
    <x v="376"/>
    <x v="377"/>
    <n v="49700"/>
    <n v="5098"/>
    <n v="0.10257545271629778"/>
    <x v="0"/>
    <n v="127"/>
    <n v="40.14173228346457"/>
    <x v="1"/>
    <s v="USD"/>
    <x v="12"/>
    <x v="361"/>
    <b v="0"/>
    <b v="0"/>
    <s v="theater/plays"/>
    <x v="3"/>
    <x v="3"/>
  </r>
  <r>
    <x v="378"/>
    <x v="377"/>
    <x v="378"/>
    <n v="178200"/>
    <n v="24882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x v="379"/>
    <x v="378"/>
    <x v="379"/>
    <n v="7200"/>
    <n v="2912"/>
    <n v="0.40444444444444444"/>
    <x v="0"/>
    <n v="44"/>
    <n v="66.181818181818187"/>
    <x v="4"/>
    <s v="GBP"/>
    <x v="361"/>
    <x v="363"/>
    <b v="0"/>
    <b v="0"/>
    <s v="theater/plays"/>
    <x v="3"/>
    <x v="3"/>
  </r>
  <r>
    <x v="380"/>
    <x v="379"/>
    <x v="380"/>
    <n v="2500"/>
    <n v="4008"/>
    <n v="1.6032"/>
    <x v="1"/>
    <n v="84"/>
    <n v="47.714285714285715"/>
    <x v="1"/>
    <s v="USD"/>
    <x v="362"/>
    <x v="364"/>
    <b v="0"/>
    <b v="0"/>
    <s v="theater/plays"/>
    <x v="3"/>
    <x v="3"/>
  </r>
  <r>
    <x v="381"/>
    <x v="380"/>
    <x v="381"/>
    <n v="5300"/>
    <n v="9749"/>
    <n v="1.8394339622641509"/>
    <x v="1"/>
    <n v="155"/>
    <n v="62.896774193548389"/>
    <x v="1"/>
    <s v="USD"/>
    <x v="363"/>
    <x v="365"/>
    <b v="0"/>
    <b v="0"/>
    <s v="theater/plays"/>
    <x v="3"/>
    <x v="3"/>
  </r>
  <r>
    <x v="382"/>
    <x v="381"/>
    <x v="382"/>
    <n v="9100"/>
    <n v="5803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x v="383"/>
    <x v="382"/>
    <x v="383"/>
    <n v="6300"/>
    <n v="14199"/>
    <n v="2.2538095238095237"/>
    <x v="1"/>
    <n v="189"/>
    <n v="75.126984126984127"/>
    <x v="1"/>
    <s v="USD"/>
    <x v="210"/>
    <x v="285"/>
    <b v="0"/>
    <b v="1"/>
    <s v="food/food trucks"/>
    <x v="0"/>
    <x v="0"/>
  </r>
  <r>
    <x v="384"/>
    <x v="383"/>
    <x v="384"/>
    <n v="114400"/>
    <n v="1967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x v="385"/>
    <x v="384"/>
    <x v="385"/>
    <n v="38900"/>
    <n v="56859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x v="386"/>
    <x v="385"/>
    <x v="386"/>
    <n v="135500"/>
    <n v="103554"/>
    <n v="0.76423616236162362"/>
    <x v="0"/>
    <n v="1068"/>
    <n v="96.960674157303373"/>
    <x v="1"/>
    <s v="USD"/>
    <x v="367"/>
    <x v="369"/>
    <b v="0"/>
    <b v="0"/>
    <s v="theater/plays"/>
    <x v="3"/>
    <x v="3"/>
  </r>
  <r>
    <x v="387"/>
    <x v="386"/>
    <x v="387"/>
    <n v="109000"/>
    <n v="42795"/>
    <n v="0.39261467889908258"/>
    <x v="0"/>
    <n v="424"/>
    <n v="100.93160377358491"/>
    <x v="1"/>
    <s v="USD"/>
    <x v="368"/>
    <x v="370"/>
    <b v="0"/>
    <b v="0"/>
    <s v="technology/wearables"/>
    <x v="2"/>
    <x v="8"/>
  </r>
  <r>
    <x v="388"/>
    <x v="387"/>
    <x v="388"/>
    <n v="114800"/>
    <n v="12938"/>
    <n v="0.11270034843205574"/>
    <x v="3"/>
    <n v="145"/>
    <n v="89.227586206896547"/>
    <x v="5"/>
    <s v="CHF"/>
    <x v="369"/>
    <x v="371"/>
    <b v="0"/>
    <b v="0"/>
    <s v="music/indie rock"/>
    <x v="1"/>
    <x v="7"/>
  </r>
  <r>
    <x v="389"/>
    <x v="388"/>
    <x v="389"/>
    <n v="83000"/>
    <n v="101352"/>
    <n v="1.2211084337349398"/>
    <x v="1"/>
    <n v="1152"/>
    <n v="87.979166666666671"/>
    <x v="1"/>
    <s v="USD"/>
    <x v="370"/>
    <x v="372"/>
    <b v="0"/>
    <b v="0"/>
    <s v="theater/plays"/>
    <x v="3"/>
    <x v="3"/>
  </r>
  <r>
    <x v="390"/>
    <x v="389"/>
    <x v="390"/>
    <n v="2400"/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x v="391"/>
    <x v="390"/>
    <x v="391"/>
    <n v="60400"/>
    <n v="4393"/>
    <n v="7.27317880794702E-2"/>
    <x v="0"/>
    <n v="151"/>
    <n v="29.09271523178808"/>
    <x v="1"/>
    <s v="USD"/>
    <x v="287"/>
    <x v="374"/>
    <b v="0"/>
    <b v="0"/>
    <s v="publishing/nonfiction"/>
    <x v="5"/>
    <x v="9"/>
  </r>
  <r>
    <x v="392"/>
    <x v="391"/>
    <x v="392"/>
    <n v="102900"/>
    <n v="67546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x v="393"/>
    <x v="392"/>
    <x v="393"/>
    <n v="62800"/>
    <n v="143788"/>
    <n v="2.2896178343949045"/>
    <x v="1"/>
    <n v="3059"/>
    <n v="47.004903563255965"/>
    <x v="0"/>
    <s v="CAD"/>
    <x v="373"/>
    <x v="376"/>
    <b v="0"/>
    <b v="0"/>
    <s v="music/jazz"/>
    <x v="1"/>
    <x v="17"/>
  </r>
  <r>
    <x v="394"/>
    <x v="393"/>
    <x v="394"/>
    <n v="800"/>
    <n v="3755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x v="395"/>
    <x v="122"/>
    <x v="395"/>
    <n v="7100"/>
    <n v="9238"/>
    <n v="1.3011267605633803"/>
    <x v="1"/>
    <n v="220"/>
    <n v="41.990909090909092"/>
    <x v="1"/>
    <s v="USD"/>
    <x v="375"/>
    <x v="378"/>
    <b v="1"/>
    <b v="0"/>
    <s v="theater/plays"/>
    <x v="3"/>
    <x v="3"/>
  </r>
  <r>
    <x v="396"/>
    <x v="394"/>
    <x v="396"/>
    <n v="46100"/>
    <n v="77012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x v="397"/>
    <x v="395"/>
    <x v="397"/>
    <n v="8100"/>
    <n v="14083"/>
    <n v="1.738641975308642"/>
    <x v="1"/>
    <n v="454"/>
    <n v="31.019823788546255"/>
    <x v="1"/>
    <s v="USD"/>
    <x v="377"/>
    <x v="380"/>
    <b v="0"/>
    <b v="0"/>
    <s v="music/rock"/>
    <x v="1"/>
    <x v="1"/>
  </r>
  <r>
    <x v="398"/>
    <x v="396"/>
    <x v="398"/>
    <n v="1700"/>
    <n v="12202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x v="399"/>
    <x v="397"/>
    <x v="399"/>
    <n v="97300"/>
    <n v="62127"/>
    <n v="0.63850976361767731"/>
    <x v="0"/>
    <n v="941"/>
    <n v="66.022316684378325"/>
    <x v="1"/>
    <s v="USD"/>
    <x v="379"/>
    <x v="381"/>
    <b v="0"/>
    <b v="0"/>
    <s v="music/indie rock"/>
    <x v="1"/>
    <x v="7"/>
  </r>
  <r>
    <x v="400"/>
    <x v="398"/>
    <x v="400"/>
    <n v="100"/>
    <n v="2"/>
    <n v="0.02"/>
    <x v="0"/>
    <n v="1"/>
    <n v="2"/>
    <x v="1"/>
    <s v="USD"/>
    <x v="380"/>
    <x v="382"/>
    <b v="0"/>
    <b v="1"/>
    <s v="photography/photography books"/>
    <x v="7"/>
    <x v="14"/>
  </r>
  <r>
    <x v="401"/>
    <x v="399"/>
    <x v="401"/>
    <n v="900"/>
    <n v="13772"/>
    <n v="15.302222222222222"/>
    <x v="1"/>
    <n v="299"/>
    <n v="46.060200668896321"/>
    <x v="1"/>
    <s v="USD"/>
    <x v="381"/>
    <x v="383"/>
    <b v="0"/>
    <b v="0"/>
    <s v="theater/plays"/>
    <x v="3"/>
    <x v="3"/>
  </r>
  <r>
    <x v="402"/>
    <x v="400"/>
    <x v="402"/>
    <n v="7300"/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x v="403"/>
    <x v="401"/>
    <x v="403"/>
    <n v="195800"/>
    <n v="168820"/>
    <n v="0.86220633299284988"/>
    <x v="0"/>
    <n v="3015"/>
    <n v="55.99336650082919"/>
    <x v="0"/>
    <s v="CAD"/>
    <x v="125"/>
    <x v="385"/>
    <b v="0"/>
    <b v="1"/>
    <s v="theater/plays"/>
    <x v="3"/>
    <x v="3"/>
  </r>
  <r>
    <x v="404"/>
    <x v="402"/>
    <x v="404"/>
    <n v="48900"/>
    <n v="154321"/>
    <n v="3.1558486707566464"/>
    <x v="1"/>
    <n v="2237"/>
    <n v="68.985695127402778"/>
    <x v="1"/>
    <s v="USD"/>
    <x v="383"/>
    <x v="386"/>
    <b v="0"/>
    <b v="0"/>
    <s v="theater/plays"/>
    <x v="3"/>
    <x v="3"/>
  </r>
  <r>
    <x v="405"/>
    <x v="403"/>
    <x v="405"/>
    <n v="29600"/>
    <n v="26527"/>
    <n v="0.89618243243243245"/>
    <x v="0"/>
    <n v="435"/>
    <n v="60.981609195402299"/>
    <x v="1"/>
    <s v="USD"/>
    <x v="384"/>
    <x v="387"/>
    <b v="0"/>
    <b v="0"/>
    <s v="theater/plays"/>
    <x v="3"/>
    <x v="3"/>
  </r>
  <r>
    <x v="406"/>
    <x v="404"/>
    <x v="406"/>
    <n v="39300"/>
    <n v="71583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x v="407"/>
    <x v="405"/>
    <x v="407"/>
    <n v="3400"/>
    <n v="12100"/>
    <n v="3.5588235294117645"/>
    <x v="1"/>
    <n v="484"/>
    <n v="25"/>
    <x v="3"/>
    <s v="DKK"/>
    <x v="386"/>
    <x v="389"/>
    <b v="0"/>
    <b v="0"/>
    <s v="theater/plays"/>
    <x v="3"/>
    <x v="3"/>
  </r>
  <r>
    <x v="408"/>
    <x v="406"/>
    <x v="408"/>
    <n v="9200"/>
    <n v="12129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x v="409"/>
    <x v="97"/>
    <x v="409"/>
    <n v="135600"/>
    <n v="62804"/>
    <n v="0.46315634218289087"/>
    <x v="0"/>
    <n v="714"/>
    <n v="87.960784313725483"/>
    <x v="1"/>
    <s v="USD"/>
    <x v="388"/>
    <x v="391"/>
    <b v="0"/>
    <b v="0"/>
    <s v="music/rock"/>
    <x v="1"/>
    <x v="1"/>
  </r>
  <r>
    <x v="410"/>
    <x v="407"/>
    <x v="410"/>
    <n v="153700"/>
    <n v="55536"/>
    <n v="0.36132726089785294"/>
    <x v="2"/>
    <n v="1111"/>
    <n v="49.987398739873989"/>
    <x v="1"/>
    <s v="USD"/>
    <x v="277"/>
    <x v="277"/>
    <b v="0"/>
    <b v="0"/>
    <s v="games/mobile games"/>
    <x v="6"/>
    <x v="20"/>
  </r>
  <r>
    <x v="411"/>
    <x v="408"/>
    <x v="411"/>
    <n v="7800"/>
    <n v="8161"/>
    <n v="1.0462820512820512"/>
    <x v="1"/>
    <n v="82"/>
    <n v="99.524390243902445"/>
    <x v="1"/>
    <s v="USD"/>
    <x v="389"/>
    <x v="392"/>
    <b v="0"/>
    <b v="0"/>
    <s v="theater/plays"/>
    <x v="3"/>
    <x v="3"/>
  </r>
  <r>
    <x v="412"/>
    <x v="409"/>
    <x v="412"/>
    <n v="2100"/>
    <n v="14046"/>
    <n v="6.6885714285714286"/>
    <x v="1"/>
    <n v="134"/>
    <n v="104.82089552238806"/>
    <x v="1"/>
    <s v="USD"/>
    <x v="390"/>
    <x v="393"/>
    <b v="0"/>
    <b v="0"/>
    <s v="publishing/fiction"/>
    <x v="5"/>
    <x v="13"/>
  </r>
  <r>
    <x v="413"/>
    <x v="410"/>
    <x v="413"/>
    <n v="189500"/>
    <n v="117628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x v="414"/>
    <x v="411"/>
    <x v="414"/>
    <n v="188200"/>
    <n v="159405"/>
    <n v="0.84699787460148779"/>
    <x v="0"/>
    <n v="5497"/>
    <n v="28.998544660724033"/>
    <x v="1"/>
    <s v="USD"/>
    <x v="392"/>
    <x v="395"/>
    <b v="0"/>
    <b v="1"/>
    <s v="food/food trucks"/>
    <x v="0"/>
    <x v="0"/>
  </r>
  <r>
    <x v="415"/>
    <x v="412"/>
    <x v="415"/>
    <n v="113500"/>
    <n v="12552"/>
    <n v="0.11059030837004405"/>
    <x v="0"/>
    <n v="418"/>
    <n v="30.028708133971293"/>
    <x v="1"/>
    <s v="USD"/>
    <x v="393"/>
    <x v="396"/>
    <b v="0"/>
    <b v="0"/>
    <s v="theater/plays"/>
    <x v="3"/>
    <x v="3"/>
  </r>
  <r>
    <x v="416"/>
    <x v="413"/>
    <x v="416"/>
    <n v="134600"/>
    <n v="59007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x v="417"/>
    <x v="414"/>
    <x v="417"/>
    <n v="1700"/>
    <n v="943"/>
    <n v="0.55470588235294116"/>
    <x v="0"/>
    <n v="15"/>
    <n v="62.866666666666667"/>
    <x v="1"/>
    <s v="USD"/>
    <x v="395"/>
    <x v="398"/>
    <b v="0"/>
    <b v="0"/>
    <s v="theater/plays"/>
    <x v="3"/>
    <x v="3"/>
  </r>
  <r>
    <x v="418"/>
    <x v="32"/>
    <x v="418"/>
    <n v="163700"/>
    <n v="93963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x v="419"/>
    <x v="415"/>
    <x v="419"/>
    <n v="113800"/>
    <n v="140469"/>
    <n v="1.2343497363796134"/>
    <x v="1"/>
    <n v="5203"/>
    <n v="26.997693638285604"/>
    <x v="1"/>
    <s v="USD"/>
    <x v="397"/>
    <x v="348"/>
    <b v="0"/>
    <b v="0"/>
    <s v="technology/web"/>
    <x v="2"/>
    <x v="2"/>
  </r>
  <r>
    <x v="420"/>
    <x v="416"/>
    <x v="420"/>
    <n v="5000"/>
    <n v="6423"/>
    <n v="1.2846"/>
    <x v="1"/>
    <n v="94"/>
    <n v="68.329787234042556"/>
    <x v="1"/>
    <s v="USD"/>
    <x v="398"/>
    <x v="400"/>
    <b v="0"/>
    <b v="0"/>
    <s v="theater/plays"/>
    <x v="3"/>
    <x v="3"/>
  </r>
  <r>
    <x v="421"/>
    <x v="417"/>
    <x v="421"/>
    <n v="9400"/>
    <n v="60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x v="422"/>
    <x v="418"/>
    <x v="422"/>
    <n v="8700"/>
    <n v="11075"/>
    <n v="1.2729885057471264"/>
    <x v="1"/>
    <n v="205"/>
    <n v="54.024390243902438"/>
    <x v="1"/>
    <s v="USD"/>
    <x v="400"/>
    <x v="402"/>
    <b v="0"/>
    <b v="1"/>
    <s v="theater/plays"/>
    <x v="3"/>
    <x v="3"/>
  </r>
  <r>
    <x v="423"/>
    <x v="419"/>
    <x v="423"/>
    <n v="147800"/>
    <n v="15723"/>
    <n v="0.10638024357239513"/>
    <x v="0"/>
    <n v="162"/>
    <n v="97.055555555555557"/>
    <x v="1"/>
    <s v="USD"/>
    <x v="116"/>
    <x v="403"/>
    <b v="0"/>
    <b v="1"/>
    <s v="food/food trucks"/>
    <x v="0"/>
    <x v="0"/>
  </r>
  <r>
    <x v="424"/>
    <x v="420"/>
    <x v="424"/>
    <n v="5100"/>
    <n v="2064"/>
    <n v="0.40470588235294119"/>
    <x v="0"/>
    <n v="83"/>
    <n v="24.867469879518072"/>
    <x v="1"/>
    <s v="USD"/>
    <x v="401"/>
    <x v="404"/>
    <b v="0"/>
    <b v="0"/>
    <s v="music/indie rock"/>
    <x v="1"/>
    <x v="7"/>
  </r>
  <r>
    <x v="425"/>
    <x v="421"/>
    <x v="425"/>
    <n v="2700"/>
    <n v="7767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x v="426"/>
    <x v="422"/>
    <x v="426"/>
    <n v="1800"/>
    <n v="10313"/>
    <n v="5.7294444444444448"/>
    <x v="1"/>
    <n v="219"/>
    <n v="47.091324200913242"/>
    <x v="1"/>
    <s v="USD"/>
    <x v="403"/>
    <x v="406"/>
    <b v="0"/>
    <b v="0"/>
    <s v="theater/plays"/>
    <x v="3"/>
    <x v="3"/>
  </r>
  <r>
    <x v="427"/>
    <x v="423"/>
    <x v="427"/>
    <n v="174500"/>
    <n v="197018"/>
    <n v="1.1290429799426933"/>
    <x v="1"/>
    <n v="2526"/>
    <n v="77.996041171813147"/>
    <x v="1"/>
    <s v="USD"/>
    <x v="404"/>
    <x v="407"/>
    <b v="0"/>
    <b v="1"/>
    <s v="theater/plays"/>
    <x v="3"/>
    <x v="3"/>
  </r>
  <r>
    <x v="428"/>
    <x v="424"/>
    <x v="428"/>
    <n v="101400"/>
    <n v="47037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x v="429"/>
    <x v="425"/>
    <x v="429"/>
    <n v="191000"/>
    <n v="173191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x v="430"/>
    <x v="426"/>
    <x v="430"/>
    <n v="8100"/>
    <n v="5487"/>
    <n v="0.67740740740740746"/>
    <x v="0"/>
    <n v="84"/>
    <n v="65.321428571428569"/>
    <x v="1"/>
    <s v="USD"/>
    <x v="407"/>
    <x v="410"/>
    <b v="0"/>
    <b v="0"/>
    <s v="theater/plays"/>
    <x v="3"/>
    <x v="3"/>
  </r>
  <r>
    <x v="431"/>
    <x v="427"/>
    <x v="431"/>
    <n v="5100"/>
    <n v="9817"/>
    <n v="1.9249019607843136"/>
    <x v="1"/>
    <n v="94"/>
    <n v="104.43617021276596"/>
    <x v="1"/>
    <s v="USD"/>
    <x v="408"/>
    <x v="312"/>
    <b v="1"/>
    <b v="0"/>
    <s v="theater/plays"/>
    <x v="3"/>
    <x v="3"/>
  </r>
  <r>
    <x v="432"/>
    <x v="428"/>
    <x v="432"/>
    <n v="7700"/>
    <n v="6369"/>
    <n v="0.82714285714285718"/>
    <x v="0"/>
    <n v="91"/>
    <n v="69.989010989010993"/>
    <x v="1"/>
    <s v="USD"/>
    <x v="409"/>
    <x v="411"/>
    <b v="0"/>
    <b v="0"/>
    <s v="theater/plays"/>
    <x v="3"/>
    <x v="3"/>
  </r>
  <r>
    <x v="433"/>
    <x v="429"/>
    <x v="433"/>
    <n v="121400"/>
    <n v="65755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x v="434"/>
    <x v="430"/>
    <x v="434"/>
    <n v="5400"/>
    <n v="903"/>
    <n v="0.16722222222222222"/>
    <x v="3"/>
    <n v="10"/>
    <n v="90.3"/>
    <x v="0"/>
    <s v="CAD"/>
    <x v="411"/>
    <x v="413"/>
    <b v="1"/>
    <b v="0"/>
    <s v="theater/plays"/>
    <x v="3"/>
    <x v="3"/>
  </r>
  <r>
    <x v="435"/>
    <x v="431"/>
    <x v="435"/>
    <n v="152400"/>
    <n v="178120"/>
    <n v="1.168766404199475"/>
    <x v="1"/>
    <n v="1713"/>
    <n v="103.98131932282546"/>
    <x v="6"/>
    <s v="EUR"/>
    <x v="412"/>
    <x v="414"/>
    <b v="0"/>
    <b v="1"/>
    <s v="theater/plays"/>
    <x v="3"/>
    <x v="3"/>
  </r>
  <r>
    <x v="436"/>
    <x v="432"/>
    <x v="436"/>
    <n v="1300"/>
    <n v="13678"/>
    <n v="10.521538461538462"/>
    <x v="1"/>
    <n v="249"/>
    <n v="54.931726907630519"/>
    <x v="1"/>
    <s v="USD"/>
    <x v="413"/>
    <x v="354"/>
    <b v="0"/>
    <b v="0"/>
    <s v="music/jazz"/>
    <x v="1"/>
    <x v="17"/>
  </r>
  <r>
    <x v="437"/>
    <x v="433"/>
    <x v="437"/>
    <n v="8100"/>
    <n v="9969"/>
    <n v="1.2307407407407407"/>
    <x v="1"/>
    <n v="192"/>
    <n v="51.921875"/>
    <x v="1"/>
    <s v="USD"/>
    <x v="414"/>
    <x v="415"/>
    <b v="0"/>
    <b v="1"/>
    <s v="film &amp; video/animation"/>
    <x v="4"/>
    <x v="10"/>
  </r>
  <r>
    <x v="438"/>
    <x v="434"/>
    <x v="438"/>
    <n v="8300"/>
    <n v="14827"/>
    <n v="1.7863855421686747"/>
    <x v="1"/>
    <n v="247"/>
    <n v="60.02834008097166"/>
    <x v="1"/>
    <s v="USD"/>
    <x v="415"/>
    <x v="416"/>
    <b v="0"/>
    <b v="0"/>
    <s v="theater/plays"/>
    <x v="3"/>
    <x v="3"/>
  </r>
  <r>
    <x v="439"/>
    <x v="435"/>
    <x v="439"/>
    <n v="28400"/>
    <n v="100900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x v="440"/>
    <x v="436"/>
    <x v="440"/>
    <n v="102500"/>
    <n v="165954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x v="441"/>
    <x v="437"/>
    <x v="441"/>
    <n v="7000"/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x v="442"/>
    <x v="438"/>
    <x v="442"/>
    <n v="5400"/>
    <n v="10731"/>
    <n v="1.9872222222222222"/>
    <x v="1"/>
    <n v="143"/>
    <n v="75.04195804195804"/>
    <x v="6"/>
    <s v="EUR"/>
    <x v="419"/>
    <x v="420"/>
    <b v="0"/>
    <b v="0"/>
    <s v="theater/plays"/>
    <x v="3"/>
    <x v="3"/>
  </r>
  <r>
    <x v="443"/>
    <x v="439"/>
    <x v="443"/>
    <n v="9300"/>
    <n v="3232"/>
    <n v="0.34752688172043011"/>
    <x v="3"/>
    <n v="90"/>
    <n v="35.911111111111111"/>
    <x v="1"/>
    <s v="USD"/>
    <x v="420"/>
    <x v="421"/>
    <b v="0"/>
    <b v="0"/>
    <s v="theater/plays"/>
    <x v="3"/>
    <x v="3"/>
  </r>
  <r>
    <x v="444"/>
    <x v="347"/>
    <x v="444"/>
    <n v="6200"/>
    <n v="10938"/>
    <n v="1.7641935483870967"/>
    <x v="1"/>
    <n v="296"/>
    <n v="36.952702702702702"/>
    <x v="1"/>
    <s v="USD"/>
    <x v="421"/>
    <x v="422"/>
    <b v="0"/>
    <b v="1"/>
    <s v="music/indie rock"/>
    <x v="1"/>
    <x v="7"/>
  </r>
  <r>
    <x v="445"/>
    <x v="440"/>
    <x v="445"/>
    <n v="2100"/>
    <n v="10739"/>
    <n v="5.1138095238095236"/>
    <x v="1"/>
    <n v="170"/>
    <n v="63.170588235294119"/>
    <x v="1"/>
    <s v="USD"/>
    <x v="422"/>
    <x v="423"/>
    <b v="0"/>
    <b v="1"/>
    <s v="theater/plays"/>
    <x v="3"/>
    <x v="3"/>
  </r>
  <r>
    <x v="446"/>
    <x v="441"/>
    <x v="446"/>
    <n v="6800"/>
    <n v="5579"/>
    <n v="0.82044117647058823"/>
    <x v="0"/>
    <n v="186"/>
    <n v="29.99462365591398"/>
    <x v="1"/>
    <s v="USD"/>
    <x v="423"/>
    <x v="424"/>
    <b v="0"/>
    <b v="0"/>
    <s v="technology/wearables"/>
    <x v="2"/>
    <x v="8"/>
  </r>
  <r>
    <x v="447"/>
    <x v="442"/>
    <x v="447"/>
    <n v="155200"/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x v="448"/>
    <x v="443"/>
    <x v="448"/>
    <n v="89900"/>
    <n v="45384"/>
    <n v="0.50482758620689661"/>
    <x v="0"/>
    <n v="605"/>
    <n v="75.014876033057845"/>
    <x v="1"/>
    <s v="USD"/>
    <x v="425"/>
    <x v="426"/>
    <b v="0"/>
    <b v="1"/>
    <s v="games/video games"/>
    <x v="6"/>
    <x v="11"/>
  </r>
  <r>
    <x v="449"/>
    <x v="444"/>
    <x v="449"/>
    <n v="900"/>
    <n v="8703"/>
    <n v="9.67"/>
    <x v="1"/>
    <n v="86"/>
    <n v="101.19767441860465"/>
    <x v="3"/>
    <s v="DKK"/>
    <x v="426"/>
    <x v="427"/>
    <b v="0"/>
    <b v="0"/>
    <s v="games/video games"/>
    <x v="6"/>
    <x v="11"/>
  </r>
  <r>
    <x v="450"/>
    <x v="445"/>
    <x v="450"/>
    <n v="100"/>
    <n v="4"/>
    <n v="0.04"/>
    <x v="0"/>
    <n v="1"/>
    <n v="4"/>
    <x v="0"/>
    <s v="CAD"/>
    <x v="427"/>
    <x v="428"/>
    <b v="0"/>
    <b v="0"/>
    <s v="film &amp; video/animation"/>
    <x v="4"/>
    <x v="10"/>
  </r>
  <r>
    <x v="451"/>
    <x v="446"/>
    <x v="451"/>
    <n v="148400"/>
    <n v="182302"/>
    <n v="1.2284501347708894"/>
    <x v="1"/>
    <n v="6286"/>
    <n v="29.001272669424118"/>
    <x v="1"/>
    <s v="USD"/>
    <x v="428"/>
    <x v="429"/>
    <b v="0"/>
    <b v="0"/>
    <s v="music/rock"/>
    <x v="1"/>
    <x v="1"/>
  </r>
  <r>
    <x v="452"/>
    <x v="447"/>
    <x v="452"/>
    <n v="4800"/>
    <n v="30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x v="453"/>
    <x v="448"/>
    <x v="453"/>
    <n v="182400"/>
    <n v="102749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x v="454"/>
    <x v="449"/>
    <x v="454"/>
    <n v="4000"/>
    <n v="1763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x v="455"/>
    <x v="450"/>
    <x v="455"/>
    <n v="116500"/>
    <n v="137904"/>
    <n v="1.1837253218884121"/>
    <x v="1"/>
    <n v="3727"/>
    <n v="37.001341561577675"/>
    <x v="1"/>
    <s v="USD"/>
    <x v="431"/>
    <x v="433"/>
    <b v="0"/>
    <b v="0"/>
    <s v="theater/plays"/>
    <x v="3"/>
    <x v="3"/>
  </r>
  <r>
    <x v="456"/>
    <x v="451"/>
    <x v="456"/>
    <n v="146400"/>
    <n v="152438"/>
    <n v="1.041243169398907"/>
    <x v="1"/>
    <n v="1605"/>
    <n v="94.976947040498445"/>
    <x v="1"/>
    <s v="USD"/>
    <x v="432"/>
    <x v="434"/>
    <b v="0"/>
    <b v="1"/>
    <s v="music/indie rock"/>
    <x v="1"/>
    <x v="7"/>
  </r>
  <r>
    <x v="457"/>
    <x v="452"/>
    <x v="457"/>
    <n v="5000"/>
    <n v="1332"/>
    <n v="0.26640000000000003"/>
    <x v="0"/>
    <n v="46"/>
    <n v="28.956521739130434"/>
    <x v="1"/>
    <s v="USD"/>
    <x v="433"/>
    <x v="435"/>
    <b v="0"/>
    <b v="0"/>
    <s v="theater/plays"/>
    <x v="3"/>
    <x v="3"/>
  </r>
  <r>
    <x v="458"/>
    <x v="453"/>
    <x v="458"/>
    <n v="33800"/>
    <n v="118706"/>
    <n v="3.5120118343195266"/>
    <x v="1"/>
    <n v="2120"/>
    <n v="55.993396226415094"/>
    <x v="1"/>
    <s v="USD"/>
    <x v="434"/>
    <x v="436"/>
    <b v="0"/>
    <b v="0"/>
    <s v="theater/plays"/>
    <x v="3"/>
    <x v="3"/>
  </r>
  <r>
    <x v="459"/>
    <x v="454"/>
    <x v="459"/>
    <n v="6300"/>
    <n v="5674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x v="460"/>
    <x v="455"/>
    <x v="460"/>
    <n v="2400"/>
    <n v="4119"/>
    <n v="1.7162500000000001"/>
    <x v="1"/>
    <n v="50"/>
    <n v="82.38"/>
    <x v="1"/>
    <s v="USD"/>
    <x v="8"/>
    <x v="438"/>
    <b v="0"/>
    <b v="0"/>
    <s v="theater/plays"/>
    <x v="3"/>
    <x v="3"/>
  </r>
  <r>
    <x v="461"/>
    <x v="456"/>
    <x v="461"/>
    <n v="98800"/>
    <n v="1393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x v="462"/>
    <x v="457"/>
    <x v="462"/>
    <n v="188800"/>
    <n v="57734"/>
    <n v="0.30579449152542371"/>
    <x v="0"/>
    <n v="535"/>
    <n v="107.91401869158878"/>
    <x v="1"/>
    <s v="USD"/>
    <x v="385"/>
    <x v="440"/>
    <b v="0"/>
    <b v="0"/>
    <s v="games/mobile games"/>
    <x v="6"/>
    <x v="20"/>
  </r>
  <r>
    <x v="463"/>
    <x v="458"/>
    <x v="463"/>
    <n v="134300"/>
    <n v="145265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x v="464"/>
    <x v="459"/>
    <x v="464"/>
    <n v="71200"/>
    <n v="95020"/>
    <n v="1.3345505617977529"/>
    <x v="1"/>
    <n v="2436"/>
    <n v="39.006568144499177"/>
    <x v="1"/>
    <s v="USD"/>
    <x v="438"/>
    <x v="442"/>
    <b v="0"/>
    <b v="0"/>
    <s v="theater/plays"/>
    <x v="3"/>
    <x v="3"/>
  </r>
  <r>
    <x v="465"/>
    <x v="460"/>
    <x v="465"/>
    <n v="4700"/>
    <n v="8829"/>
    <n v="1.8785106382978722"/>
    <x v="1"/>
    <n v="80"/>
    <n v="110.3625"/>
    <x v="1"/>
    <s v="USD"/>
    <x v="439"/>
    <x v="443"/>
    <b v="0"/>
    <b v="0"/>
    <s v="publishing/translations"/>
    <x v="5"/>
    <x v="18"/>
  </r>
  <r>
    <x v="466"/>
    <x v="461"/>
    <x v="466"/>
    <n v="1200"/>
    <n v="3984"/>
    <n v="3.32"/>
    <x v="1"/>
    <n v="42"/>
    <n v="94.857142857142861"/>
    <x v="1"/>
    <s v="USD"/>
    <x v="440"/>
    <x v="444"/>
    <b v="0"/>
    <b v="1"/>
    <s v="technology/wearables"/>
    <x v="2"/>
    <x v="8"/>
  </r>
  <r>
    <x v="467"/>
    <x v="462"/>
    <x v="467"/>
    <n v="1400"/>
    <n v="8053"/>
    <n v="5.7521428571428572"/>
    <x v="1"/>
    <n v="139"/>
    <n v="57.935251798561154"/>
    <x v="0"/>
    <s v="CAD"/>
    <x v="441"/>
    <x v="445"/>
    <b v="0"/>
    <b v="1"/>
    <s v="technology/web"/>
    <x v="2"/>
    <x v="2"/>
  </r>
  <r>
    <x v="468"/>
    <x v="463"/>
    <x v="468"/>
    <n v="4000"/>
    <n v="1620"/>
    <n v="0.40500000000000003"/>
    <x v="0"/>
    <n v="16"/>
    <n v="101.25"/>
    <x v="1"/>
    <s v="USD"/>
    <x v="442"/>
    <x v="368"/>
    <b v="0"/>
    <b v="0"/>
    <s v="theater/plays"/>
    <x v="3"/>
    <x v="3"/>
  </r>
  <r>
    <x v="469"/>
    <x v="464"/>
    <x v="469"/>
    <n v="5600"/>
    <n v="10328"/>
    <n v="1.8442857142857143"/>
    <x v="1"/>
    <n v="159"/>
    <n v="64.95597484276729"/>
    <x v="1"/>
    <s v="USD"/>
    <x v="443"/>
    <x v="446"/>
    <b v="0"/>
    <b v="0"/>
    <s v="film &amp; video/drama"/>
    <x v="4"/>
    <x v="6"/>
  </r>
  <r>
    <x v="470"/>
    <x v="465"/>
    <x v="470"/>
    <n v="3600"/>
    <n v="10289"/>
    <n v="2.8580555555555556"/>
    <x v="1"/>
    <n v="381"/>
    <n v="27.00524934383202"/>
    <x v="1"/>
    <s v="USD"/>
    <x v="315"/>
    <x v="447"/>
    <b v="0"/>
    <b v="0"/>
    <s v="technology/wearables"/>
    <x v="2"/>
    <x v="8"/>
  </r>
  <r>
    <x v="471"/>
    <x v="197"/>
    <x v="471"/>
    <n v="3100"/>
    <n v="9889"/>
    <n v="3.19"/>
    <x v="1"/>
    <n v="194"/>
    <n v="50.97422680412371"/>
    <x v="4"/>
    <s v="GBP"/>
    <x v="444"/>
    <x v="448"/>
    <b v="0"/>
    <b v="1"/>
    <s v="food/food trucks"/>
    <x v="0"/>
    <x v="0"/>
  </r>
  <r>
    <x v="472"/>
    <x v="466"/>
    <x v="472"/>
    <n v="153800"/>
    <n v="60342"/>
    <n v="0.39234070221066319"/>
    <x v="0"/>
    <n v="575"/>
    <n v="104.94260869565217"/>
    <x v="1"/>
    <s v="USD"/>
    <x v="445"/>
    <x v="178"/>
    <b v="0"/>
    <b v="0"/>
    <s v="music/rock"/>
    <x v="1"/>
    <x v="1"/>
  </r>
  <r>
    <x v="473"/>
    <x v="467"/>
    <x v="473"/>
    <n v="5000"/>
    <n v="8907"/>
    <n v="1.7814000000000001"/>
    <x v="1"/>
    <n v="106"/>
    <n v="84.028301886792448"/>
    <x v="1"/>
    <s v="USD"/>
    <x v="446"/>
    <x v="449"/>
    <b v="0"/>
    <b v="0"/>
    <s v="music/electric music"/>
    <x v="1"/>
    <x v="5"/>
  </r>
  <r>
    <x v="474"/>
    <x v="468"/>
    <x v="474"/>
    <n v="4000"/>
    <n v="14606"/>
    <n v="3.6515"/>
    <x v="1"/>
    <n v="142"/>
    <n v="102.85915492957747"/>
    <x v="1"/>
    <s v="USD"/>
    <x v="447"/>
    <x v="450"/>
    <b v="0"/>
    <b v="0"/>
    <s v="film &amp; video/television"/>
    <x v="4"/>
    <x v="19"/>
  </r>
  <r>
    <x v="475"/>
    <x v="469"/>
    <x v="475"/>
    <n v="7400"/>
    <n v="8432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x v="476"/>
    <x v="470"/>
    <x v="476"/>
    <n v="191500"/>
    <n v="57122"/>
    <n v="0.29828720626631855"/>
    <x v="0"/>
    <n v="1120"/>
    <n v="51.001785714285717"/>
    <x v="1"/>
    <s v="USD"/>
    <x v="342"/>
    <x v="452"/>
    <b v="0"/>
    <b v="0"/>
    <s v="publishing/fiction"/>
    <x v="5"/>
    <x v="13"/>
  </r>
  <r>
    <x v="477"/>
    <x v="471"/>
    <x v="477"/>
    <n v="8500"/>
    <n v="4613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x v="478"/>
    <x v="472"/>
    <x v="478"/>
    <n v="68800"/>
    <n v="162603"/>
    <n v="2.3634156976744185"/>
    <x v="1"/>
    <n v="2756"/>
    <n v="58.999637155297535"/>
    <x v="1"/>
    <s v="USD"/>
    <x v="450"/>
    <x v="454"/>
    <b v="0"/>
    <b v="0"/>
    <s v="technology/wearables"/>
    <x v="2"/>
    <x v="8"/>
  </r>
  <r>
    <x v="479"/>
    <x v="473"/>
    <x v="479"/>
    <n v="2400"/>
    <n v="12310"/>
    <n v="5.1291666666666664"/>
    <x v="1"/>
    <n v="173"/>
    <n v="71.156069364161851"/>
    <x v="4"/>
    <s v="GBP"/>
    <x v="451"/>
    <x v="455"/>
    <b v="0"/>
    <b v="0"/>
    <s v="food/food trucks"/>
    <x v="0"/>
    <x v="0"/>
  </r>
  <r>
    <x v="480"/>
    <x v="474"/>
    <x v="480"/>
    <n v="8600"/>
    <n v="8656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x v="481"/>
    <x v="475"/>
    <x v="481"/>
    <n v="196600"/>
    <n v="159931"/>
    <n v="0.81348423194303154"/>
    <x v="0"/>
    <n v="1538"/>
    <n v="103.98634590377114"/>
    <x v="1"/>
    <s v="USD"/>
    <x v="453"/>
    <x v="457"/>
    <b v="0"/>
    <b v="1"/>
    <s v="theater/plays"/>
    <x v="3"/>
    <x v="3"/>
  </r>
  <r>
    <x v="482"/>
    <x v="476"/>
    <x v="482"/>
    <n v="4200"/>
    <n v="689"/>
    <n v="0.16404761904761905"/>
    <x v="0"/>
    <n v="9"/>
    <n v="76.555555555555557"/>
    <x v="1"/>
    <s v="USD"/>
    <x v="454"/>
    <x v="458"/>
    <b v="0"/>
    <b v="1"/>
    <s v="publishing/fiction"/>
    <x v="5"/>
    <x v="13"/>
  </r>
  <r>
    <x v="483"/>
    <x v="477"/>
    <x v="483"/>
    <n v="91400"/>
    <n v="48236"/>
    <n v="0.52774617067833696"/>
    <x v="0"/>
    <n v="554"/>
    <n v="87.068592057761734"/>
    <x v="1"/>
    <s v="USD"/>
    <x v="455"/>
    <x v="459"/>
    <b v="0"/>
    <b v="0"/>
    <s v="theater/plays"/>
    <x v="3"/>
    <x v="3"/>
  </r>
  <r>
    <x v="484"/>
    <x v="478"/>
    <x v="484"/>
    <n v="29600"/>
    <n v="77021"/>
    <n v="2.6020608108108108"/>
    <x v="1"/>
    <n v="1572"/>
    <n v="48.99554707379135"/>
    <x v="4"/>
    <s v="GBP"/>
    <x v="456"/>
    <x v="460"/>
    <b v="0"/>
    <b v="1"/>
    <s v="food/food trucks"/>
    <x v="0"/>
    <x v="0"/>
  </r>
  <r>
    <x v="485"/>
    <x v="479"/>
    <x v="485"/>
    <n v="90600"/>
    <n v="27844"/>
    <n v="0.30732891832229581"/>
    <x v="0"/>
    <n v="648"/>
    <n v="42.969135802469133"/>
    <x v="4"/>
    <s v="GBP"/>
    <x v="457"/>
    <x v="461"/>
    <b v="0"/>
    <b v="0"/>
    <s v="theater/plays"/>
    <x v="3"/>
    <x v="3"/>
  </r>
  <r>
    <x v="486"/>
    <x v="480"/>
    <x v="486"/>
    <n v="5200"/>
    <n v="702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x v="487"/>
    <x v="481"/>
    <x v="487"/>
    <n v="110300"/>
    <n v="197024"/>
    <n v="1.7862556663644606"/>
    <x v="1"/>
    <n v="2346"/>
    <n v="83.982949701619773"/>
    <x v="1"/>
    <s v="USD"/>
    <x v="459"/>
    <x v="463"/>
    <b v="0"/>
    <b v="0"/>
    <s v="theater/plays"/>
    <x v="3"/>
    <x v="3"/>
  </r>
  <r>
    <x v="488"/>
    <x v="482"/>
    <x v="488"/>
    <n v="5300"/>
    <n v="11663"/>
    <n v="2.2005660377358489"/>
    <x v="1"/>
    <n v="115"/>
    <n v="101.41739130434783"/>
    <x v="1"/>
    <s v="USD"/>
    <x v="460"/>
    <x v="464"/>
    <b v="0"/>
    <b v="0"/>
    <s v="theater/plays"/>
    <x v="3"/>
    <x v="3"/>
  </r>
  <r>
    <x v="489"/>
    <x v="483"/>
    <x v="489"/>
    <n v="9200"/>
    <n v="9339"/>
    <n v="1.015108695652174"/>
    <x v="1"/>
    <n v="85"/>
    <n v="109.87058823529412"/>
    <x v="6"/>
    <s v="EUR"/>
    <x v="461"/>
    <x v="465"/>
    <b v="0"/>
    <b v="0"/>
    <s v="technology/wearables"/>
    <x v="2"/>
    <x v="8"/>
  </r>
  <r>
    <x v="490"/>
    <x v="484"/>
    <x v="490"/>
    <n v="2400"/>
    <n v="4596"/>
    <n v="1.915"/>
    <x v="1"/>
    <n v="144"/>
    <n v="31.916666666666668"/>
    <x v="1"/>
    <s v="USD"/>
    <x v="462"/>
    <x v="466"/>
    <b v="0"/>
    <b v="0"/>
    <s v="journalism/audio"/>
    <x v="8"/>
    <x v="23"/>
  </r>
  <r>
    <x v="491"/>
    <x v="485"/>
    <x v="491"/>
    <n v="56800"/>
    <n v="173437"/>
    <n v="3.0534683098591549"/>
    <x v="1"/>
    <n v="2443"/>
    <n v="70.993450675399103"/>
    <x v="1"/>
    <s v="USD"/>
    <x v="463"/>
    <x v="467"/>
    <b v="0"/>
    <b v="1"/>
    <s v="food/food trucks"/>
    <x v="0"/>
    <x v="0"/>
  </r>
  <r>
    <x v="492"/>
    <x v="486"/>
    <x v="492"/>
    <n v="191000"/>
    <n v="45831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x v="493"/>
    <x v="487"/>
    <x v="493"/>
    <n v="900"/>
    <n v="6514"/>
    <n v="7.2377777777777776"/>
    <x v="1"/>
    <n v="64"/>
    <n v="101.78125"/>
    <x v="1"/>
    <s v="USD"/>
    <x v="465"/>
    <x v="469"/>
    <b v="0"/>
    <b v="0"/>
    <s v="photography/photography books"/>
    <x v="7"/>
    <x v="14"/>
  </r>
  <r>
    <x v="494"/>
    <x v="488"/>
    <x v="494"/>
    <n v="2500"/>
    <n v="13684"/>
    <n v="5.4736000000000002"/>
    <x v="1"/>
    <n v="268"/>
    <n v="51.059701492537314"/>
    <x v="1"/>
    <s v="USD"/>
    <x v="466"/>
    <x v="470"/>
    <b v="0"/>
    <b v="0"/>
    <s v="technology/wearables"/>
    <x v="2"/>
    <x v="8"/>
  </r>
  <r>
    <x v="495"/>
    <x v="489"/>
    <x v="495"/>
    <n v="3200"/>
    <n v="13264"/>
    <n v="4.1449999999999996"/>
    <x v="1"/>
    <n v="195"/>
    <n v="68.02051282051282"/>
    <x v="3"/>
    <s v="DKK"/>
    <x v="467"/>
    <x v="471"/>
    <b v="0"/>
    <b v="0"/>
    <s v="theater/plays"/>
    <x v="3"/>
    <x v="3"/>
  </r>
  <r>
    <x v="496"/>
    <x v="490"/>
    <x v="496"/>
    <n v="183800"/>
    <n v="1667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x v="497"/>
    <x v="491"/>
    <x v="497"/>
    <n v="9800"/>
    <n v="334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x v="498"/>
    <x v="492"/>
    <x v="498"/>
    <n v="193400"/>
    <n v="46317"/>
    <n v="0.239488107549121"/>
    <x v="0"/>
    <n v="579"/>
    <n v="79.994818652849744"/>
    <x v="3"/>
    <s v="DKK"/>
    <x v="470"/>
    <x v="474"/>
    <b v="0"/>
    <b v="0"/>
    <s v="technology/web"/>
    <x v="2"/>
    <x v="2"/>
  </r>
  <r>
    <x v="499"/>
    <x v="493"/>
    <x v="499"/>
    <n v="163800"/>
    <n v="78743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x v="500"/>
    <x v="494"/>
    <x v="500"/>
    <n v="100"/>
    <n v="0"/>
    <n v="0"/>
    <x v="0"/>
    <n v="0"/>
    <n v="0"/>
    <x v="1"/>
    <s v="USD"/>
    <x v="472"/>
    <x v="380"/>
    <b v="0"/>
    <b v="1"/>
    <s v="theater/plays"/>
    <x v="3"/>
    <x v="3"/>
  </r>
  <r>
    <x v="501"/>
    <x v="495"/>
    <x v="501"/>
    <n v="153600"/>
    <n v="107743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x v="502"/>
    <x v="212"/>
    <x v="502"/>
    <n v="1300"/>
    <n v="6889"/>
    <n v="5.2992307692307694"/>
    <x v="1"/>
    <n v="186"/>
    <n v="37.037634408602152"/>
    <x v="2"/>
    <s v="AUD"/>
    <x v="474"/>
    <x v="476"/>
    <b v="0"/>
    <b v="1"/>
    <s v="games/video games"/>
    <x v="6"/>
    <x v="11"/>
  </r>
  <r>
    <x v="503"/>
    <x v="496"/>
    <x v="503"/>
    <n v="25500"/>
    <n v="45983"/>
    <n v="1.8032549019607844"/>
    <x v="1"/>
    <n v="460"/>
    <n v="99.963043478260872"/>
    <x v="1"/>
    <s v="USD"/>
    <x v="72"/>
    <x v="477"/>
    <b v="0"/>
    <b v="0"/>
    <s v="film &amp; video/drama"/>
    <x v="4"/>
    <x v="6"/>
  </r>
  <r>
    <x v="504"/>
    <x v="497"/>
    <x v="504"/>
    <n v="7500"/>
    <n v="6924"/>
    <n v="0.92320000000000002"/>
    <x v="0"/>
    <n v="62"/>
    <n v="111.6774193548387"/>
    <x v="6"/>
    <s v="EUR"/>
    <x v="443"/>
    <x v="478"/>
    <b v="0"/>
    <b v="0"/>
    <s v="music/rock"/>
    <x v="1"/>
    <x v="1"/>
  </r>
  <r>
    <x v="505"/>
    <x v="498"/>
    <x v="505"/>
    <n v="89900"/>
    <n v="12497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x v="506"/>
    <x v="499"/>
    <x v="506"/>
    <n v="18000"/>
    <n v="166874"/>
    <n v="9.2707777777777771"/>
    <x v="1"/>
    <n v="2528"/>
    <n v="66.010284810126578"/>
    <x v="1"/>
    <s v="USD"/>
    <x v="81"/>
    <x v="480"/>
    <b v="0"/>
    <b v="1"/>
    <s v="theater/plays"/>
    <x v="3"/>
    <x v="3"/>
  </r>
  <r>
    <x v="507"/>
    <x v="500"/>
    <x v="507"/>
    <n v="2100"/>
    <n v="837"/>
    <n v="0.39857142857142858"/>
    <x v="0"/>
    <n v="19"/>
    <n v="44.05263157894737"/>
    <x v="1"/>
    <s v="USD"/>
    <x v="476"/>
    <x v="481"/>
    <b v="0"/>
    <b v="1"/>
    <s v="technology/web"/>
    <x v="2"/>
    <x v="2"/>
  </r>
  <r>
    <x v="508"/>
    <x v="501"/>
    <x v="508"/>
    <n v="172700"/>
    <n v="193820"/>
    <n v="1.1222929936305732"/>
    <x v="1"/>
    <n v="3657"/>
    <n v="52.999726551818434"/>
    <x v="1"/>
    <s v="USD"/>
    <x v="192"/>
    <x v="482"/>
    <b v="0"/>
    <b v="0"/>
    <s v="theater/plays"/>
    <x v="3"/>
    <x v="3"/>
  </r>
  <r>
    <x v="509"/>
    <x v="173"/>
    <x v="509"/>
    <n v="168500"/>
    <n v="119510"/>
    <n v="0.70925816023738875"/>
    <x v="0"/>
    <n v="1258"/>
    <n v="95"/>
    <x v="1"/>
    <s v="USD"/>
    <x v="477"/>
    <x v="483"/>
    <b v="0"/>
    <b v="0"/>
    <s v="theater/plays"/>
    <x v="3"/>
    <x v="3"/>
  </r>
  <r>
    <x v="510"/>
    <x v="502"/>
    <x v="510"/>
    <n v="7800"/>
    <n v="9289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x v="511"/>
    <x v="503"/>
    <x v="511"/>
    <n v="147800"/>
    <n v="35498"/>
    <n v="0.24017591339648173"/>
    <x v="0"/>
    <n v="362"/>
    <n v="98.060773480662988"/>
    <x v="1"/>
    <s v="USD"/>
    <x v="479"/>
    <x v="265"/>
    <b v="0"/>
    <b v="0"/>
    <s v="theater/plays"/>
    <x v="3"/>
    <x v="3"/>
  </r>
  <r>
    <x v="512"/>
    <x v="504"/>
    <x v="512"/>
    <n v="9100"/>
    <n v="12678"/>
    <n v="1.3931868131868133"/>
    <x v="1"/>
    <n v="239"/>
    <n v="53.046025104602514"/>
    <x v="1"/>
    <s v="USD"/>
    <x v="480"/>
    <x v="485"/>
    <b v="0"/>
    <b v="1"/>
    <s v="games/video games"/>
    <x v="6"/>
    <x v="11"/>
  </r>
  <r>
    <x v="513"/>
    <x v="505"/>
    <x v="513"/>
    <n v="8300"/>
    <n v="3260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x v="514"/>
    <x v="506"/>
    <x v="514"/>
    <n v="138700"/>
    <n v="31123"/>
    <n v="0.22439077144917088"/>
    <x v="3"/>
    <n v="528"/>
    <n v="58.945075757575758"/>
    <x v="5"/>
    <s v="CHF"/>
    <x v="481"/>
    <x v="412"/>
    <b v="0"/>
    <b v="1"/>
    <s v="music/rock"/>
    <x v="1"/>
    <x v="1"/>
  </r>
  <r>
    <x v="515"/>
    <x v="507"/>
    <x v="515"/>
    <n v="8600"/>
    <n v="4797"/>
    <n v="0.55779069767441858"/>
    <x v="0"/>
    <n v="133"/>
    <n v="36.067669172932334"/>
    <x v="0"/>
    <s v="CAD"/>
    <x v="482"/>
    <x v="487"/>
    <b v="0"/>
    <b v="1"/>
    <s v="theater/plays"/>
    <x v="3"/>
    <x v="3"/>
  </r>
  <r>
    <x v="516"/>
    <x v="508"/>
    <x v="516"/>
    <n v="125400"/>
    <n v="53324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x v="517"/>
    <x v="509"/>
    <x v="517"/>
    <n v="5900"/>
    <n v="6608"/>
    <n v="1.1200000000000001"/>
    <x v="1"/>
    <n v="78"/>
    <n v="84.717948717948715"/>
    <x v="1"/>
    <s v="USD"/>
    <x v="483"/>
    <x v="489"/>
    <b v="0"/>
    <b v="0"/>
    <s v="food/food trucks"/>
    <x v="0"/>
    <x v="0"/>
  </r>
  <r>
    <x v="518"/>
    <x v="510"/>
    <x v="518"/>
    <n v="8800"/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x v="519"/>
    <x v="511"/>
    <x v="519"/>
    <n v="177700"/>
    <n v="180802"/>
    <n v="1.0174563871693867"/>
    <x v="1"/>
    <n v="1773"/>
    <n v="101.97518330513255"/>
    <x v="1"/>
    <s v="USD"/>
    <x v="355"/>
    <x v="437"/>
    <b v="0"/>
    <b v="1"/>
    <s v="music/rock"/>
    <x v="1"/>
    <x v="1"/>
  </r>
  <r>
    <x v="520"/>
    <x v="512"/>
    <x v="520"/>
    <n v="800"/>
    <n v="3406"/>
    <n v="4.2575000000000003"/>
    <x v="1"/>
    <n v="32"/>
    <n v="106.4375"/>
    <x v="1"/>
    <s v="USD"/>
    <x v="485"/>
    <x v="490"/>
    <b v="0"/>
    <b v="0"/>
    <s v="theater/plays"/>
    <x v="3"/>
    <x v="3"/>
  </r>
  <r>
    <x v="521"/>
    <x v="513"/>
    <x v="47"/>
    <n v="7600"/>
    <n v="11061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x v="522"/>
    <x v="514"/>
    <x v="521"/>
    <n v="50500"/>
    <n v="16389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x v="523"/>
    <x v="515"/>
    <x v="522"/>
    <n v="900"/>
    <n v="6303"/>
    <n v="7.003333333333333"/>
    <x v="1"/>
    <n v="89"/>
    <n v="70.82022471910112"/>
    <x v="1"/>
    <s v="USD"/>
    <x v="488"/>
    <x v="492"/>
    <b v="0"/>
    <b v="0"/>
    <s v="film &amp; video/shorts"/>
    <x v="4"/>
    <x v="12"/>
  </r>
  <r>
    <x v="524"/>
    <x v="516"/>
    <x v="523"/>
    <n v="96700"/>
    <n v="81136"/>
    <n v="0.83904860392967939"/>
    <x v="0"/>
    <n v="1979"/>
    <n v="40.998484082870135"/>
    <x v="1"/>
    <s v="USD"/>
    <x v="489"/>
    <x v="493"/>
    <b v="0"/>
    <b v="0"/>
    <s v="theater/plays"/>
    <x v="3"/>
    <x v="3"/>
  </r>
  <r>
    <x v="525"/>
    <x v="517"/>
    <x v="524"/>
    <n v="2100"/>
    <n v="1768"/>
    <n v="0.84190476190476193"/>
    <x v="0"/>
    <n v="63"/>
    <n v="28.063492063492063"/>
    <x v="1"/>
    <s v="USD"/>
    <x v="490"/>
    <x v="494"/>
    <b v="0"/>
    <b v="0"/>
    <s v="technology/wearables"/>
    <x v="2"/>
    <x v="8"/>
  </r>
  <r>
    <x v="526"/>
    <x v="518"/>
    <x v="525"/>
    <n v="8300"/>
    <n v="12944"/>
    <n v="1.5595180722891566"/>
    <x v="1"/>
    <n v="147"/>
    <n v="88.054421768707485"/>
    <x v="1"/>
    <s v="USD"/>
    <x v="312"/>
    <x v="495"/>
    <b v="0"/>
    <b v="1"/>
    <s v="theater/plays"/>
    <x v="3"/>
    <x v="3"/>
  </r>
  <r>
    <x v="527"/>
    <x v="519"/>
    <x v="526"/>
    <n v="189200"/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x v="528"/>
    <x v="520"/>
    <x v="527"/>
    <n v="9000"/>
    <n v="7227"/>
    <n v="0.80300000000000005"/>
    <x v="0"/>
    <n v="80"/>
    <n v="90.337500000000006"/>
    <x v="4"/>
    <s v="GBP"/>
    <x v="492"/>
    <x v="497"/>
    <b v="0"/>
    <b v="0"/>
    <s v="music/indie rock"/>
    <x v="1"/>
    <x v="7"/>
  </r>
  <r>
    <x v="529"/>
    <x v="521"/>
    <x v="528"/>
    <n v="5100"/>
    <n v="574"/>
    <n v="0.11254901960784314"/>
    <x v="0"/>
    <n v="9"/>
    <n v="63.777777777777779"/>
    <x v="1"/>
    <s v="USD"/>
    <x v="493"/>
    <x v="180"/>
    <b v="0"/>
    <b v="0"/>
    <s v="games/video games"/>
    <x v="6"/>
    <x v="11"/>
  </r>
  <r>
    <x v="530"/>
    <x v="522"/>
    <x v="529"/>
    <n v="105000"/>
    <n v="96328"/>
    <n v="0.91740952380952379"/>
    <x v="0"/>
    <n v="1784"/>
    <n v="53.995515695067262"/>
    <x v="1"/>
    <s v="USD"/>
    <x v="494"/>
    <x v="498"/>
    <b v="0"/>
    <b v="1"/>
    <s v="publishing/fiction"/>
    <x v="5"/>
    <x v="13"/>
  </r>
  <r>
    <x v="531"/>
    <x v="523"/>
    <x v="530"/>
    <n v="186700"/>
    <n v="178338"/>
    <n v="0.95521156936261387"/>
    <x v="2"/>
    <n v="3640"/>
    <n v="48.993956043956047"/>
    <x v="5"/>
    <s v="CHF"/>
    <x v="495"/>
    <x v="499"/>
    <b v="0"/>
    <b v="0"/>
    <s v="games/video games"/>
    <x v="6"/>
    <x v="11"/>
  </r>
  <r>
    <x v="532"/>
    <x v="524"/>
    <x v="531"/>
    <n v="1600"/>
    <n v="8046"/>
    <n v="5.0287499999999996"/>
    <x v="1"/>
    <n v="126"/>
    <n v="63.857142857142854"/>
    <x v="0"/>
    <s v="CAD"/>
    <x v="496"/>
    <x v="500"/>
    <b v="0"/>
    <b v="0"/>
    <s v="theater/plays"/>
    <x v="3"/>
    <x v="3"/>
  </r>
  <r>
    <x v="533"/>
    <x v="525"/>
    <x v="532"/>
    <n v="115600"/>
    <n v="184086"/>
    <n v="1.5924394463667819"/>
    <x v="1"/>
    <n v="2218"/>
    <n v="82.996393146979258"/>
    <x v="4"/>
    <s v="GBP"/>
    <x v="497"/>
    <x v="50"/>
    <b v="0"/>
    <b v="0"/>
    <s v="music/indie rock"/>
    <x v="1"/>
    <x v="7"/>
  </r>
  <r>
    <x v="534"/>
    <x v="526"/>
    <x v="533"/>
    <n v="89100"/>
    <n v="1338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x v="535"/>
    <x v="527"/>
    <x v="534"/>
    <n v="2600"/>
    <n v="12533"/>
    <n v="4.820384615384615"/>
    <x v="1"/>
    <n v="202"/>
    <n v="62.044554455445542"/>
    <x v="6"/>
    <s v="EUR"/>
    <x v="499"/>
    <x v="502"/>
    <b v="0"/>
    <b v="1"/>
    <s v="theater/plays"/>
    <x v="3"/>
    <x v="3"/>
  </r>
  <r>
    <x v="536"/>
    <x v="528"/>
    <x v="535"/>
    <n v="9800"/>
    <n v="14697"/>
    <n v="1.4996938775510205"/>
    <x v="1"/>
    <n v="140"/>
    <n v="104.97857142857143"/>
    <x v="6"/>
    <s v="EUR"/>
    <x v="500"/>
    <x v="52"/>
    <b v="0"/>
    <b v="0"/>
    <s v="publishing/fiction"/>
    <x v="5"/>
    <x v="13"/>
  </r>
  <r>
    <x v="537"/>
    <x v="529"/>
    <x v="536"/>
    <n v="84400"/>
    <n v="98935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x v="538"/>
    <x v="530"/>
    <x v="537"/>
    <n v="151300"/>
    <n v="57034"/>
    <n v="0.37695968274950431"/>
    <x v="0"/>
    <n v="1296"/>
    <n v="44.007716049382715"/>
    <x v="1"/>
    <s v="USD"/>
    <x v="502"/>
    <x v="504"/>
    <b v="0"/>
    <b v="0"/>
    <s v="games/mobile games"/>
    <x v="6"/>
    <x v="20"/>
  </r>
  <r>
    <x v="539"/>
    <x v="531"/>
    <x v="538"/>
    <n v="9800"/>
    <n v="7120"/>
    <n v="0.72653061224489801"/>
    <x v="0"/>
    <n v="77"/>
    <n v="92.467532467532465"/>
    <x v="1"/>
    <s v="USD"/>
    <x v="503"/>
    <x v="505"/>
    <b v="0"/>
    <b v="1"/>
    <s v="food/food trucks"/>
    <x v="0"/>
    <x v="0"/>
  </r>
  <r>
    <x v="540"/>
    <x v="532"/>
    <x v="539"/>
    <n v="5300"/>
    <n v="14097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x v="541"/>
    <x v="533"/>
    <x v="540"/>
    <n v="178000"/>
    <n v="43086"/>
    <n v="0.24205617977528091"/>
    <x v="0"/>
    <n v="395"/>
    <n v="109.07848101265823"/>
    <x v="6"/>
    <s v="EUR"/>
    <x v="505"/>
    <x v="507"/>
    <b v="0"/>
    <b v="0"/>
    <s v="games/mobile games"/>
    <x v="6"/>
    <x v="20"/>
  </r>
  <r>
    <x v="542"/>
    <x v="534"/>
    <x v="541"/>
    <n v="77000"/>
    <n v="1930"/>
    <n v="2.5064935064935064E-2"/>
    <x v="0"/>
    <n v="49"/>
    <n v="39.387755102040813"/>
    <x v="4"/>
    <s v="GBP"/>
    <x v="506"/>
    <x v="508"/>
    <b v="0"/>
    <b v="0"/>
    <s v="music/indie rock"/>
    <x v="1"/>
    <x v="7"/>
  </r>
  <r>
    <x v="543"/>
    <x v="535"/>
    <x v="542"/>
    <n v="84900"/>
    <n v="13864"/>
    <n v="0.1632979976442874"/>
    <x v="0"/>
    <n v="180"/>
    <n v="77.022222222222226"/>
    <x v="1"/>
    <s v="USD"/>
    <x v="507"/>
    <x v="509"/>
    <b v="0"/>
    <b v="0"/>
    <s v="games/video games"/>
    <x v="6"/>
    <x v="11"/>
  </r>
  <r>
    <x v="544"/>
    <x v="536"/>
    <x v="543"/>
    <n v="2800"/>
    <n v="7742"/>
    <n v="2.7650000000000001"/>
    <x v="1"/>
    <n v="84"/>
    <n v="92.166666666666671"/>
    <x v="1"/>
    <s v="USD"/>
    <x v="508"/>
    <x v="510"/>
    <b v="0"/>
    <b v="0"/>
    <s v="music/rock"/>
    <x v="1"/>
    <x v="1"/>
  </r>
  <r>
    <x v="545"/>
    <x v="537"/>
    <x v="544"/>
    <n v="184800"/>
    <n v="164109"/>
    <n v="0.88803571428571426"/>
    <x v="0"/>
    <n v="2690"/>
    <n v="61.007063197026021"/>
    <x v="1"/>
    <s v="USD"/>
    <x v="509"/>
    <x v="511"/>
    <b v="0"/>
    <b v="0"/>
    <s v="theater/plays"/>
    <x v="3"/>
    <x v="3"/>
  </r>
  <r>
    <x v="546"/>
    <x v="538"/>
    <x v="545"/>
    <n v="4200"/>
    <n v="6870"/>
    <n v="1.6357142857142857"/>
    <x v="1"/>
    <n v="88"/>
    <n v="78.068181818181813"/>
    <x v="1"/>
    <s v="USD"/>
    <x v="510"/>
    <x v="512"/>
    <b v="0"/>
    <b v="1"/>
    <s v="theater/plays"/>
    <x v="3"/>
    <x v="3"/>
  </r>
  <r>
    <x v="547"/>
    <x v="539"/>
    <x v="546"/>
    <n v="1300"/>
    <n v="12597"/>
    <n v="9.69"/>
    <x v="1"/>
    <n v="156"/>
    <n v="80.75"/>
    <x v="1"/>
    <s v="USD"/>
    <x v="511"/>
    <x v="513"/>
    <b v="0"/>
    <b v="0"/>
    <s v="film &amp; video/drama"/>
    <x v="4"/>
    <x v="6"/>
  </r>
  <r>
    <x v="548"/>
    <x v="540"/>
    <x v="547"/>
    <n v="66100"/>
    <n v="179074"/>
    <n v="2.7091376701966716"/>
    <x v="1"/>
    <n v="2985"/>
    <n v="59.991289782244557"/>
    <x v="1"/>
    <s v="USD"/>
    <x v="512"/>
    <x v="514"/>
    <b v="0"/>
    <b v="0"/>
    <s v="theater/plays"/>
    <x v="3"/>
    <x v="3"/>
  </r>
  <r>
    <x v="549"/>
    <x v="541"/>
    <x v="548"/>
    <n v="29500"/>
    <n v="83843"/>
    <n v="2.8421355932203389"/>
    <x v="1"/>
    <n v="762"/>
    <n v="110.03018372703411"/>
    <x v="1"/>
    <s v="USD"/>
    <x v="513"/>
    <x v="515"/>
    <b v="0"/>
    <b v="0"/>
    <s v="technology/wearables"/>
    <x v="2"/>
    <x v="8"/>
  </r>
  <r>
    <x v="550"/>
    <x v="542"/>
    <x v="549"/>
    <n v="100"/>
    <n v="4"/>
    <n v="0.04"/>
    <x v="3"/>
    <n v="1"/>
    <n v="4"/>
    <x v="5"/>
    <s v="CHF"/>
    <x v="514"/>
    <x v="516"/>
    <b v="0"/>
    <b v="0"/>
    <s v="music/indie rock"/>
    <x v="1"/>
    <x v="7"/>
  </r>
  <r>
    <x v="551"/>
    <x v="543"/>
    <x v="550"/>
    <n v="180100"/>
    <n v="105598"/>
    <n v="0.58632981676846196"/>
    <x v="0"/>
    <n v="2779"/>
    <n v="37.99856063332134"/>
    <x v="2"/>
    <s v="AUD"/>
    <x v="515"/>
    <x v="517"/>
    <b v="0"/>
    <b v="1"/>
    <s v="technology/web"/>
    <x v="2"/>
    <x v="2"/>
  </r>
  <r>
    <x v="552"/>
    <x v="544"/>
    <x v="551"/>
    <n v="9000"/>
    <n v="8866"/>
    <n v="0.98511111111111116"/>
    <x v="0"/>
    <n v="92"/>
    <n v="96.369565217391298"/>
    <x v="1"/>
    <s v="USD"/>
    <x v="516"/>
    <x v="518"/>
    <b v="0"/>
    <b v="0"/>
    <s v="theater/plays"/>
    <x v="3"/>
    <x v="3"/>
  </r>
  <r>
    <x v="553"/>
    <x v="545"/>
    <x v="552"/>
    <n v="170600"/>
    <n v="75022"/>
    <n v="0.43975381008206332"/>
    <x v="0"/>
    <n v="1028"/>
    <n v="72.978599221789878"/>
    <x v="1"/>
    <s v="USD"/>
    <x v="517"/>
    <x v="519"/>
    <b v="0"/>
    <b v="0"/>
    <s v="music/rock"/>
    <x v="1"/>
    <x v="1"/>
  </r>
  <r>
    <x v="554"/>
    <x v="546"/>
    <x v="553"/>
    <n v="9500"/>
    <n v="14408"/>
    <n v="1.5166315789473683"/>
    <x v="1"/>
    <n v="554"/>
    <n v="26.007220216606498"/>
    <x v="0"/>
    <s v="CAD"/>
    <x v="518"/>
    <x v="520"/>
    <b v="0"/>
    <b v="0"/>
    <s v="music/indie rock"/>
    <x v="1"/>
    <x v="7"/>
  </r>
  <r>
    <x v="555"/>
    <x v="547"/>
    <x v="554"/>
    <n v="6300"/>
    <n v="14089"/>
    <n v="2.2363492063492063"/>
    <x v="1"/>
    <n v="135"/>
    <n v="104.36296296296297"/>
    <x v="3"/>
    <s v="DKK"/>
    <x v="519"/>
    <x v="219"/>
    <b v="0"/>
    <b v="0"/>
    <s v="music/rock"/>
    <x v="1"/>
    <x v="1"/>
  </r>
  <r>
    <x v="556"/>
    <x v="195"/>
    <x v="555"/>
    <n v="5200"/>
    <n v="12467"/>
    <n v="2.3975"/>
    <x v="1"/>
    <n v="122"/>
    <n v="102.18852459016394"/>
    <x v="1"/>
    <s v="USD"/>
    <x v="520"/>
    <x v="521"/>
    <b v="0"/>
    <b v="1"/>
    <s v="publishing/translations"/>
    <x v="5"/>
    <x v="18"/>
  </r>
  <r>
    <x v="557"/>
    <x v="548"/>
    <x v="556"/>
    <n v="6000"/>
    <n v="11960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x v="558"/>
    <x v="549"/>
    <x v="557"/>
    <n v="5800"/>
    <n v="7966"/>
    <n v="1.373448275862069"/>
    <x v="1"/>
    <n v="126"/>
    <n v="63.222222222222221"/>
    <x v="1"/>
    <s v="USD"/>
    <x v="522"/>
    <x v="523"/>
    <b v="0"/>
    <b v="0"/>
    <s v="theater/plays"/>
    <x v="3"/>
    <x v="3"/>
  </r>
  <r>
    <x v="559"/>
    <x v="550"/>
    <x v="558"/>
    <n v="105300"/>
    <n v="106321"/>
    <n v="1.009696106362773"/>
    <x v="1"/>
    <n v="1022"/>
    <n v="104.03228962818004"/>
    <x v="1"/>
    <s v="USD"/>
    <x v="523"/>
    <x v="524"/>
    <b v="0"/>
    <b v="0"/>
    <s v="theater/plays"/>
    <x v="3"/>
    <x v="3"/>
  </r>
  <r>
    <x v="560"/>
    <x v="551"/>
    <x v="559"/>
    <n v="20000"/>
    <n v="158832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x v="561"/>
    <x v="552"/>
    <x v="560"/>
    <n v="3000"/>
    <n v="11091"/>
    <n v="3.6970000000000001"/>
    <x v="1"/>
    <n v="198"/>
    <n v="56.015151515151516"/>
    <x v="5"/>
    <s v="CHF"/>
    <x v="525"/>
    <x v="280"/>
    <b v="0"/>
    <b v="0"/>
    <s v="theater/plays"/>
    <x v="3"/>
    <x v="3"/>
  </r>
  <r>
    <x v="562"/>
    <x v="553"/>
    <x v="561"/>
    <n v="9900"/>
    <n v="1269"/>
    <n v="0.12818181818181817"/>
    <x v="0"/>
    <n v="26"/>
    <n v="48.807692307692307"/>
    <x v="5"/>
    <s v="CHF"/>
    <x v="188"/>
    <x v="525"/>
    <b v="0"/>
    <b v="0"/>
    <s v="music/rock"/>
    <x v="1"/>
    <x v="1"/>
  </r>
  <r>
    <x v="563"/>
    <x v="554"/>
    <x v="562"/>
    <n v="3700"/>
    <n v="5107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x v="564"/>
    <x v="555"/>
    <x v="563"/>
    <n v="168700"/>
    <n v="141393"/>
    <n v="0.83813278008298753"/>
    <x v="0"/>
    <n v="1790"/>
    <n v="78.990502793296088"/>
    <x v="1"/>
    <s v="USD"/>
    <x v="527"/>
    <x v="527"/>
    <b v="0"/>
    <b v="0"/>
    <s v="theater/plays"/>
    <x v="3"/>
    <x v="3"/>
  </r>
  <r>
    <x v="565"/>
    <x v="556"/>
    <x v="564"/>
    <n v="94900"/>
    <n v="194166"/>
    <n v="2.0460063224446787"/>
    <x v="1"/>
    <n v="3596"/>
    <n v="53.99499443826474"/>
    <x v="1"/>
    <s v="USD"/>
    <x v="528"/>
    <x v="528"/>
    <b v="0"/>
    <b v="0"/>
    <s v="theater/plays"/>
    <x v="3"/>
    <x v="3"/>
  </r>
  <r>
    <x v="566"/>
    <x v="557"/>
    <x v="565"/>
    <n v="9300"/>
    <n v="4124"/>
    <n v="0.44344086021505374"/>
    <x v="0"/>
    <n v="37"/>
    <n v="111.45945945945945"/>
    <x v="1"/>
    <s v="USD"/>
    <x v="522"/>
    <x v="529"/>
    <b v="0"/>
    <b v="1"/>
    <s v="music/electric music"/>
    <x v="1"/>
    <x v="5"/>
  </r>
  <r>
    <x v="567"/>
    <x v="558"/>
    <x v="566"/>
    <n v="6800"/>
    <n v="14865"/>
    <n v="2.1860294117647059"/>
    <x v="1"/>
    <n v="244"/>
    <n v="60.922131147540981"/>
    <x v="1"/>
    <s v="USD"/>
    <x v="529"/>
    <x v="360"/>
    <b v="0"/>
    <b v="0"/>
    <s v="music/rock"/>
    <x v="1"/>
    <x v="1"/>
  </r>
  <r>
    <x v="568"/>
    <x v="559"/>
    <x v="567"/>
    <n v="72400"/>
    <n v="134688"/>
    <n v="1.8603314917127072"/>
    <x v="1"/>
    <n v="5180"/>
    <n v="26.0015444015444"/>
    <x v="1"/>
    <s v="USD"/>
    <x v="530"/>
    <x v="254"/>
    <b v="0"/>
    <b v="0"/>
    <s v="theater/plays"/>
    <x v="3"/>
    <x v="3"/>
  </r>
  <r>
    <x v="569"/>
    <x v="560"/>
    <x v="568"/>
    <n v="20100"/>
    <n v="47705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x v="570"/>
    <x v="561"/>
    <x v="569"/>
    <n v="31200"/>
    <n v="95364"/>
    <n v="3.0565384615384614"/>
    <x v="1"/>
    <n v="2725"/>
    <n v="34.995963302752294"/>
    <x v="1"/>
    <s v="USD"/>
    <x v="515"/>
    <x v="531"/>
    <b v="0"/>
    <b v="1"/>
    <s v="music/rock"/>
    <x v="1"/>
    <x v="1"/>
  </r>
  <r>
    <x v="571"/>
    <x v="562"/>
    <x v="570"/>
    <n v="3500"/>
    <n v="3295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x v="572"/>
    <x v="563"/>
    <x v="571"/>
    <n v="9000"/>
    <n v="4896"/>
    <n v="0.54400000000000004"/>
    <x v="3"/>
    <n v="94"/>
    <n v="52.085106382978722"/>
    <x v="1"/>
    <s v="USD"/>
    <x v="533"/>
    <x v="533"/>
    <b v="0"/>
    <b v="1"/>
    <s v="music/rock"/>
    <x v="1"/>
    <x v="1"/>
  </r>
  <r>
    <x v="573"/>
    <x v="564"/>
    <x v="572"/>
    <n v="6700"/>
    <n v="7496"/>
    <n v="1.1188059701492536"/>
    <x v="1"/>
    <n v="300"/>
    <n v="24.986666666666668"/>
    <x v="1"/>
    <s v="USD"/>
    <x v="409"/>
    <x v="534"/>
    <b v="0"/>
    <b v="0"/>
    <s v="journalism/audio"/>
    <x v="8"/>
    <x v="23"/>
  </r>
  <r>
    <x v="574"/>
    <x v="565"/>
    <x v="573"/>
    <n v="2700"/>
    <n v="9967"/>
    <n v="3.6914814814814814"/>
    <x v="1"/>
    <n v="144"/>
    <n v="69.215277777777771"/>
    <x v="1"/>
    <s v="USD"/>
    <x v="534"/>
    <x v="535"/>
    <b v="0"/>
    <b v="1"/>
    <s v="food/food trucks"/>
    <x v="0"/>
    <x v="0"/>
  </r>
  <r>
    <x v="575"/>
    <x v="566"/>
    <x v="574"/>
    <n v="83300"/>
    <n v="52421"/>
    <n v="0.62930372148859548"/>
    <x v="0"/>
    <n v="558"/>
    <n v="93.944444444444443"/>
    <x v="1"/>
    <s v="USD"/>
    <x v="53"/>
    <x v="536"/>
    <b v="0"/>
    <b v="1"/>
    <s v="theater/plays"/>
    <x v="3"/>
    <x v="3"/>
  </r>
  <r>
    <x v="576"/>
    <x v="567"/>
    <x v="575"/>
    <n v="9700"/>
    <n v="6298"/>
    <n v="0.6492783505154639"/>
    <x v="0"/>
    <n v="64"/>
    <n v="98.40625"/>
    <x v="1"/>
    <s v="USD"/>
    <x v="535"/>
    <x v="537"/>
    <b v="0"/>
    <b v="0"/>
    <s v="theater/plays"/>
    <x v="3"/>
    <x v="3"/>
  </r>
  <r>
    <x v="577"/>
    <x v="568"/>
    <x v="576"/>
    <n v="8200"/>
    <n v="1546"/>
    <n v="0.18853658536585366"/>
    <x v="3"/>
    <n v="37"/>
    <n v="41.783783783783782"/>
    <x v="1"/>
    <s v="USD"/>
    <x v="536"/>
    <x v="538"/>
    <b v="0"/>
    <b v="0"/>
    <s v="music/jazz"/>
    <x v="1"/>
    <x v="17"/>
  </r>
  <r>
    <x v="578"/>
    <x v="569"/>
    <x v="577"/>
    <n v="96500"/>
    <n v="16168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x v="579"/>
    <x v="570"/>
    <x v="578"/>
    <n v="6200"/>
    <n v="6269"/>
    <n v="1.0111290322580646"/>
    <x v="1"/>
    <n v="87"/>
    <n v="72.05747126436782"/>
    <x v="1"/>
    <s v="USD"/>
    <x v="538"/>
    <x v="540"/>
    <b v="0"/>
    <b v="0"/>
    <s v="music/jazz"/>
    <x v="1"/>
    <x v="17"/>
  </r>
  <r>
    <x v="580"/>
    <x v="251"/>
    <x v="579"/>
    <n v="43800"/>
    <n v="149578"/>
    <n v="3.4150228310502282"/>
    <x v="1"/>
    <n v="3116"/>
    <n v="48.003209242618745"/>
    <x v="1"/>
    <s v="USD"/>
    <x v="539"/>
    <x v="541"/>
    <b v="0"/>
    <b v="0"/>
    <s v="theater/plays"/>
    <x v="3"/>
    <x v="3"/>
  </r>
  <r>
    <x v="581"/>
    <x v="571"/>
    <x v="580"/>
    <n v="6000"/>
    <n v="3841"/>
    <n v="0.64016666666666666"/>
    <x v="0"/>
    <n v="71"/>
    <n v="54.098591549295776"/>
    <x v="1"/>
    <s v="USD"/>
    <x v="540"/>
    <x v="542"/>
    <b v="0"/>
    <b v="0"/>
    <s v="technology/web"/>
    <x v="2"/>
    <x v="2"/>
  </r>
  <r>
    <x v="582"/>
    <x v="572"/>
    <x v="581"/>
    <n v="8700"/>
    <n v="4531"/>
    <n v="0.5208045977011494"/>
    <x v="0"/>
    <n v="42"/>
    <n v="107.88095238095238"/>
    <x v="1"/>
    <s v="USD"/>
    <x v="505"/>
    <x v="543"/>
    <b v="0"/>
    <b v="1"/>
    <s v="games/video games"/>
    <x v="6"/>
    <x v="11"/>
  </r>
  <r>
    <x v="583"/>
    <x v="573"/>
    <x v="582"/>
    <n v="18900"/>
    <n v="60934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x v="584"/>
    <x v="8"/>
    <x v="583"/>
    <n v="86400"/>
    <n v="103255"/>
    <n v="1.1950810185185186"/>
    <x v="1"/>
    <n v="1613"/>
    <n v="64.01425914445133"/>
    <x v="1"/>
    <s v="USD"/>
    <x v="542"/>
    <x v="545"/>
    <b v="0"/>
    <b v="0"/>
    <s v="technology/web"/>
    <x v="2"/>
    <x v="2"/>
  </r>
  <r>
    <x v="585"/>
    <x v="574"/>
    <x v="584"/>
    <n v="8900"/>
    <n v="13065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x v="586"/>
    <x v="575"/>
    <x v="585"/>
    <n v="700"/>
    <n v="6654"/>
    <n v="9.5057142857142853"/>
    <x v="1"/>
    <n v="130"/>
    <n v="51.184615384615384"/>
    <x v="1"/>
    <s v="USD"/>
    <x v="544"/>
    <x v="547"/>
    <b v="0"/>
    <b v="0"/>
    <s v="music/rock"/>
    <x v="1"/>
    <x v="1"/>
  </r>
  <r>
    <x v="587"/>
    <x v="576"/>
    <x v="586"/>
    <n v="9400"/>
    <n v="6852"/>
    <n v="0.72893617021276591"/>
    <x v="0"/>
    <n v="156"/>
    <n v="43.92307692307692"/>
    <x v="0"/>
    <s v="CAD"/>
    <x v="35"/>
    <x v="548"/>
    <b v="0"/>
    <b v="1"/>
    <s v="food/food trucks"/>
    <x v="0"/>
    <x v="0"/>
  </r>
  <r>
    <x v="588"/>
    <x v="577"/>
    <x v="587"/>
    <n v="157600"/>
    <n v="124517"/>
    <n v="0.7900824873096447"/>
    <x v="0"/>
    <n v="1368"/>
    <n v="91.021198830409361"/>
    <x v="4"/>
    <s v="GBP"/>
    <x v="152"/>
    <x v="298"/>
    <b v="0"/>
    <b v="0"/>
    <s v="theater/plays"/>
    <x v="3"/>
    <x v="3"/>
  </r>
  <r>
    <x v="589"/>
    <x v="578"/>
    <x v="588"/>
    <n v="7900"/>
    <n v="5113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x v="590"/>
    <x v="579"/>
    <x v="589"/>
    <n v="7100"/>
    <n v="5824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x v="591"/>
    <x v="580"/>
    <x v="590"/>
    <n v="600"/>
    <n v="6226"/>
    <n v="10.376666666666667"/>
    <x v="1"/>
    <n v="102"/>
    <n v="61.03921568627451"/>
    <x v="1"/>
    <s v="USD"/>
    <x v="547"/>
    <x v="551"/>
    <b v="0"/>
    <b v="0"/>
    <s v="games/video games"/>
    <x v="6"/>
    <x v="11"/>
  </r>
  <r>
    <x v="592"/>
    <x v="581"/>
    <x v="591"/>
    <n v="156800"/>
    <n v="20243"/>
    <n v="0.12910076530612244"/>
    <x v="0"/>
    <n v="253"/>
    <n v="80.011857707509876"/>
    <x v="1"/>
    <s v="USD"/>
    <x v="548"/>
    <x v="552"/>
    <b v="0"/>
    <b v="0"/>
    <s v="theater/plays"/>
    <x v="3"/>
    <x v="3"/>
  </r>
  <r>
    <x v="593"/>
    <x v="582"/>
    <x v="592"/>
    <n v="121600"/>
    <n v="188288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x v="594"/>
    <x v="583"/>
    <x v="593"/>
    <n v="157300"/>
    <n v="11167"/>
    <n v="7.0991735537190084E-2"/>
    <x v="0"/>
    <n v="157"/>
    <n v="71.127388535031841"/>
    <x v="1"/>
    <s v="USD"/>
    <x v="550"/>
    <x v="553"/>
    <b v="0"/>
    <b v="1"/>
    <s v="theater/plays"/>
    <x v="3"/>
    <x v="3"/>
  </r>
  <r>
    <x v="595"/>
    <x v="584"/>
    <x v="594"/>
    <n v="70300"/>
    <n v="146595"/>
    <n v="2.0852773826458035"/>
    <x v="1"/>
    <n v="1629"/>
    <n v="89.99079189686924"/>
    <x v="1"/>
    <s v="USD"/>
    <x v="551"/>
    <x v="554"/>
    <b v="0"/>
    <b v="1"/>
    <s v="theater/plays"/>
    <x v="3"/>
    <x v="3"/>
  </r>
  <r>
    <x v="596"/>
    <x v="585"/>
    <x v="595"/>
    <n v="7900"/>
    <n v="787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x v="597"/>
    <x v="586"/>
    <x v="596"/>
    <n v="73800"/>
    <n v="148779"/>
    <n v="2.0159756097560977"/>
    <x v="1"/>
    <n v="2188"/>
    <n v="67.997714808043881"/>
    <x v="1"/>
    <s v="USD"/>
    <x v="462"/>
    <x v="555"/>
    <b v="0"/>
    <b v="0"/>
    <s v="theater/plays"/>
    <x v="3"/>
    <x v="3"/>
  </r>
  <r>
    <x v="598"/>
    <x v="587"/>
    <x v="597"/>
    <n v="108500"/>
    <n v="175868"/>
    <n v="1.6209032258064515"/>
    <x v="1"/>
    <n v="2409"/>
    <n v="73.004566210045667"/>
    <x v="6"/>
    <s v="EUR"/>
    <x v="553"/>
    <x v="556"/>
    <b v="0"/>
    <b v="0"/>
    <s v="music/rock"/>
    <x v="1"/>
    <x v="1"/>
  </r>
  <r>
    <x v="599"/>
    <x v="588"/>
    <x v="598"/>
    <n v="140300"/>
    <n v="5112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x v="600"/>
    <x v="589"/>
    <x v="599"/>
    <n v="100"/>
    <n v="5"/>
    <n v="0.05"/>
    <x v="0"/>
    <n v="1"/>
    <n v="5"/>
    <x v="4"/>
    <s v="GBP"/>
    <x v="555"/>
    <x v="558"/>
    <b v="0"/>
    <b v="0"/>
    <s v="food/food trucks"/>
    <x v="0"/>
    <x v="0"/>
  </r>
  <r>
    <x v="601"/>
    <x v="590"/>
    <x v="600"/>
    <n v="6300"/>
    <n v="13018"/>
    <n v="2.0663492063492064"/>
    <x v="1"/>
    <n v="194"/>
    <n v="67.103092783505161"/>
    <x v="1"/>
    <s v="USD"/>
    <x v="548"/>
    <x v="559"/>
    <b v="1"/>
    <b v="0"/>
    <s v="technology/wearables"/>
    <x v="2"/>
    <x v="8"/>
  </r>
  <r>
    <x v="602"/>
    <x v="591"/>
    <x v="601"/>
    <n v="71100"/>
    <n v="91176"/>
    <n v="1.2823628691983122"/>
    <x v="1"/>
    <n v="1140"/>
    <n v="79.978947368421046"/>
    <x v="1"/>
    <s v="USD"/>
    <x v="62"/>
    <x v="560"/>
    <b v="0"/>
    <b v="0"/>
    <s v="theater/plays"/>
    <x v="3"/>
    <x v="3"/>
  </r>
  <r>
    <x v="603"/>
    <x v="592"/>
    <x v="602"/>
    <n v="5300"/>
    <n v="6342"/>
    <n v="1.1966037735849056"/>
    <x v="1"/>
    <n v="102"/>
    <n v="62.176470588235297"/>
    <x v="1"/>
    <s v="USD"/>
    <x v="556"/>
    <x v="561"/>
    <b v="0"/>
    <b v="0"/>
    <s v="theater/plays"/>
    <x v="3"/>
    <x v="3"/>
  </r>
  <r>
    <x v="604"/>
    <x v="593"/>
    <x v="603"/>
    <n v="88700"/>
    <n v="151438"/>
    <n v="1.7073055242390078"/>
    <x v="1"/>
    <n v="2857"/>
    <n v="53.005950297514879"/>
    <x v="1"/>
    <s v="USD"/>
    <x v="557"/>
    <x v="562"/>
    <b v="0"/>
    <b v="0"/>
    <s v="theater/plays"/>
    <x v="3"/>
    <x v="3"/>
  </r>
  <r>
    <x v="605"/>
    <x v="594"/>
    <x v="604"/>
    <n v="3300"/>
    <n v="6178"/>
    <n v="1.8721212121212121"/>
    <x v="1"/>
    <n v="107"/>
    <n v="57.738317757009348"/>
    <x v="1"/>
    <s v="USD"/>
    <x v="27"/>
    <x v="563"/>
    <b v="0"/>
    <b v="0"/>
    <s v="publishing/nonfiction"/>
    <x v="5"/>
    <x v="9"/>
  </r>
  <r>
    <x v="606"/>
    <x v="595"/>
    <x v="605"/>
    <n v="3400"/>
    <n v="6405"/>
    <n v="1.8838235294117647"/>
    <x v="1"/>
    <n v="160"/>
    <n v="40.03125"/>
    <x v="4"/>
    <s v="GBP"/>
    <x v="558"/>
    <x v="529"/>
    <b v="0"/>
    <b v="0"/>
    <s v="music/rock"/>
    <x v="1"/>
    <x v="1"/>
  </r>
  <r>
    <x v="607"/>
    <x v="596"/>
    <x v="606"/>
    <n v="137600"/>
    <n v="180667"/>
    <n v="1.3129869186046512"/>
    <x v="1"/>
    <n v="2230"/>
    <n v="81.016591928251117"/>
    <x v="1"/>
    <s v="USD"/>
    <x v="559"/>
    <x v="564"/>
    <b v="0"/>
    <b v="0"/>
    <s v="food/food trucks"/>
    <x v="0"/>
    <x v="0"/>
  </r>
  <r>
    <x v="608"/>
    <x v="597"/>
    <x v="607"/>
    <n v="3900"/>
    <n v="11075"/>
    <n v="2.8397435897435899"/>
    <x v="1"/>
    <n v="316"/>
    <n v="35.047468354430379"/>
    <x v="1"/>
    <s v="USD"/>
    <x v="426"/>
    <x v="565"/>
    <b v="0"/>
    <b v="1"/>
    <s v="music/jazz"/>
    <x v="1"/>
    <x v="17"/>
  </r>
  <r>
    <x v="609"/>
    <x v="598"/>
    <x v="608"/>
    <n v="10000"/>
    <n v="12042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x v="610"/>
    <x v="599"/>
    <x v="609"/>
    <n v="42800"/>
    <n v="179356"/>
    <n v="4.1905607476635511"/>
    <x v="1"/>
    <n v="6406"/>
    <n v="27.998126756166094"/>
    <x v="1"/>
    <s v="USD"/>
    <x v="561"/>
    <x v="567"/>
    <b v="0"/>
    <b v="0"/>
    <s v="theater/plays"/>
    <x v="3"/>
    <x v="3"/>
  </r>
  <r>
    <x v="611"/>
    <x v="600"/>
    <x v="610"/>
    <n v="8200"/>
    <n v="1136"/>
    <n v="0.13853658536585367"/>
    <x v="3"/>
    <n v="15"/>
    <n v="75.733333333333334"/>
    <x v="1"/>
    <s v="USD"/>
    <x v="562"/>
    <x v="568"/>
    <b v="0"/>
    <b v="0"/>
    <s v="theater/plays"/>
    <x v="3"/>
    <x v="3"/>
  </r>
  <r>
    <x v="612"/>
    <x v="601"/>
    <x v="611"/>
    <n v="6200"/>
    <n v="8645"/>
    <n v="1.3943548387096774"/>
    <x v="1"/>
    <n v="192"/>
    <n v="45.026041666666664"/>
    <x v="1"/>
    <s v="USD"/>
    <x v="563"/>
    <x v="569"/>
    <b v="0"/>
    <b v="0"/>
    <s v="music/electric music"/>
    <x v="1"/>
    <x v="5"/>
  </r>
  <r>
    <x v="613"/>
    <x v="602"/>
    <x v="612"/>
    <n v="1100"/>
    <n v="1914"/>
    <n v="1.74"/>
    <x v="1"/>
    <n v="26"/>
    <n v="73.615384615384613"/>
    <x v="0"/>
    <s v="CAD"/>
    <x v="564"/>
    <x v="570"/>
    <b v="0"/>
    <b v="0"/>
    <s v="theater/plays"/>
    <x v="3"/>
    <x v="3"/>
  </r>
  <r>
    <x v="614"/>
    <x v="603"/>
    <x v="613"/>
    <n v="26500"/>
    <n v="41205"/>
    <n v="1.5549056603773586"/>
    <x v="1"/>
    <n v="723"/>
    <n v="56.991701244813278"/>
    <x v="1"/>
    <s v="USD"/>
    <x v="565"/>
    <x v="571"/>
    <b v="0"/>
    <b v="0"/>
    <s v="theater/plays"/>
    <x v="3"/>
    <x v="3"/>
  </r>
  <r>
    <x v="615"/>
    <x v="604"/>
    <x v="614"/>
    <n v="8500"/>
    <n v="14488"/>
    <n v="1.7044705882352942"/>
    <x v="1"/>
    <n v="170"/>
    <n v="85.223529411764702"/>
    <x v="6"/>
    <s v="EUR"/>
    <x v="566"/>
    <x v="572"/>
    <b v="0"/>
    <b v="0"/>
    <s v="theater/plays"/>
    <x v="3"/>
    <x v="3"/>
  </r>
  <r>
    <x v="616"/>
    <x v="605"/>
    <x v="615"/>
    <n v="6400"/>
    <n v="12129"/>
    <n v="1.8951562500000001"/>
    <x v="1"/>
    <n v="238"/>
    <n v="50.962184873949582"/>
    <x v="4"/>
    <s v="GBP"/>
    <x v="567"/>
    <x v="573"/>
    <b v="0"/>
    <b v="1"/>
    <s v="music/indie rock"/>
    <x v="1"/>
    <x v="7"/>
  </r>
  <r>
    <x v="617"/>
    <x v="606"/>
    <x v="616"/>
    <n v="1400"/>
    <n v="3496"/>
    <n v="2.4971428571428573"/>
    <x v="1"/>
    <n v="55"/>
    <n v="63.563636363636363"/>
    <x v="1"/>
    <s v="USD"/>
    <x v="568"/>
    <x v="471"/>
    <b v="0"/>
    <b v="0"/>
    <s v="theater/plays"/>
    <x v="3"/>
    <x v="3"/>
  </r>
  <r>
    <x v="618"/>
    <x v="607"/>
    <x v="617"/>
    <n v="198600"/>
    <n v="97037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x v="619"/>
    <x v="608"/>
    <x v="618"/>
    <n v="195900"/>
    <n v="55757"/>
    <n v="0.28461970393057684"/>
    <x v="0"/>
    <n v="648"/>
    <n v="86.044753086419746"/>
    <x v="1"/>
    <s v="USD"/>
    <x v="570"/>
    <x v="575"/>
    <b v="1"/>
    <b v="1"/>
    <s v="theater/plays"/>
    <x v="3"/>
    <x v="3"/>
  </r>
  <r>
    <x v="620"/>
    <x v="609"/>
    <x v="619"/>
    <n v="4300"/>
    <n v="1152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x v="621"/>
    <x v="610"/>
    <x v="620"/>
    <n v="25600"/>
    <n v="158669"/>
    <n v="6.1980078125000002"/>
    <x v="1"/>
    <n v="2144"/>
    <n v="74.006063432835816"/>
    <x v="1"/>
    <s v="USD"/>
    <x v="572"/>
    <x v="577"/>
    <b v="0"/>
    <b v="0"/>
    <s v="theater/plays"/>
    <x v="3"/>
    <x v="3"/>
  </r>
  <r>
    <x v="622"/>
    <x v="611"/>
    <x v="621"/>
    <n v="189000"/>
    <n v="5916"/>
    <n v="3.1301587301587303E-2"/>
    <x v="0"/>
    <n v="64"/>
    <n v="92.4375"/>
    <x v="1"/>
    <s v="USD"/>
    <x v="573"/>
    <x v="578"/>
    <b v="0"/>
    <b v="0"/>
    <s v="music/indie rock"/>
    <x v="1"/>
    <x v="7"/>
  </r>
  <r>
    <x v="623"/>
    <x v="612"/>
    <x v="622"/>
    <n v="94300"/>
    <n v="150806"/>
    <n v="1.5992152704135738"/>
    <x v="1"/>
    <n v="2693"/>
    <n v="55.999257333828446"/>
    <x v="4"/>
    <s v="GBP"/>
    <x v="574"/>
    <x v="477"/>
    <b v="0"/>
    <b v="0"/>
    <s v="theater/plays"/>
    <x v="3"/>
    <x v="3"/>
  </r>
  <r>
    <x v="624"/>
    <x v="613"/>
    <x v="623"/>
    <n v="5100"/>
    <n v="1424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x v="625"/>
    <x v="614"/>
    <x v="624"/>
    <n v="7500"/>
    <n v="5803"/>
    <n v="0.77373333333333338"/>
    <x v="0"/>
    <n v="62"/>
    <n v="93.596774193548384"/>
    <x v="1"/>
    <s v="USD"/>
    <x v="575"/>
    <x v="580"/>
    <b v="0"/>
    <b v="0"/>
    <s v="theater/plays"/>
    <x v="3"/>
    <x v="3"/>
  </r>
  <r>
    <x v="626"/>
    <x v="615"/>
    <x v="625"/>
    <n v="6400"/>
    <n v="13205"/>
    <n v="2.0632812500000002"/>
    <x v="1"/>
    <n v="189"/>
    <n v="69.867724867724874"/>
    <x v="1"/>
    <s v="USD"/>
    <x v="576"/>
    <x v="581"/>
    <b v="0"/>
    <b v="1"/>
    <s v="theater/plays"/>
    <x v="3"/>
    <x v="3"/>
  </r>
  <r>
    <x v="627"/>
    <x v="616"/>
    <x v="626"/>
    <n v="1600"/>
    <n v="11108"/>
    <n v="6.9424999999999999"/>
    <x v="1"/>
    <n v="154"/>
    <n v="72.129870129870127"/>
    <x v="4"/>
    <s v="GBP"/>
    <x v="577"/>
    <x v="582"/>
    <b v="1"/>
    <b v="0"/>
    <s v="food/food trucks"/>
    <x v="0"/>
    <x v="0"/>
  </r>
  <r>
    <x v="628"/>
    <x v="617"/>
    <x v="627"/>
    <n v="1900"/>
    <n v="2884"/>
    <n v="1.5178947368421052"/>
    <x v="1"/>
    <n v="96"/>
    <n v="30.041666666666668"/>
    <x v="1"/>
    <s v="USD"/>
    <x v="578"/>
    <x v="581"/>
    <b v="0"/>
    <b v="0"/>
    <s v="music/indie rock"/>
    <x v="1"/>
    <x v="7"/>
  </r>
  <r>
    <x v="629"/>
    <x v="618"/>
    <x v="628"/>
    <n v="85900"/>
    <n v="55476"/>
    <n v="0.64582072176949945"/>
    <x v="0"/>
    <n v="750"/>
    <n v="73.968000000000004"/>
    <x v="1"/>
    <s v="USD"/>
    <x v="579"/>
    <x v="583"/>
    <b v="0"/>
    <b v="1"/>
    <s v="theater/plays"/>
    <x v="3"/>
    <x v="3"/>
  </r>
  <r>
    <x v="630"/>
    <x v="619"/>
    <x v="629"/>
    <n v="9500"/>
    <n v="5973"/>
    <n v="0.62873684210526315"/>
    <x v="3"/>
    <n v="87"/>
    <n v="68.65517241379311"/>
    <x v="1"/>
    <s v="USD"/>
    <x v="580"/>
    <x v="584"/>
    <b v="0"/>
    <b v="1"/>
    <s v="theater/plays"/>
    <x v="3"/>
    <x v="3"/>
  </r>
  <r>
    <x v="631"/>
    <x v="620"/>
    <x v="630"/>
    <n v="59200"/>
    <n v="183756"/>
    <n v="3.1039864864864866"/>
    <x v="1"/>
    <n v="3063"/>
    <n v="59.992164544564154"/>
    <x v="1"/>
    <s v="USD"/>
    <x v="581"/>
    <x v="585"/>
    <b v="0"/>
    <b v="0"/>
    <s v="theater/plays"/>
    <x v="3"/>
    <x v="3"/>
  </r>
  <r>
    <x v="632"/>
    <x v="621"/>
    <x v="631"/>
    <n v="72100"/>
    <n v="30902"/>
    <n v="0.42859916782246882"/>
    <x v="2"/>
    <n v="278"/>
    <n v="111.15827338129496"/>
    <x v="1"/>
    <s v="USD"/>
    <x v="582"/>
    <x v="586"/>
    <b v="0"/>
    <b v="0"/>
    <s v="theater/plays"/>
    <x v="3"/>
    <x v="3"/>
  </r>
  <r>
    <x v="633"/>
    <x v="622"/>
    <x v="632"/>
    <n v="6700"/>
    <n v="5569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x v="634"/>
    <x v="623"/>
    <x v="633"/>
    <n v="118200"/>
    <n v="92824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x v="635"/>
    <x v="624"/>
    <x v="634"/>
    <n v="139000"/>
    <n v="158590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x v="636"/>
    <x v="625"/>
    <x v="635"/>
    <n v="197700"/>
    <n v="127591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x v="637"/>
    <x v="626"/>
    <x v="636"/>
    <n v="8500"/>
    <n v="6750"/>
    <n v="0.79411764705882348"/>
    <x v="0"/>
    <n v="65"/>
    <n v="103.84615384615384"/>
    <x v="1"/>
    <s v="USD"/>
    <x v="586"/>
    <x v="591"/>
    <b v="0"/>
    <b v="0"/>
    <s v="theater/plays"/>
    <x v="3"/>
    <x v="3"/>
  </r>
  <r>
    <x v="638"/>
    <x v="627"/>
    <x v="637"/>
    <n v="81600"/>
    <n v="9318"/>
    <n v="0.11419117647058824"/>
    <x v="0"/>
    <n v="94"/>
    <n v="99.127659574468083"/>
    <x v="1"/>
    <s v="USD"/>
    <x v="587"/>
    <x v="592"/>
    <b v="0"/>
    <b v="1"/>
    <s v="theater/plays"/>
    <x v="3"/>
    <x v="3"/>
  </r>
  <r>
    <x v="639"/>
    <x v="628"/>
    <x v="638"/>
    <n v="8600"/>
    <n v="4832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x v="640"/>
    <x v="629"/>
    <x v="639"/>
    <n v="119800"/>
    <n v="19769"/>
    <n v="0.16501669449081802"/>
    <x v="0"/>
    <n v="257"/>
    <n v="76.922178988326849"/>
    <x v="1"/>
    <s v="USD"/>
    <x v="589"/>
    <x v="510"/>
    <b v="0"/>
    <b v="0"/>
    <s v="theater/plays"/>
    <x v="3"/>
    <x v="3"/>
  </r>
  <r>
    <x v="641"/>
    <x v="630"/>
    <x v="640"/>
    <n v="9400"/>
    <n v="11277"/>
    <n v="1.1996808510638297"/>
    <x v="1"/>
    <n v="194"/>
    <n v="58.128865979381445"/>
    <x v="5"/>
    <s v="CHF"/>
    <x v="590"/>
    <x v="594"/>
    <b v="0"/>
    <b v="0"/>
    <s v="theater/plays"/>
    <x v="3"/>
    <x v="3"/>
  </r>
  <r>
    <x v="642"/>
    <x v="631"/>
    <x v="641"/>
    <n v="9200"/>
    <n v="13382"/>
    <n v="1.4545652173913044"/>
    <x v="1"/>
    <n v="129"/>
    <n v="103.73643410852713"/>
    <x v="0"/>
    <s v="CAD"/>
    <x v="591"/>
    <x v="595"/>
    <b v="0"/>
    <b v="0"/>
    <s v="technology/wearables"/>
    <x v="2"/>
    <x v="8"/>
  </r>
  <r>
    <x v="643"/>
    <x v="632"/>
    <x v="642"/>
    <n v="14900"/>
    <n v="32986"/>
    <n v="2.2138255033557046"/>
    <x v="1"/>
    <n v="375"/>
    <n v="87.962666666666664"/>
    <x v="1"/>
    <s v="USD"/>
    <x v="592"/>
    <x v="596"/>
    <b v="0"/>
    <b v="0"/>
    <s v="theater/plays"/>
    <x v="3"/>
    <x v="3"/>
  </r>
  <r>
    <x v="644"/>
    <x v="633"/>
    <x v="643"/>
    <n v="169400"/>
    <n v="81984"/>
    <n v="0.48396694214876035"/>
    <x v="0"/>
    <n v="2928"/>
    <n v="28"/>
    <x v="0"/>
    <s v="CAD"/>
    <x v="593"/>
    <x v="597"/>
    <b v="0"/>
    <b v="0"/>
    <s v="theater/plays"/>
    <x v="3"/>
    <x v="3"/>
  </r>
  <r>
    <x v="645"/>
    <x v="634"/>
    <x v="644"/>
    <n v="192100"/>
    <n v="178483"/>
    <n v="0.92911504424778757"/>
    <x v="0"/>
    <n v="4697"/>
    <n v="37.999361294443261"/>
    <x v="1"/>
    <s v="USD"/>
    <x v="594"/>
    <x v="598"/>
    <b v="0"/>
    <b v="1"/>
    <s v="music/rock"/>
    <x v="1"/>
    <x v="1"/>
  </r>
  <r>
    <x v="646"/>
    <x v="635"/>
    <x v="645"/>
    <n v="98700"/>
    <n v="87448"/>
    <n v="0.88599797365754818"/>
    <x v="0"/>
    <n v="2915"/>
    <n v="29.999313893653515"/>
    <x v="1"/>
    <s v="USD"/>
    <x v="595"/>
    <x v="599"/>
    <b v="0"/>
    <b v="0"/>
    <s v="games/video games"/>
    <x v="6"/>
    <x v="11"/>
  </r>
  <r>
    <x v="647"/>
    <x v="636"/>
    <x v="646"/>
    <n v="4500"/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x v="648"/>
    <x v="637"/>
    <x v="647"/>
    <n v="98600"/>
    <n v="62174"/>
    <n v="0.63056795131845844"/>
    <x v="3"/>
    <n v="723"/>
    <n v="85.994467496542185"/>
    <x v="1"/>
    <s v="USD"/>
    <x v="597"/>
    <x v="601"/>
    <b v="1"/>
    <b v="0"/>
    <s v="food/food trucks"/>
    <x v="0"/>
    <x v="0"/>
  </r>
  <r>
    <x v="649"/>
    <x v="638"/>
    <x v="648"/>
    <n v="121700"/>
    <n v="59003"/>
    <n v="0.48482333607230893"/>
    <x v="0"/>
    <n v="602"/>
    <n v="98.011627906976742"/>
    <x v="5"/>
    <s v="CHF"/>
    <x v="598"/>
    <x v="602"/>
    <b v="1"/>
    <b v="1"/>
    <s v="theater/plays"/>
    <x v="3"/>
    <x v="3"/>
  </r>
  <r>
    <x v="650"/>
    <x v="639"/>
    <x v="649"/>
    <n v="100"/>
    <n v="2"/>
    <n v="0.02"/>
    <x v="0"/>
    <n v="1"/>
    <n v="2"/>
    <x v="1"/>
    <s v="USD"/>
    <x v="599"/>
    <x v="603"/>
    <b v="0"/>
    <b v="0"/>
    <s v="music/jazz"/>
    <x v="1"/>
    <x v="17"/>
  </r>
  <r>
    <x v="651"/>
    <x v="640"/>
    <x v="650"/>
    <n v="196700"/>
    <n v="174039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x v="652"/>
    <x v="641"/>
    <x v="651"/>
    <n v="10000"/>
    <n v="12684"/>
    <n v="1.2684"/>
    <x v="1"/>
    <n v="409"/>
    <n v="31.012224938875306"/>
    <x v="1"/>
    <s v="USD"/>
    <x v="601"/>
    <x v="292"/>
    <b v="0"/>
    <b v="0"/>
    <s v="technology/web"/>
    <x v="2"/>
    <x v="2"/>
  </r>
  <r>
    <x v="653"/>
    <x v="642"/>
    <x v="652"/>
    <n v="600"/>
    <n v="14033"/>
    <n v="23.388333333333332"/>
    <x v="1"/>
    <n v="234"/>
    <n v="59.970085470085472"/>
    <x v="1"/>
    <s v="USD"/>
    <x v="602"/>
    <x v="605"/>
    <b v="0"/>
    <b v="0"/>
    <s v="technology/web"/>
    <x v="2"/>
    <x v="2"/>
  </r>
  <r>
    <x v="654"/>
    <x v="643"/>
    <x v="653"/>
    <n v="35000"/>
    <n v="177936"/>
    <n v="5.0838857142857146"/>
    <x v="1"/>
    <n v="3016"/>
    <n v="58.9973474801061"/>
    <x v="1"/>
    <s v="USD"/>
    <x v="335"/>
    <x v="606"/>
    <b v="0"/>
    <b v="0"/>
    <s v="music/metal"/>
    <x v="1"/>
    <x v="16"/>
  </r>
  <r>
    <x v="655"/>
    <x v="644"/>
    <x v="654"/>
    <n v="6900"/>
    <n v="13212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x v="656"/>
    <x v="645"/>
    <x v="655"/>
    <n v="118400"/>
    <n v="49879"/>
    <n v="0.42127533783783783"/>
    <x v="0"/>
    <n v="504"/>
    <n v="98.966269841269835"/>
    <x v="2"/>
    <s v="AUD"/>
    <x v="604"/>
    <x v="608"/>
    <b v="0"/>
    <b v="0"/>
    <s v="food/food trucks"/>
    <x v="0"/>
    <x v="0"/>
  </r>
  <r>
    <x v="657"/>
    <x v="646"/>
    <x v="656"/>
    <n v="10000"/>
    <n v="824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x v="658"/>
    <x v="647"/>
    <x v="657"/>
    <n v="52600"/>
    <n v="31594"/>
    <n v="0.60064638783269964"/>
    <x v="3"/>
    <n v="390"/>
    <n v="81.010256410256417"/>
    <x v="1"/>
    <s v="USD"/>
    <x v="606"/>
    <x v="610"/>
    <b v="0"/>
    <b v="0"/>
    <s v="music/rock"/>
    <x v="1"/>
    <x v="1"/>
  </r>
  <r>
    <x v="659"/>
    <x v="648"/>
    <x v="658"/>
    <n v="120700"/>
    <n v="57010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x v="660"/>
    <x v="649"/>
    <x v="659"/>
    <n v="9100"/>
    <n v="7438"/>
    <n v="0.81736263736263737"/>
    <x v="0"/>
    <n v="77"/>
    <n v="96.597402597402592"/>
    <x v="1"/>
    <s v="USD"/>
    <x v="607"/>
    <x v="612"/>
    <b v="1"/>
    <b v="0"/>
    <s v="theater/plays"/>
    <x v="3"/>
    <x v="3"/>
  </r>
  <r>
    <x v="661"/>
    <x v="650"/>
    <x v="660"/>
    <n v="106800"/>
    <n v="57872"/>
    <n v="0.54187265917603"/>
    <x v="0"/>
    <n v="752"/>
    <n v="76.957446808510639"/>
    <x v="3"/>
    <s v="DKK"/>
    <x v="608"/>
    <x v="613"/>
    <b v="0"/>
    <b v="0"/>
    <s v="music/jazz"/>
    <x v="1"/>
    <x v="17"/>
  </r>
  <r>
    <x v="662"/>
    <x v="651"/>
    <x v="661"/>
    <n v="9100"/>
    <n v="8906"/>
    <n v="0.97868131868131869"/>
    <x v="0"/>
    <n v="131"/>
    <n v="67.984732824427482"/>
    <x v="1"/>
    <s v="USD"/>
    <x v="609"/>
    <x v="614"/>
    <b v="0"/>
    <b v="0"/>
    <s v="theater/plays"/>
    <x v="3"/>
    <x v="3"/>
  </r>
  <r>
    <x v="663"/>
    <x v="652"/>
    <x v="662"/>
    <n v="10000"/>
    <n v="7724"/>
    <n v="0.77239999999999998"/>
    <x v="0"/>
    <n v="87"/>
    <n v="88.781609195402297"/>
    <x v="1"/>
    <s v="USD"/>
    <x v="610"/>
    <x v="615"/>
    <b v="0"/>
    <b v="0"/>
    <s v="theater/plays"/>
    <x v="3"/>
    <x v="3"/>
  </r>
  <r>
    <x v="664"/>
    <x v="327"/>
    <x v="663"/>
    <n v="79400"/>
    <n v="26571"/>
    <n v="0.33464735516372796"/>
    <x v="0"/>
    <n v="1063"/>
    <n v="24.99623706491063"/>
    <x v="1"/>
    <s v="USD"/>
    <x v="541"/>
    <x v="616"/>
    <b v="0"/>
    <b v="0"/>
    <s v="music/jazz"/>
    <x v="1"/>
    <x v="17"/>
  </r>
  <r>
    <x v="665"/>
    <x v="653"/>
    <x v="664"/>
    <n v="5100"/>
    <n v="12219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x v="666"/>
    <x v="654"/>
    <x v="665"/>
    <n v="3100"/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x v="667"/>
    <x v="655"/>
    <x v="666"/>
    <n v="6900"/>
    <n v="12155"/>
    <n v="1.7615942028985507"/>
    <x v="1"/>
    <n v="419"/>
    <n v="29.009546539379475"/>
    <x v="1"/>
    <s v="USD"/>
    <x v="613"/>
    <x v="618"/>
    <b v="0"/>
    <b v="0"/>
    <s v="journalism/audio"/>
    <x v="8"/>
    <x v="23"/>
  </r>
  <r>
    <x v="668"/>
    <x v="656"/>
    <x v="667"/>
    <n v="27500"/>
    <n v="5593"/>
    <n v="0.20338181818181819"/>
    <x v="0"/>
    <n v="76"/>
    <n v="73.59210526315789"/>
    <x v="1"/>
    <s v="USD"/>
    <x v="614"/>
    <x v="619"/>
    <b v="0"/>
    <b v="0"/>
    <s v="theater/plays"/>
    <x v="3"/>
    <x v="3"/>
  </r>
  <r>
    <x v="669"/>
    <x v="657"/>
    <x v="668"/>
    <n v="48800"/>
    <n v="175020"/>
    <n v="3.5864754098360656"/>
    <x v="1"/>
    <n v="1621"/>
    <n v="107.97038864898211"/>
    <x v="6"/>
    <s v="EUR"/>
    <x v="615"/>
    <x v="620"/>
    <b v="0"/>
    <b v="0"/>
    <s v="theater/plays"/>
    <x v="3"/>
    <x v="3"/>
  </r>
  <r>
    <x v="670"/>
    <x v="635"/>
    <x v="669"/>
    <n v="16200"/>
    <n v="75955"/>
    <n v="4.6885802469135802"/>
    <x v="1"/>
    <n v="1101"/>
    <n v="68.987284287011803"/>
    <x v="1"/>
    <s v="USD"/>
    <x v="90"/>
    <x v="621"/>
    <b v="0"/>
    <b v="0"/>
    <s v="music/indie rock"/>
    <x v="1"/>
    <x v="7"/>
  </r>
  <r>
    <x v="671"/>
    <x v="658"/>
    <x v="670"/>
    <n v="97600"/>
    <n v="119127"/>
    <n v="1.220563524590164"/>
    <x v="1"/>
    <n v="1073"/>
    <n v="111.02236719478098"/>
    <x v="1"/>
    <s v="USD"/>
    <x v="616"/>
    <x v="622"/>
    <b v="0"/>
    <b v="1"/>
    <s v="theater/plays"/>
    <x v="3"/>
    <x v="3"/>
  </r>
  <r>
    <x v="672"/>
    <x v="659"/>
    <x v="671"/>
    <n v="197900"/>
    <n v="110689"/>
    <n v="0.55931783729156137"/>
    <x v="0"/>
    <n v="4428"/>
    <n v="24.997515808491418"/>
    <x v="2"/>
    <s v="AUD"/>
    <x v="617"/>
    <x v="623"/>
    <b v="0"/>
    <b v="0"/>
    <s v="theater/plays"/>
    <x v="3"/>
    <x v="3"/>
  </r>
  <r>
    <x v="673"/>
    <x v="660"/>
    <x v="672"/>
    <n v="5600"/>
    <n v="2445"/>
    <n v="0.43660714285714286"/>
    <x v="0"/>
    <n v="58"/>
    <n v="42.155172413793103"/>
    <x v="6"/>
    <s v="EUR"/>
    <x v="618"/>
    <x v="624"/>
    <b v="0"/>
    <b v="0"/>
    <s v="music/indie rock"/>
    <x v="1"/>
    <x v="7"/>
  </r>
  <r>
    <x v="674"/>
    <x v="661"/>
    <x v="673"/>
    <n v="170700"/>
    <n v="57250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x v="675"/>
    <x v="662"/>
    <x v="674"/>
    <n v="9700"/>
    <n v="11929"/>
    <n v="1.2297938144329896"/>
    <x v="1"/>
    <n v="331"/>
    <n v="36.0392749244713"/>
    <x v="1"/>
    <s v="USD"/>
    <x v="620"/>
    <x v="626"/>
    <b v="0"/>
    <b v="0"/>
    <s v="journalism/audio"/>
    <x v="8"/>
    <x v="23"/>
  </r>
  <r>
    <x v="676"/>
    <x v="663"/>
    <x v="675"/>
    <n v="62300"/>
    <n v="118214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x v="677"/>
    <x v="664"/>
    <x v="676"/>
    <n v="5300"/>
    <n v="4432"/>
    <n v="0.83622641509433959"/>
    <x v="0"/>
    <n v="111"/>
    <n v="39.927927927927925"/>
    <x v="1"/>
    <s v="USD"/>
    <x v="622"/>
    <x v="491"/>
    <b v="0"/>
    <b v="0"/>
    <s v="publishing/fiction"/>
    <x v="5"/>
    <x v="13"/>
  </r>
  <r>
    <x v="678"/>
    <x v="665"/>
    <x v="677"/>
    <n v="99500"/>
    <n v="17879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x v="679"/>
    <x v="307"/>
    <x v="678"/>
    <n v="1400"/>
    <n v="14511"/>
    <n v="10.365"/>
    <x v="1"/>
    <n v="363"/>
    <n v="39.97520661157025"/>
    <x v="1"/>
    <s v="USD"/>
    <x v="623"/>
    <x v="629"/>
    <b v="0"/>
    <b v="1"/>
    <s v="food/food trucks"/>
    <x v="0"/>
    <x v="0"/>
  </r>
  <r>
    <x v="680"/>
    <x v="666"/>
    <x v="679"/>
    <n v="145600"/>
    <n v="141822"/>
    <n v="0.97405219780219776"/>
    <x v="0"/>
    <n v="2955"/>
    <n v="47.993908629441627"/>
    <x v="1"/>
    <s v="USD"/>
    <x v="624"/>
    <x v="630"/>
    <b v="0"/>
    <b v="1"/>
    <s v="games/mobile games"/>
    <x v="6"/>
    <x v="20"/>
  </r>
  <r>
    <x v="681"/>
    <x v="667"/>
    <x v="680"/>
    <n v="184100"/>
    <n v="159037"/>
    <n v="0.86386203150461705"/>
    <x v="0"/>
    <n v="1657"/>
    <n v="95.978877489438744"/>
    <x v="1"/>
    <s v="USD"/>
    <x v="625"/>
    <x v="631"/>
    <b v="0"/>
    <b v="0"/>
    <s v="theater/plays"/>
    <x v="3"/>
    <x v="3"/>
  </r>
  <r>
    <x v="682"/>
    <x v="668"/>
    <x v="681"/>
    <n v="5400"/>
    <n v="8109"/>
    <n v="1.5016666666666667"/>
    <x v="1"/>
    <n v="103"/>
    <n v="78.728155339805824"/>
    <x v="1"/>
    <s v="USD"/>
    <x v="626"/>
    <x v="632"/>
    <b v="0"/>
    <b v="0"/>
    <s v="theater/plays"/>
    <x v="3"/>
    <x v="3"/>
  </r>
  <r>
    <x v="683"/>
    <x v="669"/>
    <x v="682"/>
    <n v="2300"/>
    <n v="8244"/>
    <n v="3.5843478260869563"/>
    <x v="1"/>
    <n v="147"/>
    <n v="56.081632653061227"/>
    <x v="1"/>
    <s v="USD"/>
    <x v="627"/>
    <x v="633"/>
    <b v="0"/>
    <b v="0"/>
    <s v="theater/plays"/>
    <x v="3"/>
    <x v="3"/>
  </r>
  <r>
    <x v="684"/>
    <x v="670"/>
    <x v="683"/>
    <n v="1400"/>
    <n v="7600"/>
    <n v="5.4285714285714288"/>
    <x v="1"/>
    <n v="110"/>
    <n v="69.090909090909093"/>
    <x v="0"/>
    <s v="CAD"/>
    <x v="628"/>
    <x v="634"/>
    <b v="0"/>
    <b v="0"/>
    <s v="publishing/nonfiction"/>
    <x v="5"/>
    <x v="9"/>
  </r>
  <r>
    <x v="685"/>
    <x v="671"/>
    <x v="684"/>
    <n v="140000"/>
    <n v="94501"/>
    <n v="0.67500714285714281"/>
    <x v="0"/>
    <n v="926"/>
    <n v="102.05291576673866"/>
    <x v="0"/>
    <s v="CAD"/>
    <x v="629"/>
    <x v="415"/>
    <b v="0"/>
    <b v="0"/>
    <s v="theater/plays"/>
    <x v="3"/>
    <x v="3"/>
  </r>
  <r>
    <x v="686"/>
    <x v="672"/>
    <x v="685"/>
    <n v="7500"/>
    <n v="14381"/>
    <n v="1.9174666666666667"/>
    <x v="1"/>
    <n v="134"/>
    <n v="107.32089552238806"/>
    <x v="1"/>
    <s v="USD"/>
    <x v="630"/>
    <x v="635"/>
    <b v="0"/>
    <b v="0"/>
    <s v="technology/wearables"/>
    <x v="2"/>
    <x v="8"/>
  </r>
  <r>
    <x v="687"/>
    <x v="673"/>
    <x v="686"/>
    <n v="1500"/>
    <n v="13980"/>
    <n v="9.32"/>
    <x v="1"/>
    <n v="269"/>
    <n v="51.970260223048328"/>
    <x v="1"/>
    <s v="USD"/>
    <x v="631"/>
    <x v="607"/>
    <b v="0"/>
    <b v="0"/>
    <s v="theater/plays"/>
    <x v="3"/>
    <x v="3"/>
  </r>
  <r>
    <x v="688"/>
    <x v="674"/>
    <x v="687"/>
    <n v="2900"/>
    <n v="12449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x v="689"/>
    <x v="675"/>
    <x v="688"/>
    <n v="7300"/>
    <n v="7348"/>
    <n v="1.0065753424657535"/>
    <x v="1"/>
    <n v="69"/>
    <n v="106.49275362318841"/>
    <x v="1"/>
    <s v="USD"/>
    <x v="633"/>
    <x v="637"/>
    <b v="0"/>
    <b v="0"/>
    <s v="technology/web"/>
    <x v="2"/>
    <x v="2"/>
  </r>
  <r>
    <x v="690"/>
    <x v="676"/>
    <x v="689"/>
    <n v="3600"/>
    <n v="8158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x v="691"/>
    <x v="677"/>
    <x v="690"/>
    <n v="5000"/>
    <n v="7119"/>
    <n v="1.4238"/>
    <x v="1"/>
    <n v="237"/>
    <n v="30.037974683544302"/>
    <x v="1"/>
    <s v="USD"/>
    <x v="635"/>
    <x v="639"/>
    <b v="1"/>
    <b v="1"/>
    <s v="film &amp; video/documentary"/>
    <x v="4"/>
    <x v="4"/>
  </r>
  <r>
    <x v="692"/>
    <x v="678"/>
    <x v="691"/>
    <n v="6000"/>
    <n v="5438"/>
    <n v="0.90633333333333332"/>
    <x v="0"/>
    <n v="77"/>
    <n v="70.623376623376629"/>
    <x v="4"/>
    <s v="GBP"/>
    <x v="636"/>
    <x v="640"/>
    <b v="0"/>
    <b v="0"/>
    <s v="music/rock"/>
    <x v="1"/>
    <x v="1"/>
  </r>
  <r>
    <x v="693"/>
    <x v="679"/>
    <x v="692"/>
    <n v="180400"/>
    <n v="115396"/>
    <n v="0.63966740576496672"/>
    <x v="0"/>
    <n v="1748"/>
    <n v="66.016018306636155"/>
    <x v="1"/>
    <s v="USD"/>
    <x v="637"/>
    <x v="641"/>
    <b v="0"/>
    <b v="0"/>
    <s v="theater/plays"/>
    <x v="3"/>
    <x v="3"/>
  </r>
  <r>
    <x v="694"/>
    <x v="680"/>
    <x v="693"/>
    <n v="9100"/>
    <n v="7656"/>
    <n v="0.84131868131868137"/>
    <x v="0"/>
    <n v="79"/>
    <n v="96.911392405063296"/>
    <x v="1"/>
    <s v="USD"/>
    <x v="638"/>
    <x v="642"/>
    <b v="0"/>
    <b v="0"/>
    <s v="theater/plays"/>
    <x v="3"/>
    <x v="3"/>
  </r>
  <r>
    <x v="695"/>
    <x v="681"/>
    <x v="694"/>
    <n v="9200"/>
    <n v="12322"/>
    <n v="1.3393478260869565"/>
    <x v="1"/>
    <n v="196"/>
    <n v="62.867346938775512"/>
    <x v="6"/>
    <s v="EUR"/>
    <x v="639"/>
    <x v="445"/>
    <b v="1"/>
    <b v="0"/>
    <s v="music/rock"/>
    <x v="1"/>
    <x v="1"/>
  </r>
  <r>
    <x v="696"/>
    <x v="682"/>
    <x v="695"/>
    <n v="164100"/>
    <n v="96888"/>
    <n v="0.59042047531992692"/>
    <x v="0"/>
    <n v="889"/>
    <n v="108.98537682789652"/>
    <x v="1"/>
    <s v="USD"/>
    <x v="640"/>
    <x v="116"/>
    <b v="0"/>
    <b v="1"/>
    <s v="theater/plays"/>
    <x v="3"/>
    <x v="3"/>
  </r>
  <r>
    <x v="697"/>
    <x v="683"/>
    <x v="696"/>
    <n v="128900"/>
    <n v="19696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x v="698"/>
    <x v="684"/>
    <x v="697"/>
    <n v="42100"/>
    <n v="188057"/>
    <n v="4.466912114014252"/>
    <x v="1"/>
    <n v="2893"/>
    <n v="65.004147943311438"/>
    <x v="0"/>
    <s v="CAD"/>
    <x v="642"/>
    <x v="644"/>
    <b v="0"/>
    <b v="0"/>
    <s v="technology/wearables"/>
    <x v="2"/>
    <x v="8"/>
  </r>
  <r>
    <x v="699"/>
    <x v="196"/>
    <x v="698"/>
    <n v="7400"/>
    <n v="6245"/>
    <n v="0.8439189189189189"/>
    <x v="0"/>
    <n v="56"/>
    <n v="111.51785714285714"/>
    <x v="1"/>
    <s v="USD"/>
    <x v="230"/>
    <x v="645"/>
    <b v="0"/>
    <b v="0"/>
    <s v="film &amp; video/drama"/>
    <x v="4"/>
    <x v="6"/>
  </r>
  <r>
    <x v="700"/>
    <x v="685"/>
    <x v="699"/>
    <n v="100"/>
    <n v="3"/>
    <n v="0.03"/>
    <x v="0"/>
    <n v="1"/>
    <n v="3"/>
    <x v="1"/>
    <s v="USD"/>
    <x v="67"/>
    <x v="646"/>
    <b v="0"/>
    <b v="0"/>
    <s v="technology/wearables"/>
    <x v="2"/>
    <x v="8"/>
  </r>
  <r>
    <x v="701"/>
    <x v="686"/>
    <x v="700"/>
    <n v="52000"/>
    <n v="91014"/>
    <n v="1.7502692307692307"/>
    <x v="1"/>
    <n v="820"/>
    <n v="110.99268292682927"/>
    <x v="1"/>
    <s v="USD"/>
    <x v="643"/>
    <x v="647"/>
    <b v="1"/>
    <b v="0"/>
    <s v="theater/plays"/>
    <x v="3"/>
    <x v="3"/>
  </r>
  <r>
    <x v="702"/>
    <x v="687"/>
    <x v="701"/>
    <n v="8700"/>
    <n v="4710"/>
    <n v="0.54137931034482756"/>
    <x v="0"/>
    <n v="83"/>
    <n v="56.746987951807228"/>
    <x v="1"/>
    <s v="USD"/>
    <x v="644"/>
    <x v="467"/>
    <b v="0"/>
    <b v="0"/>
    <s v="technology/wearables"/>
    <x v="2"/>
    <x v="8"/>
  </r>
  <r>
    <x v="703"/>
    <x v="688"/>
    <x v="702"/>
    <n v="63400"/>
    <n v="197728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x v="704"/>
    <x v="689"/>
    <x v="703"/>
    <n v="8700"/>
    <n v="10682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x v="705"/>
    <x v="690"/>
    <x v="704"/>
    <n v="169700"/>
    <n v="168048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x v="706"/>
    <x v="691"/>
    <x v="705"/>
    <n v="108400"/>
    <n v="138586"/>
    <n v="1.278468634686347"/>
    <x v="1"/>
    <n v="1345"/>
    <n v="103.03791821561339"/>
    <x v="2"/>
    <s v="AUD"/>
    <x v="647"/>
    <x v="651"/>
    <b v="0"/>
    <b v="1"/>
    <s v="technology/web"/>
    <x v="2"/>
    <x v="2"/>
  </r>
  <r>
    <x v="707"/>
    <x v="692"/>
    <x v="706"/>
    <n v="7300"/>
    <n v="1157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x v="708"/>
    <x v="693"/>
    <x v="707"/>
    <n v="1700"/>
    <n v="12020"/>
    <n v="7.0705882352941174"/>
    <x v="1"/>
    <n v="137"/>
    <n v="87.737226277372258"/>
    <x v="5"/>
    <s v="CHF"/>
    <x v="648"/>
    <x v="653"/>
    <b v="0"/>
    <b v="0"/>
    <s v="theater/plays"/>
    <x v="3"/>
    <x v="3"/>
  </r>
  <r>
    <x v="709"/>
    <x v="694"/>
    <x v="708"/>
    <n v="9800"/>
    <n v="13954"/>
    <n v="1.4238775510204082"/>
    <x v="1"/>
    <n v="186"/>
    <n v="75.021505376344081"/>
    <x v="6"/>
    <s v="EUR"/>
    <x v="267"/>
    <x v="654"/>
    <b v="0"/>
    <b v="0"/>
    <s v="theater/plays"/>
    <x v="3"/>
    <x v="3"/>
  </r>
  <r>
    <x v="710"/>
    <x v="695"/>
    <x v="709"/>
    <n v="4300"/>
    <n v="6358"/>
    <n v="1.4786046511627906"/>
    <x v="1"/>
    <n v="125"/>
    <n v="50.863999999999997"/>
    <x v="1"/>
    <s v="USD"/>
    <x v="649"/>
    <x v="655"/>
    <b v="0"/>
    <b v="1"/>
    <s v="theater/plays"/>
    <x v="3"/>
    <x v="3"/>
  </r>
  <r>
    <x v="711"/>
    <x v="696"/>
    <x v="710"/>
    <n v="6200"/>
    <n v="1260"/>
    <n v="0.20322580645161289"/>
    <x v="0"/>
    <n v="14"/>
    <n v="90"/>
    <x v="6"/>
    <s v="EUR"/>
    <x v="248"/>
    <x v="656"/>
    <b v="1"/>
    <b v="1"/>
    <s v="theater/plays"/>
    <x v="3"/>
    <x v="3"/>
  </r>
  <r>
    <x v="712"/>
    <x v="697"/>
    <x v="711"/>
    <n v="800"/>
    <n v="14725"/>
    <n v="18.40625"/>
    <x v="1"/>
    <n v="202"/>
    <n v="72.896039603960389"/>
    <x v="1"/>
    <s v="USD"/>
    <x v="571"/>
    <x v="657"/>
    <b v="0"/>
    <b v="0"/>
    <s v="theater/plays"/>
    <x v="3"/>
    <x v="3"/>
  </r>
  <r>
    <x v="713"/>
    <x v="698"/>
    <x v="712"/>
    <n v="6900"/>
    <n v="11174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x v="714"/>
    <x v="699"/>
    <x v="713"/>
    <n v="38500"/>
    <n v="182036"/>
    <n v="4.7282077922077921"/>
    <x v="1"/>
    <n v="1785"/>
    <n v="101.98095238095237"/>
    <x v="1"/>
    <s v="USD"/>
    <x v="1"/>
    <x v="658"/>
    <b v="0"/>
    <b v="0"/>
    <s v="music/rock"/>
    <x v="1"/>
    <x v="1"/>
  </r>
  <r>
    <x v="715"/>
    <x v="700"/>
    <x v="714"/>
    <n v="118000"/>
    <n v="28870"/>
    <n v="0.24466101694915254"/>
    <x v="0"/>
    <n v="656"/>
    <n v="44.009146341463413"/>
    <x v="1"/>
    <s v="USD"/>
    <x v="651"/>
    <x v="438"/>
    <b v="0"/>
    <b v="0"/>
    <s v="games/mobile games"/>
    <x v="6"/>
    <x v="20"/>
  </r>
  <r>
    <x v="716"/>
    <x v="701"/>
    <x v="715"/>
    <n v="2000"/>
    <n v="10353"/>
    <n v="5.1764999999999999"/>
    <x v="1"/>
    <n v="157"/>
    <n v="65.942675159235662"/>
    <x v="1"/>
    <s v="USD"/>
    <x v="652"/>
    <x v="659"/>
    <b v="0"/>
    <b v="1"/>
    <s v="theater/plays"/>
    <x v="3"/>
    <x v="3"/>
  </r>
  <r>
    <x v="717"/>
    <x v="702"/>
    <x v="716"/>
    <n v="5600"/>
    <n v="13868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x v="718"/>
    <x v="703"/>
    <x v="717"/>
    <n v="8300"/>
    <n v="8317"/>
    <n v="1.0020481927710843"/>
    <x v="1"/>
    <n v="297"/>
    <n v="28.003367003367003"/>
    <x v="1"/>
    <s v="USD"/>
    <x v="654"/>
    <x v="661"/>
    <b v="0"/>
    <b v="0"/>
    <s v="technology/wearables"/>
    <x v="2"/>
    <x v="8"/>
  </r>
  <r>
    <x v="719"/>
    <x v="704"/>
    <x v="718"/>
    <n v="6900"/>
    <n v="10557"/>
    <n v="1.53"/>
    <x v="1"/>
    <n v="123"/>
    <n v="85.829268292682926"/>
    <x v="1"/>
    <s v="USD"/>
    <x v="655"/>
    <x v="662"/>
    <b v="0"/>
    <b v="0"/>
    <s v="publishing/fiction"/>
    <x v="5"/>
    <x v="13"/>
  </r>
  <r>
    <x v="720"/>
    <x v="705"/>
    <x v="719"/>
    <n v="8700"/>
    <n v="3227"/>
    <n v="0.37091954022988505"/>
    <x v="3"/>
    <n v="38"/>
    <n v="84.921052631578945"/>
    <x v="3"/>
    <s v="DKK"/>
    <x v="656"/>
    <x v="236"/>
    <b v="0"/>
    <b v="1"/>
    <s v="theater/plays"/>
    <x v="3"/>
    <x v="3"/>
  </r>
  <r>
    <x v="721"/>
    <x v="706"/>
    <x v="720"/>
    <n v="123600"/>
    <n v="5429"/>
    <n v="4.3923948220064728E-2"/>
    <x v="3"/>
    <n v="60"/>
    <n v="90.483333333333334"/>
    <x v="1"/>
    <s v="USD"/>
    <x v="657"/>
    <x v="663"/>
    <b v="0"/>
    <b v="0"/>
    <s v="music/rock"/>
    <x v="1"/>
    <x v="1"/>
  </r>
  <r>
    <x v="722"/>
    <x v="707"/>
    <x v="721"/>
    <n v="48500"/>
    <n v="75906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x v="723"/>
    <x v="708"/>
    <x v="722"/>
    <n v="4900"/>
    <n v="13250"/>
    <n v="2.704081632653061"/>
    <x v="1"/>
    <n v="144"/>
    <n v="92.013888888888886"/>
    <x v="2"/>
    <s v="AUD"/>
    <x v="658"/>
    <x v="664"/>
    <b v="0"/>
    <b v="0"/>
    <s v="theater/plays"/>
    <x v="3"/>
    <x v="3"/>
  </r>
  <r>
    <x v="724"/>
    <x v="709"/>
    <x v="723"/>
    <n v="8400"/>
    <n v="11261"/>
    <n v="1.3405952380952382"/>
    <x v="1"/>
    <n v="121"/>
    <n v="93.066115702479337"/>
    <x v="4"/>
    <s v="GBP"/>
    <x v="659"/>
    <x v="665"/>
    <b v="0"/>
    <b v="1"/>
    <s v="theater/plays"/>
    <x v="3"/>
    <x v="3"/>
  </r>
  <r>
    <x v="725"/>
    <x v="710"/>
    <x v="724"/>
    <n v="193200"/>
    <n v="97369"/>
    <n v="0.50398033126293995"/>
    <x v="0"/>
    <n v="1596"/>
    <n v="61.008145363408524"/>
    <x v="1"/>
    <s v="USD"/>
    <x v="660"/>
    <x v="666"/>
    <b v="0"/>
    <b v="0"/>
    <s v="games/mobile games"/>
    <x v="6"/>
    <x v="20"/>
  </r>
  <r>
    <x v="726"/>
    <x v="711"/>
    <x v="725"/>
    <n v="54300"/>
    <n v="48227"/>
    <n v="0.88815837937384901"/>
    <x v="3"/>
    <n v="524"/>
    <n v="92.036259541984734"/>
    <x v="1"/>
    <s v="USD"/>
    <x v="661"/>
    <x v="602"/>
    <b v="0"/>
    <b v="1"/>
    <s v="theater/plays"/>
    <x v="3"/>
    <x v="3"/>
  </r>
  <r>
    <x v="727"/>
    <x v="712"/>
    <x v="726"/>
    <n v="8900"/>
    <n v="14685"/>
    <n v="1.65"/>
    <x v="1"/>
    <n v="181"/>
    <n v="81.132596685082873"/>
    <x v="1"/>
    <s v="USD"/>
    <x v="4"/>
    <x v="667"/>
    <b v="0"/>
    <b v="0"/>
    <s v="technology/web"/>
    <x v="2"/>
    <x v="2"/>
  </r>
  <r>
    <x v="728"/>
    <x v="713"/>
    <x v="727"/>
    <n v="4200"/>
    <n v="735"/>
    <n v="0.17499999999999999"/>
    <x v="0"/>
    <n v="10"/>
    <n v="73.5"/>
    <x v="1"/>
    <s v="USD"/>
    <x v="662"/>
    <x v="668"/>
    <b v="0"/>
    <b v="0"/>
    <s v="theater/plays"/>
    <x v="3"/>
    <x v="3"/>
  </r>
  <r>
    <x v="729"/>
    <x v="714"/>
    <x v="728"/>
    <n v="5600"/>
    <n v="10397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x v="730"/>
    <x v="715"/>
    <x v="729"/>
    <n v="28800"/>
    <n v="118847"/>
    <n v="4.1266319444444441"/>
    <x v="1"/>
    <n v="1071"/>
    <n v="110.96825396825396"/>
    <x v="0"/>
    <s v="CAD"/>
    <x v="664"/>
    <x v="670"/>
    <b v="0"/>
    <b v="0"/>
    <s v="technology/wearables"/>
    <x v="2"/>
    <x v="8"/>
  </r>
  <r>
    <x v="731"/>
    <x v="716"/>
    <x v="730"/>
    <n v="8000"/>
    <n v="7220"/>
    <n v="0.90249999999999997"/>
    <x v="3"/>
    <n v="219"/>
    <n v="32.968036529680369"/>
    <x v="1"/>
    <s v="USD"/>
    <x v="665"/>
    <x v="601"/>
    <b v="0"/>
    <b v="0"/>
    <s v="technology/web"/>
    <x v="2"/>
    <x v="2"/>
  </r>
  <r>
    <x v="732"/>
    <x v="717"/>
    <x v="731"/>
    <n v="117000"/>
    <n v="107622"/>
    <n v="0.91984615384615387"/>
    <x v="0"/>
    <n v="1121"/>
    <n v="96.005352363960753"/>
    <x v="1"/>
    <s v="USD"/>
    <x v="666"/>
    <x v="671"/>
    <b v="0"/>
    <b v="1"/>
    <s v="music/rock"/>
    <x v="1"/>
    <x v="1"/>
  </r>
  <r>
    <x v="733"/>
    <x v="718"/>
    <x v="732"/>
    <n v="15800"/>
    <n v="83267"/>
    <n v="5.2700632911392402"/>
    <x v="1"/>
    <n v="980"/>
    <n v="84.96632653061225"/>
    <x v="1"/>
    <s v="USD"/>
    <x v="43"/>
    <x v="672"/>
    <b v="0"/>
    <b v="0"/>
    <s v="music/metal"/>
    <x v="1"/>
    <x v="16"/>
  </r>
  <r>
    <x v="734"/>
    <x v="719"/>
    <x v="733"/>
    <n v="4200"/>
    <n v="13404"/>
    <n v="3.1914285714285713"/>
    <x v="1"/>
    <n v="536"/>
    <n v="25.007462686567163"/>
    <x v="1"/>
    <s v="USD"/>
    <x v="667"/>
    <x v="673"/>
    <b v="0"/>
    <b v="1"/>
    <s v="theater/plays"/>
    <x v="3"/>
    <x v="3"/>
  </r>
  <r>
    <x v="735"/>
    <x v="720"/>
    <x v="734"/>
    <n v="37100"/>
    <n v="131404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x v="736"/>
    <x v="721"/>
    <x v="735"/>
    <n v="7700"/>
    <n v="2533"/>
    <n v="0.32896103896103895"/>
    <x v="3"/>
    <n v="29"/>
    <n v="87.34482758620689"/>
    <x v="1"/>
    <s v="USD"/>
    <x v="669"/>
    <x v="675"/>
    <b v="0"/>
    <b v="0"/>
    <s v="publishing/nonfiction"/>
    <x v="5"/>
    <x v="9"/>
  </r>
  <r>
    <x v="737"/>
    <x v="722"/>
    <x v="736"/>
    <n v="3700"/>
    <n v="5028"/>
    <n v="1.358918918918919"/>
    <x v="1"/>
    <n v="180"/>
    <n v="27.933333333333334"/>
    <x v="1"/>
    <s v="USD"/>
    <x v="670"/>
    <x v="676"/>
    <b v="0"/>
    <b v="0"/>
    <s v="music/indie rock"/>
    <x v="1"/>
    <x v="7"/>
  </r>
  <r>
    <x v="738"/>
    <x v="486"/>
    <x v="737"/>
    <n v="74700"/>
    <n v="1557"/>
    <n v="2.0843373493975904E-2"/>
    <x v="0"/>
    <n v="15"/>
    <n v="103.8"/>
    <x v="1"/>
    <s v="USD"/>
    <x v="671"/>
    <x v="677"/>
    <b v="0"/>
    <b v="1"/>
    <s v="theater/plays"/>
    <x v="3"/>
    <x v="3"/>
  </r>
  <r>
    <x v="739"/>
    <x v="723"/>
    <x v="738"/>
    <n v="10000"/>
    <n v="6100"/>
    <n v="0.61"/>
    <x v="0"/>
    <n v="191"/>
    <n v="31.937172774869111"/>
    <x v="1"/>
    <s v="USD"/>
    <x v="672"/>
    <x v="678"/>
    <b v="0"/>
    <b v="0"/>
    <s v="music/indie rock"/>
    <x v="1"/>
    <x v="7"/>
  </r>
  <r>
    <x v="740"/>
    <x v="724"/>
    <x v="739"/>
    <n v="5300"/>
    <n v="1592"/>
    <n v="0.30037735849056602"/>
    <x v="0"/>
    <n v="16"/>
    <n v="99.5"/>
    <x v="1"/>
    <s v="USD"/>
    <x v="673"/>
    <x v="679"/>
    <b v="0"/>
    <b v="0"/>
    <s v="theater/plays"/>
    <x v="3"/>
    <x v="3"/>
  </r>
  <r>
    <x v="741"/>
    <x v="287"/>
    <x v="740"/>
    <n v="1200"/>
    <n v="14150"/>
    <n v="11.791666666666666"/>
    <x v="1"/>
    <n v="130"/>
    <n v="108.84615384615384"/>
    <x v="1"/>
    <s v="USD"/>
    <x v="674"/>
    <x v="680"/>
    <b v="0"/>
    <b v="0"/>
    <s v="theater/plays"/>
    <x v="3"/>
    <x v="3"/>
  </r>
  <r>
    <x v="742"/>
    <x v="725"/>
    <x v="741"/>
    <n v="1200"/>
    <n v="13513"/>
    <n v="11.260833333333334"/>
    <x v="1"/>
    <n v="122"/>
    <n v="110.76229508196721"/>
    <x v="1"/>
    <s v="USD"/>
    <x v="675"/>
    <x v="681"/>
    <b v="0"/>
    <b v="0"/>
    <s v="music/electric music"/>
    <x v="1"/>
    <x v="5"/>
  </r>
  <r>
    <x v="743"/>
    <x v="726"/>
    <x v="742"/>
    <n v="3900"/>
    <n v="504"/>
    <n v="0.12923076923076923"/>
    <x v="0"/>
    <n v="17"/>
    <n v="29.647058823529413"/>
    <x v="1"/>
    <s v="USD"/>
    <x v="676"/>
    <x v="682"/>
    <b v="0"/>
    <b v="1"/>
    <s v="theater/plays"/>
    <x v="3"/>
    <x v="3"/>
  </r>
  <r>
    <x v="744"/>
    <x v="727"/>
    <x v="743"/>
    <n v="2000"/>
    <n v="14240"/>
    <n v="7.12"/>
    <x v="1"/>
    <n v="140"/>
    <n v="101.71428571428571"/>
    <x v="1"/>
    <s v="USD"/>
    <x v="342"/>
    <x v="683"/>
    <b v="0"/>
    <b v="1"/>
    <s v="theater/plays"/>
    <x v="3"/>
    <x v="3"/>
  </r>
  <r>
    <x v="745"/>
    <x v="728"/>
    <x v="744"/>
    <n v="6900"/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x v="746"/>
    <x v="729"/>
    <x v="745"/>
    <n v="55800"/>
    <n v="118580"/>
    <n v="2.1250896057347672"/>
    <x v="1"/>
    <n v="3388"/>
    <n v="35"/>
    <x v="1"/>
    <s v="USD"/>
    <x v="678"/>
    <x v="685"/>
    <b v="0"/>
    <b v="0"/>
    <s v="technology/web"/>
    <x v="2"/>
    <x v="2"/>
  </r>
  <r>
    <x v="747"/>
    <x v="730"/>
    <x v="746"/>
    <n v="4900"/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x v="748"/>
    <x v="731"/>
    <x v="747"/>
    <n v="194900"/>
    <n v="68137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x v="749"/>
    <x v="732"/>
    <x v="748"/>
    <n v="8600"/>
    <n v="13527"/>
    <n v="1.5729069767441861"/>
    <x v="1"/>
    <n v="366"/>
    <n v="36.959016393442624"/>
    <x v="6"/>
    <s v="EUR"/>
    <x v="681"/>
    <x v="687"/>
    <b v="0"/>
    <b v="1"/>
    <s v="technology/wearables"/>
    <x v="2"/>
    <x v="8"/>
  </r>
  <r>
    <x v="750"/>
    <x v="733"/>
    <x v="749"/>
    <n v="100"/>
    <n v="1"/>
    <n v="0.01"/>
    <x v="0"/>
    <n v="1"/>
    <n v="1"/>
    <x v="4"/>
    <s v="GBP"/>
    <x v="682"/>
    <x v="688"/>
    <b v="0"/>
    <b v="0"/>
    <s v="music/electric music"/>
    <x v="1"/>
    <x v="5"/>
  </r>
  <r>
    <x v="751"/>
    <x v="734"/>
    <x v="750"/>
    <n v="3600"/>
    <n v="8363"/>
    <n v="2.3230555555555554"/>
    <x v="1"/>
    <n v="270"/>
    <n v="30.974074074074075"/>
    <x v="1"/>
    <s v="USD"/>
    <x v="683"/>
    <x v="689"/>
    <b v="1"/>
    <b v="1"/>
    <s v="publishing/nonfiction"/>
    <x v="5"/>
    <x v="9"/>
  </r>
  <r>
    <x v="752"/>
    <x v="735"/>
    <x v="751"/>
    <n v="5800"/>
    <n v="5362"/>
    <n v="0.92448275862068963"/>
    <x v="3"/>
    <n v="114"/>
    <n v="47.035087719298247"/>
    <x v="1"/>
    <s v="USD"/>
    <x v="684"/>
    <x v="690"/>
    <b v="0"/>
    <b v="1"/>
    <s v="theater/plays"/>
    <x v="3"/>
    <x v="3"/>
  </r>
  <r>
    <x v="753"/>
    <x v="736"/>
    <x v="752"/>
    <n v="4700"/>
    <n v="12065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x v="754"/>
    <x v="737"/>
    <x v="753"/>
    <n v="70400"/>
    <n v="118603"/>
    <n v="1.6847017045454546"/>
    <x v="1"/>
    <n v="3205"/>
    <n v="37.005616224648989"/>
    <x v="1"/>
    <s v="USD"/>
    <x v="685"/>
    <x v="424"/>
    <b v="0"/>
    <b v="0"/>
    <s v="theater/plays"/>
    <x v="3"/>
    <x v="3"/>
  </r>
  <r>
    <x v="755"/>
    <x v="738"/>
    <x v="754"/>
    <n v="4500"/>
    <n v="7496"/>
    <n v="1.6657777777777778"/>
    <x v="1"/>
    <n v="288"/>
    <n v="26.027777777777779"/>
    <x v="3"/>
    <s v="DKK"/>
    <x v="605"/>
    <x v="231"/>
    <b v="0"/>
    <b v="1"/>
    <s v="theater/plays"/>
    <x v="3"/>
    <x v="3"/>
  </r>
  <r>
    <x v="756"/>
    <x v="739"/>
    <x v="755"/>
    <n v="1300"/>
    <n v="10037"/>
    <n v="7.7207692307692311"/>
    <x v="1"/>
    <n v="148"/>
    <n v="67.817567567567565"/>
    <x v="1"/>
    <s v="USD"/>
    <x v="686"/>
    <x v="692"/>
    <b v="0"/>
    <b v="0"/>
    <s v="theater/plays"/>
    <x v="3"/>
    <x v="3"/>
  </r>
  <r>
    <x v="757"/>
    <x v="740"/>
    <x v="756"/>
    <n v="1400"/>
    <n v="5696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x v="758"/>
    <x v="741"/>
    <x v="757"/>
    <n v="29600"/>
    <n v="167005"/>
    <n v="5.6420608108108112"/>
    <x v="1"/>
    <n v="1518"/>
    <n v="110.01646903820817"/>
    <x v="0"/>
    <s v="CAD"/>
    <x v="688"/>
    <x v="694"/>
    <b v="0"/>
    <b v="0"/>
    <s v="music/rock"/>
    <x v="1"/>
    <x v="1"/>
  </r>
  <r>
    <x v="759"/>
    <x v="742"/>
    <x v="758"/>
    <n v="167500"/>
    <n v="114615"/>
    <n v="0.6842686567164179"/>
    <x v="0"/>
    <n v="1274"/>
    <n v="89.964678178963894"/>
    <x v="1"/>
    <s v="USD"/>
    <x v="689"/>
    <x v="236"/>
    <b v="0"/>
    <b v="0"/>
    <s v="music/electric music"/>
    <x v="1"/>
    <x v="5"/>
  </r>
  <r>
    <x v="760"/>
    <x v="743"/>
    <x v="759"/>
    <n v="48300"/>
    <n v="16592"/>
    <n v="0.34351966873706002"/>
    <x v="0"/>
    <n v="210"/>
    <n v="79.009523809523813"/>
    <x v="6"/>
    <s v="EUR"/>
    <x v="690"/>
    <x v="695"/>
    <b v="0"/>
    <b v="1"/>
    <s v="games/video games"/>
    <x v="6"/>
    <x v="11"/>
  </r>
  <r>
    <x v="761"/>
    <x v="744"/>
    <x v="760"/>
    <n v="2200"/>
    <n v="14420"/>
    <n v="6.5545454545454547"/>
    <x v="1"/>
    <n v="166"/>
    <n v="86.867469879518069"/>
    <x v="1"/>
    <s v="USD"/>
    <x v="691"/>
    <x v="696"/>
    <b v="0"/>
    <b v="0"/>
    <s v="music/rock"/>
    <x v="1"/>
    <x v="1"/>
  </r>
  <r>
    <x v="762"/>
    <x v="307"/>
    <x v="761"/>
    <n v="3500"/>
    <n v="6204"/>
    <n v="1.7725714285714285"/>
    <x v="1"/>
    <n v="100"/>
    <n v="62.04"/>
    <x v="2"/>
    <s v="AUD"/>
    <x v="692"/>
    <x v="697"/>
    <b v="0"/>
    <b v="0"/>
    <s v="music/jazz"/>
    <x v="1"/>
    <x v="17"/>
  </r>
  <r>
    <x v="763"/>
    <x v="745"/>
    <x v="762"/>
    <n v="5600"/>
    <n v="6338"/>
    <n v="1.1317857142857144"/>
    <x v="1"/>
    <n v="235"/>
    <n v="26.970212765957445"/>
    <x v="1"/>
    <s v="USD"/>
    <x v="693"/>
    <x v="698"/>
    <b v="0"/>
    <b v="1"/>
    <s v="theater/plays"/>
    <x v="3"/>
    <x v="3"/>
  </r>
  <r>
    <x v="764"/>
    <x v="746"/>
    <x v="763"/>
    <n v="1100"/>
    <n v="8010"/>
    <n v="7.2818181818181822"/>
    <x v="1"/>
    <n v="148"/>
    <n v="54.121621621621621"/>
    <x v="1"/>
    <s v="USD"/>
    <x v="694"/>
    <x v="699"/>
    <b v="0"/>
    <b v="0"/>
    <s v="music/rock"/>
    <x v="1"/>
    <x v="1"/>
  </r>
  <r>
    <x v="765"/>
    <x v="747"/>
    <x v="764"/>
    <n v="3900"/>
    <n v="8125"/>
    <n v="2.0833333333333335"/>
    <x v="1"/>
    <n v="198"/>
    <n v="41.035353535353536"/>
    <x v="1"/>
    <s v="USD"/>
    <x v="695"/>
    <x v="489"/>
    <b v="1"/>
    <b v="1"/>
    <s v="music/indie rock"/>
    <x v="1"/>
    <x v="7"/>
  </r>
  <r>
    <x v="766"/>
    <x v="748"/>
    <x v="765"/>
    <n v="43800"/>
    <n v="13653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x v="767"/>
    <x v="749"/>
    <x v="766"/>
    <n v="97200"/>
    <n v="55372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x v="768"/>
    <x v="750"/>
    <x v="767"/>
    <n v="4800"/>
    <n v="11088"/>
    <n v="2.31"/>
    <x v="1"/>
    <n v="150"/>
    <n v="73.92"/>
    <x v="1"/>
    <s v="USD"/>
    <x v="626"/>
    <x v="701"/>
    <b v="0"/>
    <b v="0"/>
    <s v="theater/plays"/>
    <x v="3"/>
    <x v="3"/>
  </r>
  <r>
    <x v="769"/>
    <x v="751"/>
    <x v="768"/>
    <n v="125600"/>
    <n v="109106"/>
    <n v="0.86867834394904464"/>
    <x v="0"/>
    <n v="3410"/>
    <n v="31.995894428152493"/>
    <x v="1"/>
    <s v="USD"/>
    <x v="697"/>
    <x v="340"/>
    <b v="0"/>
    <b v="0"/>
    <s v="games/video games"/>
    <x v="6"/>
    <x v="11"/>
  </r>
  <r>
    <x v="770"/>
    <x v="752"/>
    <x v="769"/>
    <n v="4300"/>
    <n v="11642"/>
    <n v="2.7074418604651163"/>
    <x v="1"/>
    <n v="216"/>
    <n v="53.898148148148145"/>
    <x v="6"/>
    <s v="EUR"/>
    <x v="698"/>
    <x v="702"/>
    <b v="0"/>
    <b v="1"/>
    <s v="theater/plays"/>
    <x v="3"/>
    <x v="3"/>
  </r>
  <r>
    <x v="771"/>
    <x v="753"/>
    <x v="770"/>
    <n v="5600"/>
    <n v="2769"/>
    <n v="0.49446428571428569"/>
    <x v="3"/>
    <n v="26"/>
    <n v="106.5"/>
    <x v="1"/>
    <s v="USD"/>
    <x v="699"/>
    <x v="703"/>
    <b v="0"/>
    <b v="0"/>
    <s v="theater/plays"/>
    <x v="3"/>
    <x v="3"/>
  </r>
  <r>
    <x v="772"/>
    <x v="754"/>
    <x v="771"/>
    <n v="149600"/>
    <n v="169586"/>
    <n v="1.1335962566844919"/>
    <x v="1"/>
    <n v="5139"/>
    <n v="32.999805409612762"/>
    <x v="1"/>
    <s v="USD"/>
    <x v="700"/>
    <x v="704"/>
    <b v="0"/>
    <b v="0"/>
    <s v="music/indie rock"/>
    <x v="1"/>
    <x v="7"/>
  </r>
  <r>
    <x v="773"/>
    <x v="755"/>
    <x v="772"/>
    <n v="53100"/>
    <n v="101185"/>
    <n v="1.9055555555555554"/>
    <x v="1"/>
    <n v="2353"/>
    <n v="43.00254993625159"/>
    <x v="1"/>
    <s v="USD"/>
    <x v="701"/>
    <x v="705"/>
    <b v="0"/>
    <b v="0"/>
    <s v="theater/plays"/>
    <x v="3"/>
    <x v="3"/>
  </r>
  <r>
    <x v="774"/>
    <x v="756"/>
    <x v="773"/>
    <n v="5000"/>
    <n v="6775"/>
    <n v="1.355"/>
    <x v="1"/>
    <n v="78"/>
    <n v="86.858974358974365"/>
    <x v="6"/>
    <s v="EUR"/>
    <x v="702"/>
    <x v="706"/>
    <b v="0"/>
    <b v="0"/>
    <s v="technology/web"/>
    <x v="2"/>
    <x v="2"/>
  </r>
  <r>
    <x v="775"/>
    <x v="757"/>
    <x v="774"/>
    <n v="9400"/>
    <n v="968"/>
    <n v="0.10297872340425532"/>
    <x v="0"/>
    <n v="10"/>
    <n v="96.8"/>
    <x v="1"/>
    <s v="USD"/>
    <x v="703"/>
    <x v="707"/>
    <b v="0"/>
    <b v="0"/>
    <s v="music/rock"/>
    <x v="1"/>
    <x v="1"/>
  </r>
  <r>
    <x v="776"/>
    <x v="758"/>
    <x v="775"/>
    <n v="110800"/>
    <n v="72623"/>
    <n v="0.65544223826714798"/>
    <x v="0"/>
    <n v="2201"/>
    <n v="32.995456610631528"/>
    <x v="1"/>
    <s v="USD"/>
    <x v="704"/>
    <x v="708"/>
    <b v="0"/>
    <b v="0"/>
    <s v="theater/plays"/>
    <x v="3"/>
    <x v="3"/>
  </r>
  <r>
    <x v="777"/>
    <x v="759"/>
    <x v="776"/>
    <n v="93800"/>
    <n v="45987"/>
    <n v="0.49026652452025588"/>
    <x v="0"/>
    <n v="676"/>
    <n v="68.028106508875737"/>
    <x v="1"/>
    <s v="USD"/>
    <x v="431"/>
    <x v="709"/>
    <b v="0"/>
    <b v="0"/>
    <s v="theater/plays"/>
    <x v="3"/>
    <x v="3"/>
  </r>
  <r>
    <x v="778"/>
    <x v="760"/>
    <x v="777"/>
    <n v="1300"/>
    <n v="10243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x v="779"/>
    <x v="761"/>
    <x v="778"/>
    <n v="108700"/>
    <n v="87293"/>
    <n v="0.80306347746090156"/>
    <x v="0"/>
    <n v="831"/>
    <n v="105.04572803850782"/>
    <x v="1"/>
    <s v="USD"/>
    <x v="706"/>
    <x v="711"/>
    <b v="0"/>
    <b v="1"/>
    <s v="theater/plays"/>
    <x v="3"/>
    <x v="3"/>
  </r>
  <r>
    <x v="780"/>
    <x v="762"/>
    <x v="779"/>
    <n v="5100"/>
    <n v="5421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x v="781"/>
    <x v="763"/>
    <x v="780"/>
    <n v="8700"/>
    <n v="4414"/>
    <n v="0.50735632183908042"/>
    <x v="3"/>
    <n v="56"/>
    <n v="78.821428571428569"/>
    <x v="5"/>
    <s v="CHF"/>
    <x v="708"/>
    <x v="70"/>
    <b v="0"/>
    <b v="0"/>
    <s v="theater/plays"/>
    <x v="3"/>
    <x v="3"/>
  </r>
  <r>
    <x v="782"/>
    <x v="764"/>
    <x v="781"/>
    <n v="5100"/>
    <n v="10981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x v="783"/>
    <x v="765"/>
    <x v="782"/>
    <n v="7400"/>
    <n v="10451"/>
    <n v="1.4122972972972974"/>
    <x v="1"/>
    <n v="138"/>
    <n v="75.731884057971016"/>
    <x v="1"/>
    <s v="USD"/>
    <x v="710"/>
    <x v="714"/>
    <b v="0"/>
    <b v="0"/>
    <s v="music/rock"/>
    <x v="1"/>
    <x v="1"/>
  </r>
  <r>
    <x v="784"/>
    <x v="766"/>
    <x v="783"/>
    <n v="88900"/>
    <n v="102535"/>
    <n v="1.1533745781777278"/>
    <x v="1"/>
    <n v="3308"/>
    <n v="30.996070133010882"/>
    <x v="1"/>
    <s v="USD"/>
    <x v="711"/>
    <x v="715"/>
    <b v="0"/>
    <b v="0"/>
    <s v="technology/web"/>
    <x v="2"/>
    <x v="2"/>
  </r>
  <r>
    <x v="785"/>
    <x v="767"/>
    <x v="784"/>
    <n v="6700"/>
    <n v="12939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x v="786"/>
    <x v="768"/>
    <x v="785"/>
    <n v="1500"/>
    <n v="10946"/>
    <n v="7.2973333333333334"/>
    <x v="1"/>
    <n v="207"/>
    <n v="52.879227053140099"/>
    <x v="6"/>
    <s v="EUR"/>
    <x v="630"/>
    <x v="717"/>
    <b v="0"/>
    <b v="1"/>
    <s v="music/jazz"/>
    <x v="1"/>
    <x v="17"/>
  </r>
  <r>
    <x v="787"/>
    <x v="769"/>
    <x v="786"/>
    <n v="61200"/>
    <n v="60994"/>
    <n v="0.99663398692810456"/>
    <x v="0"/>
    <n v="859"/>
    <n v="71.005820721769496"/>
    <x v="0"/>
    <s v="CAD"/>
    <x v="712"/>
    <x v="718"/>
    <b v="0"/>
    <b v="0"/>
    <s v="music/rock"/>
    <x v="1"/>
    <x v="1"/>
  </r>
  <r>
    <x v="788"/>
    <x v="770"/>
    <x v="787"/>
    <n v="3600"/>
    <n v="3174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x v="789"/>
    <x v="771"/>
    <x v="788"/>
    <n v="9000"/>
    <n v="3351"/>
    <n v="0.37233333333333335"/>
    <x v="0"/>
    <n v="45"/>
    <n v="74.466666666666669"/>
    <x v="1"/>
    <s v="USD"/>
    <x v="713"/>
    <x v="115"/>
    <b v="0"/>
    <b v="0"/>
    <s v="theater/plays"/>
    <x v="3"/>
    <x v="3"/>
  </r>
  <r>
    <x v="790"/>
    <x v="772"/>
    <x v="789"/>
    <n v="185900"/>
    <n v="56774"/>
    <n v="0.30540075309306081"/>
    <x v="3"/>
    <n v="1113"/>
    <n v="51.009883198562441"/>
    <x v="1"/>
    <s v="USD"/>
    <x v="714"/>
    <x v="720"/>
    <b v="0"/>
    <b v="0"/>
    <s v="theater/plays"/>
    <x v="3"/>
    <x v="3"/>
  </r>
  <r>
    <x v="791"/>
    <x v="773"/>
    <x v="790"/>
    <n v="2100"/>
    <n v="540"/>
    <n v="0.25714285714285712"/>
    <x v="0"/>
    <n v="6"/>
    <n v="90"/>
    <x v="1"/>
    <s v="USD"/>
    <x v="715"/>
    <x v="721"/>
    <b v="0"/>
    <b v="0"/>
    <s v="food/food trucks"/>
    <x v="0"/>
    <x v="0"/>
  </r>
  <r>
    <x v="792"/>
    <x v="774"/>
    <x v="791"/>
    <n v="2000"/>
    <n v="680"/>
    <n v="0.34"/>
    <x v="0"/>
    <n v="7"/>
    <n v="97.142857142857139"/>
    <x v="1"/>
    <s v="USD"/>
    <x v="716"/>
    <x v="722"/>
    <b v="0"/>
    <b v="1"/>
    <s v="theater/plays"/>
    <x v="3"/>
    <x v="3"/>
  </r>
  <r>
    <x v="793"/>
    <x v="775"/>
    <x v="792"/>
    <n v="1100"/>
    <n v="13045"/>
    <n v="11.859090909090909"/>
    <x v="1"/>
    <n v="181"/>
    <n v="72.071823204419886"/>
    <x v="5"/>
    <s v="CHF"/>
    <x v="448"/>
    <x v="451"/>
    <b v="0"/>
    <b v="0"/>
    <s v="publishing/nonfiction"/>
    <x v="5"/>
    <x v="9"/>
  </r>
  <r>
    <x v="794"/>
    <x v="776"/>
    <x v="793"/>
    <n v="6600"/>
    <n v="8276"/>
    <n v="1.2539393939393939"/>
    <x v="1"/>
    <n v="110"/>
    <n v="75.236363636363635"/>
    <x v="1"/>
    <s v="USD"/>
    <x v="717"/>
    <x v="642"/>
    <b v="0"/>
    <b v="0"/>
    <s v="music/rock"/>
    <x v="1"/>
    <x v="1"/>
  </r>
  <r>
    <x v="795"/>
    <x v="777"/>
    <x v="794"/>
    <n v="7100"/>
    <n v="102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x v="796"/>
    <x v="778"/>
    <x v="795"/>
    <n v="7800"/>
    <n v="4275"/>
    <n v="0.54807692307692313"/>
    <x v="0"/>
    <n v="78"/>
    <n v="54.807692307692307"/>
    <x v="1"/>
    <s v="USD"/>
    <x v="719"/>
    <x v="724"/>
    <b v="0"/>
    <b v="1"/>
    <s v="games/mobile games"/>
    <x v="6"/>
    <x v="20"/>
  </r>
  <r>
    <x v="797"/>
    <x v="779"/>
    <x v="796"/>
    <n v="7600"/>
    <n v="8332"/>
    <n v="1.0963157894736841"/>
    <x v="1"/>
    <n v="185"/>
    <n v="45.037837837837834"/>
    <x v="1"/>
    <s v="USD"/>
    <x v="720"/>
    <x v="725"/>
    <b v="0"/>
    <b v="0"/>
    <s v="technology/web"/>
    <x v="2"/>
    <x v="2"/>
  </r>
  <r>
    <x v="798"/>
    <x v="780"/>
    <x v="797"/>
    <n v="3400"/>
    <n v="6408"/>
    <n v="1.8847058823529412"/>
    <x v="1"/>
    <n v="121"/>
    <n v="52.958677685950413"/>
    <x v="1"/>
    <s v="USD"/>
    <x v="721"/>
    <x v="726"/>
    <b v="0"/>
    <b v="1"/>
    <s v="theater/plays"/>
    <x v="3"/>
    <x v="3"/>
  </r>
  <r>
    <x v="799"/>
    <x v="781"/>
    <x v="798"/>
    <n v="84500"/>
    <n v="73522"/>
    <n v="0.87008284023668636"/>
    <x v="0"/>
    <n v="1225"/>
    <n v="60.017959183673469"/>
    <x v="4"/>
    <s v="GBP"/>
    <x v="722"/>
    <x v="727"/>
    <b v="0"/>
    <b v="0"/>
    <s v="theater/plays"/>
    <x v="3"/>
    <x v="3"/>
  </r>
  <r>
    <x v="800"/>
    <x v="782"/>
    <x v="799"/>
    <n v="100"/>
    <n v="1"/>
    <n v="0.01"/>
    <x v="0"/>
    <n v="1"/>
    <n v="1"/>
    <x v="5"/>
    <s v="CHF"/>
    <x v="139"/>
    <x v="560"/>
    <b v="0"/>
    <b v="0"/>
    <s v="music/rock"/>
    <x v="1"/>
    <x v="1"/>
  </r>
  <r>
    <x v="801"/>
    <x v="783"/>
    <x v="800"/>
    <n v="2300"/>
    <n v="466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x v="802"/>
    <x v="784"/>
    <x v="801"/>
    <n v="6200"/>
    <n v="12216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x v="803"/>
    <x v="785"/>
    <x v="802"/>
    <n v="6100"/>
    <n v="6527"/>
    <n v="1.07"/>
    <x v="1"/>
    <n v="233"/>
    <n v="28.012875536480685"/>
    <x v="1"/>
    <s v="USD"/>
    <x v="724"/>
    <x v="35"/>
    <b v="0"/>
    <b v="0"/>
    <s v="theater/plays"/>
    <x v="3"/>
    <x v="3"/>
  </r>
  <r>
    <x v="804"/>
    <x v="786"/>
    <x v="803"/>
    <n v="2600"/>
    <n v="6987"/>
    <n v="2.6873076923076922"/>
    <x v="1"/>
    <n v="218"/>
    <n v="32.050458715596328"/>
    <x v="1"/>
    <s v="USD"/>
    <x v="725"/>
    <x v="729"/>
    <b v="0"/>
    <b v="0"/>
    <s v="music/rock"/>
    <x v="1"/>
    <x v="1"/>
  </r>
  <r>
    <x v="805"/>
    <x v="787"/>
    <x v="804"/>
    <n v="9700"/>
    <n v="4932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x v="806"/>
    <x v="788"/>
    <x v="805"/>
    <n v="700"/>
    <n v="8262"/>
    <n v="11.802857142857142"/>
    <x v="1"/>
    <n v="76"/>
    <n v="108.71052631578948"/>
    <x v="1"/>
    <s v="USD"/>
    <x v="726"/>
    <x v="730"/>
    <b v="0"/>
    <b v="1"/>
    <s v="film &amp; video/drama"/>
    <x v="4"/>
    <x v="6"/>
  </r>
  <r>
    <x v="807"/>
    <x v="789"/>
    <x v="806"/>
    <n v="700"/>
    <n v="1848"/>
    <n v="2.64"/>
    <x v="1"/>
    <n v="43"/>
    <n v="42.97674418604651"/>
    <x v="1"/>
    <s v="USD"/>
    <x v="727"/>
    <x v="322"/>
    <b v="0"/>
    <b v="1"/>
    <s v="theater/plays"/>
    <x v="3"/>
    <x v="3"/>
  </r>
  <r>
    <x v="808"/>
    <x v="790"/>
    <x v="807"/>
    <n v="5200"/>
    <n v="1583"/>
    <n v="0.30442307692307691"/>
    <x v="0"/>
    <n v="19"/>
    <n v="83.315789473684205"/>
    <x v="1"/>
    <s v="USD"/>
    <x v="728"/>
    <x v="731"/>
    <b v="0"/>
    <b v="0"/>
    <s v="food/food trucks"/>
    <x v="0"/>
    <x v="0"/>
  </r>
  <r>
    <x v="809"/>
    <x v="764"/>
    <x v="808"/>
    <n v="140800"/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x v="810"/>
    <x v="791"/>
    <x v="809"/>
    <n v="6400"/>
    <n v="12360"/>
    <n v="1.9312499999999999"/>
    <x v="1"/>
    <n v="221"/>
    <n v="55.927601809954751"/>
    <x v="1"/>
    <s v="USD"/>
    <x v="730"/>
    <x v="157"/>
    <b v="0"/>
    <b v="1"/>
    <s v="theater/plays"/>
    <x v="3"/>
    <x v="3"/>
  </r>
  <r>
    <x v="811"/>
    <x v="792"/>
    <x v="810"/>
    <n v="92500"/>
    <n v="71320"/>
    <n v="0.77102702702702708"/>
    <x v="0"/>
    <n v="679"/>
    <n v="105.03681885125184"/>
    <x v="1"/>
    <s v="USD"/>
    <x v="731"/>
    <x v="733"/>
    <b v="0"/>
    <b v="1"/>
    <s v="games/video games"/>
    <x v="6"/>
    <x v="11"/>
  </r>
  <r>
    <x v="812"/>
    <x v="793"/>
    <x v="811"/>
    <n v="59700"/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x v="813"/>
    <x v="794"/>
    <x v="812"/>
    <n v="3200"/>
    <n v="7661"/>
    <n v="2.3940625"/>
    <x v="1"/>
    <n v="68"/>
    <n v="112.66176470588235"/>
    <x v="1"/>
    <s v="USD"/>
    <x v="732"/>
    <x v="735"/>
    <b v="0"/>
    <b v="0"/>
    <s v="games/video games"/>
    <x v="6"/>
    <x v="11"/>
  </r>
  <r>
    <x v="814"/>
    <x v="795"/>
    <x v="813"/>
    <n v="3200"/>
    <n v="2950"/>
    <n v="0.921875"/>
    <x v="0"/>
    <n v="36"/>
    <n v="81.944444444444443"/>
    <x v="3"/>
    <s v="DKK"/>
    <x v="733"/>
    <x v="736"/>
    <b v="0"/>
    <b v="1"/>
    <s v="music/rock"/>
    <x v="1"/>
    <x v="1"/>
  </r>
  <r>
    <x v="815"/>
    <x v="796"/>
    <x v="814"/>
    <n v="9000"/>
    <n v="11721"/>
    <n v="1.3023333333333333"/>
    <x v="1"/>
    <n v="183"/>
    <n v="64.049180327868854"/>
    <x v="0"/>
    <s v="CAD"/>
    <x v="734"/>
    <x v="737"/>
    <b v="0"/>
    <b v="0"/>
    <s v="music/rock"/>
    <x v="1"/>
    <x v="1"/>
  </r>
  <r>
    <x v="816"/>
    <x v="797"/>
    <x v="815"/>
    <n v="2300"/>
    <n v="14150"/>
    <n v="6.1521739130434785"/>
    <x v="1"/>
    <n v="133"/>
    <n v="106.39097744360902"/>
    <x v="1"/>
    <s v="USD"/>
    <x v="406"/>
    <x v="738"/>
    <b v="1"/>
    <b v="1"/>
    <s v="theater/plays"/>
    <x v="3"/>
    <x v="3"/>
  </r>
  <r>
    <x v="817"/>
    <x v="798"/>
    <x v="816"/>
    <n v="51300"/>
    <n v="189192"/>
    <n v="3.687953216374269"/>
    <x v="1"/>
    <n v="2489"/>
    <n v="76.011249497790274"/>
    <x v="6"/>
    <s v="EUR"/>
    <x v="735"/>
    <x v="739"/>
    <b v="0"/>
    <b v="1"/>
    <s v="publishing/nonfiction"/>
    <x v="5"/>
    <x v="9"/>
  </r>
  <r>
    <x v="818"/>
    <x v="311"/>
    <x v="817"/>
    <n v="700"/>
    <n v="7664"/>
    <n v="10.948571428571428"/>
    <x v="1"/>
    <n v="69"/>
    <n v="111.07246376811594"/>
    <x v="1"/>
    <s v="USD"/>
    <x v="736"/>
    <x v="740"/>
    <b v="0"/>
    <b v="1"/>
    <s v="theater/plays"/>
    <x v="3"/>
    <x v="3"/>
  </r>
  <r>
    <x v="819"/>
    <x v="799"/>
    <x v="818"/>
    <n v="8900"/>
    <n v="4509"/>
    <n v="0.50662921348314605"/>
    <x v="0"/>
    <n v="47"/>
    <n v="95.936170212765958"/>
    <x v="1"/>
    <s v="USD"/>
    <x v="737"/>
    <x v="697"/>
    <b v="1"/>
    <b v="0"/>
    <s v="games/video games"/>
    <x v="6"/>
    <x v="11"/>
  </r>
  <r>
    <x v="820"/>
    <x v="800"/>
    <x v="819"/>
    <n v="1500"/>
    <n v="12009"/>
    <n v="8.0060000000000002"/>
    <x v="1"/>
    <n v="279"/>
    <n v="43.043010752688176"/>
    <x v="4"/>
    <s v="GBP"/>
    <x v="192"/>
    <x v="741"/>
    <b v="0"/>
    <b v="1"/>
    <s v="music/rock"/>
    <x v="1"/>
    <x v="1"/>
  </r>
  <r>
    <x v="821"/>
    <x v="801"/>
    <x v="820"/>
    <n v="4900"/>
    <n v="14273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x v="822"/>
    <x v="802"/>
    <x v="821"/>
    <n v="54000"/>
    <n v="188982"/>
    <n v="3.4996666666666667"/>
    <x v="1"/>
    <n v="2100"/>
    <n v="89.991428571428571"/>
    <x v="1"/>
    <s v="USD"/>
    <x v="739"/>
    <x v="743"/>
    <b v="0"/>
    <b v="0"/>
    <s v="music/rock"/>
    <x v="1"/>
    <x v="1"/>
  </r>
  <r>
    <x v="823"/>
    <x v="803"/>
    <x v="822"/>
    <n v="4100"/>
    <n v="14640"/>
    <n v="3.5707317073170732"/>
    <x v="1"/>
    <n v="252"/>
    <n v="58.095238095238095"/>
    <x v="1"/>
    <s v="USD"/>
    <x v="613"/>
    <x v="744"/>
    <b v="1"/>
    <b v="1"/>
    <s v="music/rock"/>
    <x v="1"/>
    <x v="1"/>
  </r>
  <r>
    <x v="824"/>
    <x v="804"/>
    <x v="823"/>
    <n v="85000"/>
    <n v="107516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x v="825"/>
    <x v="805"/>
    <x v="824"/>
    <n v="3600"/>
    <n v="13950"/>
    <n v="3.875"/>
    <x v="1"/>
    <n v="157"/>
    <n v="88.853503184713375"/>
    <x v="4"/>
    <s v="GBP"/>
    <x v="145"/>
    <x v="745"/>
    <b v="0"/>
    <b v="0"/>
    <s v="film &amp; video/shorts"/>
    <x v="4"/>
    <x v="12"/>
  </r>
  <r>
    <x v="826"/>
    <x v="806"/>
    <x v="825"/>
    <n v="2800"/>
    <n v="12797"/>
    <n v="4.5703571428571426"/>
    <x v="1"/>
    <n v="194"/>
    <n v="65.963917525773198"/>
    <x v="1"/>
    <s v="USD"/>
    <x v="741"/>
    <x v="746"/>
    <b v="0"/>
    <b v="1"/>
    <s v="theater/plays"/>
    <x v="3"/>
    <x v="3"/>
  </r>
  <r>
    <x v="827"/>
    <x v="807"/>
    <x v="826"/>
    <n v="2300"/>
    <n v="6134"/>
    <n v="2.6669565217391304"/>
    <x v="1"/>
    <n v="82"/>
    <n v="74.804878048780495"/>
    <x v="2"/>
    <s v="AUD"/>
    <x v="742"/>
    <x v="747"/>
    <b v="0"/>
    <b v="1"/>
    <s v="film &amp; video/drama"/>
    <x v="4"/>
    <x v="6"/>
  </r>
  <r>
    <x v="828"/>
    <x v="808"/>
    <x v="827"/>
    <n v="7100"/>
    <n v="4899"/>
    <n v="0.69"/>
    <x v="0"/>
    <n v="70"/>
    <n v="69.98571428571428"/>
    <x v="1"/>
    <s v="USD"/>
    <x v="202"/>
    <x v="503"/>
    <b v="0"/>
    <b v="0"/>
    <s v="theater/plays"/>
    <x v="3"/>
    <x v="3"/>
  </r>
  <r>
    <x v="829"/>
    <x v="809"/>
    <x v="828"/>
    <n v="9600"/>
    <n v="4929"/>
    <n v="0.51343749999999999"/>
    <x v="0"/>
    <n v="154"/>
    <n v="32.006493506493506"/>
    <x v="1"/>
    <s v="USD"/>
    <x v="743"/>
    <x v="748"/>
    <b v="0"/>
    <b v="0"/>
    <s v="theater/plays"/>
    <x v="3"/>
    <x v="3"/>
  </r>
  <r>
    <x v="830"/>
    <x v="810"/>
    <x v="829"/>
    <n v="121600"/>
    <n v="1424"/>
    <n v="1.1710526315789473E-2"/>
    <x v="0"/>
    <n v="22"/>
    <n v="64.727272727272734"/>
    <x v="1"/>
    <s v="USD"/>
    <x v="744"/>
    <x v="330"/>
    <b v="0"/>
    <b v="0"/>
    <s v="theater/plays"/>
    <x v="3"/>
    <x v="3"/>
  </r>
  <r>
    <x v="831"/>
    <x v="811"/>
    <x v="830"/>
    <n v="97100"/>
    <n v="105817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x v="832"/>
    <x v="812"/>
    <x v="831"/>
    <n v="43200"/>
    <n v="13615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x v="833"/>
    <x v="813"/>
    <x v="832"/>
    <n v="6800"/>
    <n v="10723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x v="834"/>
    <x v="814"/>
    <x v="833"/>
    <n v="7300"/>
    <n v="11228"/>
    <n v="1.5380821917808218"/>
    <x v="1"/>
    <n v="119"/>
    <n v="94.352941176470594"/>
    <x v="1"/>
    <s v="USD"/>
    <x v="362"/>
    <x v="451"/>
    <b v="0"/>
    <b v="0"/>
    <s v="theater/plays"/>
    <x v="3"/>
    <x v="3"/>
  </r>
  <r>
    <x v="835"/>
    <x v="815"/>
    <x v="834"/>
    <n v="86200"/>
    <n v="77355"/>
    <n v="0.89738979118329465"/>
    <x v="0"/>
    <n v="1758"/>
    <n v="44.001706484641637"/>
    <x v="1"/>
    <s v="USD"/>
    <x v="748"/>
    <x v="752"/>
    <b v="0"/>
    <b v="0"/>
    <s v="technology/web"/>
    <x v="2"/>
    <x v="2"/>
  </r>
  <r>
    <x v="836"/>
    <x v="816"/>
    <x v="835"/>
    <n v="8100"/>
    <n v="6086"/>
    <n v="0.75135802469135804"/>
    <x v="0"/>
    <n v="94"/>
    <n v="64.744680851063833"/>
    <x v="1"/>
    <s v="USD"/>
    <x v="749"/>
    <x v="753"/>
    <b v="0"/>
    <b v="0"/>
    <s v="music/indie rock"/>
    <x v="1"/>
    <x v="7"/>
  </r>
  <r>
    <x v="837"/>
    <x v="817"/>
    <x v="836"/>
    <n v="17700"/>
    <n v="150960"/>
    <n v="8.5288135593220336"/>
    <x v="1"/>
    <n v="1797"/>
    <n v="84.00667779632721"/>
    <x v="1"/>
    <s v="USD"/>
    <x v="643"/>
    <x v="754"/>
    <b v="0"/>
    <b v="0"/>
    <s v="music/jazz"/>
    <x v="1"/>
    <x v="17"/>
  </r>
  <r>
    <x v="838"/>
    <x v="818"/>
    <x v="837"/>
    <n v="6400"/>
    <n v="8890"/>
    <n v="1.3890625000000001"/>
    <x v="1"/>
    <n v="261"/>
    <n v="34.061302681992338"/>
    <x v="1"/>
    <s v="USD"/>
    <x v="750"/>
    <x v="755"/>
    <b v="0"/>
    <b v="0"/>
    <s v="theater/plays"/>
    <x v="3"/>
    <x v="3"/>
  </r>
  <r>
    <x v="839"/>
    <x v="819"/>
    <x v="838"/>
    <n v="7700"/>
    <n v="14644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x v="840"/>
    <x v="820"/>
    <x v="839"/>
    <n v="116300"/>
    <n v="116583"/>
    <n v="1.0024333619948409"/>
    <x v="1"/>
    <n v="3533"/>
    <n v="32.998301726577978"/>
    <x v="1"/>
    <s v="USD"/>
    <x v="752"/>
    <x v="757"/>
    <b v="0"/>
    <b v="1"/>
    <s v="theater/plays"/>
    <x v="3"/>
    <x v="3"/>
  </r>
  <r>
    <x v="841"/>
    <x v="821"/>
    <x v="840"/>
    <n v="9100"/>
    <n v="12991"/>
    <n v="1.4275824175824177"/>
    <x v="1"/>
    <n v="155"/>
    <n v="83.812903225806451"/>
    <x v="1"/>
    <s v="USD"/>
    <x v="753"/>
    <x v="758"/>
    <b v="0"/>
    <b v="0"/>
    <s v="technology/web"/>
    <x v="2"/>
    <x v="2"/>
  </r>
  <r>
    <x v="842"/>
    <x v="822"/>
    <x v="841"/>
    <n v="1500"/>
    <n v="8447"/>
    <n v="5.6313333333333331"/>
    <x v="1"/>
    <n v="132"/>
    <n v="63.992424242424242"/>
    <x v="6"/>
    <s v="EUR"/>
    <x v="754"/>
    <x v="759"/>
    <b v="0"/>
    <b v="0"/>
    <s v="technology/wearables"/>
    <x v="2"/>
    <x v="8"/>
  </r>
  <r>
    <x v="843"/>
    <x v="823"/>
    <x v="842"/>
    <n v="8800"/>
    <n v="2703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x v="844"/>
    <x v="824"/>
    <x v="843"/>
    <n v="8800"/>
    <n v="8747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x v="845"/>
    <x v="825"/>
    <x v="844"/>
    <n v="69900"/>
    <n v="138087"/>
    <n v="1.9754935622317598"/>
    <x v="1"/>
    <n v="1354"/>
    <n v="101.98449039881831"/>
    <x v="4"/>
    <s v="GBP"/>
    <x v="757"/>
    <x v="78"/>
    <b v="0"/>
    <b v="0"/>
    <s v="technology/web"/>
    <x v="2"/>
    <x v="2"/>
  </r>
  <r>
    <x v="846"/>
    <x v="826"/>
    <x v="845"/>
    <n v="1000"/>
    <n v="5085"/>
    <n v="5.085"/>
    <x v="1"/>
    <n v="48"/>
    <n v="105.9375"/>
    <x v="1"/>
    <s v="USD"/>
    <x v="758"/>
    <x v="762"/>
    <b v="1"/>
    <b v="1"/>
    <s v="technology/web"/>
    <x v="2"/>
    <x v="2"/>
  </r>
  <r>
    <x v="847"/>
    <x v="827"/>
    <x v="846"/>
    <n v="4700"/>
    <n v="11174"/>
    <n v="2.3774468085106384"/>
    <x v="1"/>
    <n v="110"/>
    <n v="101.58181818181818"/>
    <x v="1"/>
    <s v="USD"/>
    <x v="759"/>
    <x v="763"/>
    <b v="0"/>
    <b v="0"/>
    <s v="food/food trucks"/>
    <x v="0"/>
    <x v="0"/>
  </r>
  <r>
    <x v="848"/>
    <x v="828"/>
    <x v="847"/>
    <n v="3200"/>
    <n v="1083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x v="849"/>
    <x v="829"/>
    <x v="848"/>
    <n v="6700"/>
    <n v="8917"/>
    <n v="1.3308955223880596"/>
    <x v="1"/>
    <n v="307"/>
    <n v="29.045602605863191"/>
    <x v="1"/>
    <s v="USD"/>
    <x v="761"/>
    <x v="765"/>
    <b v="0"/>
    <b v="1"/>
    <s v="music/indie rock"/>
    <x v="1"/>
    <x v="7"/>
  </r>
  <r>
    <x v="850"/>
    <x v="830"/>
    <x v="849"/>
    <n v="100"/>
    <n v="1"/>
    <n v="0.01"/>
    <x v="0"/>
    <n v="1"/>
    <n v="1"/>
    <x v="1"/>
    <s v="USD"/>
    <x v="762"/>
    <x v="539"/>
    <b v="1"/>
    <b v="0"/>
    <s v="music/rock"/>
    <x v="1"/>
    <x v="1"/>
  </r>
  <r>
    <x v="851"/>
    <x v="831"/>
    <x v="850"/>
    <n v="6000"/>
    <n v="12468"/>
    <n v="2.0779999999999998"/>
    <x v="1"/>
    <n v="160"/>
    <n v="77.924999999999997"/>
    <x v="1"/>
    <s v="USD"/>
    <x v="444"/>
    <x v="766"/>
    <b v="0"/>
    <b v="0"/>
    <s v="music/electric music"/>
    <x v="1"/>
    <x v="5"/>
  </r>
  <r>
    <x v="852"/>
    <x v="832"/>
    <x v="851"/>
    <n v="4900"/>
    <n v="2505"/>
    <n v="0.51122448979591839"/>
    <x v="0"/>
    <n v="31"/>
    <n v="80.806451612903231"/>
    <x v="1"/>
    <s v="USD"/>
    <x v="763"/>
    <x v="422"/>
    <b v="0"/>
    <b v="1"/>
    <s v="games/video games"/>
    <x v="6"/>
    <x v="11"/>
  </r>
  <r>
    <x v="853"/>
    <x v="833"/>
    <x v="852"/>
    <n v="17100"/>
    <n v="111502"/>
    <n v="6.5205847953216374"/>
    <x v="1"/>
    <n v="1467"/>
    <n v="76.006816632583508"/>
    <x v="0"/>
    <s v="CAD"/>
    <x v="764"/>
    <x v="767"/>
    <b v="0"/>
    <b v="1"/>
    <s v="music/indie rock"/>
    <x v="1"/>
    <x v="7"/>
  </r>
  <r>
    <x v="854"/>
    <x v="834"/>
    <x v="853"/>
    <n v="171000"/>
    <n v="194309"/>
    <n v="1.1363099415204678"/>
    <x v="1"/>
    <n v="2662"/>
    <n v="72.993613824192337"/>
    <x v="0"/>
    <s v="CAD"/>
    <x v="765"/>
    <x v="768"/>
    <b v="0"/>
    <b v="0"/>
    <s v="publishing/fiction"/>
    <x v="5"/>
    <x v="13"/>
  </r>
  <r>
    <x v="855"/>
    <x v="835"/>
    <x v="854"/>
    <n v="23400"/>
    <n v="23956"/>
    <n v="1.0237606837606839"/>
    <x v="1"/>
    <n v="452"/>
    <n v="53"/>
    <x v="2"/>
    <s v="AUD"/>
    <x v="766"/>
    <x v="214"/>
    <b v="0"/>
    <b v="0"/>
    <s v="theater/plays"/>
    <x v="3"/>
    <x v="3"/>
  </r>
  <r>
    <x v="856"/>
    <x v="764"/>
    <x v="855"/>
    <n v="2400"/>
    <n v="8558"/>
    <n v="3.5658333333333334"/>
    <x v="1"/>
    <n v="158"/>
    <n v="54.164556962025316"/>
    <x v="1"/>
    <s v="USD"/>
    <x v="767"/>
    <x v="769"/>
    <b v="0"/>
    <b v="0"/>
    <s v="food/food trucks"/>
    <x v="0"/>
    <x v="0"/>
  </r>
  <r>
    <x v="857"/>
    <x v="836"/>
    <x v="856"/>
    <n v="5300"/>
    <n v="7413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x v="858"/>
    <x v="837"/>
    <x v="857"/>
    <n v="4000"/>
    <n v="2778"/>
    <n v="0.69450000000000001"/>
    <x v="0"/>
    <n v="35"/>
    <n v="79.371428571428567"/>
    <x v="1"/>
    <s v="USD"/>
    <x v="769"/>
    <x v="771"/>
    <b v="1"/>
    <b v="0"/>
    <s v="food/food trucks"/>
    <x v="0"/>
    <x v="0"/>
  </r>
  <r>
    <x v="859"/>
    <x v="838"/>
    <x v="858"/>
    <n v="7300"/>
    <n v="2594"/>
    <n v="0.35534246575342465"/>
    <x v="0"/>
    <n v="63"/>
    <n v="41.174603174603178"/>
    <x v="1"/>
    <s v="USD"/>
    <x v="770"/>
    <x v="250"/>
    <b v="0"/>
    <b v="1"/>
    <s v="theater/plays"/>
    <x v="3"/>
    <x v="3"/>
  </r>
  <r>
    <x v="860"/>
    <x v="839"/>
    <x v="859"/>
    <n v="2000"/>
    <n v="5033"/>
    <n v="2.5165000000000002"/>
    <x v="1"/>
    <n v="65"/>
    <n v="77.430769230769229"/>
    <x v="1"/>
    <s v="USD"/>
    <x v="771"/>
    <x v="772"/>
    <b v="0"/>
    <b v="1"/>
    <s v="technology/wearables"/>
    <x v="2"/>
    <x v="8"/>
  </r>
  <r>
    <x v="861"/>
    <x v="840"/>
    <x v="860"/>
    <n v="8800"/>
    <n v="9317"/>
    <n v="1.0587500000000001"/>
    <x v="1"/>
    <n v="163"/>
    <n v="57.159509202453989"/>
    <x v="1"/>
    <s v="USD"/>
    <x v="772"/>
    <x v="773"/>
    <b v="0"/>
    <b v="0"/>
    <s v="theater/plays"/>
    <x v="3"/>
    <x v="3"/>
  </r>
  <r>
    <x v="862"/>
    <x v="841"/>
    <x v="861"/>
    <n v="3500"/>
    <n v="6560"/>
    <n v="1.8742857142857143"/>
    <x v="1"/>
    <n v="85"/>
    <n v="77.17647058823529"/>
    <x v="1"/>
    <s v="USD"/>
    <x v="773"/>
    <x v="774"/>
    <b v="0"/>
    <b v="0"/>
    <s v="theater/plays"/>
    <x v="3"/>
    <x v="3"/>
  </r>
  <r>
    <x v="863"/>
    <x v="842"/>
    <x v="862"/>
    <n v="1400"/>
    <n v="541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x v="864"/>
    <x v="843"/>
    <x v="863"/>
    <n v="4200"/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x v="865"/>
    <x v="844"/>
    <x v="864"/>
    <n v="81000"/>
    <n v="150515"/>
    <n v="1.8582098765432098"/>
    <x v="1"/>
    <n v="3272"/>
    <n v="46.000916870415651"/>
    <x v="1"/>
    <s v="USD"/>
    <x v="776"/>
    <x v="776"/>
    <b v="0"/>
    <b v="0"/>
    <s v="theater/plays"/>
    <x v="3"/>
    <x v="3"/>
  </r>
  <r>
    <x v="866"/>
    <x v="845"/>
    <x v="865"/>
    <n v="182800"/>
    <n v="79045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x v="867"/>
    <x v="846"/>
    <x v="866"/>
    <n v="4800"/>
    <n v="7797"/>
    <n v="1.6243749999999999"/>
    <x v="1"/>
    <n v="300"/>
    <n v="25.99"/>
    <x v="1"/>
    <s v="USD"/>
    <x v="778"/>
    <x v="778"/>
    <b v="0"/>
    <b v="0"/>
    <s v="food/food trucks"/>
    <x v="0"/>
    <x v="0"/>
  </r>
  <r>
    <x v="868"/>
    <x v="847"/>
    <x v="867"/>
    <n v="7000"/>
    <n v="12939"/>
    <n v="1.8484285714285715"/>
    <x v="1"/>
    <n v="126"/>
    <n v="102.69047619047619"/>
    <x v="1"/>
    <s v="USD"/>
    <x v="779"/>
    <x v="779"/>
    <b v="0"/>
    <b v="0"/>
    <s v="theater/plays"/>
    <x v="3"/>
    <x v="3"/>
  </r>
  <r>
    <x v="869"/>
    <x v="848"/>
    <x v="868"/>
    <n v="161900"/>
    <n v="38376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x v="870"/>
    <x v="849"/>
    <x v="869"/>
    <n v="7700"/>
    <n v="6920"/>
    <n v="0.89870129870129867"/>
    <x v="0"/>
    <n v="121"/>
    <n v="57.190082644628099"/>
    <x v="1"/>
    <s v="USD"/>
    <x v="335"/>
    <x v="781"/>
    <b v="0"/>
    <b v="0"/>
    <s v="theater/plays"/>
    <x v="3"/>
    <x v="3"/>
  </r>
  <r>
    <x v="871"/>
    <x v="850"/>
    <x v="870"/>
    <n v="71500"/>
    <n v="194912"/>
    <n v="2.7260419580419581"/>
    <x v="1"/>
    <n v="2320"/>
    <n v="84.013793103448279"/>
    <x v="1"/>
    <s v="USD"/>
    <x v="535"/>
    <x v="782"/>
    <b v="0"/>
    <b v="1"/>
    <s v="theater/plays"/>
    <x v="3"/>
    <x v="3"/>
  </r>
  <r>
    <x v="872"/>
    <x v="851"/>
    <x v="871"/>
    <n v="4700"/>
    <n v="7992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x v="873"/>
    <x v="852"/>
    <x v="872"/>
    <n v="42100"/>
    <n v="79268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x v="874"/>
    <x v="853"/>
    <x v="873"/>
    <n v="40200"/>
    <n v="139468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x v="875"/>
    <x v="854"/>
    <x v="874"/>
    <n v="7900"/>
    <n v="5465"/>
    <n v="0.6917721518987342"/>
    <x v="0"/>
    <n v="67"/>
    <n v="81.567164179104481"/>
    <x v="1"/>
    <s v="USD"/>
    <x v="783"/>
    <x v="785"/>
    <b v="0"/>
    <b v="0"/>
    <s v="music/rock"/>
    <x v="1"/>
    <x v="1"/>
  </r>
  <r>
    <x v="876"/>
    <x v="855"/>
    <x v="875"/>
    <n v="8300"/>
    <n v="2111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x v="877"/>
    <x v="856"/>
    <x v="876"/>
    <n v="163600"/>
    <n v="126628"/>
    <n v="0.77400977995110021"/>
    <x v="0"/>
    <n v="1229"/>
    <n v="103.033360455655"/>
    <x v="1"/>
    <s v="USD"/>
    <x v="785"/>
    <x v="786"/>
    <b v="0"/>
    <b v="0"/>
    <s v="food/food trucks"/>
    <x v="0"/>
    <x v="0"/>
  </r>
  <r>
    <x v="878"/>
    <x v="857"/>
    <x v="877"/>
    <n v="2700"/>
    <n v="1012"/>
    <n v="0.37481481481481482"/>
    <x v="0"/>
    <n v="12"/>
    <n v="84.333333333333329"/>
    <x v="6"/>
    <s v="EUR"/>
    <x v="786"/>
    <x v="787"/>
    <b v="0"/>
    <b v="0"/>
    <s v="music/metal"/>
    <x v="1"/>
    <x v="16"/>
  </r>
  <r>
    <x v="879"/>
    <x v="858"/>
    <x v="878"/>
    <n v="1000"/>
    <n v="5438"/>
    <n v="5.4379999999999997"/>
    <x v="1"/>
    <n v="53"/>
    <n v="102.60377358490567"/>
    <x v="1"/>
    <s v="USD"/>
    <x v="787"/>
    <x v="341"/>
    <b v="0"/>
    <b v="0"/>
    <s v="publishing/nonfiction"/>
    <x v="5"/>
    <x v="9"/>
  </r>
  <r>
    <x v="880"/>
    <x v="859"/>
    <x v="879"/>
    <n v="84500"/>
    <n v="193101"/>
    <n v="2.2852189349112426"/>
    <x v="1"/>
    <n v="2414"/>
    <n v="79.992129246064621"/>
    <x v="1"/>
    <s v="USD"/>
    <x v="788"/>
    <x v="788"/>
    <b v="0"/>
    <b v="0"/>
    <s v="music/electric music"/>
    <x v="1"/>
    <x v="5"/>
  </r>
  <r>
    <x v="881"/>
    <x v="860"/>
    <x v="880"/>
    <n v="81300"/>
    <n v="31665"/>
    <n v="0.38948339483394834"/>
    <x v="0"/>
    <n v="452"/>
    <n v="70.055309734513273"/>
    <x v="1"/>
    <s v="USD"/>
    <x v="330"/>
    <x v="789"/>
    <b v="0"/>
    <b v="1"/>
    <s v="theater/plays"/>
    <x v="3"/>
    <x v="3"/>
  </r>
  <r>
    <x v="882"/>
    <x v="861"/>
    <x v="881"/>
    <n v="800"/>
    <n v="2960"/>
    <n v="3.7"/>
    <x v="1"/>
    <n v="80"/>
    <n v="37"/>
    <x v="1"/>
    <s v="USD"/>
    <x v="789"/>
    <x v="790"/>
    <b v="0"/>
    <b v="0"/>
    <s v="theater/plays"/>
    <x v="3"/>
    <x v="3"/>
  </r>
  <r>
    <x v="883"/>
    <x v="862"/>
    <x v="882"/>
    <n v="3400"/>
    <n v="8089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x v="884"/>
    <x v="863"/>
    <x v="883"/>
    <n v="170800"/>
    <n v="109374"/>
    <n v="0.64036299765807958"/>
    <x v="0"/>
    <n v="1886"/>
    <n v="57.992576882290564"/>
    <x v="1"/>
    <s v="USD"/>
    <x v="791"/>
    <x v="792"/>
    <b v="0"/>
    <b v="1"/>
    <s v="theater/plays"/>
    <x v="3"/>
    <x v="3"/>
  </r>
  <r>
    <x v="885"/>
    <x v="864"/>
    <x v="884"/>
    <n v="1800"/>
    <n v="2129"/>
    <n v="1.1827777777777777"/>
    <x v="1"/>
    <n v="52"/>
    <n v="40.942307692307693"/>
    <x v="1"/>
    <s v="USD"/>
    <x v="792"/>
    <x v="556"/>
    <b v="0"/>
    <b v="0"/>
    <s v="theater/plays"/>
    <x v="3"/>
    <x v="3"/>
  </r>
  <r>
    <x v="886"/>
    <x v="865"/>
    <x v="885"/>
    <n v="150600"/>
    <n v="127745"/>
    <n v="0.84824037184594958"/>
    <x v="0"/>
    <n v="1825"/>
    <n v="69.9972602739726"/>
    <x v="1"/>
    <s v="USD"/>
    <x v="793"/>
    <x v="488"/>
    <b v="0"/>
    <b v="0"/>
    <s v="music/indie rock"/>
    <x v="1"/>
    <x v="7"/>
  </r>
  <r>
    <x v="887"/>
    <x v="866"/>
    <x v="886"/>
    <n v="7800"/>
    <n v="2289"/>
    <n v="0.29346153846153844"/>
    <x v="0"/>
    <n v="31"/>
    <n v="73.838709677419359"/>
    <x v="1"/>
    <s v="USD"/>
    <x v="794"/>
    <x v="232"/>
    <b v="0"/>
    <b v="1"/>
    <s v="theater/plays"/>
    <x v="3"/>
    <x v="3"/>
  </r>
  <r>
    <x v="888"/>
    <x v="867"/>
    <x v="887"/>
    <n v="5800"/>
    <n v="12174"/>
    <n v="2.0989655172413793"/>
    <x v="1"/>
    <n v="290"/>
    <n v="41.979310344827589"/>
    <x v="1"/>
    <s v="USD"/>
    <x v="795"/>
    <x v="793"/>
    <b v="0"/>
    <b v="0"/>
    <s v="theater/plays"/>
    <x v="3"/>
    <x v="3"/>
  </r>
  <r>
    <x v="889"/>
    <x v="868"/>
    <x v="888"/>
    <n v="5600"/>
    <n v="9508"/>
    <n v="1.697857142857143"/>
    <x v="1"/>
    <n v="122"/>
    <n v="77.93442622950819"/>
    <x v="1"/>
    <s v="USD"/>
    <x v="796"/>
    <x v="794"/>
    <b v="0"/>
    <b v="1"/>
    <s v="music/electric music"/>
    <x v="1"/>
    <x v="5"/>
  </r>
  <r>
    <x v="890"/>
    <x v="869"/>
    <x v="889"/>
    <n v="134400"/>
    <n v="155849"/>
    <n v="1.1595907738095239"/>
    <x v="1"/>
    <n v="1470"/>
    <n v="106.01972789115646"/>
    <x v="1"/>
    <s v="USD"/>
    <x v="797"/>
    <x v="138"/>
    <b v="0"/>
    <b v="0"/>
    <s v="music/indie rock"/>
    <x v="1"/>
    <x v="7"/>
  </r>
  <r>
    <x v="891"/>
    <x v="870"/>
    <x v="890"/>
    <n v="3000"/>
    <n v="7758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x v="892"/>
    <x v="871"/>
    <x v="891"/>
    <n v="6000"/>
    <n v="13835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x v="893"/>
    <x v="872"/>
    <x v="892"/>
    <n v="8400"/>
    <n v="10770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x v="894"/>
    <x v="873"/>
    <x v="893"/>
    <n v="1700"/>
    <n v="3208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x v="895"/>
    <x v="874"/>
    <x v="894"/>
    <n v="159800"/>
    <n v="11108"/>
    <n v="6.9511889862327911E-2"/>
    <x v="0"/>
    <n v="107"/>
    <n v="103.81308411214954"/>
    <x v="1"/>
    <s v="USD"/>
    <x v="802"/>
    <x v="799"/>
    <b v="0"/>
    <b v="0"/>
    <s v="theater/plays"/>
    <x v="3"/>
    <x v="3"/>
  </r>
  <r>
    <x v="896"/>
    <x v="875"/>
    <x v="895"/>
    <n v="19800"/>
    <n v="153338"/>
    <n v="7.7443434343434348"/>
    <x v="1"/>
    <n v="1460"/>
    <n v="105.02602739726028"/>
    <x v="2"/>
    <s v="AUD"/>
    <x v="803"/>
    <x v="800"/>
    <b v="0"/>
    <b v="1"/>
    <s v="food/food trucks"/>
    <x v="0"/>
    <x v="0"/>
  </r>
  <r>
    <x v="897"/>
    <x v="876"/>
    <x v="896"/>
    <n v="8800"/>
    <n v="2437"/>
    <n v="0.27693181818181817"/>
    <x v="0"/>
    <n v="27"/>
    <n v="90.259259259259252"/>
    <x v="1"/>
    <s v="USD"/>
    <x v="212"/>
    <x v="368"/>
    <b v="0"/>
    <b v="0"/>
    <s v="theater/plays"/>
    <x v="3"/>
    <x v="3"/>
  </r>
  <r>
    <x v="898"/>
    <x v="877"/>
    <x v="897"/>
    <n v="179100"/>
    <n v="93991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x v="899"/>
    <x v="878"/>
    <x v="898"/>
    <n v="3100"/>
    <n v="12620"/>
    <n v="4.0709677419354842"/>
    <x v="1"/>
    <n v="123"/>
    <n v="102.60162601626017"/>
    <x v="5"/>
    <s v="CHF"/>
    <x v="805"/>
    <x v="802"/>
    <b v="0"/>
    <b v="0"/>
    <s v="music/jazz"/>
    <x v="1"/>
    <x v="17"/>
  </r>
  <r>
    <x v="900"/>
    <x v="879"/>
    <x v="899"/>
    <n v="100"/>
    <n v="2"/>
    <n v="0.02"/>
    <x v="0"/>
    <n v="1"/>
    <n v="2"/>
    <x v="1"/>
    <s v="USD"/>
    <x v="806"/>
    <x v="803"/>
    <b v="0"/>
    <b v="1"/>
    <s v="technology/web"/>
    <x v="2"/>
    <x v="2"/>
  </r>
  <r>
    <x v="901"/>
    <x v="880"/>
    <x v="900"/>
    <n v="5600"/>
    <n v="8746"/>
    <n v="1.5617857142857143"/>
    <x v="1"/>
    <n v="159"/>
    <n v="55.0062893081761"/>
    <x v="1"/>
    <s v="USD"/>
    <x v="807"/>
    <x v="482"/>
    <b v="0"/>
    <b v="1"/>
    <s v="music/rock"/>
    <x v="1"/>
    <x v="1"/>
  </r>
  <r>
    <x v="902"/>
    <x v="881"/>
    <x v="901"/>
    <n v="1400"/>
    <n v="3534"/>
    <n v="2.5242857142857145"/>
    <x v="1"/>
    <n v="110"/>
    <n v="32.127272727272725"/>
    <x v="1"/>
    <s v="USD"/>
    <x v="722"/>
    <x v="496"/>
    <b v="0"/>
    <b v="0"/>
    <s v="technology/web"/>
    <x v="2"/>
    <x v="2"/>
  </r>
  <r>
    <x v="903"/>
    <x v="882"/>
    <x v="902"/>
    <n v="41000"/>
    <n v="709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x v="904"/>
    <x v="883"/>
    <x v="903"/>
    <n v="6500"/>
    <n v="795"/>
    <n v="0.12230769230769231"/>
    <x v="0"/>
    <n v="16"/>
    <n v="49.6875"/>
    <x v="1"/>
    <s v="USD"/>
    <x v="259"/>
    <x v="805"/>
    <b v="0"/>
    <b v="0"/>
    <s v="publishing/radio &amp; podcasts"/>
    <x v="5"/>
    <x v="15"/>
  </r>
  <r>
    <x v="905"/>
    <x v="884"/>
    <x v="904"/>
    <n v="7900"/>
    <n v="12955"/>
    <n v="1.6398734177215191"/>
    <x v="1"/>
    <n v="236"/>
    <n v="54.894067796610166"/>
    <x v="1"/>
    <s v="USD"/>
    <x v="9"/>
    <x v="806"/>
    <b v="0"/>
    <b v="0"/>
    <s v="theater/plays"/>
    <x v="3"/>
    <x v="3"/>
  </r>
  <r>
    <x v="906"/>
    <x v="885"/>
    <x v="905"/>
    <n v="5500"/>
    <n v="8964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x v="907"/>
    <x v="886"/>
    <x v="906"/>
    <n v="9100"/>
    <n v="1843"/>
    <n v="0.20252747252747252"/>
    <x v="0"/>
    <n v="41"/>
    <n v="44.951219512195124"/>
    <x v="1"/>
    <s v="USD"/>
    <x v="809"/>
    <x v="808"/>
    <b v="0"/>
    <b v="0"/>
    <s v="theater/plays"/>
    <x v="3"/>
    <x v="3"/>
  </r>
  <r>
    <x v="908"/>
    <x v="887"/>
    <x v="907"/>
    <n v="38200"/>
    <n v="121950"/>
    <n v="3.1924083769633507"/>
    <x v="1"/>
    <n v="3934"/>
    <n v="30.99898322318251"/>
    <x v="1"/>
    <s v="USD"/>
    <x v="444"/>
    <x v="104"/>
    <b v="0"/>
    <b v="0"/>
    <s v="games/video games"/>
    <x v="6"/>
    <x v="11"/>
  </r>
  <r>
    <x v="909"/>
    <x v="888"/>
    <x v="908"/>
    <n v="1800"/>
    <n v="8621"/>
    <n v="4.7894444444444444"/>
    <x v="1"/>
    <n v="80"/>
    <n v="107.7625"/>
    <x v="0"/>
    <s v="CAD"/>
    <x v="384"/>
    <x v="809"/>
    <b v="0"/>
    <b v="1"/>
    <s v="theater/plays"/>
    <x v="3"/>
    <x v="3"/>
  </r>
  <r>
    <x v="910"/>
    <x v="889"/>
    <x v="909"/>
    <n v="154500"/>
    <n v="30215"/>
    <n v="0.19556634304207121"/>
    <x v="3"/>
    <n v="296"/>
    <n v="102.07770270270271"/>
    <x v="1"/>
    <s v="USD"/>
    <x v="810"/>
    <x v="810"/>
    <b v="0"/>
    <b v="0"/>
    <s v="theater/plays"/>
    <x v="3"/>
    <x v="3"/>
  </r>
  <r>
    <x v="911"/>
    <x v="890"/>
    <x v="910"/>
    <n v="5800"/>
    <n v="11539"/>
    <n v="1.9894827586206896"/>
    <x v="1"/>
    <n v="462"/>
    <n v="24.976190476190474"/>
    <x v="1"/>
    <s v="USD"/>
    <x v="811"/>
    <x v="811"/>
    <b v="1"/>
    <b v="0"/>
    <s v="technology/web"/>
    <x v="2"/>
    <x v="2"/>
  </r>
  <r>
    <x v="912"/>
    <x v="891"/>
    <x v="911"/>
    <n v="1800"/>
    <n v="14310"/>
    <n v="7.95"/>
    <x v="1"/>
    <n v="179"/>
    <n v="79.944134078212286"/>
    <x v="1"/>
    <s v="USD"/>
    <x v="812"/>
    <x v="812"/>
    <b v="1"/>
    <b v="0"/>
    <s v="film &amp; video/drama"/>
    <x v="4"/>
    <x v="6"/>
  </r>
  <r>
    <x v="913"/>
    <x v="892"/>
    <x v="912"/>
    <n v="70200"/>
    <n v="35536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x v="914"/>
    <x v="893"/>
    <x v="913"/>
    <n v="6400"/>
    <n v="3676"/>
    <n v="0.57437499999999997"/>
    <x v="0"/>
    <n v="141"/>
    <n v="26.070921985815602"/>
    <x v="4"/>
    <s v="GBP"/>
    <x v="814"/>
    <x v="814"/>
    <b v="0"/>
    <b v="0"/>
    <s v="theater/plays"/>
    <x v="3"/>
    <x v="3"/>
  </r>
  <r>
    <x v="915"/>
    <x v="894"/>
    <x v="914"/>
    <n v="125900"/>
    <n v="195936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x v="916"/>
    <x v="895"/>
    <x v="915"/>
    <n v="3700"/>
    <n v="134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x v="917"/>
    <x v="896"/>
    <x v="916"/>
    <n v="3600"/>
    <n v="2097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x v="918"/>
    <x v="897"/>
    <x v="917"/>
    <n v="3800"/>
    <n v="9021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x v="919"/>
    <x v="898"/>
    <x v="918"/>
    <n v="35600"/>
    <n v="20915"/>
    <n v="0.58750000000000002"/>
    <x v="0"/>
    <n v="225"/>
    <n v="92.955555555555549"/>
    <x v="2"/>
    <s v="AUD"/>
    <x v="817"/>
    <x v="817"/>
    <b v="0"/>
    <b v="1"/>
    <s v="theater/plays"/>
    <x v="3"/>
    <x v="3"/>
  </r>
  <r>
    <x v="920"/>
    <x v="899"/>
    <x v="919"/>
    <n v="5300"/>
    <n v="9676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x v="921"/>
    <x v="900"/>
    <x v="920"/>
    <n v="160400"/>
    <n v="1210"/>
    <n v="7.5436408977556111E-3"/>
    <x v="0"/>
    <n v="38"/>
    <n v="31.842105263157894"/>
    <x v="1"/>
    <s v="USD"/>
    <x v="819"/>
    <x v="819"/>
    <b v="0"/>
    <b v="0"/>
    <s v="technology/web"/>
    <x v="2"/>
    <x v="2"/>
  </r>
  <r>
    <x v="922"/>
    <x v="901"/>
    <x v="921"/>
    <n v="51400"/>
    <n v="90440"/>
    <n v="1.7595330739299611"/>
    <x v="1"/>
    <n v="2261"/>
    <n v="40"/>
    <x v="1"/>
    <s v="USD"/>
    <x v="609"/>
    <x v="320"/>
    <b v="0"/>
    <b v="1"/>
    <s v="music/world music"/>
    <x v="1"/>
    <x v="21"/>
  </r>
  <r>
    <x v="923"/>
    <x v="902"/>
    <x v="922"/>
    <n v="1700"/>
    <n v="4044"/>
    <n v="2.3788235294117648"/>
    <x v="1"/>
    <n v="40"/>
    <n v="101.1"/>
    <x v="1"/>
    <s v="USD"/>
    <x v="547"/>
    <x v="820"/>
    <b v="0"/>
    <b v="0"/>
    <s v="theater/plays"/>
    <x v="3"/>
    <x v="3"/>
  </r>
  <r>
    <x v="924"/>
    <x v="903"/>
    <x v="923"/>
    <n v="39400"/>
    <n v="192292"/>
    <n v="4.8805076142131982"/>
    <x v="1"/>
    <n v="2289"/>
    <n v="84.006989951944078"/>
    <x v="6"/>
    <s v="EUR"/>
    <x v="820"/>
    <x v="821"/>
    <b v="0"/>
    <b v="0"/>
    <s v="theater/plays"/>
    <x v="3"/>
    <x v="3"/>
  </r>
  <r>
    <x v="925"/>
    <x v="904"/>
    <x v="924"/>
    <n v="3000"/>
    <n v="6722"/>
    <n v="2.2406666666666668"/>
    <x v="1"/>
    <n v="65"/>
    <n v="103.41538461538461"/>
    <x v="1"/>
    <s v="USD"/>
    <x v="821"/>
    <x v="822"/>
    <b v="0"/>
    <b v="0"/>
    <s v="theater/plays"/>
    <x v="3"/>
    <x v="3"/>
  </r>
  <r>
    <x v="926"/>
    <x v="905"/>
    <x v="925"/>
    <n v="8700"/>
    <n v="1577"/>
    <n v="0.18126436781609195"/>
    <x v="0"/>
    <n v="15"/>
    <n v="105.13333333333334"/>
    <x v="1"/>
    <s v="USD"/>
    <x v="151"/>
    <x v="823"/>
    <b v="0"/>
    <b v="0"/>
    <s v="food/food trucks"/>
    <x v="0"/>
    <x v="0"/>
  </r>
  <r>
    <x v="927"/>
    <x v="906"/>
    <x v="926"/>
    <n v="7200"/>
    <n v="3301"/>
    <n v="0.45847222222222223"/>
    <x v="0"/>
    <n v="37"/>
    <n v="89.21621621621621"/>
    <x v="1"/>
    <s v="USD"/>
    <x v="822"/>
    <x v="824"/>
    <b v="0"/>
    <b v="0"/>
    <s v="theater/plays"/>
    <x v="3"/>
    <x v="3"/>
  </r>
  <r>
    <x v="928"/>
    <x v="907"/>
    <x v="927"/>
    <n v="167400"/>
    <n v="196386"/>
    <n v="1.1731541218637993"/>
    <x v="1"/>
    <n v="3777"/>
    <n v="51.995234312946785"/>
    <x v="6"/>
    <s v="EUR"/>
    <x v="823"/>
    <x v="497"/>
    <b v="0"/>
    <b v="0"/>
    <s v="technology/web"/>
    <x v="2"/>
    <x v="2"/>
  </r>
  <r>
    <x v="929"/>
    <x v="908"/>
    <x v="928"/>
    <n v="5500"/>
    <n v="11952"/>
    <n v="2.173090909090909"/>
    <x v="1"/>
    <n v="184"/>
    <n v="64.956521739130437"/>
    <x v="4"/>
    <s v="GBP"/>
    <x v="824"/>
    <x v="825"/>
    <b v="0"/>
    <b v="0"/>
    <s v="theater/plays"/>
    <x v="3"/>
    <x v="3"/>
  </r>
  <r>
    <x v="930"/>
    <x v="909"/>
    <x v="929"/>
    <n v="3500"/>
    <n v="3930"/>
    <n v="1.1228571428571428"/>
    <x v="1"/>
    <n v="85"/>
    <n v="46.235294117647058"/>
    <x v="1"/>
    <s v="USD"/>
    <x v="825"/>
    <x v="826"/>
    <b v="0"/>
    <b v="1"/>
    <s v="theater/plays"/>
    <x v="3"/>
    <x v="3"/>
  </r>
  <r>
    <x v="931"/>
    <x v="910"/>
    <x v="930"/>
    <n v="7900"/>
    <n v="5729"/>
    <n v="0.72518987341772156"/>
    <x v="0"/>
    <n v="112"/>
    <n v="51.151785714285715"/>
    <x v="1"/>
    <s v="USD"/>
    <x v="826"/>
    <x v="827"/>
    <b v="0"/>
    <b v="1"/>
    <s v="theater/plays"/>
    <x v="3"/>
    <x v="3"/>
  </r>
  <r>
    <x v="932"/>
    <x v="911"/>
    <x v="931"/>
    <n v="2300"/>
    <n v="4883"/>
    <n v="2.1230434782608696"/>
    <x v="1"/>
    <n v="144"/>
    <n v="33.909722222222221"/>
    <x v="1"/>
    <s v="USD"/>
    <x v="827"/>
    <x v="828"/>
    <b v="0"/>
    <b v="0"/>
    <s v="music/rock"/>
    <x v="1"/>
    <x v="1"/>
  </r>
  <r>
    <x v="933"/>
    <x v="912"/>
    <x v="932"/>
    <n v="73000"/>
    <n v="175015"/>
    <n v="2.3974657534246577"/>
    <x v="1"/>
    <n v="1902"/>
    <n v="92.016298633017882"/>
    <x v="1"/>
    <s v="USD"/>
    <x v="828"/>
    <x v="829"/>
    <b v="0"/>
    <b v="0"/>
    <s v="theater/plays"/>
    <x v="3"/>
    <x v="3"/>
  </r>
  <r>
    <x v="934"/>
    <x v="913"/>
    <x v="933"/>
    <n v="6200"/>
    <n v="11280"/>
    <n v="1.8193548387096774"/>
    <x v="1"/>
    <n v="105"/>
    <n v="107.42857142857143"/>
    <x v="1"/>
    <s v="USD"/>
    <x v="829"/>
    <x v="830"/>
    <b v="0"/>
    <b v="0"/>
    <s v="theater/plays"/>
    <x v="3"/>
    <x v="3"/>
  </r>
  <r>
    <x v="935"/>
    <x v="914"/>
    <x v="934"/>
    <n v="6100"/>
    <n v="10012"/>
    <n v="1.6413114754098361"/>
    <x v="1"/>
    <n v="132"/>
    <n v="75.848484848484844"/>
    <x v="1"/>
    <s v="USD"/>
    <x v="830"/>
    <x v="94"/>
    <b v="0"/>
    <b v="0"/>
    <s v="theater/plays"/>
    <x v="3"/>
    <x v="3"/>
  </r>
  <r>
    <x v="936"/>
    <x v="591"/>
    <x v="935"/>
    <n v="103200"/>
    <n v="1690"/>
    <n v="1.6375968992248063E-2"/>
    <x v="0"/>
    <n v="21"/>
    <n v="80.476190476190482"/>
    <x v="1"/>
    <s v="USD"/>
    <x v="831"/>
    <x v="831"/>
    <b v="1"/>
    <b v="0"/>
    <s v="theater/plays"/>
    <x v="3"/>
    <x v="3"/>
  </r>
  <r>
    <x v="937"/>
    <x v="915"/>
    <x v="936"/>
    <n v="171000"/>
    <n v="84891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x v="938"/>
    <x v="916"/>
    <x v="937"/>
    <n v="9200"/>
    <n v="10093"/>
    <n v="1.0970652173913042"/>
    <x v="1"/>
    <n v="96"/>
    <n v="105.13541666666667"/>
    <x v="1"/>
    <s v="USD"/>
    <x v="833"/>
    <x v="833"/>
    <b v="0"/>
    <b v="1"/>
    <s v="publishing/fiction"/>
    <x v="5"/>
    <x v="13"/>
  </r>
  <r>
    <x v="939"/>
    <x v="917"/>
    <x v="938"/>
    <n v="7800"/>
    <n v="3839"/>
    <n v="0.49217948717948717"/>
    <x v="0"/>
    <n v="67"/>
    <n v="57.298507462686565"/>
    <x v="1"/>
    <s v="USD"/>
    <x v="834"/>
    <x v="834"/>
    <b v="0"/>
    <b v="1"/>
    <s v="games/video games"/>
    <x v="6"/>
    <x v="11"/>
  </r>
  <r>
    <x v="940"/>
    <x v="918"/>
    <x v="939"/>
    <n v="9900"/>
    <n v="6161"/>
    <n v="0.62232323232323228"/>
    <x v="2"/>
    <n v="66"/>
    <n v="93.348484848484844"/>
    <x v="0"/>
    <s v="CAD"/>
    <x v="835"/>
    <x v="835"/>
    <b v="0"/>
    <b v="0"/>
    <s v="technology/web"/>
    <x v="2"/>
    <x v="2"/>
  </r>
  <r>
    <x v="941"/>
    <x v="919"/>
    <x v="940"/>
    <n v="43000"/>
    <n v="5615"/>
    <n v="0.1305813953488372"/>
    <x v="0"/>
    <n v="78"/>
    <n v="71.987179487179489"/>
    <x v="1"/>
    <s v="USD"/>
    <x v="836"/>
    <x v="836"/>
    <b v="1"/>
    <b v="0"/>
    <s v="theater/plays"/>
    <x v="3"/>
    <x v="3"/>
  </r>
  <r>
    <x v="942"/>
    <x v="916"/>
    <x v="941"/>
    <n v="9600"/>
    <n v="6205"/>
    <n v="0.64635416666666667"/>
    <x v="0"/>
    <n v="67"/>
    <n v="92.611940298507463"/>
    <x v="2"/>
    <s v="AUD"/>
    <x v="837"/>
    <x v="611"/>
    <b v="0"/>
    <b v="0"/>
    <s v="theater/plays"/>
    <x v="3"/>
    <x v="3"/>
  </r>
  <r>
    <x v="943"/>
    <x v="920"/>
    <x v="942"/>
    <n v="7500"/>
    <n v="11969"/>
    <n v="1.5958666666666668"/>
    <x v="1"/>
    <n v="114"/>
    <n v="104.99122807017544"/>
    <x v="1"/>
    <s v="USD"/>
    <x v="219"/>
    <x v="837"/>
    <b v="0"/>
    <b v="0"/>
    <s v="food/food trucks"/>
    <x v="0"/>
    <x v="0"/>
  </r>
  <r>
    <x v="944"/>
    <x v="921"/>
    <x v="943"/>
    <n v="10000"/>
    <n v="8142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x v="945"/>
    <x v="922"/>
    <x v="944"/>
    <n v="172000"/>
    <n v="55805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x v="946"/>
    <x v="923"/>
    <x v="945"/>
    <n v="153700"/>
    <n v="15238"/>
    <n v="9.9141184124918666E-2"/>
    <x v="0"/>
    <n v="181"/>
    <n v="84.187845303867405"/>
    <x v="1"/>
    <s v="USD"/>
    <x v="839"/>
    <x v="839"/>
    <b v="0"/>
    <b v="0"/>
    <s v="theater/plays"/>
    <x v="3"/>
    <x v="3"/>
  </r>
  <r>
    <x v="947"/>
    <x v="924"/>
    <x v="946"/>
    <n v="3600"/>
    <n v="961"/>
    <n v="0.26694444444444443"/>
    <x v="0"/>
    <n v="13"/>
    <n v="73.92307692307692"/>
    <x v="1"/>
    <s v="USD"/>
    <x v="840"/>
    <x v="216"/>
    <b v="0"/>
    <b v="0"/>
    <s v="theater/plays"/>
    <x v="3"/>
    <x v="3"/>
  </r>
  <r>
    <x v="948"/>
    <x v="925"/>
    <x v="947"/>
    <n v="9400"/>
    <n v="5918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x v="949"/>
    <x v="926"/>
    <x v="948"/>
    <n v="5900"/>
    <n v="9520"/>
    <n v="1.6135593220338984"/>
    <x v="1"/>
    <n v="203"/>
    <n v="46.896551724137929"/>
    <x v="1"/>
    <s v="USD"/>
    <x v="842"/>
    <x v="133"/>
    <b v="0"/>
    <b v="0"/>
    <s v="technology/web"/>
    <x v="2"/>
    <x v="2"/>
  </r>
  <r>
    <x v="950"/>
    <x v="927"/>
    <x v="949"/>
    <n v="100"/>
    <n v="5"/>
    <n v="0.05"/>
    <x v="0"/>
    <n v="1"/>
    <n v="5"/>
    <x v="1"/>
    <s v="USD"/>
    <x v="843"/>
    <x v="354"/>
    <b v="0"/>
    <b v="1"/>
    <s v="theater/plays"/>
    <x v="3"/>
    <x v="3"/>
  </r>
  <r>
    <x v="951"/>
    <x v="928"/>
    <x v="950"/>
    <n v="14500"/>
    <n v="159056"/>
    <n v="10.969379310344827"/>
    <x v="1"/>
    <n v="1559"/>
    <n v="102.02437459910199"/>
    <x v="1"/>
    <s v="USD"/>
    <x v="844"/>
    <x v="721"/>
    <b v="0"/>
    <b v="1"/>
    <s v="music/rock"/>
    <x v="1"/>
    <x v="1"/>
  </r>
  <r>
    <x v="952"/>
    <x v="929"/>
    <x v="951"/>
    <n v="145500"/>
    <n v="101987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x v="953"/>
    <x v="930"/>
    <x v="952"/>
    <n v="3300"/>
    <n v="1980"/>
    <n v="0.6"/>
    <x v="0"/>
    <n v="21"/>
    <n v="94.285714285714292"/>
    <x v="1"/>
    <s v="USD"/>
    <x v="846"/>
    <x v="842"/>
    <b v="0"/>
    <b v="1"/>
    <s v="film &amp; video/science fiction"/>
    <x v="4"/>
    <x v="22"/>
  </r>
  <r>
    <x v="954"/>
    <x v="931"/>
    <x v="953"/>
    <n v="42600"/>
    <n v="156384"/>
    <n v="3.6709859154929578"/>
    <x v="1"/>
    <n v="1548"/>
    <n v="101.02325581395348"/>
    <x v="2"/>
    <s v="AUD"/>
    <x v="110"/>
    <x v="843"/>
    <b v="0"/>
    <b v="0"/>
    <s v="technology/web"/>
    <x v="2"/>
    <x v="2"/>
  </r>
  <r>
    <x v="955"/>
    <x v="932"/>
    <x v="954"/>
    <n v="700"/>
    <n v="7763"/>
    <n v="11.09"/>
    <x v="1"/>
    <n v="80"/>
    <n v="97.037499999999994"/>
    <x v="1"/>
    <s v="USD"/>
    <x v="847"/>
    <x v="844"/>
    <b v="0"/>
    <b v="0"/>
    <s v="theater/plays"/>
    <x v="3"/>
    <x v="3"/>
  </r>
  <r>
    <x v="956"/>
    <x v="933"/>
    <x v="955"/>
    <n v="187600"/>
    <n v="35698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x v="957"/>
    <x v="934"/>
    <x v="956"/>
    <n v="9800"/>
    <n v="12434"/>
    <n v="1.2687755102040816"/>
    <x v="1"/>
    <n v="131"/>
    <n v="94.916030534351151"/>
    <x v="1"/>
    <s v="USD"/>
    <x v="849"/>
    <x v="846"/>
    <b v="0"/>
    <b v="0"/>
    <s v="theater/plays"/>
    <x v="3"/>
    <x v="3"/>
  </r>
  <r>
    <x v="958"/>
    <x v="935"/>
    <x v="957"/>
    <n v="1100"/>
    <n v="8081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x v="959"/>
    <x v="936"/>
    <x v="958"/>
    <n v="145000"/>
    <n v="6631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x v="960"/>
    <x v="937"/>
    <x v="959"/>
    <n v="5500"/>
    <n v="4678"/>
    <n v="0.85054545454545449"/>
    <x v="0"/>
    <n v="55"/>
    <n v="85.054545454545448"/>
    <x v="1"/>
    <s v="USD"/>
    <x v="850"/>
    <x v="848"/>
    <b v="0"/>
    <b v="0"/>
    <s v="technology/web"/>
    <x v="2"/>
    <x v="2"/>
  </r>
  <r>
    <x v="961"/>
    <x v="938"/>
    <x v="960"/>
    <n v="5700"/>
    <n v="6800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x v="962"/>
    <x v="939"/>
    <x v="961"/>
    <n v="3600"/>
    <n v="10657"/>
    <n v="2.9602777777777778"/>
    <x v="1"/>
    <n v="266"/>
    <n v="40.063909774436091"/>
    <x v="1"/>
    <s v="USD"/>
    <x v="852"/>
    <x v="849"/>
    <b v="0"/>
    <b v="0"/>
    <s v="food/food trucks"/>
    <x v="0"/>
    <x v="0"/>
  </r>
  <r>
    <x v="963"/>
    <x v="940"/>
    <x v="962"/>
    <n v="5900"/>
    <n v="4997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x v="964"/>
    <x v="941"/>
    <x v="963"/>
    <n v="3700"/>
    <n v="13164"/>
    <n v="3.5578378378378379"/>
    <x v="1"/>
    <n v="155"/>
    <n v="84.92903225806451"/>
    <x v="1"/>
    <s v="USD"/>
    <x v="854"/>
    <x v="851"/>
    <b v="0"/>
    <b v="0"/>
    <s v="theater/plays"/>
    <x v="3"/>
    <x v="3"/>
  </r>
  <r>
    <x v="965"/>
    <x v="942"/>
    <x v="964"/>
    <n v="2200"/>
    <n v="8501"/>
    <n v="3.8640909090909092"/>
    <x v="1"/>
    <n v="207"/>
    <n v="41.067632850241544"/>
    <x v="4"/>
    <s v="GBP"/>
    <x v="67"/>
    <x v="852"/>
    <b v="0"/>
    <b v="0"/>
    <s v="music/rock"/>
    <x v="1"/>
    <x v="1"/>
  </r>
  <r>
    <x v="966"/>
    <x v="411"/>
    <x v="965"/>
    <n v="1700"/>
    <n v="13468"/>
    <n v="7.9223529411764702"/>
    <x v="1"/>
    <n v="245"/>
    <n v="54.971428571428568"/>
    <x v="1"/>
    <s v="USD"/>
    <x v="855"/>
    <x v="853"/>
    <b v="0"/>
    <b v="0"/>
    <s v="theater/plays"/>
    <x v="3"/>
    <x v="3"/>
  </r>
  <r>
    <x v="967"/>
    <x v="943"/>
    <x v="966"/>
    <n v="88400"/>
    <n v="121138"/>
    <n v="1.3703393665158372"/>
    <x v="1"/>
    <n v="1573"/>
    <n v="77.010807374443743"/>
    <x v="1"/>
    <s v="USD"/>
    <x v="107"/>
    <x v="104"/>
    <b v="0"/>
    <b v="0"/>
    <s v="music/world music"/>
    <x v="1"/>
    <x v="21"/>
  </r>
  <r>
    <x v="968"/>
    <x v="944"/>
    <x v="967"/>
    <n v="2400"/>
    <n v="8117"/>
    <n v="3.3820833333333336"/>
    <x v="1"/>
    <n v="114"/>
    <n v="71.201754385964918"/>
    <x v="1"/>
    <s v="USD"/>
    <x v="344"/>
    <x v="854"/>
    <b v="0"/>
    <b v="0"/>
    <s v="food/food trucks"/>
    <x v="0"/>
    <x v="0"/>
  </r>
  <r>
    <x v="969"/>
    <x v="945"/>
    <x v="968"/>
    <n v="7900"/>
    <n v="8550"/>
    <n v="1.0822784810126582"/>
    <x v="1"/>
    <n v="93"/>
    <n v="91.935483870967744"/>
    <x v="1"/>
    <s v="USD"/>
    <x v="856"/>
    <x v="855"/>
    <b v="0"/>
    <b v="0"/>
    <s v="theater/plays"/>
    <x v="3"/>
    <x v="3"/>
  </r>
  <r>
    <x v="970"/>
    <x v="946"/>
    <x v="969"/>
    <n v="94900"/>
    <n v="57659"/>
    <n v="0.60757639620653314"/>
    <x v="0"/>
    <n v="594"/>
    <n v="97.069023569023571"/>
    <x v="1"/>
    <s v="USD"/>
    <x v="857"/>
    <x v="856"/>
    <b v="0"/>
    <b v="0"/>
    <s v="theater/plays"/>
    <x v="3"/>
    <x v="3"/>
  </r>
  <r>
    <x v="971"/>
    <x v="947"/>
    <x v="970"/>
    <n v="5100"/>
    <n v="1414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x v="972"/>
    <x v="948"/>
    <x v="971"/>
    <n v="42700"/>
    <n v="97524"/>
    <n v="2.283934426229508"/>
    <x v="1"/>
    <n v="1681"/>
    <n v="58.015466983938133"/>
    <x v="1"/>
    <s v="USD"/>
    <x v="859"/>
    <x v="858"/>
    <b v="0"/>
    <b v="1"/>
    <s v="technology/web"/>
    <x v="2"/>
    <x v="2"/>
  </r>
  <r>
    <x v="973"/>
    <x v="949"/>
    <x v="972"/>
    <n v="121100"/>
    <n v="26176"/>
    <n v="0.21615194054500414"/>
    <x v="0"/>
    <n v="252"/>
    <n v="103.87301587301587"/>
    <x v="1"/>
    <s v="USD"/>
    <x v="860"/>
    <x v="859"/>
    <b v="0"/>
    <b v="1"/>
    <s v="theater/plays"/>
    <x v="3"/>
    <x v="3"/>
  </r>
  <r>
    <x v="974"/>
    <x v="950"/>
    <x v="973"/>
    <n v="800"/>
    <n v="2991"/>
    <n v="3.73875"/>
    <x v="1"/>
    <n v="32"/>
    <n v="93.46875"/>
    <x v="1"/>
    <s v="USD"/>
    <x v="170"/>
    <x v="860"/>
    <b v="0"/>
    <b v="0"/>
    <s v="music/indie rock"/>
    <x v="1"/>
    <x v="7"/>
  </r>
  <r>
    <x v="975"/>
    <x v="951"/>
    <x v="974"/>
    <n v="5400"/>
    <n v="8366"/>
    <n v="1.5492592592592593"/>
    <x v="1"/>
    <n v="135"/>
    <n v="61.970370370370368"/>
    <x v="1"/>
    <s v="USD"/>
    <x v="861"/>
    <x v="264"/>
    <b v="0"/>
    <b v="1"/>
    <s v="theater/plays"/>
    <x v="3"/>
    <x v="3"/>
  </r>
  <r>
    <x v="976"/>
    <x v="952"/>
    <x v="975"/>
    <n v="4000"/>
    <n v="12886"/>
    <n v="3.2214999999999998"/>
    <x v="1"/>
    <n v="140"/>
    <n v="92.042857142857144"/>
    <x v="1"/>
    <s v="USD"/>
    <x v="862"/>
    <x v="65"/>
    <b v="0"/>
    <b v="1"/>
    <s v="theater/plays"/>
    <x v="3"/>
    <x v="3"/>
  </r>
  <r>
    <x v="977"/>
    <x v="597"/>
    <x v="976"/>
    <n v="7000"/>
    <n v="5177"/>
    <n v="0.73957142857142855"/>
    <x v="0"/>
    <n v="67"/>
    <n v="77.268656716417908"/>
    <x v="1"/>
    <s v="USD"/>
    <x v="863"/>
    <x v="861"/>
    <b v="0"/>
    <b v="0"/>
    <s v="food/food trucks"/>
    <x v="0"/>
    <x v="0"/>
  </r>
  <r>
    <x v="978"/>
    <x v="953"/>
    <x v="977"/>
    <n v="1000"/>
    <n v="8641"/>
    <n v="8.641"/>
    <x v="1"/>
    <n v="92"/>
    <n v="93.923913043478265"/>
    <x v="1"/>
    <s v="USD"/>
    <x v="864"/>
    <x v="862"/>
    <b v="0"/>
    <b v="0"/>
    <s v="games/video games"/>
    <x v="6"/>
    <x v="11"/>
  </r>
  <r>
    <x v="979"/>
    <x v="954"/>
    <x v="978"/>
    <n v="60200"/>
    <n v="86244"/>
    <n v="1.432624584717608"/>
    <x v="1"/>
    <n v="1015"/>
    <n v="84.969458128078813"/>
    <x v="4"/>
    <s v="GBP"/>
    <x v="527"/>
    <x v="454"/>
    <b v="0"/>
    <b v="0"/>
    <s v="theater/plays"/>
    <x v="3"/>
    <x v="3"/>
  </r>
  <r>
    <x v="980"/>
    <x v="955"/>
    <x v="979"/>
    <n v="195200"/>
    <n v="78630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x v="981"/>
    <x v="956"/>
    <x v="980"/>
    <n v="6700"/>
    <n v="11941"/>
    <n v="1.7822388059701493"/>
    <x v="1"/>
    <n v="323"/>
    <n v="36.969040247678016"/>
    <x v="1"/>
    <s v="USD"/>
    <x v="866"/>
    <x v="864"/>
    <b v="0"/>
    <b v="0"/>
    <s v="technology/web"/>
    <x v="2"/>
    <x v="2"/>
  </r>
  <r>
    <x v="982"/>
    <x v="957"/>
    <x v="981"/>
    <n v="7200"/>
    <n v="6115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x v="983"/>
    <x v="958"/>
    <x v="982"/>
    <n v="129100"/>
    <n v="188404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x v="984"/>
    <x v="959"/>
    <x v="983"/>
    <n v="6500"/>
    <n v="9910"/>
    <n v="1.5246153846153847"/>
    <x v="1"/>
    <n v="381"/>
    <n v="26.010498687664043"/>
    <x v="1"/>
    <s v="USD"/>
    <x v="105"/>
    <x v="867"/>
    <b v="0"/>
    <b v="0"/>
    <s v="theater/plays"/>
    <x v="3"/>
    <x v="3"/>
  </r>
  <r>
    <x v="985"/>
    <x v="960"/>
    <x v="984"/>
    <n v="170600"/>
    <n v="114523"/>
    <n v="0.67129542790152408"/>
    <x v="0"/>
    <n v="4405"/>
    <n v="25.998410896708286"/>
    <x v="1"/>
    <s v="USD"/>
    <x v="481"/>
    <x v="868"/>
    <b v="0"/>
    <b v="1"/>
    <s v="music/rock"/>
    <x v="1"/>
    <x v="1"/>
  </r>
  <r>
    <x v="986"/>
    <x v="961"/>
    <x v="985"/>
    <n v="7800"/>
    <n v="3144"/>
    <n v="0.40307692307692305"/>
    <x v="0"/>
    <n v="92"/>
    <n v="34.173913043478258"/>
    <x v="1"/>
    <s v="USD"/>
    <x v="253"/>
    <x v="296"/>
    <b v="0"/>
    <b v="0"/>
    <s v="music/rock"/>
    <x v="1"/>
    <x v="1"/>
  </r>
  <r>
    <x v="987"/>
    <x v="962"/>
    <x v="986"/>
    <n v="6200"/>
    <n v="13441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x v="988"/>
    <x v="963"/>
    <x v="987"/>
    <n v="9400"/>
    <n v="4899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x v="989"/>
    <x v="964"/>
    <x v="988"/>
    <n v="2400"/>
    <n v="11990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x v="990"/>
    <x v="965"/>
    <x v="989"/>
    <n v="7800"/>
    <n v="6839"/>
    <n v="0.87679487179487181"/>
    <x v="0"/>
    <n v="64"/>
    <n v="106.859375"/>
    <x v="1"/>
    <s v="USD"/>
    <x v="289"/>
    <x v="870"/>
    <b v="0"/>
    <b v="1"/>
    <s v="film &amp; video/drama"/>
    <x v="4"/>
    <x v="6"/>
  </r>
  <r>
    <x v="991"/>
    <x v="509"/>
    <x v="990"/>
    <n v="9800"/>
    <n v="11091"/>
    <n v="1.131734693877551"/>
    <x v="1"/>
    <n v="241"/>
    <n v="46.020746887966808"/>
    <x v="1"/>
    <s v="USD"/>
    <x v="870"/>
    <x v="871"/>
    <b v="0"/>
    <b v="1"/>
    <s v="music/rock"/>
    <x v="1"/>
    <x v="1"/>
  </r>
  <r>
    <x v="992"/>
    <x v="966"/>
    <x v="991"/>
    <n v="3100"/>
    <n v="13223"/>
    <n v="4.2654838709677421"/>
    <x v="1"/>
    <n v="132"/>
    <n v="100.17424242424242"/>
    <x v="1"/>
    <s v="USD"/>
    <x v="871"/>
    <x v="98"/>
    <b v="0"/>
    <b v="1"/>
    <s v="film &amp; video/drama"/>
    <x v="4"/>
    <x v="6"/>
  </r>
  <r>
    <x v="993"/>
    <x v="967"/>
    <x v="992"/>
    <n v="9800"/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x v="994"/>
    <x v="968"/>
    <x v="993"/>
    <n v="141100"/>
    <n v="74073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x v="995"/>
    <x v="969"/>
    <x v="994"/>
    <n v="97300"/>
    <n v="153216"/>
    <n v="1.5746762589928058"/>
    <x v="1"/>
    <n v="2043"/>
    <n v="74.995594713656388"/>
    <x v="1"/>
    <s v="USD"/>
    <x v="874"/>
    <x v="526"/>
    <b v="0"/>
    <b v="1"/>
    <s v="food/food trucks"/>
    <x v="0"/>
    <x v="0"/>
  </r>
  <r>
    <x v="996"/>
    <x v="970"/>
    <x v="995"/>
    <n v="6600"/>
    <n v="4814"/>
    <n v="0.72939393939393937"/>
    <x v="0"/>
    <n v="112"/>
    <n v="42.982142857142854"/>
    <x v="1"/>
    <s v="USD"/>
    <x v="875"/>
    <x v="874"/>
    <b v="0"/>
    <b v="0"/>
    <s v="theater/plays"/>
    <x v="3"/>
    <x v="3"/>
  </r>
  <r>
    <x v="997"/>
    <x v="971"/>
    <x v="996"/>
    <n v="7600"/>
    <n v="4603"/>
    <n v="0.60565789473684206"/>
    <x v="3"/>
    <n v="139"/>
    <n v="33.115107913669064"/>
    <x v="6"/>
    <s v="EUR"/>
    <x v="876"/>
    <x v="875"/>
    <b v="0"/>
    <b v="0"/>
    <s v="theater/plays"/>
    <x v="3"/>
    <x v="3"/>
  </r>
  <r>
    <x v="998"/>
    <x v="972"/>
    <x v="997"/>
    <n v="66600"/>
    <n v="37823"/>
    <n v="0.5679129129129129"/>
    <x v="0"/>
    <n v="374"/>
    <n v="101.13101604278074"/>
    <x v="1"/>
    <s v="USD"/>
    <x v="877"/>
    <x v="876"/>
    <b v="0"/>
    <b v="1"/>
    <s v="music/indie rock"/>
    <x v="1"/>
    <x v="7"/>
  </r>
  <r>
    <x v="999"/>
    <x v="973"/>
    <x v="998"/>
    <n v="111100"/>
    <n v="62819"/>
    <n v="0.56542754275427543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A04A0-500D-4F1C-992B-36A5A73E489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8E1EE-37CA-45DE-B03F-449CEFF0308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F5D00-A15F-49CF-800D-B55781D40CBD}" name="PivotTable6" cacheId="16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sortType="ascending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1" hier="20" name="[Range].[Created Conversion (Year)].[All]" cap="All"/>
  </pageFields>
  <dataFields count="1">
    <dataField name="Count of outcome" fld="3" subtotal="count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1" sqref="F1:F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7.4140625" bestFit="1" customWidth="1"/>
    <col min="6" max="6" width="15.33203125" style="6" bestFit="1" customWidth="1"/>
    <col min="8" max="8" width="13" bestFit="1" customWidth="1"/>
    <col min="9" max="9" width="13" style="9" customWidth="1"/>
    <col min="12" max="12" width="11.1640625" bestFit="1" customWidth="1"/>
    <col min="13" max="13" width="11.1640625" style="11" customWidth="1"/>
    <col min="14" max="14" width="11.1640625" bestFit="1" customWidth="1"/>
    <col min="15" max="15" width="11.1640625" style="11" customWidth="1"/>
    <col min="18" max="18" width="28" bestFit="1" customWidth="1"/>
    <col min="19" max="19" width="15.6640625" customWidth="1"/>
    <col min="20" max="20" width="11.33203125" customWidth="1"/>
  </cols>
  <sheetData>
    <row r="1" spans="1:20" s="1" customFormat="1" ht="31" x14ac:dyDescent="0.35">
      <c r="A1" s="1" t="s">
        <v>2026</v>
      </c>
      <c r="B1" s="1" t="s">
        <v>0</v>
      </c>
      <c r="C1" s="2" t="s">
        <v>1</v>
      </c>
      <c r="D1" s="1" t="s">
        <v>2086</v>
      </c>
      <c r="E1" s="1" t="s">
        <v>2</v>
      </c>
      <c r="F1" s="8" t="s">
        <v>2031</v>
      </c>
      <c r="G1" s="1" t="s">
        <v>3</v>
      </c>
      <c r="H1" s="1" t="s">
        <v>4</v>
      </c>
      <c r="I1" s="2" t="s">
        <v>2032</v>
      </c>
      <c r="J1" s="1" t="s">
        <v>5</v>
      </c>
      <c r="K1" s="1" t="s">
        <v>6</v>
      </c>
      <c r="L1" s="1" t="s">
        <v>7</v>
      </c>
      <c r="M1" s="12" t="s">
        <v>2071</v>
      </c>
      <c r="N1" s="1" t="s">
        <v>8</v>
      </c>
      <c r="O1" s="2" t="s">
        <v>2070</v>
      </c>
      <c r="P1" s="1" t="s">
        <v>9</v>
      </c>
      <c r="Q1" s="1" t="s">
        <v>10</v>
      </c>
      <c r="R1" s="1" t="s">
        <v>2027</v>
      </c>
      <c r="S1" s="2" t="s">
        <v>2033</v>
      </c>
      <c r="T1" s="2" t="s">
        <v>2034</v>
      </c>
    </row>
    <row r="2" spans="1:20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 s="6">
        <f>(E2/D2)</f>
        <v>0</v>
      </c>
      <c r="G2" t="s">
        <v>13</v>
      </c>
      <c r="H2">
        <v>0</v>
      </c>
      <c r="I2" s="9">
        <f>IF(H2,E2/H2,0)</f>
        <v>0</v>
      </c>
      <c r="J2" t="s">
        <v>14</v>
      </c>
      <c r="K2" t="s">
        <v>15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16</v>
      </c>
      <c r="S2" t="str">
        <f>LEFT(R2, SEARCH("/",R2,2)-1)</f>
        <v>food</v>
      </c>
      <c r="T2" t="str">
        <f>RIGHT(R2,LEN(R2)-SEARCH("/",R2,2))</f>
        <v>food trucks</v>
      </c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6">
        <f t="shared" ref="F3:F66" si="0">(E3/D3)</f>
        <v>10.4</v>
      </c>
      <c r="G3" t="s">
        <v>19</v>
      </c>
      <c r="H3">
        <v>158</v>
      </c>
      <c r="I3" s="9">
        <f t="shared" ref="I3:I66" si="1">IF(H3,E3/H3,0)</f>
        <v>92.151898734177209</v>
      </c>
      <c r="J3" t="s">
        <v>20</v>
      </c>
      <c r="K3" t="s">
        <v>21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22</v>
      </c>
      <c r="S3" t="str">
        <f t="shared" ref="S3:S66" si="4">LEFT(R3, SEARCH("/",R3,2)-1)</f>
        <v>music</v>
      </c>
      <c r="T3" t="str">
        <f t="shared" ref="T3:T66" si="5">RIGHT(R3,LEN(R3)-SEARCH("/",R3,2))</f>
        <v>rock</v>
      </c>
    </row>
    <row r="4" spans="1:20" ht="31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6">
        <f t="shared" si="0"/>
        <v>1.3147878228782288</v>
      </c>
      <c r="G4" t="s">
        <v>19</v>
      </c>
      <c r="H4">
        <v>1425</v>
      </c>
      <c r="I4" s="9">
        <f t="shared" si="1"/>
        <v>100.01614035087719</v>
      </c>
      <c r="J4" t="s">
        <v>25</v>
      </c>
      <c r="K4" t="s">
        <v>26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27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6">
        <f t="shared" si="0"/>
        <v>0.58976190476190471</v>
      </c>
      <c r="G5" t="s">
        <v>13</v>
      </c>
      <c r="H5">
        <v>24</v>
      </c>
      <c r="I5" s="9">
        <f t="shared" si="1"/>
        <v>103.20833333333333</v>
      </c>
      <c r="J5" t="s">
        <v>20</v>
      </c>
      <c r="K5" t="s">
        <v>21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22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6">
        <f t="shared" si="0"/>
        <v>0.69276315789473686</v>
      </c>
      <c r="G6" t="s">
        <v>13</v>
      </c>
      <c r="H6">
        <v>53</v>
      </c>
      <c r="I6" s="9">
        <f t="shared" si="1"/>
        <v>99.339622641509436</v>
      </c>
      <c r="J6" t="s">
        <v>20</v>
      </c>
      <c r="K6" t="s">
        <v>21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32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6">
        <f t="shared" si="0"/>
        <v>1.7361842105263159</v>
      </c>
      <c r="G7" t="s">
        <v>19</v>
      </c>
      <c r="H7">
        <v>174</v>
      </c>
      <c r="I7" s="9">
        <f t="shared" si="1"/>
        <v>75.833333333333329</v>
      </c>
      <c r="J7" t="s">
        <v>35</v>
      </c>
      <c r="K7" t="s">
        <v>36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32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6">
        <f t="shared" si="0"/>
        <v>0.20961538461538462</v>
      </c>
      <c r="G8" t="s">
        <v>13</v>
      </c>
      <c r="H8">
        <v>18</v>
      </c>
      <c r="I8" s="9">
        <f t="shared" si="1"/>
        <v>60.555555555555557</v>
      </c>
      <c r="J8" t="s">
        <v>39</v>
      </c>
      <c r="K8" t="s">
        <v>40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41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6">
        <f t="shared" si="0"/>
        <v>3.2757777777777779</v>
      </c>
      <c r="G9" t="s">
        <v>19</v>
      </c>
      <c r="H9">
        <v>227</v>
      </c>
      <c r="I9" s="9">
        <f t="shared" si="1"/>
        <v>64.93832599118943</v>
      </c>
      <c r="J9" t="s">
        <v>35</v>
      </c>
      <c r="K9" t="s">
        <v>36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32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6">
        <f t="shared" si="0"/>
        <v>0.19932788374205268</v>
      </c>
      <c r="G10" t="s">
        <v>46</v>
      </c>
      <c r="H10">
        <v>708</v>
      </c>
      <c r="I10" s="9">
        <f t="shared" si="1"/>
        <v>30.997175141242938</v>
      </c>
      <c r="J10" t="s">
        <v>35</v>
      </c>
      <c r="K10" t="s">
        <v>36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32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6">
        <f t="shared" si="0"/>
        <v>0.51741935483870971</v>
      </c>
      <c r="G11" t="s">
        <v>13</v>
      </c>
      <c r="H11">
        <v>44</v>
      </c>
      <c r="I11" s="9">
        <f t="shared" si="1"/>
        <v>72.909090909090907</v>
      </c>
      <c r="J11" t="s">
        <v>20</v>
      </c>
      <c r="K11" t="s">
        <v>21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49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6">
        <f t="shared" si="0"/>
        <v>2.6611538461538462</v>
      </c>
      <c r="G12" t="s">
        <v>19</v>
      </c>
      <c r="H12">
        <v>220</v>
      </c>
      <c r="I12" s="9">
        <f t="shared" si="1"/>
        <v>62.9</v>
      </c>
      <c r="J12" t="s">
        <v>20</v>
      </c>
      <c r="K12" t="s">
        <v>21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52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6">
        <f t="shared" si="0"/>
        <v>0.48095238095238096</v>
      </c>
      <c r="G13" t="s">
        <v>13</v>
      </c>
      <c r="H13">
        <v>27</v>
      </c>
      <c r="I13" s="9">
        <f t="shared" si="1"/>
        <v>112.22222222222223</v>
      </c>
      <c r="J13" t="s">
        <v>20</v>
      </c>
      <c r="K13" t="s">
        <v>21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32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6">
        <f t="shared" si="0"/>
        <v>0.89349206349206345</v>
      </c>
      <c r="G14" t="s">
        <v>13</v>
      </c>
      <c r="H14">
        <v>55</v>
      </c>
      <c r="I14" s="9">
        <f t="shared" si="1"/>
        <v>102.34545454545454</v>
      </c>
      <c r="J14" t="s">
        <v>20</v>
      </c>
      <c r="K14" t="s">
        <v>21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52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6">
        <f t="shared" si="0"/>
        <v>2.4511904761904764</v>
      </c>
      <c r="G15" t="s">
        <v>19</v>
      </c>
      <c r="H15">
        <v>98</v>
      </c>
      <c r="I15" s="9">
        <f t="shared" si="1"/>
        <v>105.05102040816327</v>
      </c>
      <c r="J15" t="s">
        <v>20</v>
      </c>
      <c r="K15" t="s">
        <v>21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59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6">
        <f t="shared" si="0"/>
        <v>0.66769503546099296</v>
      </c>
      <c r="G16" t="s">
        <v>13</v>
      </c>
      <c r="H16">
        <v>200</v>
      </c>
      <c r="I16" s="9">
        <f t="shared" si="1"/>
        <v>94.144999999999996</v>
      </c>
      <c r="J16" t="s">
        <v>20</v>
      </c>
      <c r="K16" t="s">
        <v>21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59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6">
        <f t="shared" si="0"/>
        <v>0.47307881773399013</v>
      </c>
      <c r="G17" t="s">
        <v>13</v>
      </c>
      <c r="H17">
        <v>452</v>
      </c>
      <c r="I17" s="9">
        <f t="shared" si="1"/>
        <v>84.986725663716811</v>
      </c>
      <c r="J17" t="s">
        <v>20</v>
      </c>
      <c r="K17" t="s">
        <v>21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64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6">
        <f t="shared" si="0"/>
        <v>6.4947058823529416</v>
      </c>
      <c r="G18" t="s">
        <v>19</v>
      </c>
      <c r="H18">
        <v>100</v>
      </c>
      <c r="I18" s="9">
        <f t="shared" si="1"/>
        <v>110.41</v>
      </c>
      <c r="J18" t="s">
        <v>20</v>
      </c>
      <c r="K18" t="s">
        <v>21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67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6">
        <f t="shared" si="0"/>
        <v>1.5939125295508274</v>
      </c>
      <c r="G19" t="s">
        <v>19</v>
      </c>
      <c r="H19">
        <v>1249</v>
      </c>
      <c r="I19" s="9">
        <f t="shared" si="1"/>
        <v>107.96236989591674</v>
      </c>
      <c r="J19" t="s">
        <v>20</v>
      </c>
      <c r="K19" t="s">
        <v>21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70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6">
        <f t="shared" si="0"/>
        <v>0.66912087912087914</v>
      </c>
      <c r="G20" t="s">
        <v>73</v>
      </c>
      <c r="H20">
        <v>135</v>
      </c>
      <c r="I20" s="9">
        <f t="shared" si="1"/>
        <v>45.103703703703701</v>
      </c>
      <c r="J20" t="s">
        <v>20</v>
      </c>
      <c r="K20" t="s">
        <v>21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32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6">
        <f t="shared" si="0"/>
        <v>0.48529600000000001</v>
      </c>
      <c r="G21" t="s">
        <v>13</v>
      </c>
      <c r="H21">
        <v>674</v>
      </c>
      <c r="I21" s="9">
        <f t="shared" si="1"/>
        <v>45.001483679525222</v>
      </c>
      <c r="J21" t="s">
        <v>20</v>
      </c>
      <c r="K21" t="s">
        <v>21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32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6">
        <f t="shared" si="0"/>
        <v>1.1224279210925645</v>
      </c>
      <c r="G22" t="s">
        <v>19</v>
      </c>
      <c r="H22">
        <v>1396</v>
      </c>
      <c r="I22" s="9">
        <f t="shared" si="1"/>
        <v>105.97134670487107</v>
      </c>
      <c r="J22" t="s">
        <v>20</v>
      </c>
      <c r="K22" t="s">
        <v>21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52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6">
        <f t="shared" si="0"/>
        <v>0.40992553191489361</v>
      </c>
      <c r="G23" t="s">
        <v>13</v>
      </c>
      <c r="H23">
        <v>558</v>
      </c>
      <c r="I23" s="9">
        <f t="shared" si="1"/>
        <v>69.055555555555557</v>
      </c>
      <c r="J23" t="s">
        <v>20</v>
      </c>
      <c r="K23" t="s">
        <v>21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32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6">
        <f t="shared" si="0"/>
        <v>1.2807106598984772</v>
      </c>
      <c r="G24" t="s">
        <v>19</v>
      </c>
      <c r="H24">
        <v>890</v>
      </c>
      <c r="I24" s="9">
        <f t="shared" si="1"/>
        <v>85.044943820224717</v>
      </c>
      <c r="J24" t="s">
        <v>20</v>
      </c>
      <c r="K24" t="s">
        <v>21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32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6">
        <f t="shared" si="0"/>
        <v>3.3204444444444445</v>
      </c>
      <c r="G25" t="s">
        <v>19</v>
      </c>
      <c r="H25">
        <v>142</v>
      </c>
      <c r="I25" s="9">
        <f t="shared" si="1"/>
        <v>105.22535211267606</v>
      </c>
      <c r="J25" t="s">
        <v>39</v>
      </c>
      <c r="K25" t="s">
        <v>40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41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6">
        <f t="shared" si="0"/>
        <v>1.1283225108225108</v>
      </c>
      <c r="G26" t="s">
        <v>19</v>
      </c>
      <c r="H26">
        <v>2673</v>
      </c>
      <c r="I26" s="9">
        <f t="shared" si="1"/>
        <v>39.003741114852225</v>
      </c>
      <c r="J26" t="s">
        <v>20</v>
      </c>
      <c r="K26" t="s">
        <v>21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64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6">
        <f t="shared" si="0"/>
        <v>2.1643636363636363</v>
      </c>
      <c r="G27" t="s">
        <v>19</v>
      </c>
      <c r="H27">
        <v>163</v>
      </c>
      <c r="I27" s="9">
        <f t="shared" si="1"/>
        <v>73.030674846625772</v>
      </c>
      <c r="J27" t="s">
        <v>20</v>
      </c>
      <c r="K27" t="s">
        <v>21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88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6">
        <f t="shared" si="0"/>
        <v>0.4819906976744186</v>
      </c>
      <c r="G28" t="s">
        <v>73</v>
      </c>
      <c r="H28">
        <v>1480</v>
      </c>
      <c r="I28" s="9">
        <f t="shared" si="1"/>
        <v>35.009459459459457</v>
      </c>
      <c r="J28" t="s">
        <v>20</v>
      </c>
      <c r="K28" t="s">
        <v>21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32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6">
        <f t="shared" si="0"/>
        <v>0.79949999999999999</v>
      </c>
      <c r="G29" t="s">
        <v>13</v>
      </c>
      <c r="H29">
        <v>15</v>
      </c>
      <c r="I29" s="9">
        <f t="shared" si="1"/>
        <v>106.6</v>
      </c>
      <c r="J29" t="s">
        <v>20</v>
      </c>
      <c r="K29" t="s">
        <v>21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22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6">
        <f t="shared" si="0"/>
        <v>1.0522553516819573</v>
      </c>
      <c r="G30" t="s">
        <v>19</v>
      </c>
      <c r="H30">
        <v>2220</v>
      </c>
      <c r="I30" s="9">
        <f t="shared" si="1"/>
        <v>61.997747747747745</v>
      </c>
      <c r="J30" t="s">
        <v>20</v>
      </c>
      <c r="K30" t="s">
        <v>21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32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6">
        <f t="shared" si="0"/>
        <v>3.2889978213507627</v>
      </c>
      <c r="G31" t="s">
        <v>19</v>
      </c>
      <c r="H31">
        <v>1606</v>
      </c>
      <c r="I31" s="9">
        <f t="shared" si="1"/>
        <v>94.000622665006233</v>
      </c>
      <c r="J31" t="s">
        <v>97</v>
      </c>
      <c r="K31" t="s">
        <v>98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99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6">
        <f t="shared" si="0"/>
        <v>1.606111111111111</v>
      </c>
      <c r="G32" t="s">
        <v>19</v>
      </c>
      <c r="H32">
        <v>129</v>
      </c>
      <c r="I32" s="9">
        <f t="shared" si="1"/>
        <v>112.05426356589147</v>
      </c>
      <c r="J32" t="s">
        <v>20</v>
      </c>
      <c r="K32" t="s">
        <v>21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70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6">
        <f t="shared" si="0"/>
        <v>3.1</v>
      </c>
      <c r="G33" t="s">
        <v>19</v>
      </c>
      <c r="H33">
        <v>226</v>
      </c>
      <c r="I33" s="9">
        <f t="shared" si="1"/>
        <v>48.008849557522126</v>
      </c>
      <c r="J33" t="s">
        <v>39</v>
      </c>
      <c r="K33" t="s">
        <v>40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88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6">
        <f t="shared" si="0"/>
        <v>0.86807920792079207</v>
      </c>
      <c r="G34" t="s">
        <v>13</v>
      </c>
      <c r="H34">
        <v>2307</v>
      </c>
      <c r="I34" s="9">
        <f t="shared" si="1"/>
        <v>38.004334633723452</v>
      </c>
      <c r="J34" t="s">
        <v>106</v>
      </c>
      <c r="K34" t="s">
        <v>107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41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6">
        <f t="shared" si="0"/>
        <v>3.7782071713147412</v>
      </c>
      <c r="G35" t="s">
        <v>19</v>
      </c>
      <c r="H35">
        <v>5419</v>
      </c>
      <c r="I35" s="9">
        <f t="shared" si="1"/>
        <v>35.000184535892231</v>
      </c>
      <c r="J35" t="s">
        <v>20</v>
      </c>
      <c r="K35" t="s">
        <v>21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32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6">
        <f t="shared" si="0"/>
        <v>1.5080645161290323</v>
      </c>
      <c r="G36" t="s">
        <v>19</v>
      </c>
      <c r="H36">
        <v>165</v>
      </c>
      <c r="I36" s="9">
        <f t="shared" si="1"/>
        <v>85</v>
      </c>
      <c r="J36" t="s">
        <v>20</v>
      </c>
      <c r="K36" t="s">
        <v>21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41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6">
        <f t="shared" si="0"/>
        <v>1.5030119521912351</v>
      </c>
      <c r="G37" t="s">
        <v>19</v>
      </c>
      <c r="H37">
        <v>1965</v>
      </c>
      <c r="I37" s="9">
        <f t="shared" si="1"/>
        <v>95.993893129770996</v>
      </c>
      <c r="J37" t="s">
        <v>35</v>
      </c>
      <c r="K37" t="s">
        <v>36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52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6">
        <f t="shared" si="0"/>
        <v>1.572857142857143</v>
      </c>
      <c r="G38" t="s">
        <v>19</v>
      </c>
      <c r="H38">
        <v>16</v>
      </c>
      <c r="I38" s="9">
        <f t="shared" si="1"/>
        <v>68.8125</v>
      </c>
      <c r="J38" t="s">
        <v>20</v>
      </c>
      <c r="K38" t="s">
        <v>21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32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6">
        <f t="shared" si="0"/>
        <v>1.3998765432098765</v>
      </c>
      <c r="G39" t="s">
        <v>19</v>
      </c>
      <c r="H39">
        <v>107</v>
      </c>
      <c r="I39" s="9">
        <f t="shared" si="1"/>
        <v>105.97196261682242</v>
      </c>
      <c r="J39" t="s">
        <v>20</v>
      </c>
      <c r="K39" t="s">
        <v>21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118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6">
        <f t="shared" si="0"/>
        <v>3.2532258064516131</v>
      </c>
      <c r="G40" t="s">
        <v>19</v>
      </c>
      <c r="H40">
        <v>134</v>
      </c>
      <c r="I40" s="9">
        <f t="shared" si="1"/>
        <v>75.261194029850742</v>
      </c>
      <c r="J40" t="s">
        <v>20</v>
      </c>
      <c r="K40" t="s">
        <v>21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121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6">
        <f t="shared" si="0"/>
        <v>0.50777777777777777</v>
      </c>
      <c r="G41" t="s">
        <v>13</v>
      </c>
      <c r="H41">
        <v>88</v>
      </c>
      <c r="I41" s="9">
        <f t="shared" si="1"/>
        <v>57.125</v>
      </c>
      <c r="J41" t="s">
        <v>35</v>
      </c>
      <c r="K41" t="s">
        <v>36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32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6">
        <f t="shared" si="0"/>
        <v>1.6906818181818182</v>
      </c>
      <c r="G42" t="s">
        <v>19</v>
      </c>
      <c r="H42">
        <v>198</v>
      </c>
      <c r="I42" s="9">
        <f t="shared" si="1"/>
        <v>75.141414141414145</v>
      </c>
      <c r="J42" t="s">
        <v>20</v>
      </c>
      <c r="K42" t="s">
        <v>21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64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6">
        <f t="shared" si="0"/>
        <v>2.1292857142857144</v>
      </c>
      <c r="G43" t="s">
        <v>19</v>
      </c>
      <c r="H43">
        <v>111</v>
      </c>
      <c r="I43" s="9">
        <f t="shared" si="1"/>
        <v>107.42342342342343</v>
      </c>
      <c r="J43" t="s">
        <v>106</v>
      </c>
      <c r="K43" t="s">
        <v>107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22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6">
        <f t="shared" si="0"/>
        <v>4.4394444444444447</v>
      </c>
      <c r="G44" t="s">
        <v>19</v>
      </c>
      <c r="H44">
        <v>222</v>
      </c>
      <c r="I44" s="9">
        <f t="shared" si="1"/>
        <v>35.995495495495497</v>
      </c>
      <c r="J44" t="s">
        <v>20</v>
      </c>
      <c r="K44" t="s">
        <v>21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16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6">
        <f t="shared" si="0"/>
        <v>1.859390243902439</v>
      </c>
      <c r="G45" t="s">
        <v>19</v>
      </c>
      <c r="H45">
        <v>6212</v>
      </c>
      <c r="I45" s="9">
        <f t="shared" si="1"/>
        <v>26.998873148744366</v>
      </c>
      <c r="J45" t="s">
        <v>20</v>
      </c>
      <c r="K45" t="s">
        <v>21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132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6">
        <f t="shared" si="0"/>
        <v>6.5881249999999998</v>
      </c>
      <c r="G46" t="s">
        <v>19</v>
      </c>
      <c r="H46">
        <v>98</v>
      </c>
      <c r="I46" s="9">
        <f t="shared" si="1"/>
        <v>107.56122448979592</v>
      </c>
      <c r="J46" t="s">
        <v>35</v>
      </c>
      <c r="K46" t="s">
        <v>36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118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6">
        <f t="shared" si="0"/>
        <v>0.4768421052631579</v>
      </c>
      <c r="G47" t="s">
        <v>13</v>
      </c>
      <c r="H47">
        <v>48</v>
      </c>
      <c r="I47" s="9">
        <f t="shared" si="1"/>
        <v>94.375</v>
      </c>
      <c r="J47" t="s">
        <v>20</v>
      </c>
      <c r="K47" t="s">
        <v>21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32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6">
        <f t="shared" si="0"/>
        <v>1.1478378378378378</v>
      </c>
      <c r="G48" t="s">
        <v>19</v>
      </c>
      <c r="H48">
        <v>92</v>
      </c>
      <c r="I48" s="9">
        <f t="shared" si="1"/>
        <v>46.163043478260867</v>
      </c>
      <c r="J48" t="s">
        <v>20</v>
      </c>
      <c r="K48" t="s">
        <v>21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22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6">
        <f t="shared" si="0"/>
        <v>4.7526666666666664</v>
      </c>
      <c r="G49" t="s">
        <v>19</v>
      </c>
      <c r="H49">
        <v>149</v>
      </c>
      <c r="I49" s="9">
        <f t="shared" si="1"/>
        <v>47.845637583892618</v>
      </c>
      <c r="J49" t="s">
        <v>20</v>
      </c>
      <c r="K49" t="s">
        <v>21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32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6">
        <f t="shared" si="0"/>
        <v>3.86972972972973</v>
      </c>
      <c r="G50" t="s">
        <v>19</v>
      </c>
      <c r="H50">
        <v>2431</v>
      </c>
      <c r="I50" s="9">
        <f t="shared" si="1"/>
        <v>53.007815713698065</v>
      </c>
      <c r="J50" t="s">
        <v>20</v>
      </c>
      <c r="K50" t="s">
        <v>21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32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6">
        <f t="shared" si="0"/>
        <v>1.89625</v>
      </c>
      <c r="G51" t="s">
        <v>19</v>
      </c>
      <c r="H51">
        <v>303</v>
      </c>
      <c r="I51" s="9">
        <f t="shared" si="1"/>
        <v>45.059405940594061</v>
      </c>
      <c r="J51" t="s">
        <v>20</v>
      </c>
      <c r="K51" t="s">
        <v>21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22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6">
        <f t="shared" si="0"/>
        <v>0.02</v>
      </c>
      <c r="G52" t="s">
        <v>13</v>
      </c>
      <c r="H52">
        <v>1</v>
      </c>
      <c r="I52" s="9">
        <f t="shared" si="1"/>
        <v>2</v>
      </c>
      <c r="J52" t="s">
        <v>106</v>
      </c>
      <c r="K52" t="s">
        <v>107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147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6">
        <f t="shared" si="0"/>
        <v>0.91867805186590767</v>
      </c>
      <c r="G53" t="s">
        <v>13</v>
      </c>
      <c r="H53">
        <v>1467</v>
      </c>
      <c r="I53" s="9">
        <f t="shared" si="1"/>
        <v>99.006816632583508</v>
      </c>
      <c r="J53" t="s">
        <v>39</v>
      </c>
      <c r="K53" t="s">
        <v>40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64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6">
        <f t="shared" si="0"/>
        <v>0.34152777777777776</v>
      </c>
      <c r="G54" t="s">
        <v>13</v>
      </c>
      <c r="H54">
        <v>75</v>
      </c>
      <c r="I54" s="9">
        <f t="shared" si="1"/>
        <v>32.786666666666669</v>
      </c>
      <c r="J54" t="s">
        <v>20</v>
      </c>
      <c r="K54" t="s">
        <v>21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32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6">
        <f t="shared" si="0"/>
        <v>1.4040909090909091</v>
      </c>
      <c r="G55" t="s">
        <v>19</v>
      </c>
      <c r="H55">
        <v>209</v>
      </c>
      <c r="I55" s="9">
        <f t="shared" si="1"/>
        <v>59.119617224880386</v>
      </c>
      <c r="J55" t="s">
        <v>20</v>
      </c>
      <c r="K55" t="s">
        <v>21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52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6">
        <f t="shared" si="0"/>
        <v>0.89866666666666661</v>
      </c>
      <c r="G56" t="s">
        <v>13</v>
      </c>
      <c r="H56">
        <v>120</v>
      </c>
      <c r="I56" s="9">
        <f t="shared" si="1"/>
        <v>44.93333333333333</v>
      </c>
      <c r="J56" t="s">
        <v>20</v>
      </c>
      <c r="K56" t="s">
        <v>21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64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6">
        <f t="shared" si="0"/>
        <v>1.7796969696969698</v>
      </c>
      <c r="G57" t="s">
        <v>19</v>
      </c>
      <c r="H57">
        <v>131</v>
      </c>
      <c r="I57" s="9">
        <f t="shared" si="1"/>
        <v>89.664122137404576</v>
      </c>
      <c r="J57" t="s">
        <v>20</v>
      </c>
      <c r="K57" t="s">
        <v>21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158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6">
        <f t="shared" si="0"/>
        <v>1.436625</v>
      </c>
      <c r="G58" t="s">
        <v>19</v>
      </c>
      <c r="H58">
        <v>164</v>
      </c>
      <c r="I58" s="9">
        <f t="shared" si="1"/>
        <v>70.079268292682926</v>
      </c>
      <c r="J58" t="s">
        <v>20</v>
      </c>
      <c r="K58" t="s">
        <v>21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64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6">
        <f t="shared" si="0"/>
        <v>2.1527586206896552</v>
      </c>
      <c r="G59" t="s">
        <v>19</v>
      </c>
      <c r="H59">
        <v>201</v>
      </c>
      <c r="I59" s="9">
        <f t="shared" si="1"/>
        <v>31.059701492537314</v>
      </c>
      <c r="J59" t="s">
        <v>20</v>
      </c>
      <c r="K59" t="s">
        <v>21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88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6">
        <f t="shared" si="0"/>
        <v>2.2711111111111113</v>
      </c>
      <c r="G60" t="s">
        <v>19</v>
      </c>
      <c r="H60">
        <v>211</v>
      </c>
      <c r="I60" s="9">
        <f t="shared" si="1"/>
        <v>29.061611374407583</v>
      </c>
      <c r="J60" t="s">
        <v>20</v>
      </c>
      <c r="K60" t="s">
        <v>21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32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6">
        <f t="shared" si="0"/>
        <v>2.7507142857142859</v>
      </c>
      <c r="G61" t="s">
        <v>19</v>
      </c>
      <c r="H61">
        <v>128</v>
      </c>
      <c r="I61" s="9">
        <f t="shared" si="1"/>
        <v>30.0859375</v>
      </c>
      <c r="J61" t="s">
        <v>20</v>
      </c>
      <c r="K61" t="s">
        <v>21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32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6">
        <f t="shared" si="0"/>
        <v>1.4437048832271762</v>
      </c>
      <c r="G62" t="s">
        <v>19</v>
      </c>
      <c r="H62">
        <v>1600</v>
      </c>
      <c r="I62" s="9">
        <f t="shared" si="1"/>
        <v>84.998125000000002</v>
      </c>
      <c r="J62" t="s">
        <v>14</v>
      </c>
      <c r="K62" t="s">
        <v>15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32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6">
        <f t="shared" si="0"/>
        <v>0.92745983935742971</v>
      </c>
      <c r="G63" t="s">
        <v>13</v>
      </c>
      <c r="H63">
        <v>2253</v>
      </c>
      <c r="I63" s="9">
        <f t="shared" si="1"/>
        <v>82.001775410563695</v>
      </c>
      <c r="J63" t="s">
        <v>14</v>
      </c>
      <c r="K63" t="s">
        <v>15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32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6">
        <f t="shared" si="0"/>
        <v>7.226</v>
      </c>
      <c r="G64" t="s">
        <v>19</v>
      </c>
      <c r="H64">
        <v>249</v>
      </c>
      <c r="I64" s="9">
        <f t="shared" si="1"/>
        <v>58.040160642570278</v>
      </c>
      <c r="J64" t="s">
        <v>20</v>
      </c>
      <c r="K64" t="s">
        <v>21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27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6">
        <f t="shared" si="0"/>
        <v>0.11851063829787234</v>
      </c>
      <c r="G65" t="s">
        <v>13</v>
      </c>
      <c r="H65">
        <v>5</v>
      </c>
      <c r="I65" s="9">
        <f t="shared" si="1"/>
        <v>111.4</v>
      </c>
      <c r="J65" t="s">
        <v>20</v>
      </c>
      <c r="K65" t="s">
        <v>21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32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6">
        <f t="shared" si="0"/>
        <v>0.97642857142857142</v>
      </c>
      <c r="G66" t="s">
        <v>13</v>
      </c>
      <c r="H66">
        <v>38</v>
      </c>
      <c r="I66" s="9">
        <f t="shared" si="1"/>
        <v>71.94736842105263</v>
      </c>
      <c r="J66" t="s">
        <v>20</v>
      </c>
      <c r="K66" t="s">
        <v>21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27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6">
        <f t="shared" ref="F67:F130" si="6">(E67/D67)</f>
        <v>2.3614754098360655</v>
      </c>
      <c r="G67" t="s">
        <v>19</v>
      </c>
      <c r="H67">
        <v>236</v>
      </c>
      <c r="I67" s="9">
        <f t="shared" ref="I67:I130" si="7">IF(H67,E67/H67,0)</f>
        <v>61.038135593220339</v>
      </c>
      <c r="J67" t="s">
        <v>20</v>
      </c>
      <c r="K67" t="s">
        <v>21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32</v>
      </c>
      <c r="S67" t="str">
        <f t="shared" ref="S67:S130" si="10">LEFT(R67, SEARCH("/",R67,2)-1)</f>
        <v>theater</v>
      </c>
      <c r="T67" t="str">
        <f t="shared" ref="T67:T130" si="11">RIGHT(R67,LEN(R67)-SEARCH("/",R67,2))</f>
        <v>plays</v>
      </c>
    </row>
    <row r="68" spans="1:20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6">
        <f t="shared" si="6"/>
        <v>0.45068965517241377</v>
      </c>
      <c r="G68" t="s">
        <v>13</v>
      </c>
      <c r="H68">
        <v>12</v>
      </c>
      <c r="I68" s="9">
        <f t="shared" si="7"/>
        <v>108.91666666666667</v>
      </c>
      <c r="J68" t="s">
        <v>20</v>
      </c>
      <c r="K68" t="s">
        <v>21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32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6">
        <f t="shared" si="6"/>
        <v>1.6238567493112948</v>
      </c>
      <c r="G69" t="s">
        <v>19</v>
      </c>
      <c r="H69">
        <v>4065</v>
      </c>
      <c r="I69" s="9">
        <f t="shared" si="7"/>
        <v>29.001722017220171</v>
      </c>
      <c r="J69" t="s">
        <v>39</v>
      </c>
      <c r="K69" t="s">
        <v>40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6">
        <f t="shared" si="6"/>
        <v>2.5452631578947367</v>
      </c>
      <c r="G70" t="s">
        <v>19</v>
      </c>
      <c r="H70">
        <v>246</v>
      </c>
      <c r="I70" s="9">
        <f t="shared" si="7"/>
        <v>58.975609756097562</v>
      </c>
      <c r="J70" t="s">
        <v>106</v>
      </c>
      <c r="K70" t="s">
        <v>107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32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6">
        <f t="shared" si="6"/>
        <v>0.24063291139240506</v>
      </c>
      <c r="G71" t="s">
        <v>73</v>
      </c>
      <c r="H71">
        <v>17</v>
      </c>
      <c r="I71" s="9">
        <f t="shared" si="7"/>
        <v>111.82352941176471</v>
      </c>
      <c r="J71" t="s">
        <v>20</v>
      </c>
      <c r="K71" t="s">
        <v>21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32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6">
        <f t="shared" si="6"/>
        <v>1.2374140625000001</v>
      </c>
      <c r="G72" t="s">
        <v>19</v>
      </c>
      <c r="H72">
        <v>2475</v>
      </c>
      <c r="I72" s="9">
        <f t="shared" si="7"/>
        <v>63.995555555555555</v>
      </c>
      <c r="J72" t="s">
        <v>106</v>
      </c>
      <c r="K72" t="s">
        <v>107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32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6">
        <f t="shared" si="6"/>
        <v>1.0806666666666667</v>
      </c>
      <c r="G73" t="s">
        <v>19</v>
      </c>
      <c r="H73">
        <v>76</v>
      </c>
      <c r="I73" s="9">
        <f t="shared" si="7"/>
        <v>85.315789473684205</v>
      </c>
      <c r="J73" t="s">
        <v>20</v>
      </c>
      <c r="K73" t="s">
        <v>21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32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6">
        <f t="shared" si="6"/>
        <v>6.7033333333333331</v>
      </c>
      <c r="G74" t="s">
        <v>19</v>
      </c>
      <c r="H74">
        <v>54</v>
      </c>
      <c r="I74" s="9">
        <f t="shared" si="7"/>
        <v>74.481481481481481</v>
      </c>
      <c r="J74" t="s">
        <v>20</v>
      </c>
      <c r="K74" t="s">
        <v>21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6">
        <f t="shared" si="6"/>
        <v>6.609285714285714</v>
      </c>
      <c r="G75" t="s">
        <v>19</v>
      </c>
      <c r="H75">
        <v>88</v>
      </c>
      <c r="I75" s="9">
        <f t="shared" si="7"/>
        <v>105.14772727272727</v>
      </c>
      <c r="J75" t="s">
        <v>20</v>
      </c>
      <c r="K75" t="s">
        <v>21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6">
        <f t="shared" si="6"/>
        <v>1.2246153846153847</v>
      </c>
      <c r="G76" t="s">
        <v>19</v>
      </c>
      <c r="H76">
        <v>85</v>
      </c>
      <c r="I76" s="9">
        <f t="shared" si="7"/>
        <v>56.188235294117646</v>
      </c>
      <c r="J76" t="s">
        <v>39</v>
      </c>
      <c r="K76" t="s">
        <v>40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6">
        <f t="shared" si="6"/>
        <v>1.5057731958762886</v>
      </c>
      <c r="G77" t="s">
        <v>19</v>
      </c>
      <c r="H77">
        <v>170</v>
      </c>
      <c r="I77" s="9">
        <f t="shared" si="7"/>
        <v>85.917647058823533</v>
      </c>
      <c r="J77" t="s">
        <v>20</v>
      </c>
      <c r="K77" t="s">
        <v>21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6">
        <f t="shared" si="6"/>
        <v>0.78106590724165992</v>
      </c>
      <c r="G78" t="s">
        <v>13</v>
      </c>
      <c r="H78">
        <v>1684</v>
      </c>
      <c r="I78" s="9">
        <f t="shared" si="7"/>
        <v>57.00296912114014</v>
      </c>
      <c r="J78" t="s">
        <v>20</v>
      </c>
      <c r="K78" t="s">
        <v>21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32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6">
        <f t="shared" si="6"/>
        <v>0.46947368421052632</v>
      </c>
      <c r="G79" t="s">
        <v>13</v>
      </c>
      <c r="H79">
        <v>56</v>
      </c>
      <c r="I79" s="9">
        <f t="shared" si="7"/>
        <v>79.642857142857139</v>
      </c>
      <c r="J79" t="s">
        <v>20</v>
      </c>
      <c r="K79" t="s">
        <v>21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6">
        <f t="shared" si="6"/>
        <v>3.008</v>
      </c>
      <c r="G80" t="s">
        <v>19</v>
      </c>
      <c r="H80">
        <v>330</v>
      </c>
      <c r="I80" s="9">
        <f t="shared" si="7"/>
        <v>41.018181818181816</v>
      </c>
      <c r="J80" t="s">
        <v>20</v>
      </c>
      <c r="K80" t="s">
        <v>21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6">
        <f t="shared" si="6"/>
        <v>0.6959861591695502</v>
      </c>
      <c r="G81" t="s">
        <v>13</v>
      </c>
      <c r="H81">
        <v>838</v>
      </c>
      <c r="I81" s="9">
        <f t="shared" si="7"/>
        <v>48.004773269689736</v>
      </c>
      <c r="J81" t="s">
        <v>20</v>
      </c>
      <c r="K81" t="s">
        <v>21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32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6">
        <f t="shared" si="6"/>
        <v>6.374545454545455</v>
      </c>
      <c r="G82" t="s">
        <v>19</v>
      </c>
      <c r="H82">
        <v>127</v>
      </c>
      <c r="I82" s="9">
        <f t="shared" si="7"/>
        <v>55.212598425196852</v>
      </c>
      <c r="J82" t="s">
        <v>20</v>
      </c>
      <c r="K82" t="s">
        <v>21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6">
        <f t="shared" si="6"/>
        <v>2.253392857142857</v>
      </c>
      <c r="G83" t="s">
        <v>19</v>
      </c>
      <c r="H83">
        <v>411</v>
      </c>
      <c r="I83" s="9">
        <f t="shared" si="7"/>
        <v>92.109489051094897</v>
      </c>
      <c r="J83" t="s">
        <v>20</v>
      </c>
      <c r="K83" t="s">
        <v>21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22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6">
        <f t="shared" si="6"/>
        <v>14.973000000000001</v>
      </c>
      <c r="G84" t="s">
        <v>19</v>
      </c>
      <c r="H84">
        <v>180</v>
      </c>
      <c r="I84" s="9">
        <f t="shared" si="7"/>
        <v>83.183333333333337</v>
      </c>
      <c r="J84" t="s">
        <v>39</v>
      </c>
      <c r="K84" t="s">
        <v>40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6">
        <f t="shared" si="6"/>
        <v>0.37590225563909774</v>
      </c>
      <c r="G85" t="s">
        <v>13</v>
      </c>
      <c r="H85">
        <v>1000</v>
      </c>
      <c r="I85" s="9">
        <f t="shared" si="7"/>
        <v>39.996000000000002</v>
      </c>
      <c r="J85" t="s">
        <v>20</v>
      </c>
      <c r="K85" t="s">
        <v>21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6">
        <f t="shared" si="6"/>
        <v>1.3236942675159236</v>
      </c>
      <c r="G86" t="s">
        <v>19</v>
      </c>
      <c r="H86">
        <v>374</v>
      </c>
      <c r="I86" s="9">
        <f t="shared" si="7"/>
        <v>111.1336898395722</v>
      </c>
      <c r="J86" t="s">
        <v>20</v>
      </c>
      <c r="K86" t="s">
        <v>21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6">
        <f t="shared" si="6"/>
        <v>1.3122448979591836</v>
      </c>
      <c r="G87" t="s">
        <v>19</v>
      </c>
      <c r="H87">
        <v>71</v>
      </c>
      <c r="I87" s="9">
        <f t="shared" si="7"/>
        <v>90.563380281690144</v>
      </c>
      <c r="J87" t="s">
        <v>25</v>
      </c>
      <c r="K87" t="s">
        <v>26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6">
        <f t="shared" si="6"/>
        <v>1.6763513513513513</v>
      </c>
      <c r="G88" t="s">
        <v>19</v>
      </c>
      <c r="H88">
        <v>203</v>
      </c>
      <c r="I88" s="9">
        <f t="shared" si="7"/>
        <v>61.108374384236456</v>
      </c>
      <c r="J88" t="s">
        <v>20</v>
      </c>
      <c r="K88" t="s">
        <v>21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32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6">
        <f t="shared" si="6"/>
        <v>0.6198488664987406</v>
      </c>
      <c r="G89" t="s">
        <v>13</v>
      </c>
      <c r="H89">
        <v>1482</v>
      </c>
      <c r="I89" s="9">
        <f t="shared" si="7"/>
        <v>83.022941970310384</v>
      </c>
      <c r="J89" t="s">
        <v>25</v>
      </c>
      <c r="K89" t="s">
        <v>26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22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6">
        <f t="shared" si="6"/>
        <v>2.6074999999999999</v>
      </c>
      <c r="G90" t="s">
        <v>19</v>
      </c>
      <c r="H90">
        <v>113</v>
      </c>
      <c r="I90" s="9">
        <f t="shared" si="7"/>
        <v>110.76106194690266</v>
      </c>
      <c r="J90" t="s">
        <v>20</v>
      </c>
      <c r="K90" t="s">
        <v>21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6">
        <f t="shared" si="6"/>
        <v>2.5258823529411765</v>
      </c>
      <c r="G91" t="s">
        <v>19</v>
      </c>
      <c r="H91">
        <v>96</v>
      </c>
      <c r="I91" s="9">
        <f t="shared" si="7"/>
        <v>89.458333333333329</v>
      </c>
      <c r="J91" t="s">
        <v>20</v>
      </c>
      <c r="K91" t="s">
        <v>21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32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6">
        <f t="shared" si="6"/>
        <v>0.7861538461538462</v>
      </c>
      <c r="G92" t="s">
        <v>13</v>
      </c>
      <c r="H92">
        <v>106</v>
      </c>
      <c r="I92" s="9">
        <f t="shared" si="7"/>
        <v>57.849056603773583</v>
      </c>
      <c r="J92" t="s">
        <v>20</v>
      </c>
      <c r="K92" t="s">
        <v>21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32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6">
        <f t="shared" si="6"/>
        <v>0.48404406999351912</v>
      </c>
      <c r="G93" t="s">
        <v>13</v>
      </c>
      <c r="H93">
        <v>679</v>
      </c>
      <c r="I93" s="9">
        <f t="shared" si="7"/>
        <v>109.99705449189985</v>
      </c>
      <c r="J93" t="s">
        <v>106</v>
      </c>
      <c r="K93" t="s">
        <v>107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6">
        <f t="shared" si="6"/>
        <v>2.5887500000000001</v>
      </c>
      <c r="G94" t="s">
        <v>19</v>
      </c>
      <c r="H94">
        <v>498</v>
      </c>
      <c r="I94" s="9">
        <f t="shared" si="7"/>
        <v>103.96586345381526</v>
      </c>
      <c r="J94" t="s">
        <v>97</v>
      </c>
      <c r="K94" t="s">
        <v>98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6">
        <f t="shared" si="6"/>
        <v>0.60548713235294116</v>
      </c>
      <c r="G95" t="s">
        <v>73</v>
      </c>
      <c r="H95">
        <v>610</v>
      </c>
      <c r="I95" s="9">
        <f t="shared" si="7"/>
        <v>107.99508196721311</v>
      </c>
      <c r="J95" t="s">
        <v>20</v>
      </c>
      <c r="K95" t="s">
        <v>21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32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6">
        <f t="shared" si="6"/>
        <v>3.036896551724138</v>
      </c>
      <c r="G96" t="s">
        <v>19</v>
      </c>
      <c r="H96">
        <v>180</v>
      </c>
      <c r="I96" s="9">
        <f t="shared" si="7"/>
        <v>48.927777777777777</v>
      </c>
      <c r="J96" t="s">
        <v>39</v>
      </c>
      <c r="K96" t="s">
        <v>40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27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6">
        <f t="shared" si="6"/>
        <v>1.1299999999999999</v>
      </c>
      <c r="G97" t="s">
        <v>19</v>
      </c>
      <c r="H97">
        <v>27</v>
      </c>
      <c r="I97" s="9">
        <f t="shared" si="7"/>
        <v>37.666666666666664</v>
      </c>
      <c r="J97" t="s">
        <v>20</v>
      </c>
      <c r="K97" t="s">
        <v>21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6">
        <f t="shared" si="6"/>
        <v>2.1737876614060259</v>
      </c>
      <c r="G98" t="s">
        <v>19</v>
      </c>
      <c r="H98">
        <v>2331</v>
      </c>
      <c r="I98" s="9">
        <f t="shared" si="7"/>
        <v>64.999141999141997</v>
      </c>
      <c r="J98" t="s">
        <v>20</v>
      </c>
      <c r="K98" t="s">
        <v>21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32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6">
        <f t="shared" si="6"/>
        <v>9.2669230769230762</v>
      </c>
      <c r="G99" t="s">
        <v>19</v>
      </c>
      <c r="H99">
        <v>113</v>
      </c>
      <c r="I99" s="9">
        <f t="shared" si="7"/>
        <v>106.61061946902655</v>
      </c>
      <c r="J99" t="s">
        <v>20</v>
      </c>
      <c r="K99" t="s">
        <v>21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6">
        <f t="shared" si="6"/>
        <v>0.33692229038854804</v>
      </c>
      <c r="G100" t="s">
        <v>13</v>
      </c>
      <c r="H100">
        <v>1220</v>
      </c>
      <c r="I100" s="9">
        <f t="shared" si="7"/>
        <v>27.009016393442622</v>
      </c>
      <c r="J100" t="s">
        <v>25</v>
      </c>
      <c r="K100" t="s">
        <v>26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6">
        <f t="shared" si="6"/>
        <v>1.9672368421052631</v>
      </c>
      <c r="G101" t="s">
        <v>19</v>
      </c>
      <c r="H101">
        <v>164</v>
      </c>
      <c r="I101" s="9">
        <f t="shared" si="7"/>
        <v>91.16463414634147</v>
      </c>
      <c r="J101" t="s">
        <v>20</v>
      </c>
      <c r="K101" t="s">
        <v>21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32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6">
        <f t="shared" si="6"/>
        <v>0.01</v>
      </c>
      <c r="G102" t="s">
        <v>13</v>
      </c>
      <c r="H102">
        <v>1</v>
      </c>
      <c r="I102" s="9">
        <f t="shared" si="7"/>
        <v>1</v>
      </c>
      <c r="J102" t="s">
        <v>20</v>
      </c>
      <c r="K102" t="s">
        <v>21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32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6">
        <f t="shared" si="6"/>
        <v>10.214444444444444</v>
      </c>
      <c r="G103" t="s">
        <v>19</v>
      </c>
      <c r="H103">
        <v>164</v>
      </c>
      <c r="I103" s="9">
        <f t="shared" si="7"/>
        <v>56.054878048780488</v>
      </c>
      <c r="J103" t="s">
        <v>20</v>
      </c>
      <c r="K103" t="s">
        <v>21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6">
        <f t="shared" si="6"/>
        <v>2.8167567567567566</v>
      </c>
      <c r="G104" t="s">
        <v>19</v>
      </c>
      <c r="H104">
        <v>336</v>
      </c>
      <c r="I104" s="9">
        <f t="shared" si="7"/>
        <v>31.017857142857142</v>
      </c>
      <c r="J104" t="s">
        <v>20</v>
      </c>
      <c r="K104" t="s">
        <v>21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6">
        <f t="shared" si="6"/>
        <v>0.24610000000000001</v>
      </c>
      <c r="G105" t="s">
        <v>13</v>
      </c>
      <c r="H105">
        <v>37</v>
      </c>
      <c r="I105" s="9">
        <f t="shared" si="7"/>
        <v>66.513513513513516</v>
      </c>
      <c r="J105" t="s">
        <v>106</v>
      </c>
      <c r="K105" t="s">
        <v>107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6">
        <f t="shared" si="6"/>
        <v>1.4314010067114094</v>
      </c>
      <c r="G106" t="s">
        <v>19</v>
      </c>
      <c r="H106">
        <v>1917</v>
      </c>
      <c r="I106" s="9">
        <f t="shared" si="7"/>
        <v>89.005216484089729</v>
      </c>
      <c r="J106" t="s">
        <v>20</v>
      </c>
      <c r="K106" t="s">
        <v>21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6">
        <f t="shared" si="6"/>
        <v>1.4454411764705883</v>
      </c>
      <c r="G107" t="s">
        <v>19</v>
      </c>
      <c r="H107">
        <v>95</v>
      </c>
      <c r="I107" s="9">
        <f t="shared" si="7"/>
        <v>103.46315789473684</v>
      </c>
      <c r="J107" t="s">
        <v>20</v>
      </c>
      <c r="K107" t="s">
        <v>21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27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6">
        <f t="shared" si="6"/>
        <v>3.5912820512820511</v>
      </c>
      <c r="G108" t="s">
        <v>19</v>
      </c>
      <c r="H108">
        <v>147</v>
      </c>
      <c r="I108" s="9">
        <f t="shared" si="7"/>
        <v>95.278911564625844</v>
      </c>
      <c r="J108" t="s">
        <v>20</v>
      </c>
      <c r="K108" t="s">
        <v>21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32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6">
        <f t="shared" si="6"/>
        <v>1.8648571428571428</v>
      </c>
      <c r="G109" t="s">
        <v>19</v>
      </c>
      <c r="H109">
        <v>86</v>
      </c>
      <c r="I109" s="9">
        <f t="shared" si="7"/>
        <v>75.895348837209298</v>
      </c>
      <c r="J109" t="s">
        <v>20</v>
      </c>
      <c r="K109" t="s">
        <v>21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32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6">
        <f t="shared" si="6"/>
        <v>5.9526666666666666</v>
      </c>
      <c r="G110" t="s">
        <v>19</v>
      </c>
      <c r="H110">
        <v>83</v>
      </c>
      <c r="I110" s="9">
        <f t="shared" si="7"/>
        <v>107.57831325301204</v>
      </c>
      <c r="J110" t="s">
        <v>20</v>
      </c>
      <c r="K110" t="s">
        <v>21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6">
        <f t="shared" si="6"/>
        <v>0.5921153846153846</v>
      </c>
      <c r="G111" t="s">
        <v>13</v>
      </c>
      <c r="H111">
        <v>60</v>
      </c>
      <c r="I111" s="9">
        <f t="shared" si="7"/>
        <v>51.31666666666667</v>
      </c>
      <c r="J111" t="s">
        <v>20</v>
      </c>
      <c r="K111" t="s">
        <v>21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6">
        <f t="shared" si="6"/>
        <v>0.14962780898876404</v>
      </c>
      <c r="G112" t="s">
        <v>13</v>
      </c>
      <c r="H112">
        <v>296</v>
      </c>
      <c r="I112" s="9">
        <f t="shared" si="7"/>
        <v>71.983108108108112</v>
      </c>
      <c r="J112" t="s">
        <v>20</v>
      </c>
      <c r="K112" t="s">
        <v>21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6">
        <f t="shared" si="6"/>
        <v>1.1995602605863191</v>
      </c>
      <c r="G113" t="s">
        <v>19</v>
      </c>
      <c r="H113">
        <v>676</v>
      </c>
      <c r="I113" s="9">
        <f t="shared" si="7"/>
        <v>108.95414201183432</v>
      </c>
      <c r="J113" t="s">
        <v>20</v>
      </c>
      <c r="K113" t="s">
        <v>21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6">
        <f t="shared" si="6"/>
        <v>2.6882978723404256</v>
      </c>
      <c r="G114" t="s">
        <v>19</v>
      </c>
      <c r="H114">
        <v>361</v>
      </c>
      <c r="I114" s="9">
        <f t="shared" si="7"/>
        <v>35</v>
      </c>
      <c r="J114" t="s">
        <v>25</v>
      </c>
      <c r="K114" t="s">
        <v>26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27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6">
        <f t="shared" si="6"/>
        <v>3.7687878787878786</v>
      </c>
      <c r="G115" t="s">
        <v>19</v>
      </c>
      <c r="H115">
        <v>131</v>
      </c>
      <c r="I115" s="9">
        <f t="shared" si="7"/>
        <v>94.938931297709928</v>
      </c>
      <c r="J115" t="s">
        <v>20</v>
      </c>
      <c r="K115" t="s">
        <v>21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6">
        <f t="shared" si="6"/>
        <v>7.2715789473684209</v>
      </c>
      <c r="G116" t="s">
        <v>19</v>
      </c>
      <c r="H116">
        <v>126</v>
      </c>
      <c r="I116" s="9">
        <f t="shared" si="7"/>
        <v>109.65079365079364</v>
      </c>
      <c r="J116" t="s">
        <v>20</v>
      </c>
      <c r="K116" t="s">
        <v>21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6">
        <f t="shared" si="6"/>
        <v>0.87211757648470301</v>
      </c>
      <c r="G117" t="s">
        <v>13</v>
      </c>
      <c r="H117">
        <v>3304</v>
      </c>
      <c r="I117" s="9">
        <f t="shared" si="7"/>
        <v>44.001815980629537</v>
      </c>
      <c r="J117" t="s">
        <v>106</v>
      </c>
      <c r="K117" t="s">
        <v>107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6">
        <f t="shared" si="6"/>
        <v>0.88</v>
      </c>
      <c r="G118" t="s">
        <v>13</v>
      </c>
      <c r="H118">
        <v>73</v>
      </c>
      <c r="I118" s="9">
        <f t="shared" si="7"/>
        <v>86.794520547945211</v>
      </c>
      <c r="J118" t="s">
        <v>20</v>
      </c>
      <c r="K118" t="s">
        <v>21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32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6">
        <f t="shared" si="6"/>
        <v>1.7393877551020409</v>
      </c>
      <c r="G119" t="s">
        <v>19</v>
      </c>
      <c r="H119">
        <v>275</v>
      </c>
      <c r="I119" s="9">
        <f t="shared" si="7"/>
        <v>30.992727272727272</v>
      </c>
      <c r="J119" t="s">
        <v>20</v>
      </c>
      <c r="K119" t="s">
        <v>21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6">
        <f t="shared" si="6"/>
        <v>1.1761111111111111</v>
      </c>
      <c r="G120" t="s">
        <v>19</v>
      </c>
      <c r="H120">
        <v>67</v>
      </c>
      <c r="I120" s="9">
        <f t="shared" si="7"/>
        <v>94.791044776119406</v>
      </c>
      <c r="J120" t="s">
        <v>20</v>
      </c>
      <c r="K120" t="s">
        <v>21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6">
        <f t="shared" si="6"/>
        <v>2.1496</v>
      </c>
      <c r="G121" t="s">
        <v>19</v>
      </c>
      <c r="H121">
        <v>154</v>
      </c>
      <c r="I121" s="9">
        <f t="shared" si="7"/>
        <v>69.79220779220779</v>
      </c>
      <c r="J121" t="s">
        <v>20</v>
      </c>
      <c r="K121" t="s">
        <v>21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6">
        <f t="shared" si="6"/>
        <v>1.4949667110519307</v>
      </c>
      <c r="G122" t="s">
        <v>19</v>
      </c>
      <c r="H122">
        <v>1782</v>
      </c>
      <c r="I122" s="9">
        <f t="shared" si="7"/>
        <v>63.003367003367003</v>
      </c>
      <c r="J122" t="s">
        <v>20</v>
      </c>
      <c r="K122" t="s">
        <v>21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6">
        <f t="shared" si="6"/>
        <v>2.1933995584988963</v>
      </c>
      <c r="G123" t="s">
        <v>19</v>
      </c>
      <c r="H123">
        <v>903</v>
      </c>
      <c r="I123" s="9">
        <f t="shared" si="7"/>
        <v>110.0343300110742</v>
      </c>
      <c r="J123" t="s">
        <v>20</v>
      </c>
      <c r="K123" t="s">
        <v>21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6">
        <f t="shared" si="6"/>
        <v>0.64367690058479532</v>
      </c>
      <c r="G124" t="s">
        <v>13</v>
      </c>
      <c r="H124">
        <v>3387</v>
      </c>
      <c r="I124" s="9">
        <f t="shared" si="7"/>
        <v>25.997933274284026</v>
      </c>
      <c r="J124" t="s">
        <v>20</v>
      </c>
      <c r="K124" t="s">
        <v>21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6">
        <f t="shared" si="6"/>
        <v>0.18622397298818233</v>
      </c>
      <c r="G125" t="s">
        <v>13</v>
      </c>
      <c r="H125">
        <v>662</v>
      </c>
      <c r="I125" s="9">
        <f t="shared" si="7"/>
        <v>49.987915407854985</v>
      </c>
      <c r="J125" t="s">
        <v>14</v>
      </c>
      <c r="K125" t="s">
        <v>15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32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6">
        <f t="shared" si="6"/>
        <v>3.6776923076923076</v>
      </c>
      <c r="G126" t="s">
        <v>19</v>
      </c>
      <c r="H126">
        <v>94</v>
      </c>
      <c r="I126" s="9">
        <f t="shared" si="7"/>
        <v>101.72340425531915</v>
      </c>
      <c r="J126" t="s">
        <v>106</v>
      </c>
      <c r="K126" t="s">
        <v>107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6">
        <f t="shared" si="6"/>
        <v>1.5990566037735849</v>
      </c>
      <c r="G127" t="s">
        <v>19</v>
      </c>
      <c r="H127">
        <v>180</v>
      </c>
      <c r="I127" s="9">
        <f t="shared" si="7"/>
        <v>47.083333333333336</v>
      </c>
      <c r="J127" t="s">
        <v>20</v>
      </c>
      <c r="K127" t="s">
        <v>21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32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6">
        <f t="shared" si="6"/>
        <v>0.38633185349611543</v>
      </c>
      <c r="G128" t="s">
        <v>13</v>
      </c>
      <c r="H128">
        <v>774</v>
      </c>
      <c r="I128" s="9">
        <f t="shared" si="7"/>
        <v>89.944444444444443</v>
      </c>
      <c r="J128" t="s">
        <v>20</v>
      </c>
      <c r="K128" t="s">
        <v>21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32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6">
        <f t="shared" si="6"/>
        <v>0.51421511627906979</v>
      </c>
      <c r="G129" t="s">
        <v>13</v>
      </c>
      <c r="H129">
        <v>672</v>
      </c>
      <c r="I129" s="9">
        <f t="shared" si="7"/>
        <v>78.96875</v>
      </c>
      <c r="J129" t="s">
        <v>14</v>
      </c>
      <c r="K129" t="s">
        <v>15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32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6">
        <f t="shared" si="6"/>
        <v>0.60334277620396604</v>
      </c>
      <c r="G130" t="s">
        <v>73</v>
      </c>
      <c r="H130">
        <v>532</v>
      </c>
      <c r="I130" s="9">
        <f t="shared" si="7"/>
        <v>80.067669172932327</v>
      </c>
      <c r="J130" t="s">
        <v>20</v>
      </c>
      <c r="K130" t="s">
        <v>21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22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6">
        <f t="shared" ref="F131:F194" si="12">(E131/D131)</f>
        <v>3.2026936026936029E-2</v>
      </c>
      <c r="G131" t="s">
        <v>73</v>
      </c>
      <c r="H131">
        <v>55</v>
      </c>
      <c r="I131" s="9">
        <f t="shared" ref="I131:I194" si="13">IF(H131,E131/H131,0)</f>
        <v>86.472727272727269</v>
      </c>
      <c r="J131" t="s">
        <v>25</v>
      </c>
      <c r="K131" t="s">
        <v>26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16</v>
      </c>
      <c r="S131" t="str">
        <f t="shared" ref="S131:S194" si="16">LEFT(R131, SEARCH("/",R131,2)-1)</f>
        <v>food</v>
      </c>
      <c r="T131" t="str">
        <f t="shared" ref="T131:T194" si="17">RIGHT(R131,LEN(R131)-SEARCH("/",R131,2))</f>
        <v>food trucks</v>
      </c>
    </row>
    <row r="132" spans="1:20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6">
        <f t="shared" si="12"/>
        <v>1.5546875</v>
      </c>
      <c r="G132" t="s">
        <v>19</v>
      </c>
      <c r="H132">
        <v>533</v>
      </c>
      <c r="I132" s="9">
        <f t="shared" si="13"/>
        <v>28.001876172607879</v>
      </c>
      <c r="J132" t="s">
        <v>35</v>
      </c>
      <c r="K132" t="s">
        <v>36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6">
        <f t="shared" si="12"/>
        <v>1.0085974499089254</v>
      </c>
      <c r="G133" t="s">
        <v>19</v>
      </c>
      <c r="H133">
        <v>2443</v>
      </c>
      <c r="I133" s="9">
        <f t="shared" si="13"/>
        <v>67.996725337699544</v>
      </c>
      <c r="J133" t="s">
        <v>39</v>
      </c>
      <c r="K133" t="s">
        <v>40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27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6">
        <f t="shared" si="12"/>
        <v>1.1618181818181819</v>
      </c>
      <c r="G134" t="s">
        <v>19</v>
      </c>
      <c r="H134">
        <v>89</v>
      </c>
      <c r="I134" s="9">
        <f t="shared" si="13"/>
        <v>43.078651685393261</v>
      </c>
      <c r="J134" t="s">
        <v>20</v>
      </c>
      <c r="K134" t="s">
        <v>21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32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6">
        <f t="shared" si="12"/>
        <v>3.1077777777777778</v>
      </c>
      <c r="G135" t="s">
        <v>19</v>
      </c>
      <c r="H135">
        <v>159</v>
      </c>
      <c r="I135" s="9">
        <f t="shared" si="13"/>
        <v>87.95597484276729</v>
      </c>
      <c r="J135" t="s">
        <v>20</v>
      </c>
      <c r="K135" t="s">
        <v>21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6">
        <f t="shared" si="12"/>
        <v>0.89736683417085428</v>
      </c>
      <c r="G136" t="s">
        <v>13</v>
      </c>
      <c r="H136">
        <v>940</v>
      </c>
      <c r="I136" s="9">
        <f t="shared" si="13"/>
        <v>94.987234042553197</v>
      </c>
      <c r="J136" t="s">
        <v>97</v>
      </c>
      <c r="K136" t="s">
        <v>98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6">
        <f t="shared" si="12"/>
        <v>0.71272727272727276</v>
      </c>
      <c r="G137" t="s">
        <v>13</v>
      </c>
      <c r="H137">
        <v>117</v>
      </c>
      <c r="I137" s="9">
        <f t="shared" si="13"/>
        <v>46.905982905982903</v>
      </c>
      <c r="J137" t="s">
        <v>20</v>
      </c>
      <c r="K137" t="s">
        <v>21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32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6">
        <f t="shared" si="12"/>
        <v>3.2862318840579711E-2</v>
      </c>
      <c r="G138" t="s">
        <v>73</v>
      </c>
      <c r="H138">
        <v>58</v>
      </c>
      <c r="I138" s="9">
        <f t="shared" si="13"/>
        <v>46.913793103448278</v>
      </c>
      <c r="J138" t="s">
        <v>20</v>
      </c>
      <c r="K138" t="s">
        <v>21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6">
        <f t="shared" si="12"/>
        <v>2.617777777777778</v>
      </c>
      <c r="G139" t="s">
        <v>19</v>
      </c>
      <c r="H139">
        <v>50</v>
      </c>
      <c r="I139" s="9">
        <f t="shared" si="13"/>
        <v>94.24</v>
      </c>
      <c r="J139" t="s">
        <v>20</v>
      </c>
      <c r="K139" t="s">
        <v>21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6">
        <f t="shared" si="12"/>
        <v>0.96</v>
      </c>
      <c r="G140" t="s">
        <v>13</v>
      </c>
      <c r="H140">
        <v>115</v>
      </c>
      <c r="I140" s="9">
        <f t="shared" si="13"/>
        <v>80.139130434782615</v>
      </c>
      <c r="J140" t="s">
        <v>20</v>
      </c>
      <c r="K140" t="s">
        <v>21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6">
        <f t="shared" si="12"/>
        <v>0.20896851248642778</v>
      </c>
      <c r="G141" t="s">
        <v>13</v>
      </c>
      <c r="H141">
        <v>326</v>
      </c>
      <c r="I141" s="9">
        <f t="shared" si="13"/>
        <v>59.036809815950917</v>
      </c>
      <c r="J141" t="s">
        <v>20</v>
      </c>
      <c r="K141" t="s">
        <v>21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6">
        <f t="shared" si="12"/>
        <v>2.2316363636363636</v>
      </c>
      <c r="G142" t="s">
        <v>19</v>
      </c>
      <c r="H142">
        <v>186</v>
      </c>
      <c r="I142" s="9">
        <f t="shared" si="13"/>
        <v>65.989247311827953</v>
      </c>
      <c r="J142" t="s">
        <v>20</v>
      </c>
      <c r="K142" t="s">
        <v>21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6">
        <f t="shared" si="12"/>
        <v>1.0159097978227061</v>
      </c>
      <c r="G143" t="s">
        <v>19</v>
      </c>
      <c r="H143">
        <v>1071</v>
      </c>
      <c r="I143" s="9">
        <f t="shared" si="13"/>
        <v>60.992530345471522</v>
      </c>
      <c r="J143" t="s">
        <v>20</v>
      </c>
      <c r="K143" t="s">
        <v>21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27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6">
        <f t="shared" si="12"/>
        <v>2.3003999999999998</v>
      </c>
      <c r="G144" t="s">
        <v>19</v>
      </c>
      <c r="H144">
        <v>117</v>
      </c>
      <c r="I144" s="9">
        <f t="shared" si="13"/>
        <v>98.307692307692307</v>
      </c>
      <c r="J144" t="s">
        <v>20</v>
      </c>
      <c r="K144" t="s">
        <v>21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27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6">
        <f t="shared" si="12"/>
        <v>1.355925925925926</v>
      </c>
      <c r="G145" t="s">
        <v>19</v>
      </c>
      <c r="H145">
        <v>70</v>
      </c>
      <c r="I145" s="9">
        <f t="shared" si="13"/>
        <v>104.6</v>
      </c>
      <c r="J145" t="s">
        <v>20</v>
      </c>
      <c r="K145" t="s">
        <v>21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6">
        <f t="shared" si="12"/>
        <v>1.2909999999999999</v>
      </c>
      <c r="G146" t="s">
        <v>19</v>
      </c>
      <c r="H146">
        <v>135</v>
      </c>
      <c r="I146" s="9">
        <f t="shared" si="13"/>
        <v>86.066666666666663</v>
      </c>
      <c r="J146" t="s">
        <v>20</v>
      </c>
      <c r="K146" t="s">
        <v>21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32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6">
        <f t="shared" si="12"/>
        <v>2.3651200000000001</v>
      </c>
      <c r="G147" t="s">
        <v>19</v>
      </c>
      <c r="H147">
        <v>768</v>
      </c>
      <c r="I147" s="9">
        <f t="shared" si="13"/>
        <v>76.989583333333329</v>
      </c>
      <c r="J147" t="s">
        <v>97</v>
      </c>
      <c r="K147" t="s">
        <v>98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6">
        <f t="shared" si="12"/>
        <v>0.17249999999999999</v>
      </c>
      <c r="G148" t="s">
        <v>73</v>
      </c>
      <c r="H148">
        <v>51</v>
      </c>
      <c r="I148" s="9">
        <f t="shared" si="13"/>
        <v>29.764705882352942</v>
      </c>
      <c r="J148" t="s">
        <v>20</v>
      </c>
      <c r="K148" t="s">
        <v>21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32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6">
        <f t="shared" si="12"/>
        <v>1.1249397590361445</v>
      </c>
      <c r="G149" t="s">
        <v>19</v>
      </c>
      <c r="H149">
        <v>199</v>
      </c>
      <c r="I149" s="9">
        <f t="shared" si="13"/>
        <v>46.91959798994975</v>
      </c>
      <c r="J149" t="s">
        <v>20</v>
      </c>
      <c r="K149" t="s">
        <v>21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32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6">
        <f t="shared" si="12"/>
        <v>1.2102150537634409</v>
      </c>
      <c r="G150" t="s">
        <v>19</v>
      </c>
      <c r="H150">
        <v>107</v>
      </c>
      <c r="I150" s="9">
        <f t="shared" si="13"/>
        <v>105.18691588785046</v>
      </c>
      <c r="J150" t="s">
        <v>20</v>
      </c>
      <c r="K150" t="s">
        <v>21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6">
        <f t="shared" si="12"/>
        <v>2.1987096774193549</v>
      </c>
      <c r="G151" t="s">
        <v>19</v>
      </c>
      <c r="H151">
        <v>195</v>
      </c>
      <c r="I151" s="9">
        <f t="shared" si="13"/>
        <v>69.907692307692301</v>
      </c>
      <c r="J151" t="s">
        <v>20</v>
      </c>
      <c r="K151" t="s">
        <v>21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6">
        <f t="shared" si="12"/>
        <v>0.01</v>
      </c>
      <c r="G152" t="s">
        <v>13</v>
      </c>
      <c r="H152">
        <v>1</v>
      </c>
      <c r="I152" s="9">
        <f t="shared" si="13"/>
        <v>1</v>
      </c>
      <c r="J152" t="s">
        <v>20</v>
      </c>
      <c r="K152" t="s">
        <v>21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22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6">
        <f t="shared" si="12"/>
        <v>0.64166909620991253</v>
      </c>
      <c r="G153" t="s">
        <v>13</v>
      </c>
      <c r="H153">
        <v>1467</v>
      </c>
      <c r="I153" s="9">
        <f t="shared" si="13"/>
        <v>60.011588275391958</v>
      </c>
      <c r="J153" t="s">
        <v>20</v>
      </c>
      <c r="K153" t="s">
        <v>21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6">
        <f t="shared" si="12"/>
        <v>4.2306746987951804</v>
      </c>
      <c r="G154" t="s">
        <v>19</v>
      </c>
      <c r="H154">
        <v>3376</v>
      </c>
      <c r="I154" s="9">
        <f t="shared" si="13"/>
        <v>52.006220379146917</v>
      </c>
      <c r="J154" t="s">
        <v>20</v>
      </c>
      <c r="K154" t="s">
        <v>21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6">
        <f t="shared" si="12"/>
        <v>0.92984160506863778</v>
      </c>
      <c r="G155" t="s">
        <v>13</v>
      </c>
      <c r="H155">
        <v>5681</v>
      </c>
      <c r="I155" s="9">
        <f t="shared" si="13"/>
        <v>31.000176025347649</v>
      </c>
      <c r="J155" t="s">
        <v>20</v>
      </c>
      <c r="K155" t="s">
        <v>21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32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6">
        <f t="shared" si="12"/>
        <v>0.58756567425569173</v>
      </c>
      <c r="G156" t="s">
        <v>13</v>
      </c>
      <c r="H156">
        <v>1059</v>
      </c>
      <c r="I156" s="9">
        <f t="shared" si="13"/>
        <v>95.042492917847028</v>
      </c>
      <c r="J156" t="s">
        <v>20</v>
      </c>
      <c r="K156" t="s">
        <v>21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6">
        <f t="shared" si="12"/>
        <v>0.65022222222222226</v>
      </c>
      <c r="G157" t="s">
        <v>13</v>
      </c>
      <c r="H157">
        <v>1194</v>
      </c>
      <c r="I157" s="9">
        <f t="shared" si="13"/>
        <v>75.968174204355108</v>
      </c>
      <c r="J157" t="s">
        <v>20</v>
      </c>
      <c r="K157" t="s">
        <v>21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32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6">
        <f t="shared" si="12"/>
        <v>0.73939560439560437</v>
      </c>
      <c r="G158" t="s">
        <v>73</v>
      </c>
      <c r="H158">
        <v>379</v>
      </c>
      <c r="I158" s="9">
        <f t="shared" si="13"/>
        <v>71.013192612137203</v>
      </c>
      <c r="J158" t="s">
        <v>25</v>
      </c>
      <c r="K158" t="s">
        <v>26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22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6">
        <f t="shared" si="12"/>
        <v>0.52666666666666662</v>
      </c>
      <c r="G159" t="s">
        <v>13</v>
      </c>
      <c r="H159">
        <v>30</v>
      </c>
      <c r="I159" s="9">
        <f t="shared" si="13"/>
        <v>73.733333333333334</v>
      </c>
      <c r="J159" t="s">
        <v>25</v>
      </c>
      <c r="K159" t="s">
        <v>26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6">
        <f t="shared" si="12"/>
        <v>2.2095238095238097</v>
      </c>
      <c r="G160" t="s">
        <v>19</v>
      </c>
      <c r="H160">
        <v>41</v>
      </c>
      <c r="I160" s="9">
        <f t="shared" si="13"/>
        <v>113.17073170731707</v>
      </c>
      <c r="J160" t="s">
        <v>20</v>
      </c>
      <c r="K160" t="s">
        <v>21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22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6">
        <f t="shared" si="12"/>
        <v>1.0001150627615063</v>
      </c>
      <c r="G161" t="s">
        <v>19</v>
      </c>
      <c r="H161">
        <v>1821</v>
      </c>
      <c r="I161" s="9">
        <f t="shared" si="13"/>
        <v>105.00933552992861</v>
      </c>
      <c r="J161" t="s">
        <v>20</v>
      </c>
      <c r="K161" t="s">
        <v>21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32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6">
        <f t="shared" si="12"/>
        <v>1.6231249999999999</v>
      </c>
      <c r="G162" t="s">
        <v>19</v>
      </c>
      <c r="H162">
        <v>164</v>
      </c>
      <c r="I162" s="9">
        <f t="shared" si="13"/>
        <v>79.176829268292678</v>
      </c>
      <c r="J162" t="s">
        <v>20</v>
      </c>
      <c r="K162" t="s">
        <v>21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6">
        <f t="shared" si="12"/>
        <v>0.78181818181818186</v>
      </c>
      <c r="G163" t="s">
        <v>13</v>
      </c>
      <c r="H163">
        <v>75</v>
      </c>
      <c r="I163" s="9">
        <f t="shared" si="13"/>
        <v>57.333333333333336</v>
      </c>
      <c r="J163" t="s">
        <v>20</v>
      </c>
      <c r="K163" t="s">
        <v>21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27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6">
        <f t="shared" si="12"/>
        <v>1.4973770491803278</v>
      </c>
      <c r="G164" t="s">
        <v>19</v>
      </c>
      <c r="H164">
        <v>157</v>
      </c>
      <c r="I164" s="9">
        <f t="shared" si="13"/>
        <v>58.178343949044589</v>
      </c>
      <c r="J164" t="s">
        <v>97</v>
      </c>
      <c r="K164" t="s">
        <v>98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22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6">
        <f t="shared" si="12"/>
        <v>2.5325714285714285</v>
      </c>
      <c r="G165" t="s">
        <v>19</v>
      </c>
      <c r="H165">
        <v>246</v>
      </c>
      <c r="I165" s="9">
        <f t="shared" si="13"/>
        <v>36.032520325203251</v>
      </c>
      <c r="J165" t="s">
        <v>20</v>
      </c>
      <c r="K165" t="s">
        <v>21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6">
        <f t="shared" si="12"/>
        <v>1.0016943521594683</v>
      </c>
      <c r="G166" t="s">
        <v>19</v>
      </c>
      <c r="H166">
        <v>1396</v>
      </c>
      <c r="I166" s="9">
        <f t="shared" si="13"/>
        <v>107.99068767908309</v>
      </c>
      <c r="J166" t="s">
        <v>20</v>
      </c>
      <c r="K166" t="s">
        <v>21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32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6">
        <f t="shared" si="12"/>
        <v>1.2199004424778761</v>
      </c>
      <c r="G167" t="s">
        <v>19</v>
      </c>
      <c r="H167">
        <v>2506</v>
      </c>
      <c r="I167" s="9">
        <f t="shared" si="13"/>
        <v>44.005985634477256</v>
      </c>
      <c r="J167" t="s">
        <v>20</v>
      </c>
      <c r="K167" t="s">
        <v>21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27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6">
        <f t="shared" si="12"/>
        <v>1.3713265306122449</v>
      </c>
      <c r="G168" t="s">
        <v>19</v>
      </c>
      <c r="H168">
        <v>244</v>
      </c>
      <c r="I168" s="9">
        <f t="shared" si="13"/>
        <v>55.077868852459019</v>
      </c>
      <c r="J168" t="s">
        <v>20</v>
      </c>
      <c r="K168" t="s">
        <v>21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6">
        <f t="shared" si="12"/>
        <v>4.155384615384615</v>
      </c>
      <c r="G169" t="s">
        <v>19</v>
      </c>
      <c r="H169">
        <v>146</v>
      </c>
      <c r="I169" s="9">
        <f t="shared" si="13"/>
        <v>74</v>
      </c>
      <c r="J169" t="s">
        <v>25</v>
      </c>
      <c r="K169" t="s">
        <v>26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32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6">
        <f t="shared" si="12"/>
        <v>0.3130913348946136</v>
      </c>
      <c r="G170" t="s">
        <v>13</v>
      </c>
      <c r="H170">
        <v>955</v>
      </c>
      <c r="I170" s="9">
        <f t="shared" si="13"/>
        <v>41.996858638743454</v>
      </c>
      <c r="J170" t="s">
        <v>35</v>
      </c>
      <c r="K170" t="s">
        <v>36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6">
        <f t="shared" si="12"/>
        <v>4.240815450643777</v>
      </c>
      <c r="G171" t="s">
        <v>19</v>
      </c>
      <c r="H171">
        <v>1267</v>
      </c>
      <c r="I171" s="9">
        <f t="shared" si="13"/>
        <v>77.988161010260455</v>
      </c>
      <c r="J171" t="s">
        <v>20</v>
      </c>
      <c r="K171" t="s">
        <v>21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6">
        <f t="shared" si="12"/>
        <v>2.9388623072833599E-2</v>
      </c>
      <c r="G172" t="s">
        <v>13</v>
      </c>
      <c r="H172">
        <v>67</v>
      </c>
      <c r="I172" s="9">
        <f t="shared" si="13"/>
        <v>82.507462686567166</v>
      </c>
      <c r="J172" t="s">
        <v>20</v>
      </c>
      <c r="K172" t="s">
        <v>21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6">
        <f t="shared" si="12"/>
        <v>0.1063265306122449</v>
      </c>
      <c r="G173" t="s">
        <v>13</v>
      </c>
      <c r="H173">
        <v>5</v>
      </c>
      <c r="I173" s="9">
        <f t="shared" si="13"/>
        <v>104.2</v>
      </c>
      <c r="J173" t="s">
        <v>20</v>
      </c>
      <c r="K173" t="s">
        <v>21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6">
        <f t="shared" si="12"/>
        <v>0.82874999999999999</v>
      </c>
      <c r="G174" t="s">
        <v>13</v>
      </c>
      <c r="H174">
        <v>26</v>
      </c>
      <c r="I174" s="9">
        <f t="shared" si="13"/>
        <v>25.5</v>
      </c>
      <c r="J174" t="s">
        <v>20</v>
      </c>
      <c r="K174" t="s">
        <v>21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6">
        <f t="shared" si="12"/>
        <v>1.6301447776628748</v>
      </c>
      <c r="G175" t="s">
        <v>19</v>
      </c>
      <c r="H175">
        <v>1561</v>
      </c>
      <c r="I175" s="9">
        <f t="shared" si="13"/>
        <v>100.98334401024984</v>
      </c>
      <c r="J175" t="s">
        <v>20</v>
      </c>
      <c r="K175" t="s">
        <v>21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32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6">
        <f t="shared" si="12"/>
        <v>8.9466666666666672</v>
      </c>
      <c r="G176" t="s">
        <v>19</v>
      </c>
      <c r="H176">
        <v>48</v>
      </c>
      <c r="I176" s="9">
        <f t="shared" si="13"/>
        <v>111.83333333333333</v>
      </c>
      <c r="J176" t="s">
        <v>20</v>
      </c>
      <c r="K176" t="s">
        <v>21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6">
        <f t="shared" si="12"/>
        <v>0.26191501103752757</v>
      </c>
      <c r="G177" t="s">
        <v>13</v>
      </c>
      <c r="H177">
        <v>1130</v>
      </c>
      <c r="I177" s="9">
        <f t="shared" si="13"/>
        <v>41.999115044247787</v>
      </c>
      <c r="J177" t="s">
        <v>20</v>
      </c>
      <c r="K177" t="s">
        <v>21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32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6">
        <f t="shared" si="12"/>
        <v>0.74834782608695649</v>
      </c>
      <c r="G178" t="s">
        <v>13</v>
      </c>
      <c r="H178">
        <v>782</v>
      </c>
      <c r="I178" s="9">
        <f t="shared" si="13"/>
        <v>110.05115089514067</v>
      </c>
      <c r="J178" t="s">
        <v>20</v>
      </c>
      <c r="K178" t="s">
        <v>21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32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6">
        <f t="shared" si="12"/>
        <v>4.1647680412371137</v>
      </c>
      <c r="G179" t="s">
        <v>19</v>
      </c>
      <c r="H179">
        <v>2739</v>
      </c>
      <c r="I179" s="9">
        <f t="shared" si="13"/>
        <v>58.997079225994888</v>
      </c>
      <c r="J179" t="s">
        <v>20</v>
      </c>
      <c r="K179" t="s">
        <v>21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32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6">
        <f t="shared" si="12"/>
        <v>0.96208333333333329</v>
      </c>
      <c r="G180" t="s">
        <v>13</v>
      </c>
      <c r="H180">
        <v>210</v>
      </c>
      <c r="I180" s="9">
        <f t="shared" si="13"/>
        <v>32.985714285714288</v>
      </c>
      <c r="J180" t="s">
        <v>20</v>
      </c>
      <c r="K180" t="s">
        <v>21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6">
        <f t="shared" si="12"/>
        <v>3.5771910112359548</v>
      </c>
      <c r="G181" t="s">
        <v>19</v>
      </c>
      <c r="H181">
        <v>3537</v>
      </c>
      <c r="I181" s="9">
        <f t="shared" si="13"/>
        <v>45.005654509471306</v>
      </c>
      <c r="J181" t="s">
        <v>14</v>
      </c>
      <c r="K181" t="s">
        <v>15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32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6">
        <f t="shared" si="12"/>
        <v>3.0845714285714285</v>
      </c>
      <c r="G182" t="s">
        <v>19</v>
      </c>
      <c r="H182">
        <v>2107</v>
      </c>
      <c r="I182" s="9">
        <f t="shared" si="13"/>
        <v>81.98196487897485</v>
      </c>
      <c r="J182" t="s">
        <v>25</v>
      </c>
      <c r="K182" t="s">
        <v>26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6">
        <f t="shared" si="12"/>
        <v>0.61802325581395345</v>
      </c>
      <c r="G183" t="s">
        <v>13</v>
      </c>
      <c r="H183">
        <v>136</v>
      </c>
      <c r="I183" s="9">
        <f t="shared" si="13"/>
        <v>39.080882352941174</v>
      </c>
      <c r="J183" t="s">
        <v>20</v>
      </c>
      <c r="K183" t="s">
        <v>21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27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6">
        <f t="shared" si="12"/>
        <v>7.2232472324723247</v>
      </c>
      <c r="G184" t="s">
        <v>19</v>
      </c>
      <c r="H184">
        <v>3318</v>
      </c>
      <c r="I184" s="9">
        <f t="shared" si="13"/>
        <v>58.996383363471971</v>
      </c>
      <c r="J184" t="s">
        <v>35</v>
      </c>
      <c r="K184" t="s">
        <v>36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32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6">
        <f t="shared" si="12"/>
        <v>0.69117647058823528</v>
      </c>
      <c r="G185" t="s">
        <v>13</v>
      </c>
      <c r="H185">
        <v>86</v>
      </c>
      <c r="I185" s="9">
        <f t="shared" si="13"/>
        <v>40.988372093023258</v>
      </c>
      <c r="J185" t="s">
        <v>14</v>
      </c>
      <c r="K185" t="s">
        <v>15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22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6">
        <f t="shared" si="12"/>
        <v>2.9305555555555554</v>
      </c>
      <c r="G186" t="s">
        <v>19</v>
      </c>
      <c r="H186">
        <v>340</v>
      </c>
      <c r="I186" s="9">
        <f t="shared" si="13"/>
        <v>31.029411764705884</v>
      </c>
      <c r="J186" t="s">
        <v>20</v>
      </c>
      <c r="K186" t="s">
        <v>21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32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6">
        <f t="shared" si="12"/>
        <v>0.71799999999999997</v>
      </c>
      <c r="G187" t="s">
        <v>13</v>
      </c>
      <c r="H187">
        <v>19</v>
      </c>
      <c r="I187" s="9">
        <f t="shared" si="13"/>
        <v>37.789473684210527</v>
      </c>
      <c r="J187" t="s">
        <v>20</v>
      </c>
      <c r="K187" t="s">
        <v>21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6">
        <f t="shared" si="12"/>
        <v>0.31934684684684683</v>
      </c>
      <c r="G188" t="s">
        <v>13</v>
      </c>
      <c r="H188">
        <v>886</v>
      </c>
      <c r="I188" s="9">
        <f t="shared" si="13"/>
        <v>32.006772009029348</v>
      </c>
      <c r="J188" t="s">
        <v>20</v>
      </c>
      <c r="K188" t="s">
        <v>21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32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6">
        <f t="shared" si="12"/>
        <v>2.2987375415282392</v>
      </c>
      <c r="G189" t="s">
        <v>19</v>
      </c>
      <c r="H189">
        <v>1442</v>
      </c>
      <c r="I189" s="9">
        <f t="shared" si="13"/>
        <v>95.966712898751737</v>
      </c>
      <c r="J189" t="s">
        <v>14</v>
      </c>
      <c r="K189" t="s">
        <v>15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6">
        <f t="shared" si="12"/>
        <v>0.3201219512195122</v>
      </c>
      <c r="G190" t="s">
        <v>13</v>
      </c>
      <c r="H190">
        <v>35</v>
      </c>
      <c r="I190" s="9">
        <f t="shared" si="13"/>
        <v>75</v>
      </c>
      <c r="J190" t="s">
        <v>106</v>
      </c>
      <c r="K190" t="s">
        <v>107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32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6">
        <f t="shared" si="12"/>
        <v>0.23525352848928385</v>
      </c>
      <c r="G191" t="s">
        <v>73</v>
      </c>
      <c r="H191">
        <v>441</v>
      </c>
      <c r="I191" s="9">
        <f t="shared" si="13"/>
        <v>102.0498866213152</v>
      </c>
      <c r="J191" t="s">
        <v>20</v>
      </c>
      <c r="K191" t="s">
        <v>21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32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6">
        <f t="shared" si="12"/>
        <v>0.68594594594594593</v>
      </c>
      <c r="G192" t="s">
        <v>13</v>
      </c>
      <c r="H192">
        <v>24</v>
      </c>
      <c r="I192" s="9">
        <f t="shared" si="13"/>
        <v>105.75</v>
      </c>
      <c r="J192" t="s">
        <v>20</v>
      </c>
      <c r="K192" t="s">
        <v>21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32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6">
        <f t="shared" si="12"/>
        <v>0.37952380952380954</v>
      </c>
      <c r="G193" t="s">
        <v>13</v>
      </c>
      <c r="H193">
        <v>86</v>
      </c>
      <c r="I193" s="9">
        <f t="shared" si="13"/>
        <v>37.069767441860463</v>
      </c>
      <c r="J193" t="s">
        <v>106</v>
      </c>
      <c r="K193" t="s">
        <v>107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32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6">
        <f t="shared" si="12"/>
        <v>0.19992957746478873</v>
      </c>
      <c r="G194" t="s">
        <v>13</v>
      </c>
      <c r="H194">
        <v>243</v>
      </c>
      <c r="I194" s="9">
        <f t="shared" si="13"/>
        <v>35.049382716049379</v>
      </c>
      <c r="J194" t="s">
        <v>20</v>
      </c>
      <c r="K194" t="s">
        <v>21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22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6">
        <f t="shared" ref="F195:F258" si="18">(E195/D195)</f>
        <v>0.45636363636363636</v>
      </c>
      <c r="G195" t="s">
        <v>13</v>
      </c>
      <c r="H195">
        <v>65</v>
      </c>
      <c r="I195" s="9">
        <f t="shared" ref="I195:I258" si="19">IF(H195,E195/H195,0)</f>
        <v>46.338461538461537</v>
      </c>
      <c r="J195" t="s">
        <v>20</v>
      </c>
      <c r="K195" t="s">
        <v>21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2">LEFT(R195, SEARCH("/",R195,2)-1)</f>
        <v>music</v>
      </c>
      <c r="T195" t="str">
        <f t="shared" ref="T195:T258" si="23">RIGHT(R195,LEN(R195)-SEARCH("/",R195,2))</f>
        <v>indie rock</v>
      </c>
    </row>
    <row r="196" spans="1:20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6">
        <f t="shared" si="18"/>
        <v>1.227605633802817</v>
      </c>
      <c r="G196" t="s">
        <v>19</v>
      </c>
      <c r="H196">
        <v>126</v>
      </c>
      <c r="I196" s="9">
        <f t="shared" si="19"/>
        <v>69.174603174603178</v>
      </c>
      <c r="J196" t="s">
        <v>20</v>
      </c>
      <c r="K196" t="s">
        <v>21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6">
        <f t="shared" si="18"/>
        <v>3.61753164556962</v>
      </c>
      <c r="G197" t="s">
        <v>19</v>
      </c>
      <c r="H197">
        <v>524</v>
      </c>
      <c r="I197" s="9">
        <f t="shared" si="19"/>
        <v>109.07824427480917</v>
      </c>
      <c r="J197" t="s">
        <v>20</v>
      </c>
      <c r="K197" t="s">
        <v>21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6">
        <f t="shared" si="18"/>
        <v>0.63146341463414635</v>
      </c>
      <c r="G198" t="s">
        <v>13</v>
      </c>
      <c r="H198">
        <v>100</v>
      </c>
      <c r="I198" s="9">
        <f t="shared" si="19"/>
        <v>51.78</v>
      </c>
      <c r="J198" t="s">
        <v>35</v>
      </c>
      <c r="K198" t="s">
        <v>36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6">
        <f t="shared" si="18"/>
        <v>2.9820475319926874</v>
      </c>
      <c r="G199" t="s">
        <v>19</v>
      </c>
      <c r="H199">
        <v>1989</v>
      </c>
      <c r="I199" s="9">
        <f t="shared" si="19"/>
        <v>82.010055304172951</v>
      </c>
      <c r="J199" t="s">
        <v>20</v>
      </c>
      <c r="K199" t="s">
        <v>21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6">
        <f t="shared" si="18"/>
        <v>9.5585443037974685E-2</v>
      </c>
      <c r="G200" t="s">
        <v>13</v>
      </c>
      <c r="H200">
        <v>168</v>
      </c>
      <c r="I200" s="9">
        <f t="shared" si="19"/>
        <v>35.958333333333336</v>
      </c>
      <c r="J200" t="s">
        <v>20</v>
      </c>
      <c r="K200" t="s">
        <v>21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6">
        <f t="shared" si="18"/>
        <v>0.5377777777777778</v>
      </c>
      <c r="G201" t="s">
        <v>13</v>
      </c>
      <c r="H201">
        <v>13</v>
      </c>
      <c r="I201" s="9">
        <f t="shared" si="19"/>
        <v>74.461538461538467</v>
      </c>
      <c r="J201" t="s">
        <v>20</v>
      </c>
      <c r="K201" t="s">
        <v>21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22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6">
        <f t="shared" si="18"/>
        <v>0.02</v>
      </c>
      <c r="G202" t="s">
        <v>13</v>
      </c>
      <c r="H202">
        <v>1</v>
      </c>
      <c r="I202" s="9">
        <f t="shared" si="19"/>
        <v>2</v>
      </c>
      <c r="J202" t="s">
        <v>14</v>
      </c>
      <c r="K202" t="s">
        <v>15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32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6">
        <f t="shared" si="18"/>
        <v>6.8119047619047617</v>
      </c>
      <c r="G203" t="s">
        <v>19</v>
      </c>
      <c r="H203">
        <v>157</v>
      </c>
      <c r="I203" s="9">
        <f t="shared" si="19"/>
        <v>91.114649681528661</v>
      </c>
      <c r="J203" t="s">
        <v>20</v>
      </c>
      <c r="K203" t="s">
        <v>21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27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6">
        <f t="shared" si="18"/>
        <v>0.78831325301204824</v>
      </c>
      <c r="G204" t="s">
        <v>73</v>
      </c>
      <c r="H204">
        <v>82</v>
      </c>
      <c r="I204" s="9">
        <f t="shared" si="19"/>
        <v>79.792682926829272</v>
      </c>
      <c r="J204" t="s">
        <v>20</v>
      </c>
      <c r="K204" t="s">
        <v>21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6">
        <f t="shared" si="18"/>
        <v>1.3440792216817234</v>
      </c>
      <c r="G205" t="s">
        <v>19</v>
      </c>
      <c r="H205">
        <v>4498</v>
      </c>
      <c r="I205" s="9">
        <f t="shared" si="19"/>
        <v>42.999777678968428</v>
      </c>
      <c r="J205" t="s">
        <v>25</v>
      </c>
      <c r="K205" t="s">
        <v>26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32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6">
        <f t="shared" si="18"/>
        <v>3.372E-2</v>
      </c>
      <c r="G206" t="s">
        <v>13</v>
      </c>
      <c r="H206">
        <v>40</v>
      </c>
      <c r="I206" s="9">
        <f t="shared" si="19"/>
        <v>63.225000000000001</v>
      </c>
      <c r="J206" t="s">
        <v>20</v>
      </c>
      <c r="K206" t="s">
        <v>21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6">
        <f t="shared" si="18"/>
        <v>4.3184615384615386</v>
      </c>
      <c r="G207" t="s">
        <v>19</v>
      </c>
      <c r="H207">
        <v>80</v>
      </c>
      <c r="I207" s="9">
        <f t="shared" si="19"/>
        <v>70.174999999999997</v>
      </c>
      <c r="J207" t="s">
        <v>20</v>
      </c>
      <c r="K207" t="s">
        <v>21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32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6">
        <f t="shared" si="18"/>
        <v>0.38844444444444443</v>
      </c>
      <c r="G208" t="s">
        <v>73</v>
      </c>
      <c r="H208">
        <v>57</v>
      </c>
      <c r="I208" s="9">
        <f t="shared" si="19"/>
        <v>61.333333333333336</v>
      </c>
      <c r="J208" t="s">
        <v>20</v>
      </c>
      <c r="K208" t="s">
        <v>21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6">
        <f t="shared" si="18"/>
        <v>4.2569999999999997</v>
      </c>
      <c r="G209" t="s">
        <v>19</v>
      </c>
      <c r="H209">
        <v>43</v>
      </c>
      <c r="I209" s="9">
        <f t="shared" si="19"/>
        <v>99</v>
      </c>
      <c r="J209" t="s">
        <v>20</v>
      </c>
      <c r="K209" t="s">
        <v>21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22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6">
        <f t="shared" si="18"/>
        <v>1.0112239715591671</v>
      </c>
      <c r="G210" t="s">
        <v>19</v>
      </c>
      <c r="H210">
        <v>2053</v>
      </c>
      <c r="I210" s="9">
        <f t="shared" si="19"/>
        <v>96.984900146127615</v>
      </c>
      <c r="J210" t="s">
        <v>20</v>
      </c>
      <c r="K210" t="s">
        <v>21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6">
        <f t="shared" si="18"/>
        <v>0.21188688946015424</v>
      </c>
      <c r="G211" t="s">
        <v>46</v>
      </c>
      <c r="H211">
        <v>808</v>
      </c>
      <c r="I211" s="9">
        <f t="shared" si="19"/>
        <v>51.004950495049506</v>
      </c>
      <c r="J211" t="s">
        <v>25</v>
      </c>
      <c r="K211" t="s">
        <v>26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6">
        <f t="shared" si="18"/>
        <v>0.67425531914893622</v>
      </c>
      <c r="G212" t="s">
        <v>13</v>
      </c>
      <c r="H212">
        <v>226</v>
      </c>
      <c r="I212" s="9">
        <f t="shared" si="19"/>
        <v>28.044247787610619</v>
      </c>
      <c r="J212" t="s">
        <v>35</v>
      </c>
      <c r="K212" t="s">
        <v>36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6">
        <f t="shared" si="18"/>
        <v>0.9492337164750958</v>
      </c>
      <c r="G213" t="s">
        <v>13</v>
      </c>
      <c r="H213">
        <v>1625</v>
      </c>
      <c r="I213" s="9">
        <f t="shared" si="19"/>
        <v>60.984615384615381</v>
      </c>
      <c r="J213" t="s">
        <v>20</v>
      </c>
      <c r="K213" t="s">
        <v>21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32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6">
        <f t="shared" si="18"/>
        <v>1.5185185185185186</v>
      </c>
      <c r="G214" t="s">
        <v>19</v>
      </c>
      <c r="H214">
        <v>168</v>
      </c>
      <c r="I214" s="9">
        <f t="shared" si="19"/>
        <v>73.214285714285708</v>
      </c>
      <c r="J214" t="s">
        <v>20</v>
      </c>
      <c r="K214" t="s">
        <v>21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32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6">
        <f t="shared" si="18"/>
        <v>1.9516382252559727</v>
      </c>
      <c r="G215" t="s">
        <v>19</v>
      </c>
      <c r="H215">
        <v>4289</v>
      </c>
      <c r="I215" s="9">
        <f t="shared" si="19"/>
        <v>39.997435299603637</v>
      </c>
      <c r="J215" t="s">
        <v>20</v>
      </c>
      <c r="K215" t="s">
        <v>21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6">
        <f t="shared" si="18"/>
        <v>10.231428571428571</v>
      </c>
      <c r="G216" t="s">
        <v>19</v>
      </c>
      <c r="H216">
        <v>165</v>
      </c>
      <c r="I216" s="9">
        <f t="shared" si="19"/>
        <v>86.812121212121212</v>
      </c>
      <c r="J216" t="s">
        <v>20</v>
      </c>
      <c r="K216" t="s">
        <v>21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22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6">
        <f t="shared" si="18"/>
        <v>3.8418367346938778E-2</v>
      </c>
      <c r="G217" t="s">
        <v>13</v>
      </c>
      <c r="H217">
        <v>143</v>
      </c>
      <c r="I217" s="9">
        <f t="shared" si="19"/>
        <v>42.125874125874127</v>
      </c>
      <c r="J217" t="s">
        <v>20</v>
      </c>
      <c r="K217" t="s">
        <v>21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32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6">
        <f t="shared" si="18"/>
        <v>1.5507066557107643</v>
      </c>
      <c r="G218" t="s">
        <v>19</v>
      </c>
      <c r="H218">
        <v>1815</v>
      </c>
      <c r="I218" s="9">
        <f t="shared" si="19"/>
        <v>103.97851239669421</v>
      </c>
      <c r="J218" t="s">
        <v>20</v>
      </c>
      <c r="K218" t="s">
        <v>21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32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6">
        <f t="shared" si="18"/>
        <v>0.44753477588871715</v>
      </c>
      <c r="G219" t="s">
        <v>13</v>
      </c>
      <c r="H219">
        <v>934</v>
      </c>
      <c r="I219" s="9">
        <f t="shared" si="19"/>
        <v>62.003211991434689</v>
      </c>
      <c r="J219" t="s">
        <v>20</v>
      </c>
      <c r="K219" t="s">
        <v>21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6">
        <f t="shared" si="18"/>
        <v>2.1594736842105262</v>
      </c>
      <c r="G220" t="s">
        <v>19</v>
      </c>
      <c r="H220">
        <v>397</v>
      </c>
      <c r="I220" s="9">
        <f t="shared" si="19"/>
        <v>31.005037783375315</v>
      </c>
      <c r="J220" t="s">
        <v>39</v>
      </c>
      <c r="K220" t="s">
        <v>40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6">
        <f t="shared" si="18"/>
        <v>3.3212709832134291</v>
      </c>
      <c r="G221" t="s">
        <v>19</v>
      </c>
      <c r="H221">
        <v>1539</v>
      </c>
      <c r="I221" s="9">
        <f t="shared" si="19"/>
        <v>89.991552956465242</v>
      </c>
      <c r="J221" t="s">
        <v>20</v>
      </c>
      <c r="K221" t="s">
        <v>21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6">
        <f t="shared" si="18"/>
        <v>8.4430379746835441E-2</v>
      </c>
      <c r="G222" t="s">
        <v>13</v>
      </c>
      <c r="H222">
        <v>17</v>
      </c>
      <c r="I222" s="9">
        <f t="shared" si="19"/>
        <v>39.235294117647058</v>
      </c>
      <c r="J222" t="s">
        <v>20</v>
      </c>
      <c r="K222" t="s">
        <v>21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32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6">
        <f t="shared" si="18"/>
        <v>0.9862551440329218</v>
      </c>
      <c r="G223" t="s">
        <v>13</v>
      </c>
      <c r="H223">
        <v>2179</v>
      </c>
      <c r="I223" s="9">
        <f t="shared" si="19"/>
        <v>54.993116108306566</v>
      </c>
      <c r="J223" t="s">
        <v>20</v>
      </c>
      <c r="K223" t="s">
        <v>21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6">
        <f t="shared" si="18"/>
        <v>1.3797916666666667</v>
      </c>
      <c r="G224" t="s">
        <v>19</v>
      </c>
      <c r="H224">
        <v>138</v>
      </c>
      <c r="I224" s="9">
        <f t="shared" si="19"/>
        <v>47.992753623188406</v>
      </c>
      <c r="J224" t="s">
        <v>20</v>
      </c>
      <c r="K224" t="s">
        <v>21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6">
        <f t="shared" si="18"/>
        <v>0.93810996563573879</v>
      </c>
      <c r="G225" t="s">
        <v>13</v>
      </c>
      <c r="H225">
        <v>931</v>
      </c>
      <c r="I225" s="9">
        <f t="shared" si="19"/>
        <v>87.966702470461868</v>
      </c>
      <c r="J225" t="s">
        <v>20</v>
      </c>
      <c r="K225" t="s">
        <v>21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32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6">
        <f t="shared" si="18"/>
        <v>4.0363930885529156</v>
      </c>
      <c r="G226" t="s">
        <v>19</v>
      </c>
      <c r="H226">
        <v>3594</v>
      </c>
      <c r="I226" s="9">
        <f t="shared" si="19"/>
        <v>51.999165275459099</v>
      </c>
      <c r="J226" t="s">
        <v>20</v>
      </c>
      <c r="K226" t="s">
        <v>21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6">
        <f t="shared" si="18"/>
        <v>2.6017404129793511</v>
      </c>
      <c r="G227" t="s">
        <v>19</v>
      </c>
      <c r="H227">
        <v>5880</v>
      </c>
      <c r="I227" s="9">
        <f t="shared" si="19"/>
        <v>29.999659863945578</v>
      </c>
      <c r="J227" t="s">
        <v>20</v>
      </c>
      <c r="K227" t="s">
        <v>21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22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6">
        <f t="shared" si="18"/>
        <v>3.6663333333333332</v>
      </c>
      <c r="G228" t="s">
        <v>19</v>
      </c>
      <c r="H228">
        <v>112</v>
      </c>
      <c r="I228" s="9">
        <f t="shared" si="19"/>
        <v>98.205357142857139</v>
      </c>
      <c r="J228" t="s">
        <v>20</v>
      </c>
      <c r="K228" t="s">
        <v>21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6">
        <f t="shared" si="18"/>
        <v>1.687208538587849</v>
      </c>
      <c r="G229" t="s">
        <v>19</v>
      </c>
      <c r="H229">
        <v>943</v>
      </c>
      <c r="I229" s="9">
        <f t="shared" si="19"/>
        <v>108.96182396606575</v>
      </c>
      <c r="J229" t="s">
        <v>20</v>
      </c>
      <c r="K229" t="s">
        <v>21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6">
        <f t="shared" si="18"/>
        <v>1.1990717911530093</v>
      </c>
      <c r="G230" t="s">
        <v>19</v>
      </c>
      <c r="H230">
        <v>2468</v>
      </c>
      <c r="I230" s="9">
        <f t="shared" si="19"/>
        <v>66.998379254457049</v>
      </c>
      <c r="J230" t="s">
        <v>20</v>
      </c>
      <c r="K230" t="s">
        <v>21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6">
        <f t="shared" si="18"/>
        <v>1.936892523364486</v>
      </c>
      <c r="G231" t="s">
        <v>19</v>
      </c>
      <c r="H231">
        <v>2551</v>
      </c>
      <c r="I231" s="9">
        <f t="shared" si="19"/>
        <v>64.99333594668758</v>
      </c>
      <c r="J231" t="s">
        <v>20</v>
      </c>
      <c r="K231" t="s">
        <v>21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6">
        <f t="shared" si="18"/>
        <v>4.2016666666666671</v>
      </c>
      <c r="G232" t="s">
        <v>19</v>
      </c>
      <c r="H232">
        <v>101</v>
      </c>
      <c r="I232" s="9">
        <f t="shared" si="19"/>
        <v>99.841584158415841</v>
      </c>
      <c r="J232" t="s">
        <v>20</v>
      </c>
      <c r="K232" t="s">
        <v>21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6">
        <f t="shared" si="18"/>
        <v>0.76708333333333334</v>
      </c>
      <c r="G233" t="s">
        <v>73</v>
      </c>
      <c r="H233">
        <v>67</v>
      </c>
      <c r="I233" s="9">
        <f t="shared" si="19"/>
        <v>82.432835820895519</v>
      </c>
      <c r="J233" t="s">
        <v>20</v>
      </c>
      <c r="K233" t="s">
        <v>21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32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6">
        <f t="shared" si="18"/>
        <v>1.7126470588235294</v>
      </c>
      <c r="G234" t="s">
        <v>19</v>
      </c>
      <c r="H234">
        <v>92</v>
      </c>
      <c r="I234" s="9">
        <f t="shared" si="19"/>
        <v>63.293478260869563</v>
      </c>
      <c r="J234" t="s">
        <v>20</v>
      </c>
      <c r="K234" t="s">
        <v>21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32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6">
        <f t="shared" si="18"/>
        <v>1.5789473684210527</v>
      </c>
      <c r="G235" t="s">
        <v>19</v>
      </c>
      <c r="H235">
        <v>62</v>
      </c>
      <c r="I235" s="9">
        <f t="shared" si="19"/>
        <v>96.774193548387103</v>
      </c>
      <c r="J235" t="s">
        <v>20</v>
      </c>
      <c r="K235" t="s">
        <v>21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6">
        <f t="shared" si="18"/>
        <v>1.0908</v>
      </c>
      <c r="G236" t="s">
        <v>19</v>
      </c>
      <c r="H236">
        <v>149</v>
      </c>
      <c r="I236" s="9">
        <f t="shared" si="19"/>
        <v>54.906040268456373</v>
      </c>
      <c r="J236" t="s">
        <v>106</v>
      </c>
      <c r="K236" t="s">
        <v>107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6">
        <f t="shared" si="18"/>
        <v>0.41732558139534881</v>
      </c>
      <c r="G237" t="s">
        <v>13</v>
      </c>
      <c r="H237">
        <v>92</v>
      </c>
      <c r="I237" s="9">
        <f t="shared" si="19"/>
        <v>39.010869565217391</v>
      </c>
      <c r="J237" t="s">
        <v>20</v>
      </c>
      <c r="K237" t="s">
        <v>21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6">
        <f t="shared" si="18"/>
        <v>0.10944303797468355</v>
      </c>
      <c r="G238" t="s">
        <v>13</v>
      </c>
      <c r="H238">
        <v>57</v>
      </c>
      <c r="I238" s="9">
        <f t="shared" si="19"/>
        <v>75.84210526315789</v>
      </c>
      <c r="J238" t="s">
        <v>25</v>
      </c>
      <c r="K238" t="s">
        <v>26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22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6">
        <f t="shared" si="18"/>
        <v>1.593763440860215</v>
      </c>
      <c r="G239" t="s">
        <v>19</v>
      </c>
      <c r="H239">
        <v>329</v>
      </c>
      <c r="I239" s="9">
        <f t="shared" si="19"/>
        <v>45.051671732522799</v>
      </c>
      <c r="J239" t="s">
        <v>20</v>
      </c>
      <c r="K239" t="s">
        <v>21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6">
        <f t="shared" si="18"/>
        <v>4.2241666666666671</v>
      </c>
      <c r="G240" t="s">
        <v>19</v>
      </c>
      <c r="H240">
        <v>97</v>
      </c>
      <c r="I240" s="9">
        <f t="shared" si="19"/>
        <v>104.51546391752578</v>
      </c>
      <c r="J240" t="s">
        <v>35</v>
      </c>
      <c r="K240" t="s">
        <v>36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32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6">
        <f t="shared" si="18"/>
        <v>0.97718749999999999</v>
      </c>
      <c r="G241" t="s">
        <v>13</v>
      </c>
      <c r="H241">
        <v>41</v>
      </c>
      <c r="I241" s="9">
        <f t="shared" si="19"/>
        <v>76.268292682926827</v>
      </c>
      <c r="J241" t="s">
        <v>20</v>
      </c>
      <c r="K241" t="s">
        <v>21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6">
        <f t="shared" si="18"/>
        <v>4.1878911564625847</v>
      </c>
      <c r="G242" t="s">
        <v>19</v>
      </c>
      <c r="H242">
        <v>1784</v>
      </c>
      <c r="I242" s="9">
        <f t="shared" si="19"/>
        <v>69.015695067264573</v>
      </c>
      <c r="J242" t="s">
        <v>20</v>
      </c>
      <c r="K242" t="s">
        <v>21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32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6">
        <f t="shared" si="18"/>
        <v>1.0191632047477746</v>
      </c>
      <c r="G243" t="s">
        <v>19</v>
      </c>
      <c r="H243">
        <v>1684</v>
      </c>
      <c r="I243" s="9">
        <f t="shared" si="19"/>
        <v>101.97684085510689</v>
      </c>
      <c r="J243" t="s">
        <v>25</v>
      </c>
      <c r="K243" t="s">
        <v>26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6">
        <f t="shared" si="18"/>
        <v>1.2772619047619047</v>
      </c>
      <c r="G244" t="s">
        <v>19</v>
      </c>
      <c r="H244">
        <v>250</v>
      </c>
      <c r="I244" s="9">
        <f t="shared" si="19"/>
        <v>42.915999999999997</v>
      </c>
      <c r="J244" t="s">
        <v>20</v>
      </c>
      <c r="K244" t="s">
        <v>21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22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6">
        <f t="shared" si="18"/>
        <v>4.4521739130434783</v>
      </c>
      <c r="G245" t="s">
        <v>19</v>
      </c>
      <c r="H245">
        <v>238</v>
      </c>
      <c r="I245" s="9">
        <f t="shared" si="19"/>
        <v>43.025210084033617</v>
      </c>
      <c r="J245" t="s">
        <v>20</v>
      </c>
      <c r="K245" t="s">
        <v>21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32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6">
        <f t="shared" si="18"/>
        <v>5.6971428571428575</v>
      </c>
      <c r="G246" t="s">
        <v>19</v>
      </c>
      <c r="H246">
        <v>53</v>
      </c>
      <c r="I246" s="9">
        <f t="shared" si="19"/>
        <v>75.245283018867923</v>
      </c>
      <c r="J246" t="s">
        <v>20</v>
      </c>
      <c r="K246" t="s">
        <v>21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32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6">
        <f t="shared" si="18"/>
        <v>5.0934482758620687</v>
      </c>
      <c r="G247" t="s">
        <v>19</v>
      </c>
      <c r="H247">
        <v>214</v>
      </c>
      <c r="I247" s="9">
        <f t="shared" si="19"/>
        <v>69.023364485981304</v>
      </c>
      <c r="J247" t="s">
        <v>20</v>
      </c>
      <c r="K247" t="s">
        <v>21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32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6">
        <f t="shared" si="18"/>
        <v>3.2553333333333332</v>
      </c>
      <c r="G248" t="s">
        <v>19</v>
      </c>
      <c r="H248">
        <v>222</v>
      </c>
      <c r="I248" s="9">
        <f t="shared" si="19"/>
        <v>65.986486486486484</v>
      </c>
      <c r="J248" t="s">
        <v>20</v>
      </c>
      <c r="K248" t="s">
        <v>21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27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6">
        <f t="shared" si="18"/>
        <v>9.3261616161616168</v>
      </c>
      <c r="G249" t="s">
        <v>19</v>
      </c>
      <c r="H249">
        <v>1884</v>
      </c>
      <c r="I249" s="9">
        <f t="shared" si="19"/>
        <v>98.013800424628457</v>
      </c>
      <c r="J249" t="s">
        <v>20</v>
      </c>
      <c r="K249" t="s">
        <v>21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6">
        <f t="shared" si="18"/>
        <v>2.1133870967741935</v>
      </c>
      <c r="G250" t="s">
        <v>19</v>
      </c>
      <c r="H250">
        <v>218</v>
      </c>
      <c r="I250" s="9">
        <f t="shared" si="19"/>
        <v>60.105504587155963</v>
      </c>
      <c r="J250" t="s">
        <v>25</v>
      </c>
      <c r="K250" t="s">
        <v>26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6">
        <f t="shared" si="18"/>
        <v>2.7332520325203253</v>
      </c>
      <c r="G251" t="s">
        <v>19</v>
      </c>
      <c r="H251">
        <v>6465</v>
      </c>
      <c r="I251" s="9">
        <f t="shared" si="19"/>
        <v>26.000773395204948</v>
      </c>
      <c r="J251" t="s">
        <v>20</v>
      </c>
      <c r="K251" t="s">
        <v>21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6">
        <f t="shared" si="18"/>
        <v>0.03</v>
      </c>
      <c r="G252" t="s">
        <v>13</v>
      </c>
      <c r="H252">
        <v>1</v>
      </c>
      <c r="I252" s="9">
        <f t="shared" si="19"/>
        <v>3</v>
      </c>
      <c r="J252" t="s">
        <v>20</v>
      </c>
      <c r="K252" t="s">
        <v>21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22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6">
        <f t="shared" si="18"/>
        <v>0.54084507042253516</v>
      </c>
      <c r="G253" t="s">
        <v>13</v>
      </c>
      <c r="H253">
        <v>101</v>
      </c>
      <c r="I253" s="9">
        <f t="shared" si="19"/>
        <v>38.019801980198018</v>
      </c>
      <c r="J253" t="s">
        <v>20</v>
      </c>
      <c r="K253" t="s">
        <v>21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32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6">
        <f t="shared" si="18"/>
        <v>6.2629999999999999</v>
      </c>
      <c r="G254" t="s">
        <v>19</v>
      </c>
      <c r="H254">
        <v>59</v>
      </c>
      <c r="I254" s="9">
        <f t="shared" si="19"/>
        <v>106.15254237288136</v>
      </c>
      <c r="J254" t="s">
        <v>20</v>
      </c>
      <c r="K254" t="s">
        <v>21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32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6">
        <f t="shared" si="18"/>
        <v>0.8902139917695473</v>
      </c>
      <c r="G255" t="s">
        <v>13</v>
      </c>
      <c r="H255">
        <v>1335</v>
      </c>
      <c r="I255" s="9">
        <f t="shared" si="19"/>
        <v>81.019475655430711</v>
      </c>
      <c r="J255" t="s">
        <v>14</v>
      </c>
      <c r="K255" t="s">
        <v>15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6">
        <f t="shared" si="18"/>
        <v>1.8489130434782608</v>
      </c>
      <c r="G256" t="s">
        <v>19</v>
      </c>
      <c r="H256">
        <v>88</v>
      </c>
      <c r="I256" s="9">
        <f t="shared" si="19"/>
        <v>96.647727272727266</v>
      </c>
      <c r="J256" t="s">
        <v>20</v>
      </c>
      <c r="K256" t="s">
        <v>21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6">
        <f t="shared" si="18"/>
        <v>1.2016770186335404</v>
      </c>
      <c r="G257" t="s">
        <v>19</v>
      </c>
      <c r="H257">
        <v>1697</v>
      </c>
      <c r="I257" s="9">
        <f t="shared" si="19"/>
        <v>57.003535651149086</v>
      </c>
      <c r="J257" t="s">
        <v>20</v>
      </c>
      <c r="K257" t="s">
        <v>21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22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6">
        <f t="shared" si="18"/>
        <v>0.23390243902439026</v>
      </c>
      <c r="G258" t="s">
        <v>13</v>
      </c>
      <c r="H258">
        <v>15</v>
      </c>
      <c r="I258" s="9">
        <f t="shared" si="19"/>
        <v>63.93333333333333</v>
      </c>
      <c r="J258" t="s">
        <v>39</v>
      </c>
      <c r="K258" t="s">
        <v>40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22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6">
        <f t="shared" ref="F259:F322" si="24">(E259/D259)</f>
        <v>1.46</v>
      </c>
      <c r="G259" t="s">
        <v>19</v>
      </c>
      <c r="H259">
        <v>92</v>
      </c>
      <c r="I259" s="9">
        <f t="shared" ref="I259:I322" si="25">IF(H259,E259/H259,0)</f>
        <v>90.456521739130437</v>
      </c>
      <c r="J259" t="s">
        <v>20</v>
      </c>
      <c r="K259" t="s">
        <v>21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32</v>
      </c>
      <c r="S259" t="str">
        <f t="shared" ref="S259:S322" si="28">LEFT(R259, SEARCH("/",R259,2)-1)</f>
        <v>theater</v>
      </c>
      <c r="T259" t="str">
        <f t="shared" ref="T259:T322" si="29">RIGHT(R259,LEN(R259)-SEARCH("/",R259,2))</f>
        <v>plays</v>
      </c>
    </row>
    <row r="260" spans="1:20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6">
        <f t="shared" si="24"/>
        <v>2.6848000000000001</v>
      </c>
      <c r="G260" t="s">
        <v>19</v>
      </c>
      <c r="H260">
        <v>186</v>
      </c>
      <c r="I260" s="9">
        <f t="shared" si="25"/>
        <v>72.172043010752688</v>
      </c>
      <c r="J260" t="s">
        <v>20</v>
      </c>
      <c r="K260" t="s">
        <v>21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32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6">
        <f t="shared" si="24"/>
        <v>5.9749999999999996</v>
      </c>
      <c r="G261" t="s">
        <v>19</v>
      </c>
      <c r="H261">
        <v>138</v>
      </c>
      <c r="I261" s="9">
        <f t="shared" si="25"/>
        <v>77.934782608695656</v>
      </c>
      <c r="J261" t="s">
        <v>20</v>
      </c>
      <c r="K261" t="s">
        <v>21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6">
        <f t="shared" si="24"/>
        <v>1.5769841269841269</v>
      </c>
      <c r="G262" t="s">
        <v>19</v>
      </c>
      <c r="H262">
        <v>261</v>
      </c>
      <c r="I262" s="9">
        <f t="shared" si="25"/>
        <v>38.065134099616856</v>
      </c>
      <c r="J262" t="s">
        <v>20</v>
      </c>
      <c r="K262" t="s">
        <v>21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22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6">
        <f t="shared" si="24"/>
        <v>0.31201660735468567</v>
      </c>
      <c r="G263" t="s">
        <v>13</v>
      </c>
      <c r="H263">
        <v>454</v>
      </c>
      <c r="I263" s="9">
        <f t="shared" si="25"/>
        <v>57.936123348017624</v>
      </c>
      <c r="J263" t="s">
        <v>20</v>
      </c>
      <c r="K263" t="s">
        <v>21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22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6">
        <f t="shared" si="24"/>
        <v>3.1341176470588237</v>
      </c>
      <c r="G264" t="s">
        <v>19</v>
      </c>
      <c r="H264">
        <v>107</v>
      </c>
      <c r="I264" s="9">
        <f t="shared" si="25"/>
        <v>49.794392523364486</v>
      </c>
      <c r="J264" t="s">
        <v>20</v>
      </c>
      <c r="K264" t="s">
        <v>21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6">
        <f t="shared" si="24"/>
        <v>3.7089655172413791</v>
      </c>
      <c r="G265" t="s">
        <v>19</v>
      </c>
      <c r="H265">
        <v>199</v>
      </c>
      <c r="I265" s="9">
        <f t="shared" si="25"/>
        <v>54.050251256281406</v>
      </c>
      <c r="J265" t="s">
        <v>20</v>
      </c>
      <c r="K265" t="s">
        <v>21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6">
        <f t="shared" si="24"/>
        <v>3.6266447368421053</v>
      </c>
      <c r="G266" t="s">
        <v>19</v>
      </c>
      <c r="H266">
        <v>5512</v>
      </c>
      <c r="I266" s="9">
        <f t="shared" si="25"/>
        <v>30.002721335268504</v>
      </c>
      <c r="J266" t="s">
        <v>20</v>
      </c>
      <c r="K266" t="s">
        <v>21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32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6">
        <f t="shared" si="24"/>
        <v>1.2308163265306122</v>
      </c>
      <c r="G267" t="s">
        <v>19</v>
      </c>
      <c r="H267">
        <v>86</v>
      </c>
      <c r="I267" s="9">
        <f t="shared" si="25"/>
        <v>70.127906976744185</v>
      </c>
      <c r="J267" t="s">
        <v>20</v>
      </c>
      <c r="K267" t="s">
        <v>21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32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6">
        <f t="shared" si="24"/>
        <v>0.76766756032171579</v>
      </c>
      <c r="G268" t="s">
        <v>13</v>
      </c>
      <c r="H268">
        <v>3182</v>
      </c>
      <c r="I268" s="9">
        <f t="shared" si="25"/>
        <v>26.996228786926462</v>
      </c>
      <c r="J268" t="s">
        <v>106</v>
      </c>
      <c r="K268" t="s">
        <v>107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6">
        <f t="shared" si="24"/>
        <v>2.3362012987012988</v>
      </c>
      <c r="G269" t="s">
        <v>19</v>
      </c>
      <c r="H269">
        <v>2768</v>
      </c>
      <c r="I269" s="9">
        <f t="shared" si="25"/>
        <v>51.990606936416185</v>
      </c>
      <c r="J269" t="s">
        <v>25</v>
      </c>
      <c r="K269" t="s">
        <v>26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32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6">
        <f t="shared" si="24"/>
        <v>1.8053333333333332</v>
      </c>
      <c r="G270" t="s">
        <v>19</v>
      </c>
      <c r="H270">
        <v>48</v>
      </c>
      <c r="I270" s="9">
        <f t="shared" si="25"/>
        <v>56.416666666666664</v>
      </c>
      <c r="J270" t="s">
        <v>20</v>
      </c>
      <c r="K270" t="s">
        <v>21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6">
        <f t="shared" si="24"/>
        <v>2.5262857142857142</v>
      </c>
      <c r="G271" t="s">
        <v>19</v>
      </c>
      <c r="H271">
        <v>87</v>
      </c>
      <c r="I271" s="9">
        <f t="shared" si="25"/>
        <v>101.63218390804597</v>
      </c>
      <c r="J271" t="s">
        <v>20</v>
      </c>
      <c r="K271" t="s">
        <v>21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6">
        <f t="shared" si="24"/>
        <v>0.27176538240368026</v>
      </c>
      <c r="G272" t="s">
        <v>73</v>
      </c>
      <c r="H272">
        <v>1890</v>
      </c>
      <c r="I272" s="9">
        <f t="shared" si="25"/>
        <v>25.005291005291006</v>
      </c>
      <c r="J272" t="s">
        <v>20</v>
      </c>
      <c r="K272" t="s">
        <v>21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6">
        <f t="shared" si="24"/>
        <v>1.2706571242680547E-2</v>
      </c>
      <c r="G273" t="s">
        <v>46</v>
      </c>
      <c r="H273">
        <v>61</v>
      </c>
      <c r="I273" s="9">
        <f t="shared" si="25"/>
        <v>32.016393442622949</v>
      </c>
      <c r="J273" t="s">
        <v>20</v>
      </c>
      <c r="K273" t="s">
        <v>21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6">
        <f t="shared" si="24"/>
        <v>3.0400978473581213</v>
      </c>
      <c r="G274" t="s">
        <v>19</v>
      </c>
      <c r="H274">
        <v>1894</v>
      </c>
      <c r="I274" s="9">
        <f t="shared" si="25"/>
        <v>82.021647307286173</v>
      </c>
      <c r="J274" t="s">
        <v>20</v>
      </c>
      <c r="K274" t="s">
        <v>21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32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6">
        <f t="shared" si="24"/>
        <v>1.3723076923076922</v>
      </c>
      <c r="G275" t="s">
        <v>19</v>
      </c>
      <c r="H275">
        <v>282</v>
      </c>
      <c r="I275" s="9">
        <f t="shared" si="25"/>
        <v>37.957446808510639</v>
      </c>
      <c r="J275" t="s">
        <v>14</v>
      </c>
      <c r="K275" t="s">
        <v>15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32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6">
        <f t="shared" si="24"/>
        <v>0.32208333333333333</v>
      </c>
      <c r="G276" t="s">
        <v>13</v>
      </c>
      <c r="H276">
        <v>15</v>
      </c>
      <c r="I276" s="9">
        <f t="shared" si="25"/>
        <v>51.533333333333331</v>
      </c>
      <c r="J276" t="s">
        <v>20</v>
      </c>
      <c r="K276" t="s">
        <v>21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32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6">
        <f t="shared" si="24"/>
        <v>2.4151282051282053</v>
      </c>
      <c r="G277" t="s">
        <v>19</v>
      </c>
      <c r="H277">
        <v>116</v>
      </c>
      <c r="I277" s="9">
        <f t="shared" si="25"/>
        <v>81.198275862068968</v>
      </c>
      <c r="J277" t="s">
        <v>20</v>
      </c>
      <c r="K277" t="s">
        <v>21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6">
        <f t="shared" si="24"/>
        <v>0.96799999999999997</v>
      </c>
      <c r="G278" t="s">
        <v>13</v>
      </c>
      <c r="H278">
        <v>133</v>
      </c>
      <c r="I278" s="9">
        <f t="shared" si="25"/>
        <v>40.030075187969928</v>
      </c>
      <c r="J278" t="s">
        <v>20</v>
      </c>
      <c r="K278" t="s">
        <v>21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6">
        <f t="shared" si="24"/>
        <v>10.664285714285715</v>
      </c>
      <c r="G279" t="s">
        <v>19</v>
      </c>
      <c r="H279">
        <v>83</v>
      </c>
      <c r="I279" s="9">
        <f t="shared" si="25"/>
        <v>89.939759036144579</v>
      </c>
      <c r="J279" t="s">
        <v>20</v>
      </c>
      <c r="K279" t="s">
        <v>21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32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6">
        <f t="shared" si="24"/>
        <v>3.2588888888888889</v>
      </c>
      <c r="G280" t="s">
        <v>19</v>
      </c>
      <c r="H280">
        <v>91</v>
      </c>
      <c r="I280" s="9">
        <f t="shared" si="25"/>
        <v>96.692307692307693</v>
      </c>
      <c r="J280" t="s">
        <v>20</v>
      </c>
      <c r="K280" t="s">
        <v>21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27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6">
        <f t="shared" si="24"/>
        <v>1.7070000000000001</v>
      </c>
      <c r="G281" t="s">
        <v>19</v>
      </c>
      <c r="H281">
        <v>546</v>
      </c>
      <c r="I281" s="9">
        <f t="shared" si="25"/>
        <v>25.010989010989011</v>
      </c>
      <c r="J281" t="s">
        <v>20</v>
      </c>
      <c r="K281" t="s">
        <v>21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32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6">
        <f t="shared" si="24"/>
        <v>5.8144</v>
      </c>
      <c r="G282" t="s">
        <v>19</v>
      </c>
      <c r="H282">
        <v>393</v>
      </c>
      <c r="I282" s="9">
        <f t="shared" si="25"/>
        <v>36.987277353689571</v>
      </c>
      <c r="J282" t="s">
        <v>20</v>
      </c>
      <c r="K282" t="s">
        <v>21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6">
        <f t="shared" si="24"/>
        <v>0.91520972644376897</v>
      </c>
      <c r="G283" t="s">
        <v>13</v>
      </c>
      <c r="H283">
        <v>2062</v>
      </c>
      <c r="I283" s="9">
        <f t="shared" si="25"/>
        <v>73.012609117361791</v>
      </c>
      <c r="J283" t="s">
        <v>20</v>
      </c>
      <c r="K283" t="s">
        <v>21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32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6">
        <f t="shared" si="24"/>
        <v>1.0804761904761904</v>
      </c>
      <c r="G284" t="s">
        <v>19</v>
      </c>
      <c r="H284">
        <v>133</v>
      </c>
      <c r="I284" s="9">
        <f t="shared" si="25"/>
        <v>68.240601503759393</v>
      </c>
      <c r="J284" t="s">
        <v>20</v>
      </c>
      <c r="K284" t="s">
        <v>21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6">
        <f t="shared" si="24"/>
        <v>0.18728395061728395</v>
      </c>
      <c r="G285" t="s">
        <v>13</v>
      </c>
      <c r="H285">
        <v>29</v>
      </c>
      <c r="I285" s="9">
        <f t="shared" si="25"/>
        <v>52.310344827586206</v>
      </c>
      <c r="J285" t="s">
        <v>35</v>
      </c>
      <c r="K285" t="s">
        <v>36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22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6">
        <f t="shared" si="24"/>
        <v>0.83193877551020412</v>
      </c>
      <c r="G286" t="s">
        <v>13</v>
      </c>
      <c r="H286">
        <v>132</v>
      </c>
      <c r="I286" s="9">
        <f t="shared" si="25"/>
        <v>61.765151515151516</v>
      </c>
      <c r="J286" t="s">
        <v>20</v>
      </c>
      <c r="K286" t="s">
        <v>21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27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6">
        <f t="shared" si="24"/>
        <v>7.0633333333333335</v>
      </c>
      <c r="G287" t="s">
        <v>19</v>
      </c>
      <c r="H287">
        <v>254</v>
      </c>
      <c r="I287" s="9">
        <f t="shared" si="25"/>
        <v>25.027559055118111</v>
      </c>
      <c r="J287" t="s">
        <v>20</v>
      </c>
      <c r="K287" t="s">
        <v>21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32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6">
        <f t="shared" si="24"/>
        <v>0.17446030330062445</v>
      </c>
      <c r="G288" t="s">
        <v>73</v>
      </c>
      <c r="H288">
        <v>184</v>
      </c>
      <c r="I288" s="9">
        <f t="shared" si="25"/>
        <v>106.28804347826087</v>
      </c>
      <c r="J288" t="s">
        <v>20</v>
      </c>
      <c r="K288" t="s">
        <v>21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32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6">
        <f t="shared" si="24"/>
        <v>2.0973015873015872</v>
      </c>
      <c r="G289" t="s">
        <v>19</v>
      </c>
      <c r="H289">
        <v>176</v>
      </c>
      <c r="I289" s="9">
        <f t="shared" si="25"/>
        <v>75.07386363636364</v>
      </c>
      <c r="J289" t="s">
        <v>20</v>
      </c>
      <c r="K289" t="s">
        <v>21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6">
        <f t="shared" si="24"/>
        <v>0.97785714285714287</v>
      </c>
      <c r="G290" t="s">
        <v>13</v>
      </c>
      <c r="H290">
        <v>137</v>
      </c>
      <c r="I290" s="9">
        <f t="shared" si="25"/>
        <v>39.970802919708028</v>
      </c>
      <c r="J290" t="s">
        <v>35</v>
      </c>
      <c r="K290" t="s">
        <v>36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6">
        <f t="shared" si="24"/>
        <v>16.842500000000001</v>
      </c>
      <c r="G291" t="s">
        <v>19</v>
      </c>
      <c r="H291">
        <v>337</v>
      </c>
      <c r="I291" s="9">
        <f t="shared" si="25"/>
        <v>39.982195845697326</v>
      </c>
      <c r="J291" t="s">
        <v>14</v>
      </c>
      <c r="K291" t="s">
        <v>15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32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6">
        <f t="shared" si="24"/>
        <v>0.54402135231316728</v>
      </c>
      <c r="G292" t="s">
        <v>13</v>
      </c>
      <c r="H292">
        <v>908</v>
      </c>
      <c r="I292" s="9">
        <f t="shared" si="25"/>
        <v>101.01541850220265</v>
      </c>
      <c r="J292" t="s">
        <v>20</v>
      </c>
      <c r="K292" t="s">
        <v>21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6">
        <f t="shared" si="24"/>
        <v>4.5661111111111108</v>
      </c>
      <c r="G293" t="s">
        <v>19</v>
      </c>
      <c r="H293">
        <v>107</v>
      </c>
      <c r="I293" s="9">
        <f t="shared" si="25"/>
        <v>76.813084112149539</v>
      </c>
      <c r="J293" t="s">
        <v>20</v>
      </c>
      <c r="K293" t="s">
        <v>21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27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6">
        <f t="shared" si="24"/>
        <v>9.8219178082191785E-2</v>
      </c>
      <c r="G294" t="s">
        <v>13</v>
      </c>
      <c r="H294">
        <v>10</v>
      </c>
      <c r="I294" s="9">
        <f t="shared" si="25"/>
        <v>71.7</v>
      </c>
      <c r="J294" t="s">
        <v>20</v>
      </c>
      <c r="K294" t="s">
        <v>21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6">
        <f t="shared" si="24"/>
        <v>0.16384615384615384</v>
      </c>
      <c r="G295" t="s">
        <v>73</v>
      </c>
      <c r="H295">
        <v>32</v>
      </c>
      <c r="I295" s="9">
        <f t="shared" si="25"/>
        <v>33.28125</v>
      </c>
      <c r="J295" t="s">
        <v>106</v>
      </c>
      <c r="K295" t="s">
        <v>107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32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6">
        <f t="shared" si="24"/>
        <v>13.396666666666667</v>
      </c>
      <c r="G296" t="s">
        <v>19</v>
      </c>
      <c r="H296">
        <v>183</v>
      </c>
      <c r="I296" s="9">
        <f t="shared" si="25"/>
        <v>43.923497267759565</v>
      </c>
      <c r="J296" t="s">
        <v>20</v>
      </c>
      <c r="K296" t="s">
        <v>21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32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6">
        <f t="shared" si="24"/>
        <v>0.35650077760497667</v>
      </c>
      <c r="G297" t="s">
        <v>13</v>
      </c>
      <c r="H297">
        <v>1910</v>
      </c>
      <c r="I297" s="9">
        <f t="shared" si="25"/>
        <v>36.004712041884815</v>
      </c>
      <c r="J297" t="s">
        <v>97</v>
      </c>
      <c r="K297" t="s">
        <v>98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32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6">
        <f t="shared" si="24"/>
        <v>0.54950819672131146</v>
      </c>
      <c r="G298" t="s">
        <v>13</v>
      </c>
      <c r="H298">
        <v>38</v>
      </c>
      <c r="I298" s="9">
        <f t="shared" si="25"/>
        <v>88.21052631578948</v>
      </c>
      <c r="J298" t="s">
        <v>25</v>
      </c>
      <c r="K298" t="s">
        <v>26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32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6">
        <f t="shared" si="24"/>
        <v>0.94236111111111109</v>
      </c>
      <c r="G299" t="s">
        <v>13</v>
      </c>
      <c r="H299">
        <v>104</v>
      </c>
      <c r="I299" s="9">
        <f t="shared" si="25"/>
        <v>65.240384615384613</v>
      </c>
      <c r="J299" t="s">
        <v>25</v>
      </c>
      <c r="K299" t="s">
        <v>26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32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6">
        <f t="shared" si="24"/>
        <v>1.4391428571428571</v>
      </c>
      <c r="G300" t="s">
        <v>19</v>
      </c>
      <c r="H300">
        <v>72</v>
      </c>
      <c r="I300" s="9">
        <f t="shared" si="25"/>
        <v>69.958333333333329</v>
      </c>
      <c r="J300" t="s">
        <v>20</v>
      </c>
      <c r="K300" t="s">
        <v>21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22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6">
        <f t="shared" si="24"/>
        <v>0.51421052631578945</v>
      </c>
      <c r="G301" t="s">
        <v>13</v>
      </c>
      <c r="H301">
        <v>49</v>
      </c>
      <c r="I301" s="9">
        <f t="shared" si="25"/>
        <v>39.877551020408163</v>
      </c>
      <c r="J301" t="s">
        <v>20</v>
      </c>
      <c r="K301" t="s">
        <v>21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6">
        <f t="shared" si="24"/>
        <v>0.05</v>
      </c>
      <c r="G302" t="s">
        <v>13</v>
      </c>
      <c r="H302">
        <v>1</v>
      </c>
      <c r="I302" s="9">
        <f t="shared" si="25"/>
        <v>5</v>
      </c>
      <c r="J302" t="s">
        <v>35</v>
      </c>
      <c r="K302" t="s">
        <v>36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6">
        <f t="shared" si="24"/>
        <v>13.446666666666667</v>
      </c>
      <c r="G303" t="s">
        <v>19</v>
      </c>
      <c r="H303">
        <v>295</v>
      </c>
      <c r="I303" s="9">
        <f t="shared" si="25"/>
        <v>41.023728813559323</v>
      </c>
      <c r="J303" t="s">
        <v>20</v>
      </c>
      <c r="K303" t="s">
        <v>21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6">
        <f t="shared" si="24"/>
        <v>0.31844940867279897</v>
      </c>
      <c r="G304" t="s">
        <v>13</v>
      </c>
      <c r="H304">
        <v>245</v>
      </c>
      <c r="I304" s="9">
        <f t="shared" si="25"/>
        <v>98.914285714285711</v>
      </c>
      <c r="J304" t="s">
        <v>20</v>
      </c>
      <c r="K304" t="s">
        <v>21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32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6">
        <f t="shared" si="24"/>
        <v>0.82617647058823529</v>
      </c>
      <c r="G305" t="s">
        <v>13</v>
      </c>
      <c r="H305">
        <v>32</v>
      </c>
      <c r="I305" s="9">
        <f t="shared" si="25"/>
        <v>87.78125</v>
      </c>
      <c r="J305" t="s">
        <v>20</v>
      </c>
      <c r="K305" t="s">
        <v>21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6">
        <f t="shared" si="24"/>
        <v>5.4614285714285717</v>
      </c>
      <c r="G306" t="s">
        <v>19</v>
      </c>
      <c r="H306">
        <v>142</v>
      </c>
      <c r="I306" s="9">
        <f t="shared" si="25"/>
        <v>80.767605633802816</v>
      </c>
      <c r="J306" t="s">
        <v>20</v>
      </c>
      <c r="K306" t="s">
        <v>21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6">
        <f t="shared" si="24"/>
        <v>2.8621428571428571</v>
      </c>
      <c r="G307" t="s">
        <v>19</v>
      </c>
      <c r="H307">
        <v>85</v>
      </c>
      <c r="I307" s="9">
        <f t="shared" si="25"/>
        <v>94.28235294117647</v>
      </c>
      <c r="J307" t="s">
        <v>20</v>
      </c>
      <c r="K307" t="s">
        <v>21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32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6">
        <f t="shared" si="24"/>
        <v>7.9076923076923072E-2</v>
      </c>
      <c r="G308" t="s">
        <v>13</v>
      </c>
      <c r="H308">
        <v>7</v>
      </c>
      <c r="I308" s="9">
        <f t="shared" si="25"/>
        <v>73.428571428571431</v>
      </c>
      <c r="J308" t="s">
        <v>20</v>
      </c>
      <c r="K308" t="s">
        <v>21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32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6">
        <f t="shared" si="24"/>
        <v>1.3213677811550153</v>
      </c>
      <c r="G309" t="s">
        <v>19</v>
      </c>
      <c r="H309">
        <v>659</v>
      </c>
      <c r="I309" s="9">
        <f t="shared" si="25"/>
        <v>65.968133535660087</v>
      </c>
      <c r="J309" t="s">
        <v>35</v>
      </c>
      <c r="K309" t="s">
        <v>36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6">
        <f t="shared" si="24"/>
        <v>0.74077834179357027</v>
      </c>
      <c r="G310" t="s">
        <v>13</v>
      </c>
      <c r="H310">
        <v>803</v>
      </c>
      <c r="I310" s="9">
        <f t="shared" si="25"/>
        <v>109.04109589041096</v>
      </c>
      <c r="J310" t="s">
        <v>20</v>
      </c>
      <c r="K310" t="s">
        <v>21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32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6">
        <f t="shared" si="24"/>
        <v>0.75292682926829269</v>
      </c>
      <c r="G311" t="s">
        <v>73</v>
      </c>
      <c r="H311">
        <v>75</v>
      </c>
      <c r="I311" s="9">
        <f t="shared" si="25"/>
        <v>41.16</v>
      </c>
      <c r="J311" t="s">
        <v>20</v>
      </c>
      <c r="K311" t="s">
        <v>21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6">
        <f t="shared" si="24"/>
        <v>0.20333333333333334</v>
      </c>
      <c r="G312" t="s">
        <v>13</v>
      </c>
      <c r="H312">
        <v>16</v>
      </c>
      <c r="I312" s="9">
        <f t="shared" si="25"/>
        <v>99.125</v>
      </c>
      <c r="J312" t="s">
        <v>20</v>
      </c>
      <c r="K312" t="s">
        <v>21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6">
        <f t="shared" si="24"/>
        <v>2.0336507936507937</v>
      </c>
      <c r="G313" t="s">
        <v>19</v>
      </c>
      <c r="H313">
        <v>121</v>
      </c>
      <c r="I313" s="9">
        <f t="shared" si="25"/>
        <v>105.88429752066116</v>
      </c>
      <c r="J313" t="s">
        <v>20</v>
      </c>
      <c r="K313" t="s">
        <v>21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32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6">
        <f t="shared" si="24"/>
        <v>3.1022842639593908</v>
      </c>
      <c r="G314" t="s">
        <v>19</v>
      </c>
      <c r="H314">
        <v>3742</v>
      </c>
      <c r="I314" s="9">
        <f t="shared" si="25"/>
        <v>48.996525921966864</v>
      </c>
      <c r="J314" t="s">
        <v>20</v>
      </c>
      <c r="K314" t="s">
        <v>21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32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6">
        <f t="shared" si="24"/>
        <v>3.9531818181818181</v>
      </c>
      <c r="G315" t="s">
        <v>19</v>
      </c>
      <c r="H315">
        <v>223</v>
      </c>
      <c r="I315" s="9">
        <f t="shared" si="25"/>
        <v>39</v>
      </c>
      <c r="J315" t="s">
        <v>20</v>
      </c>
      <c r="K315" t="s">
        <v>21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22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6">
        <f t="shared" si="24"/>
        <v>2.9471428571428571</v>
      </c>
      <c r="G316" t="s">
        <v>19</v>
      </c>
      <c r="H316">
        <v>133</v>
      </c>
      <c r="I316" s="9">
        <f t="shared" si="25"/>
        <v>31.022556390977442</v>
      </c>
      <c r="J316" t="s">
        <v>20</v>
      </c>
      <c r="K316" t="s">
        <v>21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6">
        <f t="shared" si="24"/>
        <v>0.33894736842105261</v>
      </c>
      <c r="G317" t="s">
        <v>13</v>
      </c>
      <c r="H317">
        <v>31</v>
      </c>
      <c r="I317" s="9">
        <f t="shared" si="25"/>
        <v>103.87096774193549</v>
      </c>
      <c r="J317" t="s">
        <v>20</v>
      </c>
      <c r="K317" t="s">
        <v>21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32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6">
        <f t="shared" si="24"/>
        <v>0.66677083333333331</v>
      </c>
      <c r="G318" t="s">
        <v>13</v>
      </c>
      <c r="H318">
        <v>108</v>
      </c>
      <c r="I318" s="9">
        <f t="shared" si="25"/>
        <v>59.268518518518519</v>
      </c>
      <c r="J318" t="s">
        <v>106</v>
      </c>
      <c r="K318" t="s">
        <v>107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6">
        <f t="shared" si="24"/>
        <v>0.19227272727272726</v>
      </c>
      <c r="G319" t="s">
        <v>13</v>
      </c>
      <c r="H319">
        <v>30</v>
      </c>
      <c r="I319" s="9">
        <f t="shared" si="25"/>
        <v>42.3</v>
      </c>
      <c r="J319" t="s">
        <v>20</v>
      </c>
      <c r="K319" t="s">
        <v>21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32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6">
        <f t="shared" si="24"/>
        <v>0.15842105263157893</v>
      </c>
      <c r="G320" t="s">
        <v>13</v>
      </c>
      <c r="H320">
        <v>17</v>
      </c>
      <c r="I320" s="9">
        <f t="shared" si="25"/>
        <v>53.117647058823529</v>
      </c>
      <c r="J320" t="s">
        <v>20</v>
      </c>
      <c r="K320" t="s">
        <v>21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22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6">
        <f t="shared" si="24"/>
        <v>0.38702380952380955</v>
      </c>
      <c r="G321" t="s">
        <v>73</v>
      </c>
      <c r="H321">
        <v>64</v>
      </c>
      <c r="I321" s="9">
        <f t="shared" si="25"/>
        <v>50.796875</v>
      </c>
      <c r="J321" t="s">
        <v>20</v>
      </c>
      <c r="K321" t="s">
        <v>21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27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6">
        <f t="shared" si="24"/>
        <v>9.5876777251184833E-2</v>
      </c>
      <c r="G322" t="s">
        <v>13</v>
      </c>
      <c r="H322">
        <v>80</v>
      </c>
      <c r="I322" s="9">
        <f t="shared" si="25"/>
        <v>101.15</v>
      </c>
      <c r="J322" t="s">
        <v>20</v>
      </c>
      <c r="K322" t="s">
        <v>21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118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6">
        <f t="shared" ref="F323:F386" si="30">(E323/D323)</f>
        <v>0.94144366197183094</v>
      </c>
      <c r="G323" t="s">
        <v>13</v>
      </c>
      <c r="H323">
        <v>2468</v>
      </c>
      <c r="I323" s="9">
        <f t="shared" ref="I323:I386" si="31">IF(H323,E323/H323,0)</f>
        <v>65.000810372771468</v>
      </c>
      <c r="J323" t="s">
        <v>20</v>
      </c>
      <c r="K323" t="s">
        <v>21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4">LEFT(R323, SEARCH("/",R323,2)-1)</f>
        <v>film &amp; video</v>
      </c>
      <c r="T323" t="str">
        <f t="shared" ref="T323:T386" si="35">RIGHT(R323,LEN(R323)-SEARCH("/",R323,2))</f>
        <v>shorts</v>
      </c>
    </row>
    <row r="324" spans="1:20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6">
        <f t="shared" si="30"/>
        <v>1.6656234096692113</v>
      </c>
      <c r="G324" t="s">
        <v>19</v>
      </c>
      <c r="H324">
        <v>5168</v>
      </c>
      <c r="I324" s="9">
        <f t="shared" si="31"/>
        <v>37.998645510835914</v>
      </c>
      <c r="J324" t="s">
        <v>20</v>
      </c>
      <c r="K324" t="s">
        <v>21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32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6">
        <f t="shared" si="30"/>
        <v>0.24134831460674158</v>
      </c>
      <c r="G325" t="s">
        <v>13</v>
      </c>
      <c r="H325">
        <v>26</v>
      </c>
      <c r="I325" s="9">
        <f t="shared" si="31"/>
        <v>82.615384615384613</v>
      </c>
      <c r="J325" t="s">
        <v>39</v>
      </c>
      <c r="K325" t="s">
        <v>40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6">
        <f t="shared" si="30"/>
        <v>1.6405633802816901</v>
      </c>
      <c r="G326" t="s">
        <v>19</v>
      </c>
      <c r="H326">
        <v>307</v>
      </c>
      <c r="I326" s="9">
        <f t="shared" si="31"/>
        <v>37.941368078175898</v>
      </c>
      <c r="J326" t="s">
        <v>20</v>
      </c>
      <c r="K326" t="s">
        <v>21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32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6">
        <f t="shared" si="30"/>
        <v>0.90723076923076929</v>
      </c>
      <c r="G327" t="s">
        <v>13</v>
      </c>
      <c r="H327">
        <v>73</v>
      </c>
      <c r="I327" s="9">
        <f t="shared" si="31"/>
        <v>80.780821917808225</v>
      </c>
      <c r="J327" t="s">
        <v>20</v>
      </c>
      <c r="K327" t="s">
        <v>21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32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6">
        <f t="shared" si="30"/>
        <v>0.46194444444444444</v>
      </c>
      <c r="G328" t="s">
        <v>13</v>
      </c>
      <c r="H328">
        <v>128</v>
      </c>
      <c r="I328" s="9">
        <f t="shared" si="31"/>
        <v>25.984375</v>
      </c>
      <c r="J328" t="s">
        <v>20</v>
      </c>
      <c r="K328" t="s">
        <v>21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6">
        <f t="shared" si="30"/>
        <v>0.38538461538461538</v>
      </c>
      <c r="G329" t="s">
        <v>13</v>
      </c>
      <c r="H329">
        <v>33</v>
      </c>
      <c r="I329" s="9">
        <f t="shared" si="31"/>
        <v>30.363636363636363</v>
      </c>
      <c r="J329" t="s">
        <v>20</v>
      </c>
      <c r="K329" t="s">
        <v>21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32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6">
        <f t="shared" si="30"/>
        <v>1.3356231003039514</v>
      </c>
      <c r="G330" t="s">
        <v>19</v>
      </c>
      <c r="H330">
        <v>2441</v>
      </c>
      <c r="I330" s="9">
        <f t="shared" si="31"/>
        <v>54.004916018025398</v>
      </c>
      <c r="J330" t="s">
        <v>20</v>
      </c>
      <c r="K330" t="s">
        <v>21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22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6">
        <f t="shared" si="30"/>
        <v>0.22896588486140726</v>
      </c>
      <c r="G331" t="s">
        <v>46</v>
      </c>
      <c r="H331">
        <v>211</v>
      </c>
      <c r="I331" s="9">
        <f t="shared" si="31"/>
        <v>101.78672985781991</v>
      </c>
      <c r="J331" t="s">
        <v>20</v>
      </c>
      <c r="K331" t="s">
        <v>21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6">
        <f t="shared" si="30"/>
        <v>1.8495548961424333</v>
      </c>
      <c r="G332" t="s">
        <v>19</v>
      </c>
      <c r="H332">
        <v>1385</v>
      </c>
      <c r="I332" s="9">
        <f t="shared" si="31"/>
        <v>45.003610108303249</v>
      </c>
      <c r="J332" t="s">
        <v>39</v>
      </c>
      <c r="K332" t="s">
        <v>40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6">
        <f t="shared" si="30"/>
        <v>4.4372727272727275</v>
      </c>
      <c r="G333" t="s">
        <v>19</v>
      </c>
      <c r="H333">
        <v>190</v>
      </c>
      <c r="I333" s="9">
        <f t="shared" si="31"/>
        <v>77.068421052631578</v>
      </c>
      <c r="J333" t="s">
        <v>20</v>
      </c>
      <c r="K333" t="s">
        <v>21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6">
        <f t="shared" si="30"/>
        <v>1.999806763285024</v>
      </c>
      <c r="G334" t="s">
        <v>19</v>
      </c>
      <c r="H334">
        <v>470</v>
      </c>
      <c r="I334" s="9">
        <f t="shared" si="31"/>
        <v>88.076595744680844</v>
      </c>
      <c r="J334" t="s">
        <v>20</v>
      </c>
      <c r="K334" t="s">
        <v>21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6">
        <f t="shared" si="30"/>
        <v>1.2395833333333333</v>
      </c>
      <c r="G335" t="s">
        <v>19</v>
      </c>
      <c r="H335">
        <v>253</v>
      </c>
      <c r="I335" s="9">
        <f t="shared" si="31"/>
        <v>47.035573122529641</v>
      </c>
      <c r="J335" t="s">
        <v>20</v>
      </c>
      <c r="K335" t="s">
        <v>21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32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6">
        <f t="shared" si="30"/>
        <v>1.8661329305135952</v>
      </c>
      <c r="G336" t="s">
        <v>19</v>
      </c>
      <c r="H336">
        <v>1113</v>
      </c>
      <c r="I336" s="9">
        <f t="shared" si="31"/>
        <v>110.99550763701707</v>
      </c>
      <c r="J336" t="s">
        <v>20</v>
      </c>
      <c r="K336" t="s">
        <v>21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22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6">
        <f t="shared" si="30"/>
        <v>1.1428538550057536</v>
      </c>
      <c r="G337" t="s">
        <v>19</v>
      </c>
      <c r="H337">
        <v>2283</v>
      </c>
      <c r="I337" s="9">
        <f t="shared" si="31"/>
        <v>87.003066141042481</v>
      </c>
      <c r="J337" t="s">
        <v>20</v>
      </c>
      <c r="K337" t="s">
        <v>21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22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6">
        <f t="shared" si="30"/>
        <v>0.97032531824611035</v>
      </c>
      <c r="G338" t="s">
        <v>13</v>
      </c>
      <c r="H338">
        <v>1072</v>
      </c>
      <c r="I338" s="9">
        <f t="shared" si="31"/>
        <v>63.994402985074629</v>
      </c>
      <c r="J338" t="s">
        <v>20</v>
      </c>
      <c r="K338" t="s">
        <v>21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22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6">
        <f t="shared" si="30"/>
        <v>1.2281904761904763</v>
      </c>
      <c r="G339" t="s">
        <v>19</v>
      </c>
      <c r="H339">
        <v>1095</v>
      </c>
      <c r="I339" s="9">
        <f t="shared" si="31"/>
        <v>105.9945205479452</v>
      </c>
      <c r="J339" t="s">
        <v>20</v>
      </c>
      <c r="K339" t="s">
        <v>21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32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6">
        <f t="shared" si="30"/>
        <v>1.7914326647564469</v>
      </c>
      <c r="G340" t="s">
        <v>19</v>
      </c>
      <c r="H340">
        <v>1690</v>
      </c>
      <c r="I340" s="9">
        <f t="shared" si="31"/>
        <v>73.989349112426041</v>
      </c>
      <c r="J340" t="s">
        <v>20</v>
      </c>
      <c r="K340" t="s">
        <v>21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32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6">
        <f t="shared" si="30"/>
        <v>0.79951577402787966</v>
      </c>
      <c r="G341" t="s">
        <v>73</v>
      </c>
      <c r="H341">
        <v>1297</v>
      </c>
      <c r="I341" s="9">
        <f t="shared" si="31"/>
        <v>84.02004626060139</v>
      </c>
      <c r="J341" t="s">
        <v>14</v>
      </c>
      <c r="K341" t="s">
        <v>15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32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6">
        <f t="shared" si="30"/>
        <v>0.94242587601078165</v>
      </c>
      <c r="G342" t="s">
        <v>13</v>
      </c>
      <c r="H342">
        <v>393</v>
      </c>
      <c r="I342" s="9">
        <f t="shared" si="31"/>
        <v>88.966921119592882</v>
      </c>
      <c r="J342" t="s">
        <v>20</v>
      </c>
      <c r="K342" t="s">
        <v>21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6">
        <f t="shared" si="30"/>
        <v>0.84669291338582675</v>
      </c>
      <c r="G343" t="s">
        <v>13</v>
      </c>
      <c r="H343">
        <v>1257</v>
      </c>
      <c r="I343" s="9">
        <f t="shared" si="31"/>
        <v>76.990453460620529</v>
      </c>
      <c r="J343" t="s">
        <v>20</v>
      </c>
      <c r="K343" t="s">
        <v>21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6">
        <f t="shared" si="30"/>
        <v>0.66521920668058454</v>
      </c>
      <c r="G344" t="s">
        <v>13</v>
      </c>
      <c r="H344">
        <v>328</v>
      </c>
      <c r="I344" s="9">
        <f t="shared" si="31"/>
        <v>97.146341463414629</v>
      </c>
      <c r="J344" t="s">
        <v>20</v>
      </c>
      <c r="K344" t="s">
        <v>21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32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6">
        <f t="shared" si="30"/>
        <v>0.53922222222222227</v>
      </c>
      <c r="G345" t="s">
        <v>13</v>
      </c>
      <c r="H345">
        <v>147</v>
      </c>
      <c r="I345" s="9">
        <f t="shared" si="31"/>
        <v>33.013605442176868</v>
      </c>
      <c r="J345" t="s">
        <v>20</v>
      </c>
      <c r="K345" t="s">
        <v>21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32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6">
        <f t="shared" si="30"/>
        <v>0.41983299595141699</v>
      </c>
      <c r="G346" t="s">
        <v>13</v>
      </c>
      <c r="H346">
        <v>830</v>
      </c>
      <c r="I346" s="9">
        <f t="shared" si="31"/>
        <v>99.950602409638549</v>
      </c>
      <c r="J346" t="s">
        <v>20</v>
      </c>
      <c r="K346" t="s">
        <v>21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6">
        <f t="shared" si="30"/>
        <v>0.14694796954314721</v>
      </c>
      <c r="G347" t="s">
        <v>13</v>
      </c>
      <c r="H347">
        <v>331</v>
      </c>
      <c r="I347" s="9">
        <f t="shared" si="31"/>
        <v>69.966767371601208</v>
      </c>
      <c r="J347" t="s">
        <v>39</v>
      </c>
      <c r="K347" t="s">
        <v>40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6">
        <f t="shared" si="30"/>
        <v>0.34475</v>
      </c>
      <c r="G348" t="s">
        <v>13</v>
      </c>
      <c r="H348">
        <v>25</v>
      </c>
      <c r="I348" s="9">
        <f t="shared" si="31"/>
        <v>110.32</v>
      </c>
      <c r="J348" t="s">
        <v>20</v>
      </c>
      <c r="K348" t="s">
        <v>21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6">
        <f t="shared" si="30"/>
        <v>14.007777777777777</v>
      </c>
      <c r="G349" t="s">
        <v>19</v>
      </c>
      <c r="H349">
        <v>191</v>
      </c>
      <c r="I349" s="9">
        <f t="shared" si="31"/>
        <v>66.005235602094245</v>
      </c>
      <c r="J349" t="s">
        <v>20</v>
      </c>
      <c r="K349" t="s">
        <v>21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27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6">
        <f t="shared" si="30"/>
        <v>0.71770351758793971</v>
      </c>
      <c r="G350" t="s">
        <v>13</v>
      </c>
      <c r="H350">
        <v>3483</v>
      </c>
      <c r="I350" s="9">
        <f t="shared" si="31"/>
        <v>41.005742176284812</v>
      </c>
      <c r="J350" t="s">
        <v>20</v>
      </c>
      <c r="K350" t="s">
        <v>21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6">
        <f t="shared" si="30"/>
        <v>0.53074115044247783</v>
      </c>
      <c r="G351" t="s">
        <v>13</v>
      </c>
      <c r="H351">
        <v>923</v>
      </c>
      <c r="I351" s="9">
        <f t="shared" si="31"/>
        <v>103.96316359696641</v>
      </c>
      <c r="J351" t="s">
        <v>20</v>
      </c>
      <c r="K351" t="s">
        <v>21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32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6">
        <f t="shared" si="30"/>
        <v>0.05</v>
      </c>
      <c r="G352" t="s">
        <v>13</v>
      </c>
      <c r="H352">
        <v>1</v>
      </c>
      <c r="I352" s="9">
        <f t="shared" si="31"/>
        <v>5</v>
      </c>
      <c r="J352" t="s">
        <v>20</v>
      </c>
      <c r="K352" t="s">
        <v>21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6">
        <f t="shared" si="30"/>
        <v>1.2770715249662619</v>
      </c>
      <c r="G353" t="s">
        <v>19</v>
      </c>
      <c r="H353">
        <v>2013</v>
      </c>
      <c r="I353" s="9">
        <f t="shared" si="31"/>
        <v>47.009935419771487</v>
      </c>
      <c r="J353" t="s">
        <v>20</v>
      </c>
      <c r="K353" t="s">
        <v>21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22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6">
        <f t="shared" si="30"/>
        <v>0.34892857142857142</v>
      </c>
      <c r="G354" t="s">
        <v>13</v>
      </c>
      <c r="H354">
        <v>33</v>
      </c>
      <c r="I354" s="9">
        <f t="shared" si="31"/>
        <v>29.606060606060606</v>
      </c>
      <c r="J354" t="s">
        <v>14</v>
      </c>
      <c r="K354" t="s">
        <v>15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32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6">
        <f t="shared" si="30"/>
        <v>4.105982142857143</v>
      </c>
      <c r="G355" t="s">
        <v>19</v>
      </c>
      <c r="H355">
        <v>1703</v>
      </c>
      <c r="I355" s="9">
        <f t="shared" si="31"/>
        <v>81.010569583088667</v>
      </c>
      <c r="J355" t="s">
        <v>20</v>
      </c>
      <c r="K355" t="s">
        <v>21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32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6">
        <f t="shared" si="30"/>
        <v>1.2373770491803278</v>
      </c>
      <c r="G356" t="s">
        <v>19</v>
      </c>
      <c r="H356">
        <v>80</v>
      </c>
      <c r="I356" s="9">
        <f t="shared" si="31"/>
        <v>94.35</v>
      </c>
      <c r="J356" t="s">
        <v>35</v>
      </c>
      <c r="K356" t="s">
        <v>36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6">
        <f t="shared" si="30"/>
        <v>0.58973684210526311</v>
      </c>
      <c r="G357" t="s">
        <v>46</v>
      </c>
      <c r="H357">
        <v>86</v>
      </c>
      <c r="I357" s="9">
        <f t="shared" si="31"/>
        <v>26.058139534883722</v>
      </c>
      <c r="J357" t="s">
        <v>20</v>
      </c>
      <c r="K357" t="s">
        <v>21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6">
        <f t="shared" si="30"/>
        <v>0.36892473118279567</v>
      </c>
      <c r="G358" t="s">
        <v>13</v>
      </c>
      <c r="H358">
        <v>40</v>
      </c>
      <c r="I358" s="9">
        <f t="shared" si="31"/>
        <v>85.775000000000006</v>
      </c>
      <c r="J358" t="s">
        <v>106</v>
      </c>
      <c r="K358" t="s">
        <v>107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32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6">
        <f t="shared" si="30"/>
        <v>1.8491304347826087</v>
      </c>
      <c r="G359" t="s">
        <v>19</v>
      </c>
      <c r="H359">
        <v>41</v>
      </c>
      <c r="I359" s="9">
        <f t="shared" si="31"/>
        <v>103.73170731707317</v>
      </c>
      <c r="J359" t="s">
        <v>20</v>
      </c>
      <c r="K359" t="s">
        <v>21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6">
        <f t="shared" si="30"/>
        <v>0.11814432989690722</v>
      </c>
      <c r="G360" t="s">
        <v>13</v>
      </c>
      <c r="H360">
        <v>23</v>
      </c>
      <c r="I360" s="9">
        <f t="shared" si="31"/>
        <v>49.826086956521742</v>
      </c>
      <c r="J360" t="s">
        <v>14</v>
      </c>
      <c r="K360" t="s">
        <v>15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6">
        <f t="shared" si="30"/>
        <v>2.9870000000000001</v>
      </c>
      <c r="G361" t="s">
        <v>19</v>
      </c>
      <c r="H361">
        <v>187</v>
      </c>
      <c r="I361" s="9">
        <f t="shared" si="31"/>
        <v>63.893048128342244</v>
      </c>
      <c r="J361" t="s">
        <v>20</v>
      </c>
      <c r="K361" t="s">
        <v>21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6">
        <f t="shared" si="30"/>
        <v>2.2635175879396985</v>
      </c>
      <c r="G362" t="s">
        <v>19</v>
      </c>
      <c r="H362">
        <v>2875</v>
      </c>
      <c r="I362" s="9">
        <f t="shared" si="31"/>
        <v>47.002434782608695</v>
      </c>
      <c r="J362" t="s">
        <v>39</v>
      </c>
      <c r="K362" t="s">
        <v>40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32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6">
        <f t="shared" si="30"/>
        <v>1.7356363636363636</v>
      </c>
      <c r="G363" t="s">
        <v>19</v>
      </c>
      <c r="H363">
        <v>88</v>
      </c>
      <c r="I363" s="9">
        <f t="shared" si="31"/>
        <v>108.47727272727273</v>
      </c>
      <c r="J363" t="s">
        <v>20</v>
      </c>
      <c r="K363" t="s">
        <v>21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32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6">
        <f t="shared" si="30"/>
        <v>3.7175675675675675</v>
      </c>
      <c r="G364" t="s">
        <v>19</v>
      </c>
      <c r="H364">
        <v>191</v>
      </c>
      <c r="I364" s="9">
        <f t="shared" si="31"/>
        <v>72.015706806282722</v>
      </c>
      <c r="J364" t="s">
        <v>20</v>
      </c>
      <c r="K364" t="s">
        <v>21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22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6">
        <f t="shared" si="30"/>
        <v>1.601923076923077</v>
      </c>
      <c r="G365" t="s">
        <v>19</v>
      </c>
      <c r="H365">
        <v>139</v>
      </c>
      <c r="I365" s="9">
        <f t="shared" si="31"/>
        <v>59.928057553956833</v>
      </c>
      <c r="J365" t="s">
        <v>20</v>
      </c>
      <c r="K365" t="s">
        <v>21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22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6">
        <f t="shared" si="30"/>
        <v>16.163333333333334</v>
      </c>
      <c r="G366" t="s">
        <v>19</v>
      </c>
      <c r="H366">
        <v>186</v>
      </c>
      <c r="I366" s="9">
        <f t="shared" si="31"/>
        <v>78.209677419354833</v>
      </c>
      <c r="J366" t="s">
        <v>20</v>
      </c>
      <c r="K366" t="s">
        <v>21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6">
        <f t="shared" si="30"/>
        <v>7.3343749999999996</v>
      </c>
      <c r="G367" t="s">
        <v>19</v>
      </c>
      <c r="H367">
        <v>112</v>
      </c>
      <c r="I367" s="9">
        <f t="shared" si="31"/>
        <v>104.77678571428571</v>
      </c>
      <c r="J367" t="s">
        <v>25</v>
      </c>
      <c r="K367" t="s">
        <v>26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32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6">
        <f t="shared" si="30"/>
        <v>5.9211111111111112</v>
      </c>
      <c r="G368" t="s">
        <v>19</v>
      </c>
      <c r="H368">
        <v>101</v>
      </c>
      <c r="I368" s="9">
        <f t="shared" si="31"/>
        <v>105.52475247524752</v>
      </c>
      <c r="J368" t="s">
        <v>20</v>
      </c>
      <c r="K368" t="s">
        <v>21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32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6">
        <f t="shared" si="30"/>
        <v>0.18888888888888888</v>
      </c>
      <c r="G369" t="s">
        <v>13</v>
      </c>
      <c r="H369">
        <v>75</v>
      </c>
      <c r="I369" s="9">
        <f t="shared" si="31"/>
        <v>24.933333333333334</v>
      </c>
      <c r="J369" t="s">
        <v>20</v>
      </c>
      <c r="K369" t="s">
        <v>21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32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6">
        <f t="shared" si="30"/>
        <v>2.7680769230769231</v>
      </c>
      <c r="G370" t="s">
        <v>19</v>
      </c>
      <c r="H370">
        <v>206</v>
      </c>
      <c r="I370" s="9">
        <f t="shared" si="31"/>
        <v>69.873786407766985</v>
      </c>
      <c r="J370" t="s">
        <v>39</v>
      </c>
      <c r="K370" t="s">
        <v>40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6">
        <f t="shared" si="30"/>
        <v>2.730185185185185</v>
      </c>
      <c r="G371" t="s">
        <v>19</v>
      </c>
      <c r="H371">
        <v>154</v>
      </c>
      <c r="I371" s="9">
        <f t="shared" si="31"/>
        <v>95.733766233766232</v>
      </c>
      <c r="J371" t="s">
        <v>20</v>
      </c>
      <c r="K371" t="s">
        <v>21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6">
        <f t="shared" si="30"/>
        <v>1.593633125556545</v>
      </c>
      <c r="G372" t="s">
        <v>19</v>
      </c>
      <c r="H372">
        <v>5966</v>
      </c>
      <c r="I372" s="9">
        <f t="shared" si="31"/>
        <v>29.997485752598056</v>
      </c>
      <c r="J372" t="s">
        <v>20</v>
      </c>
      <c r="K372" t="s">
        <v>21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32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6">
        <f t="shared" si="30"/>
        <v>0.67869978858350954</v>
      </c>
      <c r="G373" t="s">
        <v>13</v>
      </c>
      <c r="H373">
        <v>2176</v>
      </c>
      <c r="I373" s="9">
        <f t="shared" si="31"/>
        <v>59.011948529411768</v>
      </c>
      <c r="J373" t="s">
        <v>20</v>
      </c>
      <c r="K373" t="s">
        <v>21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32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6">
        <f t="shared" si="30"/>
        <v>15.915555555555555</v>
      </c>
      <c r="G374" t="s">
        <v>19</v>
      </c>
      <c r="H374">
        <v>169</v>
      </c>
      <c r="I374" s="9">
        <f t="shared" si="31"/>
        <v>84.757396449704146</v>
      </c>
      <c r="J374" t="s">
        <v>20</v>
      </c>
      <c r="K374" t="s">
        <v>21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6">
        <f t="shared" si="30"/>
        <v>7.3018222222222224</v>
      </c>
      <c r="G375" t="s">
        <v>19</v>
      </c>
      <c r="H375">
        <v>2106</v>
      </c>
      <c r="I375" s="9">
        <f t="shared" si="31"/>
        <v>78.010921177587846</v>
      </c>
      <c r="J375" t="s">
        <v>20</v>
      </c>
      <c r="K375" t="s">
        <v>21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32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6">
        <f t="shared" si="30"/>
        <v>0.13185782556750297</v>
      </c>
      <c r="G376" t="s">
        <v>13</v>
      </c>
      <c r="H376">
        <v>441</v>
      </c>
      <c r="I376" s="9">
        <f t="shared" si="31"/>
        <v>50.05215419501134</v>
      </c>
      <c r="J376" t="s">
        <v>20</v>
      </c>
      <c r="K376" t="s">
        <v>21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6">
        <f t="shared" si="30"/>
        <v>0.54777777777777781</v>
      </c>
      <c r="G377" t="s">
        <v>13</v>
      </c>
      <c r="H377">
        <v>25</v>
      </c>
      <c r="I377" s="9">
        <f t="shared" si="31"/>
        <v>59.16</v>
      </c>
      <c r="J377" t="s">
        <v>20</v>
      </c>
      <c r="K377" t="s">
        <v>21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6">
        <f t="shared" si="30"/>
        <v>3.6102941176470589</v>
      </c>
      <c r="G378" t="s">
        <v>19</v>
      </c>
      <c r="H378">
        <v>131</v>
      </c>
      <c r="I378" s="9">
        <f t="shared" si="31"/>
        <v>93.702290076335885</v>
      </c>
      <c r="J378" t="s">
        <v>20</v>
      </c>
      <c r="K378" t="s">
        <v>21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22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6">
        <f t="shared" si="30"/>
        <v>0.10257545271629778</v>
      </c>
      <c r="G379" t="s">
        <v>13</v>
      </c>
      <c r="H379">
        <v>127</v>
      </c>
      <c r="I379" s="9">
        <f t="shared" si="31"/>
        <v>40.14173228346457</v>
      </c>
      <c r="J379" t="s">
        <v>20</v>
      </c>
      <c r="K379" t="s">
        <v>21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32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6">
        <f t="shared" si="30"/>
        <v>0.13962962962962963</v>
      </c>
      <c r="G380" t="s">
        <v>13</v>
      </c>
      <c r="H380">
        <v>355</v>
      </c>
      <c r="I380" s="9">
        <f t="shared" si="31"/>
        <v>70.090140845070422</v>
      </c>
      <c r="J380" t="s">
        <v>20</v>
      </c>
      <c r="K380" t="s">
        <v>21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6">
        <f t="shared" si="30"/>
        <v>0.40444444444444444</v>
      </c>
      <c r="G381" t="s">
        <v>13</v>
      </c>
      <c r="H381">
        <v>44</v>
      </c>
      <c r="I381" s="9">
        <f t="shared" si="31"/>
        <v>66.181818181818187</v>
      </c>
      <c r="J381" t="s">
        <v>39</v>
      </c>
      <c r="K381" t="s">
        <v>40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32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6">
        <f t="shared" si="30"/>
        <v>1.6032</v>
      </c>
      <c r="G382" t="s">
        <v>19</v>
      </c>
      <c r="H382">
        <v>84</v>
      </c>
      <c r="I382" s="9">
        <f t="shared" si="31"/>
        <v>47.714285714285715</v>
      </c>
      <c r="J382" t="s">
        <v>20</v>
      </c>
      <c r="K382" t="s">
        <v>21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32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6">
        <f t="shared" si="30"/>
        <v>1.8394339622641509</v>
      </c>
      <c r="G383" t="s">
        <v>19</v>
      </c>
      <c r="H383">
        <v>155</v>
      </c>
      <c r="I383" s="9">
        <f t="shared" si="31"/>
        <v>62.896774193548389</v>
      </c>
      <c r="J383" t="s">
        <v>20</v>
      </c>
      <c r="K383" t="s">
        <v>21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32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6">
        <f t="shared" si="30"/>
        <v>0.63769230769230767</v>
      </c>
      <c r="G384" t="s">
        <v>13</v>
      </c>
      <c r="H384">
        <v>67</v>
      </c>
      <c r="I384" s="9">
        <f t="shared" si="31"/>
        <v>86.611940298507463</v>
      </c>
      <c r="J384" t="s">
        <v>20</v>
      </c>
      <c r="K384" t="s">
        <v>21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6">
        <f t="shared" si="30"/>
        <v>2.2538095238095237</v>
      </c>
      <c r="G385" t="s">
        <v>19</v>
      </c>
      <c r="H385">
        <v>189</v>
      </c>
      <c r="I385" s="9">
        <f t="shared" si="31"/>
        <v>75.126984126984127</v>
      </c>
      <c r="J385" t="s">
        <v>20</v>
      </c>
      <c r="K385" t="s">
        <v>21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6">
        <f t="shared" si="30"/>
        <v>1.7200961538461539</v>
      </c>
      <c r="G386" t="s">
        <v>19</v>
      </c>
      <c r="H386">
        <v>4799</v>
      </c>
      <c r="I386" s="9">
        <f t="shared" si="31"/>
        <v>41.004167534903104</v>
      </c>
      <c r="J386" t="s">
        <v>20</v>
      </c>
      <c r="K386" t="s">
        <v>21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41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6">
        <f t="shared" ref="F387:F450" si="36">(E387/D387)</f>
        <v>1.4616709511568124</v>
      </c>
      <c r="G387" t="s">
        <v>19</v>
      </c>
      <c r="H387">
        <v>1137</v>
      </c>
      <c r="I387" s="9">
        <f t="shared" ref="I387:I450" si="37">IF(H387,E387/H387,0)</f>
        <v>50.007915567282325</v>
      </c>
      <c r="J387" t="s">
        <v>20</v>
      </c>
      <c r="K387" t="s">
        <v>21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40">LEFT(R387, SEARCH("/",R387,2)-1)</f>
        <v>publishing</v>
      </c>
      <c r="T387" t="str">
        <f t="shared" ref="T387:T450" si="41">RIGHT(R387,LEN(R387)-SEARCH("/",R387,2))</f>
        <v>nonfiction</v>
      </c>
    </row>
    <row r="388" spans="1:20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6">
        <f t="shared" si="36"/>
        <v>0.76423616236162362</v>
      </c>
      <c r="G388" t="s">
        <v>13</v>
      </c>
      <c r="H388">
        <v>1068</v>
      </c>
      <c r="I388" s="9">
        <f t="shared" si="37"/>
        <v>96.960674157303373</v>
      </c>
      <c r="J388" t="s">
        <v>20</v>
      </c>
      <c r="K388" t="s">
        <v>21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32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6">
        <f t="shared" si="36"/>
        <v>0.39261467889908258</v>
      </c>
      <c r="G389" t="s">
        <v>13</v>
      </c>
      <c r="H389">
        <v>424</v>
      </c>
      <c r="I389" s="9">
        <f t="shared" si="37"/>
        <v>100.93160377358491</v>
      </c>
      <c r="J389" t="s">
        <v>20</v>
      </c>
      <c r="K389" t="s">
        <v>21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6">
        <f t="shared" si="36"/>
        <v>0.11270034843205574</v>
      </c>
      <c r="G390" t="s">
        <v>73</v>
      </c>
      <c r="H390">
        <v>145</v>
      </c>
      <c r="I390" s="9">
        <f t="shared" si="37"/>
        <v>89.227586206896547</v>
      </c>
      <c r="J390" t="s">
        <v>97</v>
      </c>
      <c r="K390" t="s">
        <v>98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6">
        <f t="shared" si="36"/>
        <v>1.2211084337349398</v>
      </c>
      <c r="G391" t="s">
        <v>19</v>
      </c>
      <c r="H391">
        <v>1152</v>
      </c>
      <c r="I391" s="9">
        <f t="shared" si="37"/>
        <v>87.979166666666671</v>
      </c>
      <c r="J391" t="s">
        <v>20</v>
      </c>
      <c r="K391" t="s">
        <v>21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32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6">
        <f t="shared" si="36"/>
        <v>1.8654166666666667</v>
      </c>
      <c r="G392" t="s">
        <v>19</v>
      </c>
      <c r="H392">
        <v>50</v>
      </c>
      <c r="I392" s="9">
        <f t="shared" si="37"/>
        <v>89.54</v>
      </c>
      <c r="J392" t="s">
        <v>20</v>
      </c>
      <c r="K392" t="s">
        <v>21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6">
        <f t="shared" si="36"/>
        <v>7.27317880794702E-2</v>
      </c>
      <c r="G393" t="s">
        <v>13</v>
      </c>
      <c r="H393">
        <v>151</v>
      </c>
      <c r="I393" s="9">
        <f t="shared" si="37"/>
        <v>29.09271523178808</v>
      </c>
      <c r="J393" t="s">
        <v>20</v>
      </c>
      <c r="K393" t="s">
        <v>21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6">
        <f t="shared" si="36"/>
        <v>0.65642371234207963</v>
      </c>
      <c r="G394" t="s">
        <v>13</v>
      </c>
      <c r="H394">
        <v>1608</v>
      </c>
      <c r="I394" s="9">
        <f t="shared" si="37"/>
        <v>42.006218905472636</v>
      </c>
      <c r="J394" t="s">
        <v>20</v>
      </c>
      <c r="K394" t="s">
        <v>21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6">
        <f t="shared" si="36"/>
        <v>2.2896178343949045</v>
      </c>
      <c r="G395" t="s">
        <v>19</v>
      </c>
      <c r="H395">
        <v>3059</v>
      </c>
      <c r="I395" s="9">
        <f t="shared" si="37"/>
        <v>47.004903563255965</v>
      </c>
      <c r="J395" t="s">
        <v>14</v>
      </c>
      <c r="K395" t="s">
        <v>15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6">
        <f t="shared" si="36"/>
        <v>4.6937499999999996</v>
      </c>
      <c r="G396" t="s">
        <v>19</v>
      </c>
      <c r="H396">
        <v>34</v>
      </c>
      <c r="I396" s="9">
        <f t="shared" si="37"/>
        <v>110.44117647058823</v>
      </c>
      <c r="J396" t="s">
        <v>20</v>
      </c>
      <c r="K396" t="s">
        <v>21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6">
        <f t="shared" si="36"/>
        <v>1.3011267605633803</v>
      </c>
      <c r="G397" t="s">
        <v>19</v>
      </c>
      <c r="H397">
        <v>220</v>
      </c>
      <c r="I397" s="9">
        <f t="shared" si="37"/>
        <v>41.990909090909092</v>
      </c>
      <c r="J397" t="s">
        <v>20</v>
      </c>
      <c r="K397" t="s">
        <v>21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32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6">
        <f t="shared" si="36"/>
        <v>1.6705422993492407</v>
      </c>
      <c r="G398" t="s">
        <v>19</v>
      </c>
      <c r="H398">
        <v>1604</v>
      </c>
      <c r="I398" s="9">
        <f t="shared" si="37"/>
        <v>48.012468827930178</v>
      </c>
      <c r="J398" t="s">
        <v>25</v>
      </c>
      <c r="K398" t="s">
        <v>26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6">
        <f t="shared" si="36"/>
        <v>1.738641975308642</v>
      </c>
      <c r="G399" t="s">
        <v>19</v>
      </c>
      <c r="H399">
        <v>454</v>
      </c>
      <c r="I399" s="9">
        <f t="shared" si="37"/>
        <v>31.019823788546255</v>
      </c>
      <c r="J399" t="s">
        <v>20</v>
      </c>
      <c r="K399" t="s">
        <v>21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22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6">
        <f t="shared" si="36"/>
        <v>7.1776470588235295</v>
      </c>
      <c r="G400" t="s">
        <v>19</v>
      </c>
      <c r="H400">
        <v>123</v>
      </c>
      <c r="I400" s="9">
        <f t="shared" si="37"/>
        <v>99.203252032520325</v>
      </c>
      <c r="J400" t="s">
        <v>106</v>
      </c>
      <c r="K400" t="s">
        <v>107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6">
        <f t="shared" si="36"/>
        <v>0.63850976361767731</v>
      </c>
      <c r="G401" t="s">
        <v>13</v>
      </c>
      <c r="H401">
        <v>941</v>
      </c>
      <c r="I401" s="9">
        <f t="shared" si="37"/>
        <v>66.022316684378325</v>
      </c>
      <c r="J401" t="s">
        <v>20</v>
      </c>
      <c r="K401" t="s">
        <v>21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6">
        <f t="shared" si="36"/>
        <v>0.02</v>
      </c>
      <c r="G402" t="s">
        <v>13</v>
      </c>
      <c r="H402">
        <v>1</v>
      </c>
      <c r="I402" s="9">
        <f t="shared" si="37"/>
        <v>2</v>
      </c>
      <c r="J402" t="s">
        <v>20</v>
      </c>
      <c r="K402" t="s">
        <v>21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6">
        <f t="shared" si="36"/>
        <v>15.302222222222222</v>
      </c>
      <c r="G403" t="s">
        <v>19</v>
      </c>
      <c r="H403">
        <v>299</v>
      </c>
      <c r="I403" s="9">
        <f t="shared" si="37"/>
        <v>46.060200668896321</v>
      </c>
      <c r="J403" t="s">
        <v>20</v>
      </c>
      <c r="K403" t="s">
        <v>21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32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6">
        <f t="shared" si="36"/>
        <v>0.40356164383561643</v>
      </c>
      <c r="G404" t="s">
        <v>13</v>
      </c>
      <c r="H404">
        <v>40</v>
      </c>
      <c r="I404" s="9">
        <f t="shared" si="37"/>
        <v>73.650000000000006</v>
      </c>
      <c r="J404" t="s">
        <v>20</v>
      </c>
      <c r="K404" t="s">
        <v>21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6">
        <f t="shared" si="36"/>
        <v>0.86220633299284988</v>
      </c>
      <c r="G405" t="s">
        <v>13</v>
      </c>
      <c r="H405">
        <v>3015</v>
      </c>
      <c r="I405" s="9">
        <f t="shared" si="37"/>
        <v>55.99336650082919</v>
      </c>
      <c r="J405" t="s">
        <v>14</v>
      </c>
      <c r="K405" t="s">
        <v>15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32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6">
        <f t="shared" si="36"/>
        <v>3.1558486707566464</v>
      </c>
      <c r="G406" t="s">
        <v>19</v>
      </c>
      <c r="H406">
        <v>2237</v>
      </c>
      <c r="I406" s="9">
        <f t="shared" si="37"/>
        <v>68.985695127402778</v>
      </c>
      <c r="J406" t="s">
        <v>20</v>
      </c>
      <c r="K406" t="s">
        <v>21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32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6">
        <f t="shared" si="36"/>
        <v>0.89618243243243245</v>
      </c>
      <c r="G407" t="s">
        <v>13</v>
      </c>
      <c r="H407">
        <v>435</v>
      </c>
      <c r="I407" s="9">
        <f t="shared" si="37"/>
        <v>60.981609195402299</v>
      </c>
      <c r="J407" t="s">
        <v>20</v>
      </c>
      <c r="K407" t="s">
        <v>21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32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6">
        <f t="shared" si="36"/>
        <v>1.8214503816793892</v>
      </c>
      <c r="G408" t="s">
        <v>19</v>
      </c>
      <c r="H408">
        <v>645</v>
      </c>
      <c r="I408" s="9">
        <f t="shared" si="37"/>
        <v>110.98139534883721</v>
      </c>
      <c r="J408" t="s">
        <v>20</v>
      </c>
      <c r="K408" t="s">
        <v>21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6">
        <f t="shared" si="36"/>
        <v>3.5588235294117645</v>
      </c>
      <c r="G409" t="s">
        <v>19</v>
      </c>
      <c r="H409">
        <v>484</v>
      </c>
      <c r="I409" s="9">
        <f t="shared" si="37"/>
        <v>25</v>
      </c>
      <c r="J409" t="s">
        <v>35</v>
      </c>
      <c r="K409" t="s">
        <v>36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32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6">
        <f t="shared" si="36"/>
        <v>1.3183695652173912</v>
      </c>
      <c r="G410" t="s">
        <v>19</v>
      </c>
      <c r="H410">
        <v>154</v>
      </c>
      <c r="I410" s="9">
        <f t="shared" si="37"/>
        <v>78.759740259740255</v>
      </c>
      <c r="J410" t="s">
        <v>14</v>
      </c>
      <c r="K410" t="s">
        <v>15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6">
        <f t="shared" si="36"/>
        <v>0.46315634218289087</v>
      </c>
      <c r="G411" t="s">
        <v>13</v>
      </c>
      <c r="H411">
        <v>714</v>
      </c>
      <c r="I411" s="9">
        <f t="shared" si="37"/>
        <v>87.960784313725483</v>
      </c>
      <c r="J411" t="s">
        <v>20</v>
      </c>
      <c r="K411" t="s">
        <v>21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22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6">
        <f t="shared" si="36"/>
        <v>0.36132726089785294</v>
      </c>
      <c r="G412" t="s">
        <v>46</v>
      </c>
      <c r="H412">
        <v>1111</v>
      </c>
      <c r="I412" s="9">
        <f t="shared" si="37"/>
        <v>49.987398739873989</v>
      </c>
      <c r="J412" t="s">
        <v>20</v>
      </c>
      <c r="K412" t="s">
        <v>21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6">
        <f t="shared" si="36"/>
        <v>1.0462820512820512</v>
      </c>
      <c r="G413" t="s">
        <v>19</v>
      </c>
      <c r="H413">
        <v>82</v>
      </c>
      <c r="I413" s="9">
        <f t="shared" si="37"/>
        <v>99.524390243902445</v>
      </c>
      <c r="J413" t="s">
        <v>20</v>
      </c>
      <c r="K413" t="s">
        <v>21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32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6">
        <f t="shared" si="36"/>
        <v>6.6885714285714286</v>
      </c>
      <c r="G414" t="s">
        <v>19</v>
      </c>
      <c r="H414">
        <v>134</v>
      </c>
      <c r="I414" s="9">
        <f t="shared" si="37"/>
        <v>104.82089552238806</v>
      </c>
      <c r="J414" t="s">
        <v>20</v>
      </c>
      <c r="K414" t="s">
        <v>21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6">
        <f t="shared" si="36"/>
        <v>0.62072823218997364</v>
      </c>
      <c r="G415" t="s">
        <v>46</v>
      </c>
      <c r="H415">
        <v>1089</v>
      </c>
      <c r="I415" s="9">
        <f t="shared" si="37"/>
        <v>108.01469237832875</v>
      </c>
      <c r="J415" t="s">
        <v>20</v>
      </c>
      <c r="K415" t="s">
        <v>21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6">
        <f t="shared" si="36"/>
        <v>0.84699787460148779</v>
      </c>
      <c r="G416" t="s">
        <v>13</v>
      </c>
      <c r="H416">
        <v>5497</v>
      </c>
      <c r="I416" s="9">
        <f t="shared" si="37"/>
        <v>28.998544660724033</v>
      </c>
      <c r="J416" t="s">
        <v>20</v>
      </c>
      <c r="K416" t="s">
        <v>21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6">
        <f t="shared" si="36"/>
        <v>0.11059030837004405</v>
      </c>
      <c r="G417" t="s">
        <v>13</v>
      </c>
      <c r="H417">
        <v>418</v>
      </c>
      <c r="I417" s="9">
        <f t="shared" si="37"/>
        <v>30.028708133971293</v>
      </c>
      <c r="J417" t="s">
        <v>20</v>
      </c>
      <c r="K417" t="s">
        <v>21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32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6">
        <f t="shared" si="36"/>
        <v>0.43838781575037145</v>
      </c>
      <c r="G418" t="s">
        <v>13</v>
      </c>
      <c r="H418">
        <v>1439</v>
      </c>
      <c r="I418" s="9">
        <f t="shared" si="37"/>
        <v>41.005559416261292</v>
      </c>
      <c r="J418" t="s">
        <v>20</v>
      </c>
      <c r="K418" t="s">
        <v>21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6">
        <f t="shared" si="36"/>
        <v>0.55470588235294116</v>
      </c>
      <c r="G419" t="s">
        <v>13</v>
      </c>
      <c r="H419">
        <v>15</v>
      </c>
      <c r="I419" s="9">
        <f t="shared" si="37"/>
        <v>62.866666666666667</v>
      </c>
      <c r="J419" t="s">
        <v>20</v>
      </c>
      <c r="K419" t="s">
        <v>21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32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6">
        <f t="shared" si="36"/>
        <v>0.57399511301160655</v>
      </c>
      <c r="G420" t="s">
        <v>13</v>
      </c>
      <c r="H420">
        <v>1999</v>
      </c>
      <c r="I420" s="9">
        <f t="shared" si="37"/>
        <v>47.005002501250623</v>
      </c>
      <c r="J420" t="s">
        <v>14</v>
      </c>
      <c r="K420" t="s">
        <v>15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6">
        <f t="shared" si="36"/>
        <v>1.2343497363796134</v>
      </c>
      <c r="G421" t="s">
        <v>19</v>
      </c>
      <c r="H421">
        <v>5203</v>
      </c>
      <c r="I421" s="9">
        <f t="shared" si="37"/>
        <v>26.997693638285604</v>
      </c>
      <c r="J421" t="s">
        <v>20</v>
      </c>
      <c r="K421" t="s">
        <v>21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27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6">
        <f t="shared" si="36"/>
        <v>1.2846</v>
      </c>
      <c r="G422" t="s">
        <v>19</v>
      </c>
      <c r="H422">
        <v>94</v>
      </c>
      <c r="I422" s="9">
        <f t="shared" si="37"/>
        <v>68.329787234042556</v>
      </c>
      <c r="J422" t="s">
        <v>20</v>
      </c>
      <c r="K422" t="s">
        <v>21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32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6">
        <f t="shared" si="36"/>
        <v>0.63989361702127656</v>
      </c>
      <c r="G423" t="s">
        <v>13</v>
      </c>
      <c r="H423">
        <v>118</v>
      </c>
      <c r="I423" s="9">
        <f t="shared" si="37"/>
        <v>50.974576271186443</v>
      </c>
      <c r="J423" t="s">
        <v>20</v>
      </c>
      <c r="K423" t="s">
        <v>21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6">
        <f t="shared" si="36"/>
        <v>1.2729885057471264</v>
      </c>
      <c r="G424" t="s">
        <v>19</v>
      </c>
      <c r="H424">
        <v>205</v>
      </c>
      <c r="I424" s="9">
        <f t="shared" si="37"/>
        <v>54.024390243902438</v>
      </c>
      <c r="J424" t="s">
        <v>20</v>
      </c>
      <c r="K424" t="s">
        <v>21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32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6">
        <f t="shared" si="36"/>
        <v>0.10638024357239513</v>
      </c>
      <c r="G425" t="s">
        <v>13</v>
      </c>
      <c r="H425">
        <v>162</v>
      </c>
      <c r="I425" s="9">
        <f t="shared" si="37"/>
        <v>97.055555555555557</v>
      </c>
      <c r="J425" t="s">
        <v>20</v>
      </c>
      <c r="K425" t="s">
        <v>21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6">
        <f t="shared" si="36"/>
        <v>0.40470588235294119</v>
      </c>
      <c r="G426" t="s">
        <v>13</v>
      </c>
      <c r="H426">
        <v>83</v>
      </c>
      <c r="I426" s="9">
        <f t="shared" si="37"/>
        <v>24.867469879518072</v>
      </c>
      <c r="J426" t="s">
        <v>20</v>
      </c>
      <c r="K426" t="s">
        <v>21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6">
        <f t="shared" si="36"/>
        <v>2.8766666666666665</v>
      </c>
      <c r="G427" t="s">
        <v>19</v>
      </c>
      <c r="H427">
        <v>92</v>
      </c>
      <c r="I427" s="9">
        <f t="shared" si="37"/>
        <v>84.423913043478265</v>
      </c>
      <c r="J427" t="s">
        <v>20</v>
      </c>
      <c r="K427" t="s">
        <v>21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6">
        <f t="shared" si="36"/>
        <v>5.7294444444444448</v>
      </c>
      <c r="G428" t="s">
        <v>19</v>
      </c>
      <c r="H428">
        <v>219</v>
      </c>
      <c r="I428" s="9">
        <f t="shared" si="37"/>
        <v>47.091324200913242</v>
      </c>
      <c r="J428" t="s">
        <v>20</v>
      </c>
      <c r="K428" t="s">
        <v>21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32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6">
        <f t="shared" si="36"/>
        <v>1.1290429799426933</v>
      </c>
      <c r="G429" t="s">
        <v>19</v>
      </c>
      <c r="H429">
        <v>2526</v>
      </c>
      <c r="I429" s="9">
        <f t="shared" si="37"/>
        <v>77.996041171813147</v>
      </c>
      <c r="J429" t="s">
        <v>20</v>
      </c>
      <c r="K429" t="s">
        <v>21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32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6">
        <f t="shared" si="36"/>
        <v>0.46387573964497042</v>
      </c>
      <c r="G430" t="s">
        <v>13</v>
      </c>
      <c r="H430">
        <v>747</v>
      </c>
      <c r="I430" s="9">
        <f t="shared" si="37"/>
        <v>62.967871485943775</v>
      </c>
      <c r="J430" t="s">
        <v>20</v>
      </c>
      <c r="K430" t="s">
        <v>21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6">
        <f t="shared" si="36"/>
        <v>0.90675916230366493</v>
      </c>
      <c r="G431" t="s">
        <v>73</v>
      </c>
      <c r="H431">
        <v>2138</v>
      </c>
      <c r="I431" s="9">
        <f t="shared" si="37"/>
        <v>81.006080449017773</v>
      </c>
      <c r="J431" t="s">
        <v>20</v>
      </c>
      <c r="K431" t="s">
        <v>21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6">
        <f t="shared" si="36"/>
        <v>0.67740740740740746</v>
      </c>
      <c r="G432" t="s">
        <v>13</v>
      </c>
      <c r="H432">
        <v>84</v>
      </c>
      <c r="I432" s="9">
        <f t="shared" si="37"/>
        <v>65.321428571428569</v>
      </c>
      <c r="J432" t="s">
        <v>20</v>
      </c>
      <c r="K432" t="s">
        <v>21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32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6">
        <f t="shared" si="36"/>
        <v>1.9249019607843136</v>
      </c>
      <c r="G433" t="s">
        <v>19</v>
      </c>
      <c r="H433">
        <v>94</v>
      </c>
      <c r="I433" s="9">
        <f t="shared" si="37"/>
        <v>104.43617021276596</v>
      </c>
      <c r="J433" t="s">
        <v>20</v>
      </c>
      <c r="K433" t="s">
        <v>21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32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6">
        <f t="shared" si="36"/>
        <v>0.82714285714285718</v>
      </c>
      <c r="G434" t="s">
        <v>13</v>
      </c>
      <c r="H434">
        <v>91</v>
      </c>
      <c r="I434" s="9">
        <f t="shared" si="37"/>
        <v>69.989010989010993</v>
      </c>
      <c r="J434" t="s">
        <v>20</v>
      </c>
      <c r="K434" t="s">
        <v>21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32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6">
        <f t="shared" si="36"/>
        <v>0.54163920922570019</v>
      </c>
      <c r="G435" t="s">
        <v>13</v>
      </c>
      <c r="H435">
        <v>792</v>
      </c>
      <c r="I435" s="9">
        <f t="shared" si="37"/>
        <v>83.023989898989896</v>
      </c>
      <c r="J435" t="s">
        <v>20</v>
      </c>
      <c r="K435" t="s">
        <v>21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6">
        <f t="shared" si="36"/>
        <v>0.16722222222222222</v>
      </c>
      <c r="G436" t="s">
        <v>73</v>
      </c>
      <c r="H436">
        <v>10</v>
      </c>
      <c r="I436" s="9">
        <f t="shared" si="37"/>
        <v>90.3</v>
      </c>
      <c r="J436" t="s">
        <v>14</v>
      </c>
      <c r="K436" t="s">
        <v>15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32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6">
        <f t="shared" si="36"/>
        <v>1.168766404199475</v>
      </c>
      <c r="G437" t="s">
        <v>19</v>
      </c>
      <c r="H437">
        <v>1713</v>
      </c>
      <c r="I437" s="9">
        <f t="shared" si="37"/>
        <v>103.98131932282546</v>
      </c>
      <c r="J437" t="s">
        <v>106</v>
      </c>
      <c r="K437" t="s">
        <v>107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32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6">
        <f t="shared" si="36"/>
        <v>10.521538461538462</v>
      </c>
      <c r="G438" t="s">
        <v>19</v>
      </c>
      <c r="H438">
        <v>249</v>
      </c>
      <c r="I438" s="9">
        <f t="shared" si="37"/>
        <v>54.931726907630519</v>
      </c>
      <c r="J438" t="s">
        <v>20</v>
      </c>
      <c r="K438" t="s">
        <v>21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6">
        <f t="shared" si="36"/>
        <v>1.2307407407407407</v>
      </c>
      <c r="G439" t="s">
        <v>19</v>
      </c>
      <c r="H439">
        <v>192</v>
      </c>
      <c r="I439" s="9">
        <f t="shared" si="37"/>
        <v>51.921875</v>
      </c>
      <c r="J439" t="s">
        <v>20</v>
      </c>
      <c r="K439" t="s">
        <v>21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6">
        <f t="shared" si="36"/>
        <v>1.7863855421686747</v>
      </c>
      <c r="G440" t="s">
        <v>19</v>
      </c>
      <c r="H440">
        <v>247</v>
      </c>
      <c r="I440" s="9">
        <f t="shared" si="37"/>
        <v>60.02834008097166</v>
      </c>
      <c r="J440" t="s">
        <v>20</v>
      </c>
      <c r="K440" t="s">
        <v>21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32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6">
        <f t="shared" si="36"/>
        <v>3.5528169014084505</v>
      </c>
      <c r="G441" t="s">
        <v>19</v>
      </c>
      <c r="H441">
        <v>2293</v>
      </c>
      <c r="I441" s="9">
        <f t="shared" si="37"/>
        <v>44.003488879197555</v>
      </c>
      <c r="J441" t="s">
        <v>20</v>
      </c>
      <c r="K441" t="s">
        <v>21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6">
        <f t="shared" si="36"/>
        <v>1.6190634146341463</v>
      </c>
      <c r="G442" t="s">
        <v>19</v>
      </c>
      <c r="H442">
        <v>3131</v>
      </c>
      <c r="I442" s="9">
        <f t="shared" si="37"/>
        <v>53.003513254551258</v>
      </c>
      <c r="J442" t="s">
        <v>20</v>
      </c>
      <c r="K442" t="s">
        <v>21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6">
        <f t="shared" si="36"/>
        <v>0.24914285714285714</v>
      </c>
      <c r="G443" t="s">
        <v>13</v>
      </c>
      <c r="H443">
        <v>32</v>
      </c>
      <c r="I443" s="9">
        <f t="shared" si="37"/>
        <v>54.5</v>
      </c>
      <c r="J443" t="s">
        <v>20</v>
      </c>
      <c r="K443" t="s">
        <v>21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6">
        <f t="shared" si="36"/>
        <v>1.9872222222222222</v>
      </c>
      <c r="G444" t="s">
        <v>19</v>
      </c>
      <c r="H444">
        <v>143</v>
      </c>
      <c r="I444" s="9">
        <f t="shared" si="37"/>
        <v>75.04195804195804</v>
      </c>
      <c r="J444" t="s">
        <v>106</v>
      </c>
      <c r="K444" t="s">
        <v>107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32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6">
        <f t="shared" si="36"/>
        <v>0.34752688172043011</v>
      </c>
      <c r="G445" t="s">
        <v>73</v>
      </c>
      <c r="H445">
        <v>90</v>
      </c>
      <c r="I445" s="9">
        <f t="shared" si="37"/>
        <v>35.911111111111111</v>
      </c>
      <c r="J445" t="s">
        <v>20</v>
      </c>
      <c r="K445" t="s">
        <v>21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32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6">
        <f t="shared" si="36"/>
        <v>1.7641935483870967</v>
      </c>
      <c r="G446" t="s">
        <v>19</v>
      </c>
      <c r="H446">
        <v>296</v>
      </c>
      <c r="I446" s="9">
        <f t="shared" si="37"/>
        <v>36.952702702702702</v>
      </c>
      <c r="J446" t="s">
        <v>20</v>
      </c>
      <c r="K446" t="s">
        <v>21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6">
        <f t="shared" si="36"/>
        <v>5.1138095238095236</v>
      </c>
      <c r="G447" t="s">
        <v>19</v>
      </c>
      <c r="H447">
        <v>170</v>
      </c>
      <c r="I447" s="9">
        <f t="shared" si="37"/>
        <v>63.170588235294119</v>
      </c>
      <c r="J447" t="s">
        <v>20</v>
      </c>
      <c r="K447" t="s">
        <v>21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32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6">
        <f t="shared" si="36"/>
        <v>0.82044117647058823</v>
      </c>
      <c r="G448" t="s">
        <v>13</v>
      </c>
      <c r="H448">
        <v>186</v>
      </c>
      <c r="I448" s="9">
        <f t="shared" si="37"/>
        <v>29.99462365591398</v>
      </c>
      <c r="J448" t="s">
        <v>20</v>
      </c>
      <c r="K448" t="s">
        <v>21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6">
        <f t="shared" si="36"/>
        <v>0.24326030927835052</v>
      </c>
      <c r="G449" t="s">
        <v>73</v>
      </c>
      <c r="H449">
        <v>439</v>
      </c>
      <c r="I449" s="9">
        <f t="shared" si="37"/>
        <v>86</v>
      </c>
      <c r="J449" t="s">
        <v>39</v>
      </c>
      <c r="K449" t="s">
        <v>40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6">
        <f t="shared" si="36"/>
        <v>0.50482758620689661</v>
      </c>
      <c r="G450" t="s">
        <v>13</v>
      </c>
      <c r="H450">
        <v>605</v>
      </c>
      <c r="I450" s="9">
        <f t="shared" si="37"/>
        <v>75.014876033057845</v>
      </c>
      <c r="J450" t="s">
        <v>20</v>
      </c>
      <c r="K450" t="s">
        <v>21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88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6">
        <f t="shared" ref="F451:F514" si="42">(E451/D451)</f>
        <v>9.67</v>
      </c>
      <c r="G451" t="s">
        <v>19</v>
      </c>
      <c r="H451">
        <v>86</v>
      </c>
      <c r="I451" s="9">
        <f t="shared" ref="I451:I514" si="43">IF(H451,E451/H451,0)</f>
        <v>101.19767441860465</v>
      </c>
      <c r="J451" t="s">
        <v>35</v>
      </c>
      <c r="K451" t="s">
        <v>36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6">LEFT(R451, SEARCH("/",R451,2)-1)</f>
        <v>games</v>
      </c>
      <c r="T451" t="str">
        <f t="shared" ref="T451:T514" si="47">RIGHT(R451,LEN(R451)-SEARCH("/",R451,2))</f>
        <v>video games</v>
      </c>
    </row>
    <row r="452" spans="1:20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6">
        <f t="shared" si="42"/>
        <v>0.04</v>
      </c>
      <c r="G452" t="s">
        <v>13</v>
      </c>
      <c r="H452">
        <v>1</v>
      </c>
      <c r="I452" s="9">
        <f t="shared" si="43"/>
        <v>4</v>
      </c>
      <c r="J452" t="s">
        <v>14</v>
      </c>
      <c r="K452" t="s">
        <v>15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6">
        <f t="shared" si="42"/>
        <v>1.2284501347708894</v>
      </c>
      <c r="G453" t="s">
        <v>19</v>
      </c>
      <c r="H453">
        <v>6286</v>
      </c>
      <c r="I453" s="9">
        <f t="shared" si="43"/>
        <v>29.001272669424118</v>
      </c>
      <c r="J453" t="s">
        <v>20</v>
      </c>
      <c r="K453" t="s">
        <v>21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22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6">
        <f t="shared" si="42"/>
        <v>0.63437500000000002</v>
      </c>
      <c r="G454" t="s">
        <v>13</v>
      </c>
      <c r="H454">
        <v>31</v>
      </c>
      <c r="I454" s="9">
        <f t="shared" si="43"/>
        <v>98.225806451612897</v>
      </c>
      <c r="J454" t="s">
        <v>20</v>
      </c>
      <c r="K454" t="s">
        <v>21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6">
        <f t="shared" si="42"/>
        <v>0.56331688596491225</v>
      </c>
      <c r="G455" t="s">
        <v>13</v>
      </c>
      <c r="H455">
        <v>1181</v>
      </c>
      <c r="I455" s="9">
        <f t="shared" si="43"/>
        <v>87.001693480101608</v>
      </c>
      <c r="J455" t="s">
        <v>20</v>
      </c>
      <c r="K455" t="s">
        <v>21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6">
        <f t="shared" si="42"/>
        <v>0.44074999999999998</v>
      </c>
      <c r="G456" t="s">
        <v>13</v>
      </c>
      <c r="H456">
        <v>39</v>
      </c>
      <c r="I456" s="9">
        <f t="shared" si="43"/>
        <v>45.205128205128204</v>
      </c>
      <c r="J456" t="s">
        <v>20</v>
      </c>
      <c r="K456" t="s">
        <v>21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6">
        <f t="shared" si="42"/>
        <v>1.1837253218884121</v>
      </c>
      <c r="G457" t="s">
        <v>19</v>
      </c>
      <c r="H457">
        <v>3727</v>
      </c>
      <c r="I457" s="9">
        <f t="shared" si="43"/>
        <v>37.001341561577675</v>
      </c>
      <c r="J457" t="s">
        <v>20</v>
      </c>
      <c r="K457" t="s">
        <v>21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32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6">
        <f t="shared" si="42"/>
        <v>1.041243169398907</v>
      </c>
      <c r="G458" t="s">
        <v>19</v>
      </c>
      <c r="H458">
        <v>1605</v>
      </c>
      <c r="I458" s="9">
        <f t="shared" si="43"/>
        <v>94.976947040498445</v>
      </c>
      <c r="J458" t="s">
        <v>20</v>
      </c>
      <c r="K458" t="s">
        <v>21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6">
        <f t="shared" si="42"/>
        <v>0.26640000000000003</v>
      </c>
      <c r="G459" t="s">
        <v>13</v>
      </c>
      <c r="H459">
        <v>46</v>
      </c>
      <c r="I459" s="9">
        <f t="shared" si="43"/>
        <v>28.956521739130434</v>
      </c>
      <c r="J459" t="s">
        <v>20</v>
      </c>
      <c r="K459" t="s">
        <v>21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32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6">
        <f t="shared" si="42"/>
        <v>3.5120118343195266</v>
      </c>
      <c r="G460" t="s">
        <v>19</v>
      </c>
      <c r="H460">
        <v>2120</v>
      </c>
      <c r="I460" s="9">
        <f t="shared" si="43"/>
        <v>55.993396226415094</v>
      </c>
      <c r="J460" t="s">
        <v>20</v>
      </c>
      <c r="K460" t="s">
        <v>21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32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6">
        <f t="shared" si="42"/>
        <v>0.90063492063492068</v>
      </c>
      <c r="G461" t="s">
        <v>13</v>
      </c>
      <c r="H461">
        <v>105</v>
      </c>
      <c r="I461" s="9">
        <f t="shared" si="43"/>
        <v>54.038095238095238</v>
      </c>
      <c r="J461" t="s">
        <v>20</v>
      </c>
      <c r="K461" t="s">
        <v>21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6">
        <f t="shared" si="42"/>
        <v>1.7162500000000001</v>
      </c>
      <c r="G462" t="s">
        <v>19</v>
      </c>
      <c r="H462">
        <v>50</v>
      </c>
      <c r="I462" s="9">
        <f t="shared" si="43"/>
        <v>82.38</v>
      </c>
      <c r="J462" t="s">
        <v>20</v>
      </c>
      <c r="K462" t="s">
        <v>21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32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6">
        <f t="shared" si="42"/>
        <v>1.4104655870445344</v>
      </c>
      <c r="G463" t="s">
        <v>19</v>
      </c>
      <c r="H463">
        <v>2080</v>
      </c>
      <c r="I463" s="9">
        <f t="shared" si="43"/>
        <v>66.997115384615384</v>
      </c>
      <c r="J463" t="s">
        <v>20</v>
      </c>
      <c r="K463" t="s">
        <v>21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6">
        <f t="shared" si="42"/>
        <v>0.30579449152542371</v>
      </c>
      <c r="G464" t="s">
        <v>13</v>
      </c>
      <c r="H464">
        <v>535</v>
      </c>
      <c r="I464" s="9">
        <f t="shared" si="43"/>
        <v>107.91401869158878</v>
      </c>
      <c r="J464" t="s">
        <v>20</v>
      </c>
      <c r="K464" t="s">
        <v>21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6">
        <f t="shared" si="42"/>
        <v>1.0816455696202532</v>
      </c>
      <c r="G465" t="s">
        <v>19</v>
      </c>
      <c r="H465">
        <v>2105</v>
      </c>
      <c r="I465" s="9">
        <f t="shared" si="43"/>
        <v>69.009501187648453</v>
      </c>
      <c r="J465" t="s">
        <v>20</v>
      </c>
      <c r="K465" t="s">
        <v>21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6">
        <f t="shared" si="42"/>
        <v>1.3345505617977529</v>
      </c>
      <c r="G466" t="s">
        <v>19</v>
      </c>
      <c r="H466">
        <v>2436</v>
      </c>
      <c r="I466" s="9">
        <f t="shared" si="43"/>
        <v>39.006568144499177</v>
      </c>
      <c r="J466" t="s">
        <v>20</v>
      </c>
      <c r="K466" t="s">
        <v>21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32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6">
        <f t="shared" si="42"/>
        <v>1.8785106382978722</v>
      </c>
      <c r="G467" t="s">
        <v>19</v>
      </c>
      <c r="H467">
        <v>80</v>
      </c>
      <c r="I467" s="9">
        <f t="shared" si="43"/>
        <v>110.3625</v>
      </c>
      <c r="J467" t="s">
        <v>20</v>
      </c>
      <c r="K467" t="s">
        <v>21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6">
        <f t="shared" si="42"/>
        <v>3.32</v>
      </c>
      <c r="G468" t="s">
        <v>19</v>
      </c>
      <c r="H468">
        <v>42</v>
      </c>
      <c r="I468" s="9">
        <f t="shared" si="43"/>
        <v>94.857142857142861</v>
      </c>
      <c r="J468" t="s">
        <v>20</v>
      </c>
      <c r="K468" t="s">
        <v>21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6">
        <f t="shared" si="42"/>
        <v>5.7521428571428572</v>
      </c>
      <c r="G469" t="s">
        <v>19</v>
      </c>
      <c r="H469">
        <v>139</v>
      </c>
      <c r="I469" s="9">
        <f t="shared" si="43"/>
        <v>57.935251798561154</v>
      </c>
      <c r="J469" t="s">
        <v>14</v>
      </c>
      <c r="K469" t="s">
        <v>15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27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6">
        <f t="shared" si="42"/>
        <v>0.40500000000000003</v>
      </c>
      <c r="G470" t="s">
        <v>13</v>
      </c>
      <c r="H470">
        <v>16</v>
      </c>
      <c r="I470" s="9">
        <f t="shared" si="43"/>
        <v>101.25</v>
      </c>
      <c r="J470" t="s">
        <v>20</v>
      </c>
      <c r="K470" t="s">
        <v>21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32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6">
        <f t="shared" si="42"/>
        <v>1.8442857142857143</v>
      </c>
      <c r="G471" t="s">
        <v>19</v>
      </c>
      <c r="H471">
        <v>159</v>
      </c>
      <c r="I471" s="9">
        <f t="shared" si="43"/>
        <v>64.95597484276729</v>
      </c>
      <c r="J471" t="s">
        <v>20</v>
      </c>
      <c r="K471" t="s">
        <v>21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6">
        <f t="shared" si="42"/>
        <v>2.8580555555555556</v>
      </c>
      <c r="G472" t="s">
        <v>19</v>
      </c>
      <c r="H472">
        <v>381</v>
      </c>
      <c r="I472" s="9">
        <f t="shared" si="43"/>
        <v>27.00524934383202</v>
      </c>
      <c r="J472" t="s">
        <v>20</v>
      </c>
      <c r="K472" t="s">
        <v>21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6">
        <f t="shared" si="42"/>
        <v>3.19</v>
      </c>
      <c r="G473" t="s">
        <v>19</v>
      </c>
      <c r="H473">
        <v>194</v>
      </c>
      <c r="I473" s="9">
        <f t="shared" si="43"/>
        <v>50.97422680412371</v>
      </c>
      <c r="J473" t="s">
        <v>39</v>
      </c>
      <c r="K473" t="s">
        <v>40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6">
        <f t="shared" si="42"/>
        <v>0.39234070221066319</v>
      </c>
      <c r="G474" t="s">
        <v>13</v>
      </c>
      <c r="H474">
        <v>575</v>
      </c>
      <c r="I474" s="9">
        <f t="shared" si="43"/>
        <v>104.94260869565217</v>
      </c>
      <c r="J474" t="s">
        <v>20</v>
      </c>
      <c r="K474" t="s">
        <v>21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22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6">
        <f t="shared" si="42"/>
        <v>1.7814000000000001</v>
      </c>
      <c r="G475" t="s">
        <v>19</v>
      </c>
      <c r="H475">
        <v>106</v>
      </c>
      <c r="I475" s="9">
        <f t="shared" si="43"/>
        <v>84.028301886792448</v>
      </c>
      <c r="J475" t="s">
        <v>20</v>
      </c>
      <c r="K475" t="s">
        <v>21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6">
        <f t="shared" si="42"/>
        <v>3.6515</v>
      </c>
      <c r="G476" t="s">
        <v>19</v>
      </c>
      <c r="H476">
        <v>142</v>
      </c>
      <c r="I476" s="9">
        <f t="shared" si="43"/>
        <v>102.85915492957747</v>
      </c>
      <c r="J476" t="s">
        <v>20</v>
      </c>
      <c r="K476" t="s">
        <v>21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6">
        <f t="shared" si="42"/>
        <v>1.1394594594594594</v>
      </c>
      <c r="G477" t="s">
        <v>19</v>
      </c>
      <c r="H477">
        <v>211</v>
      </c>
      <c r="I477" s="9">
        <f t="shared" si="43"/>
        <v>39.962085308056871</v>
      </c>
      <c r="J477" t="s">
        <v>20</v>
      </c>
      <c r="K477" t="s">
        <v>21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6">
        <f t="shared" si="42"/>
        <v>0.29828720626631855</v>
      </c>
      <c r="G478" t="s">
        <v>13</v>
      </c>
      <c r="H478">
        <v>1120</v>
      </c>
      <c r="I478" s="9">
        <f t="shared" si="43"/>
        <v>51.001785714285717</v>
      </c>
      <c r="J478" t="s">
        <v>20</v>
      </c>
      <c r="K478" t="s">
        <v>21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6">
        <f t="shared" si="42"/>
        <v>0.54270588235294115</v>
      </c>
      <c r="G479" t="s">
        <v>13</v>
      </c>
      <c r="H479">
        <v>113</v>
      </c>
      <c r="I479" s="9">
        <f t="shared" si="43"/>
        <v>40.823008849557525</v>
      </c>
      <c r="J479" t="s">
        <v>20</v>
      </c>
      <c r="K479" t="s">
        <v>21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6">
        <f t="shared" si="42"/>
        <v>2.3634156976744185</v>
      </c>
      <c r="G480" t="s">
        <v>19</v>
      </c>
      <c r="H480">
        <v>2756</v>
      </c>
      <c r="I480" s="9">
        <f t="shared" si="43"/>
        <v>58.999637155297535</v>
      </c>
      <c r="J480" t="s">
        <v>20</v>
      </c>
      <c r="K480" t="s">
        <v>21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6">
        <f t="shared" si="42"/>
        <v>5.1291666666666664</v>
      </c>
      <c r="G481" t="s">
        <v>19</v>
      </c>
      <c r="H481">
        <v>173</v>
      </c>
      <c r="I481" s="9">
        <f t="shared" si="43"/>
        <v>71.156069364161851</v>
      </c>
      <c r="J481" t="s">
        <v>39</v>
      </c>
      <c r="K481" t="s">
        <v>40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6">
        <f t="shared" si="42"/>
        <v>1.0065116279069768</v>
      </c>
      <c r="G482" t="s">
        <v>19</v>
      </c>
      <c r="H482">
        <v>87</v>
      </c>
      <c r="I482" s="9">
        <f t="shared" si="43"/>
        <v>99.494252873563212</v>
      </c>
      <c r="J482" t="s">
        <v>20</v>
      </c>
      <c r="K482" t="s">
        <v>21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6">
        <f t="shared" si="42"/>
        <v>0.81348423194303154</v>
      </c>
      <c r="G483" t="s">
        <v>13</v>
      </c>
      <c r="H483">
        <v>1538</v>
      </c>
      <c r="I483" s="9">
        <f t="shared" si="43"/>
        <v>103.98634590377114</v>
      </c>
      <c r="J483" t="s">
        <v>20</v>
      </c>
      <c r="K483" t="s">
        <v>21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32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6">
        <f t="shared" si="42"/>
        <v>0.16404761904761905</v>
      </c>
      <c r="G484" t="s">
        <v>13</v>
      </c>
      <c r="H484">
        <v>9</v>
      </c>
      <c r="I484" s="9">
        <f t="shared" si="43"/>
        <v>76.555555555555557</v>
      </c>
      <c r="J484" t="s">
        <v>20</v>
      </c>
      <c r="K484" t="s">
        <v>21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6">
        <f t="shared" si="42"/>
        <v>0.52774617067833696</v>
      </c>
      <c r="G485" t="s">
        <v>13</v>
      </c>
      <c r="H485">
        <v>554</v>
      </c>
      <c r="I485" s="9">
        <f t="shared" si="43"/>
        <v>87.068592057761734</v>
      </c>
      <c r="J485" t="s">
        <v>20</v>
      </c>
      <c r="K485" t="s">
        <v>21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32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6">
        <f t="shared" si="42"/>
        <v>2.6020608108108108</v>
      </c>
      <c r="G486" t="s">
        <v>19</v>
      </c>
      <c r="H486">
        <v>1572</v>
      </c>
      <c r="I486" s="9">
        <f t="shared" si="43"/>
        <v>48.99554707379135</v>
      </c>
      <c r="J486" t="s">
        <v>39</v>
      </c>
      <c r="K486" t="s">
        <v>40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6">
        <f t="shared" si="42"/>
        <v>0.30732891832229581</v>
      </c>
      <c r="G487" t="s">
        <v>13</v>
      </c>
      <c r="H487">
        <v>648</v>
      </c>
      <c r="I487" s="9">
        <f t="shared" si="43"/>
        <v>42.969135802469133</v>
      </c>
      <c r="J487" t="s">
        <v>39</v>
      </c>
      <c r="K487" t="s">
        <v>40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32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6">
        <f t="shared" si="42"/>
        <v>0.13500000000000001</v>
      </c>
      <c r="G488" t="s">
        <v>13</v>
      </c>
      <c r="H488">
        <v>21</v>
      </c>
      <c r="I488" s="9">
        <f t="shared" si="43"/>
        <v>33.428571428571431</v>
      </c>
      <c r="J488" t="s">
        <v>39</v>
      </c>
      <c r="K488" t="s">
        <v>40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6">
        <f t="shared" si="42"/>
        <v>1.7862556663644606</v>
      </c>
      <c r="G489" t="s">
        <v>19</v>
      </c>
      <c r="H489">
        <v>2346</v>
      </c>
      <c r="I489" s="9">
        <f t="shared" si="43"/>
        <v>83.982949701619773</v>
      </c>
      <c r="J489" t="s">
        <v>20</v>
      </c>
      <c r="K489" t="s">
        <v>21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32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6">
        <f t="shared" si="42"/>
        <v>2.2005660377358489</v>
      </c>
      <c r="G490" t="s">
        <v>19</v>
      </c>
      <c r="H490">
        <v>115</v>
      </c>
      <c r="I490" s="9">
        <f t="shared" si="43"/>
        <v>101.41739130434783</v>
      </c>
      <c r="J490" t="s">
        <v>20</v>
      </c>
      <c r="K490" t="s">
        <v>21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32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6">
        <f t="shared" si="42"/>
        <v>1.015108695652174</v>
      </c>
      <c r="G491" t="s">
        <v>19</v>
      </c>
      <c r="H491">
        <v>85</v>
      </c>
      <c r="I491" s="9">
        <f t="shared" si="43"/>
        <v>109.87058823529412</v>
      </c>
      <c r="J491" t="s">
        <v>106</v>
      </c>
      <c r="K491" t="s">
        <v>107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6">
        <f t="shared" si="42"/>
        <v>1.915</v>
      </c>
      <c r="G492" t="s">
        <v>19</v>
      </c>
      <c r="H492">
        <v>144</v>
      </c>
      <c r="I492" s="9">
        <f t="shared" si="43"/>
        <v>31.916666666666668</v>
      </c>
      <c r="J492" t="s">
        <v>20</v>
      </c>
      <c r="K492" t="s">
        <v>21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6">
        <f t="shared" si="42"/>
        <v>3.0534683098591549</v>
      </c>
      <c r="G493" t="s">
        <v>19</v>
      </c>
      <c r="H493">
        <v>2443</v>
      </c>
      <c r="I493" s="9">
        <f t="shared" si="43"/>
        <v>70.993450675399103</v>
      </c>
      <c r="J493" t="s">
        <v>20</v>
      </c>
      <c r="K493" t="s">
        <v>21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6">
        <f t="shared" si="42"/>
        <v>0.23995287958115183</v>
      </c>
      <c r="G494" t="s">
        <v>73</v>
      </c>
      <c r="H494">
        <v>595</v>
      </c>
      <c r="I494" s="9">
        <f t="shared" si="43"/>
        <v>77.026890756302521</v>
      </c>
      <c r="J494" t="s">
        <v>20</v>
      </c>
      <c r="K494" t="s">
        <v>21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6">
        <f t="shared" si="42"/>
        <v>7.2377777777777776</v>
      </c>
      <c r="G495" t="s">
        <v>19</v>
      </c>
      <c r="H495">
        <v>64</v>
      </c>
      <c r="I495" s="9">
        <f t="shared" si="43"/>
        <v>101.78125</v>
      </c>
      <c r="J495" t="s">
        <v>20</v>
      </c>
      <c r="K495" t="s">
        <v>21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6">
        <f t="shared" si="42"/>
        <v>5.4736000000000002</v>
      </c>
      <c r="G496" t="s">
        <v>19</v>
      </c>
      <c r="H496">
        <v>268</v>
      </c>
      <c r="I496" s="9">
        <f t="shared" si="43"/>
        <v>51.059701492537314</v>
      </c>
      <c r="J496" t="s">
        <v>20</v>
      </c>
      <c r="K496" t="s">
        <v>21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6">
        <f t="shared" si="42"/>
        <v>4.1449999999999996</v>
      </c>
      <c r="G497" t="s">
        <v>19</v>
      </c>
      <c r="H497">
        <v>195</v>
      </c>
      <c r="I497" s="9">
        <f t="shared" si="43"/>
        <v>68.02051282051282</v>
      </c>
      <c r="J497" t="s">
        <v>35</v>
      </c>
      <c r="K497" t="s">
        <v>36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32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6">
        <f t="shared" si="42"/>
        <v>9.0696409140369975E-3</v>
      </c>
      <c r="G498" t="s">
        <v>13</v>
      </c>
      <c r="H498">
        <v>54</v>
      </c>
      <c r="I498" s="9">
        <f t="shared" si="43"/>
        <v>30.87037037037037</v>
      </c>
      <c r="J498" t="s">
        <v>20</v>
      </c>
      <c r="K498" t="s">
        <v>21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6">
        <f t="shared" si="42"/>
        <v>0.34173469387755101</v>
      </c>
      <c r="G499" t="s">
        <v>13</v>
      </c>
      <c r="H499">
        <v>120</v>
      </c>
      <c r="I499" s="9">
        <f t="shared" si="43"/>
        <v>27.908333333333335</v>
      </c>
      <c r="J499" t="s">
        <v>20</v>
      </c>
      <c r="K499" t="s">
        <v>21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6">
        <f t="shared" si="42"/>
        <v>0.239488107549121</v>
      </c>
      <c r="G500" t="s">
        <v>13</v>
      </c>
      <c r="H500">
        <v>579</v>
      </c>
      <c r="I500" s="9">
        <f t="shared" si="43"/>
        <v>79.994818652849744</v>
      </c>
      <c r="J500" t="s">
        <v>35</v>
      </c>
      <c r="K500" t="s">
        <v>36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27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6">
        <f t="shared" si="42"/>
        <v>0.48072649572649573</v>
      </c>
      <c r="G501" t="s">
        <v>13</v>
      </c>
      <c r="H501">
        <v>2072</v>
      </c>
      <c r="I501" s="9">
        <f t="shared" si="43"/>
        <v>38.003378378378379</v>
      </c>
      <c r="J501" t="s">
        <v>20</v>
      </c>
      <c r="K501" t="s">
        <v>21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6">
        <f t="shared" si="42"/>
        <v>0</v>
      </c>
      <c r="G502" t="s">
        <v>13</v>
      </c>
      <c r="H502">
        <v>0</v>
      </c>
      <c r="I502" s="9">
        <f t="shared" si="43"/>
        <v>0</v>
      </c>
      <c r="J502" t="s">
        <v>20</v>
      </c>
      <c r="K502" t="s">
        <v>21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32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6">
        <f t="shared" si="42"/>
        <v>0.70145182291666663</v>
      </c>
      <c r="G503" t="s">
        <v>13</v>
      </c>
      <c r="H503">
        <v>1796</v>
      </c>
      <c r="I503" s="9">
        <f t="shared" si="43"/>
        <v>59.990534521158132</v>
      </c>
      <c r="J503" t="s">
        <v>20</v>
      </c>
      <c r="K503" t="s">
        <v>21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6">
        <f t="shared" si="42"/>
        <v>5.2992307692307694</v>
      </c>
      <c r="G504" t="s">
        <v>19</v>
      </c>
      <c r="H504">
        <v>186</v>
      </c>
      <c r="I504" s="9">
        <f t="shared" si="43"/>
        <v>37.037634408602152</v>
      </c>
      <c r="J504" t="s">
        <v>25</v>
      </c>
      <c r="K504" t="s">
        <v>26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6">
        <f t="shared" si="42"/>
        <v>1.8032549019607844</v>
      </c>
      <c r="G505" t="s">
        <v>19</v>
      </c>
      <c r="H505">
        <v>460</v>
      </c>
      <c r="I505" s="9">
        <f t="shared" si="43"/>
        <v>99.963043478260872</v>
      </c>
      <c r="J505" t="s">
        <v>20</v>
      </c>
      <c r="K505" t="s">
        <v>21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6">
        <f t="shared" si="42"/>
        <v>0.92320000000000002</v>
      </c>
      <c r="G506" t="s">
        <v>13</v>
      </c>
      <c r="H506">
        <v>62</v>
      </c>
      <c r="I506" s="9">
        <f t="shared" si="43"/>
        <v>111.6774193548387</v>
      </c>
      <c r="J506" t="s">
        <v>106</v>
      </c>
      <c r="K506" t="s">
        <v>107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22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6">
        <f t="shared" si="42"/>
        <v>0.13901001112347053</v>
      </c>
      <c r="G507" t="s">
        <v>13</v>
      </c>
      <c r="H507">
        <v>347</v>
      </c>
      <c r="I507" s="9">
        <f t="shared" si="43"/>
        <v>36.014409221902014</v>
      </c>
      <c r="J507" t="s">
        <v>20</v>
      </c>
      <c r="K507" t="s">
        <v>21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6">
        <f t="shared" si="42"/>
        <v>9.2707777777777771</v>
      </c>
      <c r="G508" t="s">
        <v>19</v>
      </c>
      <c r="H508">
        <v>2528</v>
      </c>
      <c r="I508" s="9">
        <f t="shared" si="43"/>
        <v>66.010284810126578</v>
      </c>
      <c r="J508" t="s">
        <v>20</v>
      </c>
      <c r="K508" t="s">
        <v>21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32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6">
        <f t="shared" si="42"/>
        <v>0.39857142857142858</v>
      </c>
      <c r="G509" t="s">
        <v>13</v>
      </c>
      <c r="H509">
        <v>19</v>
      </c>
      <c r="I509" s="9">
        <f t="shared" si="43"/>
        <v>44.05263157894737</v>
      </c>
      <c r="J509" t="s">
        <v>20</v>
      </c>
      <c r="K509" t="s">
        <v>21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27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6">
        <f t="shared" si="42"/>
        <v>1.1222929936305732</v>
      </c>
      <c r="G510" t="s">
        <v>19</v>
      </c>
      <c r="H510">
        <v>3657</v>
      </c>
      <c r="I510" s="9">
        <f t="shared" si="43"/>
        <v>52.999726551818434</v>
      </c>
      <c r="J510" t="s">
        <v>20</v>
      </c>
      <c r="K510" t="s">
        <v>21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32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6">
        <f t="shared" si="42"/>
        <v>0.70925816023738875</v>
      </c>
      <c r="G511" t="s">
        <v>13</v>
      </c>
      <c r="H511">
        <v>1258</v>
      </c>
      <c r="I511" s="9">
        <f t="shared" si="43"/>
        <v>95</v>
      </c>
      <c r="J511" t="s">
        <v>20</v>
      </c>
      <c r="K511" t="s">
        <v>21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32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6">
        <f t="shared" si="42"/>
        <v>1.1908974358974358</v>
      </c>
      <c r="G512" t="s">
        <v>19</v>
      </c>
      <c r="H512">
        <v>131</v>
      </c>
      <c r="I512" s="9">
        <f t="shared" si="43"/>
        <v>70.908396946564892</v>
      </c>
      <c r="J512" t="s">
        <v>25</v>
      </c>
      <c r="K512" t="s">
        <v>26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6">
        <f t="shared" si="42"/>
        <v>0.24017591339648173</v>
      </c>
      <c r="G513" t="s">
        <v>13</v>
      </c>
      <c r="H513">
        <v>362</v>
      </c>
      <c r="I513" s="9">
        <f t="shared" si="43"/>
        <v>98.060773480662988</v>
      </c>
      <c r="J513" t="s">
        <v>20</v>
      </c>
      <c r="K513" t="s">
        <v>21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32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6">
        <f t="shared" si="42"/>
        <v>1.3931868131868133</v>
      </c>
      <c r="G514" t="s">
        <v>19</v>
      </c>
      <c r="H514">
        <v>239</v>
      </c>
      <c r="I514" s="9">
        <f t="shared" si="43"/>
        <v>53.046025104602514</v>
      </c>
      <c r="J514" t="s">
        <v>20</v>
      </c>
      <c r="K514" t="s">
        <v>21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88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6">
        <f t="shared" ref="F515:F578" si="48">(E515/D515)</f>
        <v>0.39277108433734942</v>
      </c>
      <c r="G515" t="s">
        <v>73</v>
      </c>
      <c r="H515">
        <v>35</v>
      </c>
      <c r="I515" s="9">
        <f t="shared" ref="I515:I578" si="49">IF(H515,E515/H515,0)</f>
        <v>93.142857142857139</v>
      </c>
      <c r="J515" t="s">
        <v>20</v>
      </c>
      <c r="K515" t="s">
        <v>21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2">LEFT(R515, SEARCH("/",R515,2)-1)</f>
        <v>film &amp; video</v>
      </c>
      <c r="T515" t="str">
        <f t="shared" ref="T515:T578" si="53">RIGHT(R515,LEN(R515)-SEARCH("/",R515,2))</f>
        <v>television</v>
      </c>
    </row>
    <row r="516" spans="1:20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6">
        <f t="shared" si="48"/>
        <v>0.22439077144917088</v>
      </c>
      <c r="G516" t="s">
        <v>73</v>
      </c>
      <c r="H516">
        <v>528</v>
      </c>
      <c r="I516" s="9">
        <f t="shared" si="49"/>
        <v>58.945075757575758</v>
      </c>
      <c r="J516" t="s">
        <v>97</v>
      </c>
      <c r="K516" t="s">
        <v>98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22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6">
        <f t="shared" si="48"/>
        <v>0.55779069767441858</v>
      </c>
      <c r="G517" t="s">
        <v>13</v>
      </c>
      <c r="H517">
        <v>133</v>
      </c>
      <c r="I517" s="9">
        <f t="shared" si="49"/>
        <v>36.067669172932334</v>
      </c>
      <c r="J517" t="s">
        <v>14</v>
      </c>
      <c r="K517" t="s">
        <v>15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32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6">
        <f t="shared" si="48"/>
        <v>0.42523125996810207</v>
      </c>
      <c r="G518" t="s">
        <v>13</v>
      </c>
      <c r="H518">
        <v>846</v>
      </c>
      <c r="I518" s="9">
        <f t="shared" si="49"/>
        <v>63.030732860520096</v>
      </c>
      <c r="J518" t="s">
        <v>20</v>
      </c>
      <c r="K518" t="s">
        <v>21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6">
        <f t="shared" si="48"/>
        <v>1.1200000000000001</v>
      </c>
      <c r="G519" t="s">
        <v>19</v>
      </c>
      <c r="H519">
        <v>78</v>
      </c>
      <c r="I519" s="9">
        <f t="shared" si="49"/>
        <v>84.717948717948715</v>
      </c>
      <c r="J519" t="s">
        <v>20</v>
      </c>
      <c r="K519" t="s">
        <v>21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6">
        <f t="shared" si="48"/>
        <v>7.0681818181818179E-2</v>
      </c>
      <c r="G520" t="s">
        <v>13</v>
      </c>
      <c r="H520">
        <v>10</v>
      </c>
      <c r="I520" s="9">
        <f t="shared" si="49"/>
        <v>62.2</v>
      </c>
      <c r="J520" t="s">
        <v>20</v>
      </c>
      <c r="K520" t="s">
        <v>21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6">
        <f t="shared" si="48"/>
        <v>1.0174563871693867</v>
      </c>
      <c r="G521" t="s">
        <v>19</v>
      </c>
      <c r="H521">
        <v>1773</v>
      </c>
      <c r="I521" s="9">
        <f t="shared" si="49"/>
        <v>101.97518330513255</v>
      </c>
      <c r="J521" t="s">
        <v>20</v>
      </c>
      <c r="K521" t="s">
        <v>21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22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6">
        <f t="shared" si="48"/>
        <v>4.2575000000000003</v>
      </c>
      <c r="G522" t="s">
        <v>19</v>
      </c>
      <c r="H522">
        <v>32</v>
      </c>
      <c r="I522" s="9">
        <f t="shared" si="49"/>
        <v>106.4375</v>
      </c>
      <c r="J522" t="s">
        <v>20</v>
      </c>
      <c r="K522" t="s">
        <v>21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32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6">
        <f t="shared" si="48"/>
        <v>1.4553947368421052</v>
      </c>
      <c r="G523" t="s">
        <v>19</v>
      </c>
      <c r="H523">
        <v>369</v>
      </c>
      <c r="I523" s="9">
        <f t="shared" si="49"/>
        <v>29.975609756097562</v>
      </c>
      <c r="J523" t="s">
        <v>20</v>
      </c>
      <c r="K523" t="s">
        <v>21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6">
        <f t="shared" si="48"/>
        <v>0.32453465346534655</v>
      </c>
      <c r="G524" t="s">
        <v>13</v>
      </c>
      <c r="H524">
        <v>191</v>
      </c>
      <c r="I524" s="9">
        <f t="shared" si="49"/>
        <v>85.806282722513089</v>
      </c>
      <c r="J524" t="s">
        <v>20</v>
      </c>
      <c r="K524" t="s">
        <v>21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6">
        <f t="shared" si="48"/>
        <v>7.003333333333333</v>
      </c>
      <c r="G525" t="s">
        <v>19</v>
      </c>
      <c r="H525">
        <v>89</v>
      </c>
      <c r="I525" s="9">
        <f t="shared" si="49"/>
        <v>70.82022471910112</v>
      </c>
      <c r="J525" t="s">
        <v>20</v>
      </c>
      <c r="K525" t="s">
        <v>21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6">
        <f t="shared" si="48"/>
        <v>0.83904860392967939</v>
      </c>
      <c r="G526" t="s">
        <v>13</v>
      </c>
      <c r="H526">
        <v>1979</v>
      </c>
      <c r="I526" s="9">
        <f t="shared" si="49"/>
        <v>40.998484082870135</v>
      </c>
      <c r="J526" t="s">
        <v>20</v>
      </c>
      <c r="K526" t="s">
        <v>21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32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6">
        <f t="shared" si="48"/>
        <v>0.84190476190476193</v>
      </c>
      <c r="G527" t="s">
        <v>13</v>
      </c>
      <c r="H527">
        <v>63</v>
      </c>
      <c r="I527" s="9">
        <f t="shared" si="49"/>
        <v>28.063492063492063</v>
      </c>
      <c r="J527" t="s">
        <v>20</v>
      </c>
      <c r="K527" t="s">
        <v>21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6">
        <f t="shared" si="48"/>
        <v>1.5595180722891566</v>
      </c>
      <c r="G528" t="s">
        <v>19</v>
      </c>
      <c r="H528">
        <v>147</v>
      </c>
      <c r="I528" s="9">
        <f t="shared" si="49"/>
        <v>88.054421768707485</v>
      </c>
      <c r="J528" t="s">
        <v>20</v>
      </c>
      <c r="K528" t="s">
        <v>21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32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6">
        <f t="shared" si="48"/>
        <v>0.99619450317124736</v>
      </c>
      <c r="G529" t="s">
        <v>13</v>
      </c>
      <c r="H529">
        <v>6080</v>
      </c>
      <c r="I529" s="9">
        <f t="shared" si="49"/>
        <v>31</v>
      </c>
      <c r="J529" t="s">
        <v>14</v>
      </c>
      <c r="K529" t="s">
        <v>15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6">
        <f t="shared" si="48"/>
        <v>0.80300000000000005</v>
      </c>
      <c r="G530" t="s">
        <v>13</v>
      </c>
      <c r="H530">
        <v>80</v>
      </c>
      <c r="I530" s="9">
        <f t="shared" si="49"/>
        <v>90.337500000000006</v>
      </c>
      <c r="J530" t="s">
        <v>39</v>
      </c>
      <c r="K530" t="s">
        <v>40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6">
        <f t="shared" si="48"/>
        <v>0.11254901960784314</v>
      </c>
      <c r="G531" t="s">
        <v>13</v>
      </c>
      <c r="H531">
        <v>9</v>
      </c>
      <c r="I531" s="9">
        <f t="shared" si="49"/>
        <v>63.777777777777779</v>
      </c>
      <c r="J531" t="s">
        <v>20</v>
      </c>
      <c r="K531" t="s">
        <v>21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6">
        <f t="shared" si="48"/>
        <v>0.91740952380952379</v>
      </c>
      <c r="G532" t="s">
        <v>13</v>
      </c>
      <c r="H532">
        <v>1784</v>
      </c>
      <c r="I532" s="9">
        <f t="shared" si="49"/>
        <v>53.995515695067262</v>
      </c>
      <c r="J532" t="s">
        <v>20</v>
      </c>
      <c r="K532" t="s">
        <v>21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6">
        <f t="shared" si="48"/>
        <v>0.95521156936261387</v>
      </c>
      <c r="G533" t="s">
        <v>46</v>
      </c>
      <c r="H533">
        <v>3640</v>
      </c>
      <c r="I533" s="9">
        <f t="shared" si="49"/>
        <v>48.993956043956047</v>
      </c>
      <c r="J533" t="s">
        <v>97</v>
      </c>
      <c r="K533" t="s">
        <v>98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6">
        <f t="shared" si="48"/>
        <v>5.0287499999999996</v>
      </c>
      <c r="G534" t="s">
        <v>19</v>
      </c>
      <c r="H534">
        <v>126</v>
      </c>
      <c r="I534" s="9">
        <f t="shared" si="49"/>
        <v>63.857142857142854</v>
      </c>
      <c r="J534" t="s">
        <v>14</v>
      </c>
      <c r="K534" t="s">
        <v>15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32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6">
        <f t="shared" si="48"/>
        <v>1.5924394463667819</v>
      </c>
      <c r="G535" t="s">
        <v>19</v>
      </c>
      <c r="H535">
        <v>2218</v>
      </c>
      <c r="I535" s="9">
        <f t="shared" si="49"/>
        <v>82.996393146979258</v>
      </c>
      <c r="J535" t="s">
        <v>39</v>
      </c>
      <c r="K535" t="s">
        <v>40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6">
        <f t="shared" si="48"/>
        <v>0.15022446689113356</v>
      </c>
      <c r="G536" t="s">
        <v>13</v>
      </c>
      <c r="H536">
        <v>243</v>
      </c>
      <c r="I536" s="9">
        <f t="shared" si="49"/>
        <v>55.08230452674897</v>
      </c>
      <c r="J536" t="s">
        <v>20</v>
      </c>
      <c r="K536" t="s">
        <v>21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6">
        <f t="shared" si="48"/>
        <v>4.820384615384615</v>
      </c>
      <c r="G537" t="s">
        <v>19</v>
      </c>
      <c r="H537">
        <v>202</v>
      </c>
      <c r="I537" s="9">
        <f t="shared" si="49"/>
        <v>62.044554455445542</v>
      </c>
      <c r="J537" t="s">
        <v>106</v>
      </c>
      <c r="K537" t="s">
        <v>107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32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6">
        <f t="shared" si="48"/>
        <v>1.4996938775510205</v>
      </c>
      <c r="G538" t="s">
        <v>19</v>
      </c>
      <c r="H538">
        <v>140</v>
      </c>
      <c r="I538" s="9">
        <f t="shared" si="49"/>
        <v>104.97857142857143</v>
      </c>
      <c r="J538" t="s">
        <v>106</v>
      </c>
      <c r="K538" t="s">
        <v>107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6">
        <f t="shared" si="48"/>
        <v>1.1722156398104266</v>
      </c>
      <c r="G539" t="s">
        <v>19</v>
      </c>
      <c r="H539">
        <v>1052</v>
      </c>
      <c r="I539" s="9">
        <f t="shared" si="49"/>
        <v>94.044676806083643</v>
      </c>
      <c r="J539" t="s">
        <v>35</v>
      </c>
      <c r="K539" t="s">
        <v>36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6">
        <f t="shared" si="48"/>
        <v>0.37695968274950431</v>
      </c>
      <c r="G540" t="s">
        <v>13</v>
      </c>
      <c r="H540">
        <v>1296</v>
      </c>
      <c r="I540" s="9">
        <f t="shared" si="49"/>
        <v>44.007716049382715</v>
      </c>
      <c r="J540" t="s">
        <v>20</v>
      </c>
      <c r="K540" t="s">
        <v>21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6">
        <f t="shared" si="48"/>
        <v>0.72653061224489801</v>
      </c>
      <c r="G541" t="s">
        <v>13</v>
      </c>
      <c r="H541">
        <v>77</v>
      </c>
      <c r="I541" s="9">
        <f t="shared" si="49"/>
        <v>92.467532467532465</v>
      </c>
      <c r="J541" t="s">
        <v>20</v>
      </c>
      <c r="K541" t="s">
        <v>21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6">
        <f t="shared" si="48"/>
        <v>2.6598113207547169</v>
      </c>
      <c r="G542" t="s">
        <v>19</v>
      </c>
      <c r="H542">
        <v>247</v>
      </c>
      <c r="I542" s="9">
        <f t="shared" si="49"/>
        <v>57.072874493927124</v>
      </c>
      <c r="J542" t="s">
        <v>20</v>
      </c>
      <c r="K542" t="s">
        <v>21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6">
        <f t="shared" si="48"/>
        <v>0.24205617977528091</v>
      </c>
      <c r="G543" t="s">
        <v>13</v>
      </c>
      <c r="H543">
        <v>395</v>
      </c>
      <c r="I543" s="9">
        <f t="shared" si="49"/>
        <v>109.07848101265823</v>
      </c>
      <c r="J543" t="s">
        <v>106</v>
      </c>
      <c r="K543" t="s">
        <v>107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6">
        <f t="shared" si="48"/>
        <v>2.5064935064935064E-2</v>
      </c>
      <c r="G544" t="s">
        <v>13</v>
      </c>
      <c r="H544">
        <v>49</v>
      </c>
      <c r="I544" s="9">
        <f t="shared" si="49"/>
        <v>39.387755102040813</v>
      </c>
      <c r="J544" t="s">
        <v>39</v>
      </c>
      <c r="K544" t="s">
        <v>40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6">
        <f t="shared" si="48"/>
        <v>0.1632979976442874</v>
      </c>
      <c r="G545" t="s">
        <v>13</v>
      </c>
      <c r="H545">
        <v>180</v>
      </c>
      <c r="I545" s="9">
        <f t="shared" si="49"/>
        <v>77.022222222222226</v>
      </c>
      <c r="J545" t="s">
        <v>20</v>
      </c>
      <c r="K545" t="s">
        <v>21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6">
        <f t="shared" si="48"/>
        <v>2.7650000000000001</v>
      </c>
      <c r="G546" t="s">
        <v>19</v>
      </c>
      <c r="H546">
        <v>84</v>
      </c>
      <c r="I546" s="9">
        <f t="shared" si="49"/>
        <v>92.166666666666671</v>
      </c>
      <c r="J546" t="s">
        <v>20</v>
      </c>
      <c r="K546" t="s">
        <v>21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22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6">
        <f t="shared" si="48"/>
        <v>0.88803571428571426</v>
      </c>
      <c r="G547" t="s">
        <v>13</v>
      </c>
      <c r="H547">
        <v>2690</v>
      </c>
      <c r="I547" s="9">
        <f t="shared" si="49"/>
        <v>61.007063197026021</v>
      </c>
      <c r="J547" t="s">
        <v>20</v>
      </c>
      <c r="K547" t="s">
        <v>21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32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6">
        <f t="shared" si="48"/>
        <v>1.6357142857142857</v>
      </c>
      <c r="G548" t="s">
        <v>19</v>
      </c>
      <c r="H548">
        <v>88</v>
      </c>
      <c r="I548" s="9">
        <f t="shared" si="49"/>
        <v>78.068181818181813</v>
      </c>
      <c r="J548" t="s">
        <v>20</v>
      </c>
      <c r="K548" t="s">
        <v>21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32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6">
        <f t="shared" si="48"/>
        <v>9.69</v>
      </c>
      <c r="G549" t="s">
        <v>19</v>
      </c>
      <c r="H549">
        <v>156</v>
      </c>
      <c r="I549" s="9">
        <f t="shared" si="49"/>
        <v>80.75</v>
      </c>
      <c r="J549" t="s">
        <v>20</v>
      </c>
      <c r="K549" t="s">
        <v>21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6">
        <f t="shared" si="48"/>
        <v>2.7091376701966716</v>
      </c>
      <c r="G550" t="s">
        <v>19</v>
      </c>
      <c r="H550">
        <v>2985</v>
      </c>
      <c r="I550" s="9">
        <f t="shared" si="49"/>
        <v>59.991289782244557</v>
      </c>
      <c r="J550" t="s">
        <v>20</v>
      </c>
      <c r="K550" t="s">
        <v>21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32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6">
        <f t="shared" si="48"/>
        <v>2.8421355932203389</v>
      </c>
      <c r="G551" t="s">
        <v>19</v>
      </c>
      <c r="H551">
        <v>762</v>
      </c>
      <c r="I551" s="9">
        <f t="shared" si="49"/>
        <v>110.03018372703411</v>
      </c>
      <c r="J551" t="s">
        <v>20</v>
      </c>
      <c r="K551" t="s">
        <v>21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6">
        <f t="shared" si="48"/>
        <v>0.04</v>
      </c>
      <c r="G552" t="s">
        <v>73</v>
      </c>
      <c r="H552">
        <v>1</v>
      </c>
      <c r="I552" s="9">
        <f t="shared" si="49"/>
        <v>4</v>
      </c>
      <c r="J552" t="s">
        <v>97</v>
      </c>
      <c r="K552" t="s">
        <v>98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6">
        <f t="shared" si="48"/>
        <v>0.58632981676846196</v>
      </c>
      <c r="G553" t="s">
        <v>13</v>
      </c>
      <c r="H553">
        <v>2779</v>
      </c>
      <c r="I553" s="9">
        <f t="shared" si="49"/>
        <v>37.99856063332134</v>
      </c>
      <c r="J553" t="s">
        <v>25</v>
      </c>
      <c r="K553" t="s">
        <v>26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27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6">
        <f t="shared" si="48"/>
        <v>0.98511111111111116</v>
      </c>
      <c r="G554" t="s">
        <v>13</v>
      </c>
      <c r="H554">
        <v>92</v>
      </c>
      <c r="I554" s="9">
        <f t="shared" si="49"/>
        <v>96.369565217391298</v>
      </c>
      <c r="J554" t="s">
        <v>20</v>
      </c>
      <c r="K554" t="s">
        <v>21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32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6">
        <f t="shared" si="48"/>
        <v>0.43975381008206332</v>
      </c>
      <c r="G555" t="s">
        <v>13</v>
      </c>
      <c r="H555">
        <v>1028</v>
      </c>
      <c r="I555" s="9">
        <f t="shared" si="49"/>
        <v>72.978599221789878</v>
      </c>
      <c r="J555" t="s">
        <v>20</v>
      </c>
      <c r="K555" t="s">
        <v>21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22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6">
        <f t="shared" si="48"/>
        <v>1.5166315789473683</v>
      </c>
      <c r="G556" t="s">
        <v>19</v>
      </c>
      <c r="H556">
        <v>554</v>
      </c>
      <c r="I556" s="9">
        <f t="shared" si="49"/>
        <v>26.007220216606498</v>
      </c>
      <c r="J556" t="s">
        <v>14</v>
      </c>
      <c r="K556" t="s">
        <v>15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6">
        <f t="shared" si="48"/>
        <v>2.2363492063492063</v>
      </c>
      <c r="G557" t="s">
        <v>19</v>
      </c>
      <c r="H557">
        <v>135</v>
      </c>
      <c r="I557" s="9">
        <f t="shared" si="49"/>
        <v>104.36296296296297</v>
      </c>
      <c r="J557" t="s">
        <v>35</v>
      </c>
      <c r="K557" t="s">
        <v>36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22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6">
        <f t="shared" si="48"/>
        <v>2.3975</v>
      </c>
      <c r="G558" t="s">
        <v>19</v>
      </c>
      <c r="H558">
        <v>122</v>
      </c>
      <c r="I558" s="9">
        <f t="shared" si="49"/>
        <v>102.18852459016394</v>
      </c>
      <c r="J558" t="s">
        <v>20</v>
      </c>
      <c r="K558" t="s">
        <v>21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6">
        <f t="shared" si="48"/>
        <v>1.9933333333333334</v>
      </c>
      <c r="G559" t="s">
        <v>19</v>
      </c>
      <c r="H559">
        <v>221</v>
      </c>
      <c r="I559" s="9">
        <f t="shared" si="49"/>
        <v>54.117647058823529</v>
      </c>
      <c r="J559" t="s">
        <v>20</v>
      </c>
      <c r="K559" t="s">
        <v>21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6">
        <f t="shared" si="48"/>
        <v>1.373448275862069</v>
      </c>
      <c r="G560" t="s">
        <v>19</v>
      </c>
      <c r="H560">
        <v>126</v>
      </c>
      <c r="I560" s="9">
        <f t="shared" si="49"/>
        <v>63.222222222222221</v>
      </c>
      <c r="J560" t="s">
        <v>20</v>
      </c>
      <c r="K560" t="s">
        <v>21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32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6">
        <f t="shared" si="48"/>
        <v>1.009696106362773</v>
      </c>
      <c r="G561" t="s">
        <v>19</v>
      </c>
      <c r="H561">
        <v>1022</v>
      </c>
      <c r="I561" s="9">
        <f t="shared" si="49"/>
        <v>104.03228962818004</v>
      </c>
      <c r="J561" t="s">
        <v>20</v>
      </c>
      <c r="K561" t="s">
        <v>21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32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6">
        <f t="shared" si="48"/>
        <v>7.9416000000000002</v>
      </c>
      <c r="G562" t="s">
        <v>19</v>
      </c>
      <c r="H562">
        <v>3177</v>
      </c>
      <c r="I562" s="9">
        <f t="shared" si="49"/>
        <v>49.994334277620396</v>
      </c>
      <c r="J562" t="s">
        <v>20</v>
      </c>
      <c r="K562" t="s">
        <v>21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6">
        <f t="shared" si="48"/>
        <v>3.6970000000000001</v>
      </c>
      <c r="G563" t="s">
        <v>19</v>
      </c>
      <c r="H563">
        <v>198</v>
      </c>
      <c r="I563" s="9">
        <f t="shared" si="49"/>
        <v>56.015151515151516</v>
      </c>
      <c r="J563" t="s">
        <v>97</v>
      </c>
      <c r="K563" t="s">
        <v>98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32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6">
        <f t="shared" si="48"/>
        <v>0.12818181818181817</v>
      </c>
      <c r="G564" t="s">
        <v>13</v>
      </c>
      <c r="H564">
        <v>26</v>
      </c>
      <c r="I564" s="9">
        <f t="shared" si="49"/>
        <v>48.807692307692307</v>
      </c>
      <c r="J564" t="s">
        <v>97</v>
      </c>
      <c r="K564" t="s">
        <v>98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22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6">
        <f t="shared" si="48"/>
        <v>1.3802702702702703</v>
      </c>
      <c r="G565" t="s">
        <v>19</v>
      </c>
      <c r="H565">
        <v>85</v>
      </c>
      <c r="I565" s="9">
        <f t="shared" si="49"/>
        <v>60.082352941176474</v>
      </c>
      <c r="J565" t="s">
        <v>25</v>
      </c>
      <c r="K565" t="s">
        <v>26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6">
        <f t="shared" si="48"/>
        <v>0.83813278008298753</v>
      </c>
      <c r="G566" t="s">
        <v>13</v>
      </c>
      <c r="H566">
        <v>1790</v>
      </c>
      <c r="I566" s="9">
        <f t="shared" si="49"/>
        <v>78.990502793296088</v>
      </c>
      <c r="J566" t="s">
        <v>20</v>
      </c>
      <c r="K566" t="s">
        <v>21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32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6">
        <f t="shared" si="48"/>
        <v>2.0460063224446787</v>
      </c>
      <c r="G567" t="s">
        <v>19</v>
      </c>
      <c r="H567">
        <v>3596</v>
      </c>
      <c r="I567" s="9">
        <f t="shared" si="49"/>
        <v>53.99499443826474</v>
      </c>
      <c r="J567" t="s">
        <v>20</v>
      </c>
      <c r="K567" t="s">
        <v>21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32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6">
        <f t="shared" si="48"/>
        <v>0.44344086021505374</v>
      </c>
      <c r="G568" t="s">
        <v>13</v>
      </c>
      <c r="H568">
        <v>37</v>
      </c>
      <c r="I568" s="9">
        <f t="shared" si="49"/>
        <v>111.45945945945945</v>
      </c>
      <c r="J568" t="s">
        <v>20</v>
      </c>
      <c r="K568" t="s">
        <v>21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6">
        <f t="shared" si="48"/>
        <v>2.1860294117647059</v>
      </c>
      <c r="G569" t="s">
        <v>19</v>
      </c>
      <c r="H569">
        <v>244</v>
      </c>
      <c r="I569" s="9">
        <f t="shared" si="49"/>
        <v>60.922131147540981</v>
      </c>
      <c r="J569" t="s">
        <v>20</v>
      </c>
      <c r="K569" t="s">
        <v>21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22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6">
        <f t="shared" si="48"/>
        <v>1.8603314917127072</v>
      </c>
      <c r="G570" t="s">
        <v>19</v>
      </c>
      <c r="H570">
        <v>5180</v>
      </c>
      <c r="I570" s="9">
        <f t="shared" si="49"/>
        <v>26.0015444015444</v>
      </c>
      <c r="J570" t="s">
        <v>20</v>
      </c>
      <c r="K570" t="s">
        <v>21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32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6">
        <f t="shared" si="48"/>
        <v>2.3733830845771142</v>
      </c>
      <c r="G571" t="s">
        <v>19</v>
      </c>
      <c r="H571">
        <v>589</v>
      </c>
      <c r="I571" s="9">
        <f t="shared" si="49"/>
        <v>80.993208828522924</v>
      </c>
      <c r="J571" t="s">
        <v>106</v>
      </c>
      <c r="K571" t="s">
        <v>107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6">
        <f t="shared" si="48"/>
        <v>3.0565384615384614</v>
      </c>
      <c r="G572" t="s">
        <v>19</v>
      </c>
      <c r="H572">
        <v>2725</v>
      </c>
      <c r="I572" s="9">
        <f t="shared" si="49"/>
        <v>34.995963302752294</v>
      </c>
      <c r="J572" t="s">
        <v>20</v>
      </c>
      <c r="K572" t="s">
        <v>21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22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6">
        <f t="shared" si="48"/>
        <v>0.94142857142857139</v>
      </c>
      <c r="G573" t="s">
        <v>13</v>
      </c>
      <c r="H573">
        <v>35</v>
      </c>
      <c r="I573" s="9">
        <f t="shared" si="49"/>
        <v>94.142857142857139</v>
      </c>
      <c r="J573" t="s">
        <v>106</v>
      </c>
      <c r="K573" t="s">
        <v>107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6">
        <f t="shared" si="48"/>
        <v>0.54400000000000004</v>
      </c>
      <c r="G574" t="s">
        <v>73</v>
      </c>
      <c r="H574">
        <v>94</v>
      </c>
      <c r="I574" s="9">
        <f t="shared" si="49"/>
        <v>52.085106382978722</v>
      </c>
      <c r="J574" t="s">
        <v>20</v>
      </c>
      <c r="K574" t="s">
        <v>21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22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6">
        <f t="shared" si="48"/>
        <v>1.1188059701492536</v>
      </c>
      <c r="G575" t="s">
        <v>19</v>
      </c>
      <c r="H575">
        <v>300</v>
      </c>
      <c r="I575" s="9">
        <f t="shared" si="49"/>
        <v>24.986666666666668</v>
      </c>
      <c r="J575" t="s">
        <v>20</v>
      </c>
      <c r="K575" t="s">
        <v>21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6">
        <f t="shared" si="48"/>
        <v>3.6914814814814814</v>
      </c>
      <c r="G576" t="s">
        <v>19</v>
      </c>
      <c r="H576">
        <v>144</v>
      </c>
      <c r="I576" s="9">
        <f t="shared" si="49"/>
        <v>69.215277777777771</v>
      </c>
      <c r="J576" t="s">
        <v>20</v>
      </c>
      <c r="K576" t="s">
        <v>21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6">
        <f t="shared" si="48"/>
        <v>0.62930372148859548</v>
      </c>
      <c r="G577" t="s">
        <v>13</v>
      </c>
      <c r="H577">
        <v>558</v>
      </c>
      <c r="I577" s="9">
        <f t="shared" si="49"/>
        <v>93.944444444444443</v>
      </c>
      <c r="J577" t="s">
        <v>20</v>
      </c>
      <c r="K577" t="s">
        <v>21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32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6">
        <f t="shared" si="48"/>
        <v>0.6492783505154639</v>
      </c>
      <c r="G578" t="s">
        <v>13</v>
      </c>
      <c r="H578">
        <v>64</v>
      </c>
      <c r="I578" s="9">
        <f t="shared" si="49"/>
        <v>98.40625</v>
      </c>
      <c r="J578" t="s">
        <v>20</v>
      </c>
      <c r="K578" t="s">
        <v>21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32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6">
        <f t="shared" ref="F579:F642" si="54">(E579/D579)</f>
        <v>0.18853658536585366</v>
      </c>
      <c r="G579" t="s">
        <v>73</v>
      </c>
      <c r="H579">
        <v>37</v>
      </c>
      <c r="I579" s="9">
        <f t="shared" ref="I579:I642" si="55">IF(H579,E579/H579,0)</f>
        <v>41.783783783783782</v>
      </c>
      <c r="J579" t="s">
        <v>20</v>
      </c>
      <c r="K579" t="s">
        <v>21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8">LEFT(R579, SEARCH("/",R579,2)-1)</f>
        <v>music</v>
      </c>
      <c r="T579" t="str">
        <f t="shared" ref="T579:T642" si="59">RIGHT(R579,LEN(R579)-SEARCH("/",R579,2))</f>
        <v>jazz</v>
      </c>
    </row>
    <row r="580" spans="1:20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6">
        <f t="shared" si="54"/>
        <v>0.1675440414507772</v>
      </c>
      <c r="G580" t="s">
        <v>13</v>
      </c>
      <c r="H580">
        <v>245</v>
      </c>
      <c r="I580" s="9">
        <f t="shared" si="55"/>
        <v>65.991836734693877</v>
      </c>
      <c r="J580" t="s">
        <v>20</v>
      </c>
      <c r="K580" t="s">
        <v>21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6">
        <f t="shared" si="54"/>
        <v>1.0111290322580646</v>
      </c>
      <c r="G581" t="s">
        <v>19</v>
      </c>
      <c r="H581">
        <v>87</v>
      </c>
      <c r="I581" s="9">
        <f t="shared" si="55"/>
        <v>72.05747126436782</v>
      </c>
      <c r="J581" t="s">
        <v>20</v>
      </c>
      <c r="K581" t="s">
        <v>21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6">
        <f t="shared" si="54"/>
        <v>3.4150228310502282</v>
      </c>
      <c r="G582" t="s">
        <v>19</v>
      </c>
      <c r="H582">
        <v>3116</v>
      </c>
      <c r="I582" s="9">
        <f t="shared" si="55"/>
        <v>48.003209242618745</v>
      </c>
      <c r="J582" t="s">
        <v>20</v>
      </c>
      <c r="K582" t="s">
        <v>21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32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6">
        <f t="shared" si="54"/>
        <v>0.64016666666666666</v>
      </c>
      <c r="G583" t="s">
        <v>13</v>
      </c>
      <c r="H583">
        <v>71</v>
      </c>
      <c r="I583" s="9">
        <f t="shared" si="55"/>
        <v>54.098591549295776</v>
      </c>
      <c r="J583" t="s">
        <v>20</v>
      </c>
      <c r="K583" t="s">
        <v>21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27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6">
        <f t="shared" si="54"/>
        <v>0.5208045977011494</v>
      </c>
      <c r="G584" t="s">
        <v>13</v>
      </c>
      <c r="H584">
        <v>42</v>
      </c>
      <c r="I584" s="9">
        <f t="shared" si="55"/>
        <v>107.88095238095238</v>
      </c>
      <c r="J584" t="s">
        <v>20</v>
      </c>
      <c r="K584" t="s">
        <v>21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6">
        <f t="shared" si="54"/>
        <v>3.2240211640211642</v>
      </c>
      <c r="G585" t="s">
        <v>19</v>
      </c>
      <c r="H585">
        <v>909</v>
      </c>
      <c r="I585" s="9">
        <f t="shared" si="55"/>
        <v>67.034103410341032</v>
      </c>
      <c r="J585" t="s">
        <v>20</v>
      </c>
      <c r="K585" t="s">
        <v>21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6">
        <f t="shared" si="54"/>
        <v>1.1950810185185186</v>
      </c>
      <c r="G586" t="s">
        <v>19</v>
      </c>
      <c r="H586">
        <v>1613</v>
      </c>
      <c r="I586" s="9">
        <f t="shared" si="55"/>
        <v>64.01425914445133</v>
      </c>
      <c r="J586" t="s">
        <v>20</v>
      </c>
      <c r="K586" t="s">
        <v>21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27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6">
        <f t="shared" si="54"/>
        <v>1.4679775280898877</v>
      </c>
      <c r="G587" t="s">
        <v>19</v>
      </c>
      <c r="H587">
        <v>136</v>
      </c>
      <c r="I587" s="9">
        <f t="shared" si="55"/>
        <v>96.066176470588232</v>
      </c>
      <c r="J587" t="s">
        <v>20</v>
      </c>
      <c r="K587" t="s">
        <v>21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6">
        <f t="shared" si="54"/>
        <v>9.5057142857142853</v>
      </c>
      <c r="G588" t="s">
        <v>19</v>
      </c>
      <c r="H588">
        <v>130</v>
      </c>
      <c r="I588" s="9">
        <f t="shared" si="55"/>
        <v>51.184615384615384</v>
      </c>
      <c r="J588" t="s">
        <v>20</v>
      </c>
      <c r="K588" t="s">
        <v>21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22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6">
        <f t="shared" si="54"/>
        <v>0.72893617021276591</v>
      </c>
      <c r="G589" t="s">
        <v>13</v>
      </c>
      <c r="H589">
        <v>156</v>
      </c>
      <c r="I589" s="9">
        <f t="shared" si="55"/>
        <v>43.92307692307692</v>
      </c>
      <c r="J589" t="s">
        <v>14</v>
      </c>
      <c r="K589" t="s">
        <v>15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6">
        <f t="shared" si="54"/>
        <v>0.7900824873096447</v>
      </c>
      <c r="G590" t="s">
        <v>13</v>
      </c>
      <c r="H590">
        <v>1368</v>
      </c>
      <c r="I590" s="9">
        <f t="shared" si="55"/>
        <v>91.021198830409361</v>
      </c>
      <c r="J590" t="s">
        <v>39</v>
      </c>
      <c r="K590" t="s">
        <v>40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32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6">
        <f t="shared" si="54"/>
        <v>0.64721518987341775</v>
      </c>
      <c r="G591" t="s">
        <v>13</v>
      </c>
      <c r="H591">
        <v>102</v>
      </c>
      <c r="I591" s="9">
        <f t="shared" si="55"/>
        <v>50.127450980392155</v>
      </c>
      <c r="J591" t="s">
        <v>20</v>
      </c>
      <c r="K591" t="s">
        <v>21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6">
        <f t="shared" si="54"/>
        <v>0.82028169014084507</v>
      </c>
      <c r="G592" t="s">
        <v>13</v>
      </c>
      <c r="H592">
        <v>86</v>
      </c>
      <c r="I592" s="9">
        <f t="shared" si="55"/>
        <v>67.720930232558146</v>
      </c>
      <c r="J592" t="s">
        <v>25</v>
      </c>
      <c r="K592" t="s">
        <v>26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6">
        <f t="shared" si="54"/>
        <v>10.376666666666667</v>
      </c>
      <c r="G593" t="s">
        <v>19</v>
      </c>
      <c r="H593">
        <v>102</v>
      </c>
      <c r="I593" s="9">
        <f t="shared" si="55"/>
        <v>61.03921568627451</v>
      </c>
      <c r="J593" t="s">
        <v>20</v>
      </c>
      <c r="K593" t="s">
        <v>21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6">
        <f t="shared" si="54"/>
        <v>0.12910076530612244</v>
      </c>
      <c r="G594" t="s">
        <v>13</v>
      </c>
      <c r="H594">
        <v>253</v>
      </c>
      <c r="I594" s="9">
        <f t="shared" si="55"/>
        <v>80.011857707509876</v>
      </c>
      <c r="J594" t="s">
        <v>20</v>
      </c>
      <c r="K594" t="s">
        <v>21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32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6">
        <f t="shared" si="54"/>
        <v>1.5484210526315789</v>
      </c>
      <c r="G595" t="s">
        <v>19</v>
      </c>
      <c r="H595">
        <v>4006</v>
      </c>
      <c r="I595" s="9">
        <f t="shared" si="55"/>
        <v>47.001497753369947</v>
      </c>
      <c r="J595" t="s">
        <v>20</v>
      </c>
      <c r="K595" t="s">
        <v>21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6">
        <f t="shared" si="54"/>
        <v>7.0991735537190084E-2</v>
      </c>
      <c r="G596" t="s">
        <v>13</v>
      </c>
      <c r="H596">
        <v>157</v>
      </c>
      <c r="I596" s="9">
        <f t="shared" si="55"/>
        <v>71.127388535031841</v>
      </c>
      <c r="J596" t="s">
        <v>20</v>
      </c>
      <c r="K596" t="s">
        <v>21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32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6">
        <f t="shared" si="54"/>
        <v>2.0852773826458035</v>
      </c>
      <c r="G597" t="s">
        <v>19</v>
      </c>
      <c r="H597">
        <v>1629</v>
      </c>
      <c r="I597" s="9">
        <f t="shared" si="55"/>
        <v>89.99079189686924</v>
      </c>
      <c r="J597" t="s">
        <v>20</v>
      </c>
      <c r="K597" t="s">
        <v>21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32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6">
        <f t="shared" si="54"/>
        <v>0.99683544303797467</v>
      </c>
      <c r="G598" t="s">
        <v>13</v>
      </c>
      <c r="H598">
        <v>183</v>
      </c>
      <c r="I598" s="9">
        <f t="shared" si="55"/>
        <v>43.032786885245905</v>
      </c>
      <c r="J598" t="s">
        <v>20</v>
      </c>
      <c r="K598" t="s">
        <v>21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6">
        <f t="shared" si="54"/>
        <v>2.0159756097560977</v>
      </c>
      <c r="G599" t="s">
        <v>19</v>
      </c>
      <c r="H599">
        <v>2188</v>
      </c>
      <c r="I599" s="9">
        <f t="shared" si="55"/>
        <v>67.997714808043881</v>
      </c>
      <c r="J599" t="s">
        <v>20</v>
      </c>
      <c r="K599" t="s">
        <v>21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32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6">
        <f t="shared" si="54"/>
        <v>1.6209032258064515</v>
      </c>
      <c r="G600" t="s">
        <v>19</v>
      </c>
      <c r="H600">
        <v>2409</v>
      </c>
      <c r="I600" s="9">
        <f t="shared" si="55"/>
        <v>73.004566210045667</v>
      </c>
      <c r="J600" t="s">
        <v>106</v>
      </c>
      <c r="K600" t="s">
        <v>107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22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6">
        <f t="shared" si="54"/>
        <v>3.6436208125445471E-2</v>
      </c>
      <c r="G601" t="s">
        <v>13</v>
      </c>
      <c r="H601">
        <v>82</v>
      </c>
      <c r="I601" s="9">
        <f t="shared" si="55"/>
        <v>62.341463414634148</v>
      </c>
      <c r="J601" t="s">
        <v>35</v>
      </c>
      <c r="K601" t="s">
        <v>36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6">
        <f t="shared" si="54"/>
        <v>0.05</v>
      </c>
      <c r="G602" t="s">
        <v>13</v>
      </c>
      <c r="H602">
        <v>1</v>
      </c>
      <c r="I602" s="9">
        <f t="shared" si="55"/>
        <v>5</v>
      </c>
      <c r="J602" t="s">
        <v>39</v>
      </c>
      <c r="K602" t="s">
        <v>40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6">
        <f t="shared" si="54"/>
        <v>2.0663492063492064</v>
      </c>
      <c r="G603" t="s">
        <v>19</v>
      </c>
      <c r="H603">
        <v>194</v>
      </c>
      <c r="I603" s="9">
        <f t="shared" si="55"/>
        <v>67.103092783505161</v>
      </c>
      <c r="J603" t="s">
        <v>20</v>
      </c>
      <c r="K603" t="s">
        <v>21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6">
        <f t="shared" si="54"/>
        <v>1.2823628691983122</v>
      </c>
      <c r="G604" t="s">
        <v>19</v>
      </c>
      <c r="H604">
        <v>1140</v>
      </c>
      <c r="I604" s="9">
        <f t="shared" si="55"/>
        <v>79.978947368421046</v>
      </c>
      <c r="J604" t="s">
        <v>20</v>
      </c>
      <c r="K604" t="s">
        <v>21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32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6">
        <f t="shared" si="54"/>
        <v>1.1966037735849056</v>
      </c>
      <c r="G605" t="s">
        <v>19</v>
      </c>
      <c r="H605">
        <v>102</v>
      </c>
      <c r="I605" s="9">
        <f t="shared" si="55"/>
        <v>62.176470588235297</v>
      </c>
      <c r="J605" t="s">
        <v>20</v>
      </c>
      <c r="K605" t="s">
        <v>21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32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6">
        <f t="shared" si="54"/>
        <v>1.7073055242390078</v>
      </c>
      <c r="G606" t="s">
        <v>19</v>
      </c>
      <c r="H606">
        <v>2857</v>
      </c>
      <c r="I606" s="9">
        <f t="shared" si="55"/>
        <v>53.005950297514879</v>
      </c>
      <c r="J606" t="s">
        <v>20</v>
      </c>
      <c r="K606" t="s">
        <v>21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32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6">
        <f t="shared" si="54"/>
        <v>1.8721212121212121</v>
      </c>
      <c r="G607" t="s">
        <v>19</v>
      </c>
      <c r="H607">
        <v>107</v>
      </c>
      <c r="I607" s="9">
        <f t="shared" si="55"/>
        <v>57.738317757009348</v>
      </c>
      <c r="J607" t="s">
        <v>20</v>
      </c>
      <c r="K607" t="s">
        <v>21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6">
        <f t="shared" si="54"/>
        <v>1.8838235294117647</v>
      </c>
      <c r="G608" t="s">
        <v>19</v>
      </c>
      <c r="H608">
        <v>160</v>
      </c>
      <c r="I608" s="9">
        <f t="shared" si="55"/>
        <v>40.03125</v>
      </c>
      <c r="J608" t="s">
        <v>39</v>
      </c>
      <c r="K608" t="s">
        <v>40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22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6">
        <f t="shared" si="54"/>
        <v>1.3129869186046512</v>
      </c>
      <c r="G609" t="s">
        <v>19</v>
      </c>
      <c r="H609">
        <v>2230</v>
      </c>
      <c r="I609" s="9">
        <f t="shared" si="55"/>
        <v>81.016591928251117</v>
      </c>
      <c r="J609" t="s">
        <v>20</v>
      </c>
      <c r="K609" t="s">
        <v>21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6">
        <f t="shared" si="54"/>
        <v>2.8397435897435899</v>
      </c>
      <c r="G610" t="s">
        <v>19</v>
      </c>
      <c r="H610">
        <v>316</v>
      </c>
      <c r="I610" s="9">
        <f t="shared" si="55"/>
        <v>35.047468354430379</v>
      </c>
      <c r="J610" t="s">
        <v>20</v>
      </c>
      <c r="K610" t="s">
        <v>21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6">
        <f t="shared" si="54"/>
        <v>1.2041999999999999</v>
      </c>
      <c r="G611" t="s">
        <v>19</v>
      </c>
      <c r="H611">
        <v>117</v>
      </c>
      <c r="I611" s="9">
        <f t="shared" si="55"/>
        <v>102.92307692307692</v>
      </c>
      <c r="J611" t="s">
        <v>20</v>
      </c>
      <c r="K611" t="s">
        <v>21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6">
        <f t="shared" si="54"/>
        <v>4.1905607476635511</v>
      </c>
      <c r="G612" t="s">
        <v>19</v>
      </c>
      <c r="H612">
        <v>6406</v>
      </c>
      <c r="I612" s="9">
        <f t="shared" si="55"/>
        <v>27.998126756166094</v>
      </c>
      <c r="J612" t="s">
        <v>20</v>
      </c>
      <c r="K612" t="s">
        <v>21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32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6">
        <f t="shared" si="54"/>
        <v>0.13853658536585367</v>
      </c>
      <c r="G613" t="s">
        <v>73</v>
      </c>
      <c r="H613">
        <v>15</v>
      </c>
      <c r="I613" s="9">
        <f t="shared" si="55"/>
        <v>75.733333333333334</v>
      </c>
      <c r="J613" t="s">
        <v>20</v>
      </c>
      <c r="K613" t="s">
        <v>21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32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6">
        <f t="shared" si="54"/>
        <v>1.3943548387096774</v>
      </c>
      <c r="G614" t="s">
        <v>19</v>
      </c>
      <c r="H614">
        <v>192</v>
      </c>
      <c r="I614" s="9">
        <f t="shared" si="55"/>
        <v>45.026041666666664</v>
      </c>
      <c r="J614" t="s">
        <v>20</v>
      </c>
      <c r="K614" t="s">
        <v>21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6">
        <f t="shared" si="54"/>
        <v>1.74</v>
      </c>
      <c r="G615" t="s">
        <v>19</v>
      </c>
      <c r="H615">
        <v>26</v>
      </c>
      <c r="I615" s="9">
        <f t="shared" si="55"/>
        <v>73.615384615384613</v>
      </c>
      <c r="J615" t="s">
        <v>14</v>
      </c>
      <c r="K615" t="s">
        <v>15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32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6">
        <f t="shared" si="54"/>
        <v>1.5549056603773586</v>
      </c>
      <c r="G616" t="s">
        <v>19</v>
      </c>
      <c r="H616">
        <v>723</v>
      </c>
      <c r="I616" s="9">
        <f t="shared" si="55"/>
        <v>56.991701244813278</v>
      </c>
      <c r="J616" t="s">
        <v>20</v>
      </c>
      <c r="K616" t="s">
        <v>21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32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6">
        <f t="shared" si="54"/>
        <v>1.7044705882352942</v>
      </c>
      <c r="G617" t="s">
        <v>19</v>
      </c>
      <c r="H617">
        <v>170</v>
      </c>
      <c r="I617" s="9">
        <f t="shared" si="55"/>
        <v>85.223529411764702</v>
      </c>
      <c r="J617" t="s">
        <v>106</v>
      </c>
      <c r="K617" t="s">
        <v>107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32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6">
        <f t="shared" si="54"/>
        <v>1.8951562500000001</v>
      </c>
      <c r="G618" t="s">
        <v>19</v>
      </c>
      <c r="H618">
        <v>238</v>
      </c>
      <c r="I618" s="9">
        <f t="shared" si="55"/>
        <v>50.962184873949582</v>
      </c>
      <c r="J618" t="s">
        <v>39</v>
      </c>
      <c r="K618" t="s">
        <v>40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6">
        <f t="shared" si="54"/>
        <v>2.4971428571428573</v>
      </c>
      <c r="G619" t="s">
        <v>19</v>
      </c>
      <c r="H619">
        <v>55</v>
      </c>
      <c r="I619" s="9">
        <f t="shared" si="55"/>
        <v>63.563636363636363</v>
      </c>
      <c r="J619" t="s">
        <v>20</v>
      </c>
      <c r="K619" t="s">
        <v>21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32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6">
        <f t="shared" si="54"/>
        <v>0.48860523665659616</v>
      </c>
      <c r="G620" t="s">
        <v>13</v>
      </c>
      <c r="H620">
        <v>1198</v>
      </c>
      <c r="I620" s="9">
        <f t="shared" si="55"/>
        <v>80.999165275459092</v>
      </c>
      <c r="J620" t="s">
        <v>20</v>
      </c>
      <c r="K620" t="s">
        <v>21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6">
        <f t="shared" si="54"/>
        <v>0.28461970393057684</v>
      </c>
      <c r="G621" t="s">
        <v>13</v>
      </c>
      <c r="H621">
        <v>648</v>
      </c>
      <c r="I621" s="9">
        <f t="shared" si="55"/>
        <v>86.044753086419746</v>
      </c>
      <c r="J621" t="s">
        <v>20</v>
      </c>
      <c r="K621" t="s">
        <v>21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32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6">
        <f t="shared" si="54"/>
        <v>2.6802325581395348</v>
      </c>
      <c r="G622" t="s">
        <v>19</v>
      </c>
      <c r="H622">
        <v>128</v>
      </c>
      <c r="I622" s="9">
        <f t="shared" si="55"/>
        <v>90.0390625</v>
      </c>
      <c r="J622" t="s">
        <v>25</v>
      </c>
      <c r="K622" t="s">
        <v>26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6">
        <f t="shared" si="54"/>
        <v>6.1980078125000002</v>
      </c>
      <c r="G623" t="s">
        <v>19</v>
      </c>
      <c r="H623">
        <v>2144</v>
      </c>
      <c r="I623" s="9">
        <f t="shared" si="55"/>
        <v>74.006063432835816</v>
      </c>
      <c r="J623" t="s">
        <v>20</v>
      </c>
      <c r="K623" t="s">
        <v>21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32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6">
        <f t="shared" si="54"/>
        <v>3.1301587301587303E-2</v>
      </c>
      <c r="G624" t="s">
        <v>13</v>
      </c>
      <c r="H624">
        <v>64</v>
      </c>
      <c r="I624" s="9">
        <f t="shared" si="55"/>
        <v>92.4375</v>
      </c>
      <c r="J624" t="s">
        <v>20</v>
      </c>
      <c r="K624" t="s">
        <v>21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6">
        <f t="shared" si="54"/>
        <v>1.5992152704135738</v>
      </c>
      <c r="G625" t="s">
        <v>19</v>
      </c>
      <c r="H625">
        <v>2693</v>
      </c>
      <c r="I625" s="9">
        <f t="shared" si="55"/>
        <v>55.999257333828446</v>
      </c>
      <c r="J625" t="s">
        <v>39</v>
      </c>
      <c r="K625" t="s">
        <v>40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32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6">
        <f t="shared" si="54"/>
        <v>2.793921568627451</v>
      </c>
      <c r="G626" t="s">
        <v>19</v>
      </c>
      <c r="H626">
        <v>432</v>
      </c>
      <c r="I626" s="9">
        <f t="shared" si="55"/>
        <v>32.983796296296298</v>
      </c>
      <c r="J626" t="s">
        <v>20</v>
      </c>
      <c r="K626" t="s">
        <v>21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6">
        <f t="shared" si="54"/>
        <v>0.77373333333333338</v>
      </c>
      <c r="G627" t="s">
        <v>13</v>
      </c>
      <c r="H627">
        <v>62</v>
      </c>
      <c r="I627" s="9">
        <f t="shared" si="55"/>
        <v>93.596774193548384</v>
      </c>
      <c r="J627" t="s">
        <v>20</v>
      </c>
      <c r="K627" t="s">
        <v>21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32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6">
        <f t="shared" si="54"/>
        <v>2.0632812500000002</v>
      </c>
      <c r="G628" t="s">
        <v>19</v>
      </c>
      <c r="H628">
        <v>189</v>
      </c>
      <c r="I628" s="9">
        <f t="shared" si="55"/>
        <v>69.867724867724874</v>
      </c>
      <c r="J628" t="s">
        <v>20</v>
      </c>
      <c r="K628" t="s">
        <v>21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32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6">
        <f t="shared" si="54"/>
        <v>6.9424999999999999</v>
      </c>
      <c r="G629" t="s">
        <v>19</v>
      </c>
      <c r="H629">
        <v>154</v>
      </c>
      <c r="I629" s="9">
        <f t="shared" si="55"/>
        <v>72.129870129870127</v>
      </c>
      <c r="J629" t="s">
        <v>39</v>
      </c>
      <c r="K629" t="s">
        <v>40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6">
        <f t="shared" si="54"/>
        <v>1.5178947368421052</v>
      </c>
      <c r="G630" t="s">
        <v>19</v>
      </c>
      <c r="H630">
        <v>96</v>
      </c>
      <c r="I630" s="9">
        <f t="shared" si="55"/>
        <v>30.041666666666668</v>
      </c>
      <c r="J630" t="s">
        <v>20</v>
      </c>
      <c r="K630" t="s">
        <v>21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6">
        <f t="shared" si="54"/>
        <v>0.64582072176949945</v>
      </c>
      <c r="G631" t="s">
        <v>13</v>
      </c>
      <c r="H631">
        <v>750</v>
      </c>
      <c r="I631" s="9">
        <f t="shared" si="55"/>
        <v>73.968000000000004</v>
      </c>
      <c r="J631" t="s">
        <v>20</v>
      </c>
      <c r="K631" t="s">
        <v>21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32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6">
        <f t="shared" si="54"/>
        <v>0.62873684210526315</v>
      </c>
      <c r="G632" t="s">
        <v>73</v>
      </c>
      <c r="H632">
        <v>87</v>
      </c>
      <c r="I632" s="9">
        <f t="shared" si="55"/>
        <v>68.65517241379311</v>
      </c>
      <c r="J632" t="s">
        <v>20</v>
      </c>
      <c r="K632" t="s">
        <v>21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32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6">
        <f t="shared" si="54"/>
        <v>3.1039864864864866</v>
      </c>
      <c r="G633" t="s">
        <v>19</v>
      </c>
      <c r="H633">
        <v>3063</v>
      </c>
      <c r="I633" s="9">
        <f t="shared" si="55"/>
        <v>59.992164544564154</v>
      </c>
      <c r="J633" t="s">
        <v>20</v>
      </c>
      <c r="K633" t="s">
        <v>21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32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6">
        <f t="shared" si="54"/>
        <v>0.42859916782246882</v>
      </c>
      <c r="G634" t="s">
        <v>46</v>
      </c>
      <c r="H634">
        <v>278</v>
      </c>
      <c r="I634" s="9">
        <f t="shared" si="55"/>
        <v>111.15827338129496</v>
      </c>
      <c r="J634" t="s">
        <v>20</v>
      </c>
      <c r="K634" t="s">
        <v>21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32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6">
        <f t="shared" si="54"/>
        <v>0.83119402985074631</v>
      </c>
      <c r="G635" t="s">
        <v>13</v>
      </c>
      <c r="H635">
        <v>105</v>
      </c>
      <c r="I635" s="9">
        <f t="shared" si="55"/>
        <v>53.038095238095238</v>
      </c>
      <c r="J635" t="s">
        <v>20</v>
      </c>
      <c r="K635" t="s">
        <v>21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6">
        <f t="shared" si="54"/>
        <v>0.78531302876480547</v>
      </c>
      <c r="G636" t="s">
        <v>73</v>
      </c>
      <c r="H636">
        <v>1658</v>
      </c>
      <c r="I636" s="9">
        <f t="shared" si="55"/>
        <v>55.985524728588658</v>
      </c>
      <c r="J636" t="s">
        <v>20</v>
      </c>
      <c r="K636" t="s">
        <v>21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6">
        <f t="shared" si="54"/>
        <v>1.1409352517985611</v>
      </c>
      <c r="G637" t="s">
        <v>19</v>
      </c>
      <c r="H637">
        <v>2266</v>
      </c>
      <c r="I637" s="9">
        <f t="shared" si="55"/>
        <v>69.986760812003524</v>
      </c>
      <c r="J637" t="s">
        <v>20</v>
      </c>
      <c r="K637" t="s">
        <v>21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6">
        <f t="shared" si="54"/>
        <v>0.64537683358624176</v>
      </c>
      <c r="G638" t="s">
        <v>13</v>
      </c>
      <c r="H638">
        <v>2604</v>
      </c>
      <c r="I638" s="9">
        <f t="shared" si="55"/>
        <v>48.998079877112133</v>
      </c>
      <c r="J638" t="s">
        <v>35</v>
      </c>
      <c r="K638" t="s">
        <v>36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6">
        <f t="shared" si="54"/>
        <v>0.79411764705882348</v>
      </c>
      <c r="G639" t="s">
        <v>13</v>
      </c>
      <c r="H639">
        <v>65</v>
      </c>
      <c r="I639" s="9">
        <f t="shared" si="55"/>
        <v>103.84615384615384</v>
      </c>
      <c r="J639" t="s">
        <v>20</v>
      </c>
      <c r="K639" t="s">
        <v>21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32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6">
        <f t="shared" si="54"/>
        <v>0.11419117647058824</v>
      </c>
      <c r="G640" t="s">
        <v>13</v>
      </c>
      <c r="H640">
        <v>94</v>
      </c>
      <c r="I640" s="9">
        <f t="shared" si="55"/>
        <v>99.127659574468083</v>
      </c>
      <c r="J640" t="s">
        <v>20</v>
      </c>
      <c r="K640" t="s">
        <v>21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32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6">
        <f t="shared" si="54"/>
        <v>0.56186046511627907</v>
      </c>
      <c r="G641" t="s">
        <v>46</v>
      </c>
      <c r="H641">
        <v>45</v>
      </c>
      <c r="I641" s="9">
        <f t="shared" si="55"/>
        <v>107.37777777777778</v>
      </c>
      <c r="J641" t="s">
        <v>20</v>
      </c>
      <c r="K641" t="s">
        <v>21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6">
        <f t="shared" si="54"/>
        <v>0.16501669449081802</v>
      </c>
      <c r="G642" t="s">
        <v>13</v>
      </c>
      <c r="H642">
        <v>257</v>
      </c>
      <c r="I642" s="9">
        <f t="shared" si="55"/>
        <v>76.922178988326849</v>
      </c>
      <c r="J642" t="s">
        <v>20</v>
      </c>
      <c r="K642" t="s">
        <v>21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32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6">
        <f t="shared" ref="F643:F706" si="60">(E643/D643)</f>
        <v>1.1996808510638297</v>
      </c>
      <c r="G643" t="s">
        <v>19</v>
      </c>
      <c r="H643">
        <v>194</v>
      </c>
      <c r="I643" s="9">
        <f t="shared" ref="I643:I706" si="61">IF(H643,E643/H643,0)</f>
        <v>58.128865979381445</v>
      </c>
      <c r="J643" t="s">
        <v>97</v>
      </c>
      <c r="K643" t="s">
        <v>98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32</v>
      </c>
      <c r="S643" t="str">
        <f t="shared" ref="S643:S706" si="64">LEFT(R643, SEARCH("/",R643,2)-1)</f>
        <v>theater</v>
      </c>
      <c r="T643" t="str">
        <f t="shared" ref="T643:T706" si="65">RIGHT(R643,LEN(R643)-SEARCH("/",R643,2))</f>
        <v>plays</v>
      </c>
    </row>
    <row r="644" spans="1:20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6">
        <f t="shared" si="60"/>
        <v>1.4545652173913044</v>
      </c>
      <c r="G644" t="s">
        <v>19</v>
      </c>
      <c r="H644">
        <v>129</v>
      </c>
      <c r="I644" s="9">
        <f t="shared" si="61"/>
        <v>103.73643410852713</v>
      </c>
      <c r="J644" t="s">
        <v>14</v>
      </c>
      <c r="K644" t="s">
        <v>15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6">
        <f t="shared" si="60"/>
        <v>2.2138255033557046</v>
      </c>
      <c r="G645" t="s">
        <v>19</v>
      </c>
      <c r="H645">
        <v>375</v>
      </c>
      <c r="I645" s="9">
        <f t="shared" si="61"/>
        <v>87.962666666666664</v>
      </c>
      <c r="J645" t="s">
        <v>20</v>
      </c>
      <c r="K645" t="s">
        <v>21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32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6">
        <f t="shared" si="60"/>
        <v>0.48396694214876035</v>
      </c>
      <c r="G646" t="s">
        <v>13</v>
      </c>
      <c r="H646">
        <v>2928</v>
      </c>
      <c r="I646" s="9">
        <f t="shared" si="61"/>
        <v>28</v>
      </c>
      <c r="J646" t="s">
        <v>14</v>
      </c>
      <c r="K646" t="s">
        <v>15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32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6">
        <f t="shared" si="60"/>
        <v>0.92911504424778757</v>
      </c>
      <c r="G647" t="s">
        <v>13</v>
      </c>
      <c r="H647">
        <v>4697</v>
      </c>
      <c r="I647" s="9">
        <f t="shared" si="61"/>
        <v>37.999361294443261</v>
      </c>
      <c r="J647" t="s">
        <v>20</v>
      </c>
      <c r="K647" t="s">
        <v>21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22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6">
        <f t="shared" si="60"/>
        <v>0.88599797365754818</v>
      </c>
      <c r="G648" t="s">
        <v>13</v>
      </c>
      <c r="H648">
        <v>2915</v>
      </c>
      <c r="I648" s="9">
        <f t="shared" si="61"/>
        <v>29.999313893653515</v>
      </c>
      <c r="J648" t="s">
        <v>20</v>
      </c>
      <c r="K648" t="s">
        <v>21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6">
        <f t="shared" si="60"/>
        <v>0.41399999999999998</v>
      </c>
      <c r="G649" t="s">
        <v>13</v>
      </c>
      <c r="H649">
        <v>18</v>
      </c>
      <c r="I649" s="9">
        <f t="shared" si="61"/>
        <v>103.5</v>
      </c>
      <c r="J649" t="s">
        <v>20</v>
      </c>
      <c r="K649" t="s">
        <v>21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6">
        <f t="shared" si="60"/>
        <v>0.63056795131845844</v>
      </c>
      <c r="G650" t="s">
        <v>73</v>
      </c>
      <c r="H650">
        <v>723</v>
      </c>
      <c r="I650" s="9">
        <f t="shared" si="61"/>
        <v>85.994467496542185</v>
      </c>
      <c r="J650" t="s">
        <v>20</v>
      </c>
      <c r="K650" t="s">
        <v>21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6">
        <f t="shared" si="60"/>
        <v>0.48482333607230893</v>
      </c>
      <c r="G651" t="s">
        <v>13</v>
      </c>
      <c r="H651">
        <v>602</v>
      </c>
      <c r="I651" s="9">
        <f t="shared" si="61"/>
        <v>98.011627906976742</v>
      </c>
      <c r="J651" t="s">
        <v>97</v>
      </c>
      <c r="K651" t="s">
        <v>98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32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6">
        <f t="shared" si="60"/>
        <v>0.02</v>
      </c>
      <c r="G652" t="s">
        <v>13</v>
      </c>
      <c r="H652">
        <v>1</v>
      </c>
      <c r="I652" s="9">
        <f t="shared" si="61"/>
        <v>2</v>
      </c>
      <c r="J652" t="s">
        <v>20</v>
      </c>
      <c r="K652" t="s">
        <v>21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6">
        <f t="shared" si="60"/>
        <v>0.88479410269445857</v>
      </c>
      <c r="G653" t="s">
        <v>13</v>
      </c>
      <c r="H653">
        <v>3868</v>
      </c>
      <c r="I653" s="9">
        <f t="shared" si="61"/>
        <v>44.994570837642193</v>
      </c>
      <c r="J653" t="s">
        <v>106</v>
      </c>
      <c r="K653" t="s">
        <v>107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6">
        <f t="shared" si="60"/>
        <v>1.2684</v>
      </c>
      <c r="G654" t="s">
        <v>19</v>
      </c>
      <c r="H654">
        <v>409</v>
      </c>
      <c r="I654" s="9">
        <f t="shared" si="61"/>
        <v>31.012224938875306</v>
      </c>
      <c r="J654" t="s">
        <v>20</v>
      </c>
      <c r="K654" t="s">
        <v>21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27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6">
        <f t="shared" si="60"/>
        <v>23.388333333333332</v>
      </c>
      <c r="G655" t="s">
        <v>19</v>
      </c>
      <c r="H655">
        <v>234</v>
      </c>
      <c r="I655" s="9">
        <f t="shared" si="61"/>
        <v>59.970085470085472</v>
      </c>
      <c r="J655" t="s">
        <v>20</v>
      </c>
      <c r="K655" t="s">
        <v>21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27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6">
        <f t="shared" si="60"/>
        <v>5.0838857142857146</v>
      </c>
      <c r="G656" t="s">
        <v>19</v>
      </c>
      <c r="H656">
        <v>3016</v>
      </c>
      <c r="I656" s="9">
        <f t="shared" si="61"/>
        <v>58.9973474801061</v>
      </c>
      <c r="J656" t="s">
        <v>20</v>
      </c>
      <c r="K656" t="s">
        <v>21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6">
        <f t="shared" si="60"/>
        <v>1.9147826086956521</v>
      </c>
      <c r="G657" t="s">
        <v>19</v>
      </c>
      <c r="H657">
        <v>264</v>
      </c>
      <c r="I657" s="9">
        <f t="shared" si="61"/>
        <v>50.045454545454547</v>
      </c>
      <c r="J657" t="s">
        <v>20</v>
      </c>
      <c r="K657" t="s">
        <v>21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6">
        <f t="shared" si="60"/>
        <v>0.42127533783783783</v>
      </c>
      <c r="G658" t="s">
        <v>13</v>
      </c>
      <c r="H658">
        <v>504</v>
      </c>
      <c r="I658" s="9">
        <f t="shared" si="61"/>
        <v>98.966269841269835</v>
      </c>
      <c r="J658" t="s">
        <v>25</v>
      </c>
      <c r="K658" t="s">
        <v>26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6">
        <f t="shared" si="60"/>
        <v>8.2400000000000001E-2</v>
      </c>
      <c r="G659" t="s">
        <v>13</v>
      </c>
      <c r="H659">
        <v>14</v>
      </c>
      <c r="I659" s="9">
        <f t="shared" si="61"/>
        <v>58.857142857142854</v>
      </c>
      <c r="J659" t="s">
        <v>20</v>
      </c>
      <c r="K659" t="s">
        <v>21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6">
        <f t="shared" si="60"/>
        <v>0.60064638783269964</v>
      </c>
      <c r="G660" t="s">
        <v>73</v>
      </c>
      <c r="H660">
        <v>390</v>
      </c>
      <c r="I660" s="9">
        <f t="shared" si="61"/>
        <v>81.010256410256417</v>
      </c>
      <c r="J660" t="s">
        <v>20</v>
      </c>
      <c r="K660" t="s">
        <v>21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22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6">
        <f t="shared" si="60"/>
        <v>0.47232808616404309</v>
      </c>
      <c r="G661" t="s">
        <v>13</v>
      </c>
      <c r="H661">
        <v>750</v>
      </c>
      <c r="I661" s="9">
        <f t="shared" si="61"/>
        <v>76.013333333333335</v>
      </c>
      <c r="J661" t="s">
        <v>39</v>
      </c>
      <c r="K661" t="s">
        <v>40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6">
        <f t="shared" si="60"/>
        <v>0.81736263736263737</v>
      </c>
      <c r="G662" t="s">
        <v>13</v>
      </c>
      <c r="H662">
        <v>77</v>
      </c>
      <c r="I662" s="9">
        <f t="shared" si="61"/>
        <v>96.597402597402592</v>
      </c>
      <c r="J662" t="s">
        <v>20</v>
      </c>
      <c r="K662" t="s">
        <v>21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32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6">
        <f t="shared" si="60"/>
        <v>0.54187265917603</v>
      </c>
      <c r="G663" t="s">
        <v>13</v>
      </c>
      <c r="H663">
        <v>752</v>
      </c>
      <c r="I663" s="9">
        <f t="shared" si="61"/>
        <v>76.957446808510639</v>
      </c>
      <c r="J663" t="s">
        <v>35</v>
      </c>
      <c r="K663" t="s">
        <v>36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6">
        <f t="shared" si="60"/>
        <v>0.97868131868131869</v>
      </c>
      <c r="G664" t="s">
        <v>13</v>
      </c>
      <c r="H664">
        <v>131</v>
      </c>
      <c r="I664" s="9">
        <f t="shared" si="61"/>
        <v>67.984732824427482</v>
      </c>
      <c r="J664" t="s">
        <v>20</v>
      </c>
      <c r="K664" t="s">
        <v>21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32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6">
        <f t="shared" si="60"/>
        <v>0.77239999999999998</v>
      </c>
      <c r="G665" t="s">
        <v>13</v>
      </c>
      <c r="H665">
        <v>87</v>
      </c>
      <c r="I665" s="9">
        <f t="shared" si="61"/>
        <v>88.781609195402297</v>
      </c>
      <c r="J665" t="s">
        <v>20</v>
      </c>
      <c r="K665" t="s">
        <v>21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32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6">
        <f t="shared" si="60"/>
        <v>0.33464735516372796</v>
      </c>
      <c r="G666" t="s">
        <v>13</v>
      </c>
      <c r="H666">
        <v>1063</v>
      </c>
      <c r="I666" s="9">
        <f t="shared" si="61"/>
        <v>24.99623706491063</v>
      </c>
      <c r="J666" t="s">
        <v>20</v>
      </c>
      <c r="K666" t="s">
        <v>21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6">
        <f t="shared" si="60"/>
        <v>2.3958823529411766</v>
      </c>
      <c r="G667" t="s">
        <v>19</v>
      </c>
      <c r="H667">
        <v>272</v>
      </c>
      <c r="I667" s="9">
        <f t="shared" si="61"/>
        <v>44.922794117647058</v>
      </c>
      <c r="J667" t="s">
        <v>20</v>
      </c>
      <c r="K667" t="s">
        <v>21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6">
        <f t="shared" si="60"/>
        <v>0.64032258064516134</v>
      </c>
      <c r="G668" t="s">
        <v>73</v>
      </c>
      <c r="H668">
        <v>25</v>
      </c>
      <c r="I668" s="9">
        <f t="shared" si="61"/>
        <v>79.400000000000006</v>
      </c>
      <c r="J668" t="s">
        <v>20</v>
      </c>
      <c r="K668" t="s">
        <v>21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32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6">
        <f t="shared" si="60"/>
        <v>1.7615942028985507</v>
      </c>
      <c r="G669" t="s">
        <v>19</v>
      </c>
      <c r="H669">
        <v>419</v>
      </c>
      <c r="I669" s="9">
        <f t="shared" si="61"/>
        <v>29.009546539379475</v>
      </c>
      <c r="J669" t="s">
        <v>20</v>
      </c>
      <c r="K669" t="s">
        <v>21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6">
        <f t="shared" si="60"/>
        <v>0.20338181818181819</v>
      </c>
      <c r="G670" t="s">
        <v>13</v>
      </c>
      <c r="H670">
        <v>76</v>
      </c>
      <c r="I670" s="9">
        <f t="shared" si="61"/>
        <v>73.59210526315789</v>
      </c>
      <c r="J670" t="s">
        <v>20</v>
      </c>
      <c r="K670" t="s">
        <v>21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32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6">
        <f t="shared" si="60"/>
        <v>3.5864754098360656</v>
      </c>
      <c r="G671" t="s">
        <v>19</v>
      </c>
      <c r="H671">
        <v>1621</v>
      </c>
      <c r="I671" s="9">
        <f t="shared" si="61"/>
        <v>107.97038864898211</v>
      </c>
      <c r="J671" t="s">
        <v>106</v>
      </c>
      <c r="K671" t="s">
        <v>107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32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6">
        <f t="shared" si="60"/>
        <v>4.6885802469135802</v>
      </c>
      <c r="G672" t="s">
        <v>19</v>
      </c>
      <c r="H672">
        <v>1101</v>
      </c>
      <c r="I672" s="9">
        <f t="shared" si="61"/>
        <v>68.987284287011803</v>
      </c>
      <c r="J672" t="s">
        <v>20</v>
      </c>
      <c r="K672" t="s">
        <v>21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6">
        <f t="shared" si="60"/>
        <v>1.220563524590164</v>
      </c>
      <c r="G673" t="s">
        <v>19</v>
      </c>
      <c r="H673">
        <v>1073</v>
      </c>
      <c r="I673" s="9">
        <f t="shared" si="61"/>
        <v>111.02236719478098</v>
      </c>
      <c r="J673" t="s">
        <v>20</v>
      </c>
      <c r="K673" t="s">
        <v>21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32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6">
        <f t="shared" si="60"/>
        <v>0.55931783729156137</v>
      </c>
      <c r="G674" t="s">
        <v>13</v>
      </c>
      <c r="H674">
        <v>4428</v>
      </c>
      <c r="I674" s="9">
        <f t="shared" si="61"/>
        <v>24.997515808491418</v>
      </c>
      <c r="J674" t="s">
        <v>25</v>
      </c>
      <c r="K674" t="s">
        <v>26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32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6">
        <f t="shared" si="60"/>
        <v>0.43660714285714286</v>
      </c>
      <c r="G675" t="s">
        <v>13</v>
      </c>
      <c r="H675">
        <v>58</v>
      </c>
      <c r="I675" s="9">
        <f t="shared" si="61"/>
        <v>42.155172413793103</v>
      </c>
      <c r="J675" t="s">
        <v>106</v>
      </c>
      <c r="K675" t="s">
        <v>107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6">
        <f t="shared" si="60"/>
        <v>0.33538371411833628</v>
      </c>
      <c r="G676" t="s">
        <v>73</v>
      </c>
      <c r="H676">
        <v>1218</v>
      </c>
      <c r="I676" s="9">
        <f t="shared" si="61"/>
        <v>47.003284072249592</v>
      </c>
      <c r="J676" t="s">
        <v>20</v>
      </c>
      <c r="K676" t="s">
        <v>21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6">
        <f t="shared" si="60"/>
        <v>1.2297938144329896</v>
      </c>
      <c r="G677" t="s">
        <v>19</v>
      </c>
      <c r="H677">
        <v>331</v>
      </c>
      <c r="I677" s="9">
        <f t="shared" si="61"/>
        <v>36.0392749244713</v>
      </c>
      <c r="J677" t="s">
        <v>20</v>
      </c>
      <c r="K677" t="s">
        <v>21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6">
        <f t="shared" si="60"/>
        <v>1.8974959871589085</v>
      </c>
      <c r="G678" t="s">
        <v>19</v>
      </c>
      <c r="H678">
        <v>1170</v>
      </c>
      <c r="I678" s="9">
        <f t="shared" si="61"/>
        <v>101.03760683760684</v>
      </c>
      <c r="J678" t="s">
        <v>20</v>
      </c>
      <c r="K678" t="s">
        <v>21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6">
        <f t="shared" si="60"/>
        <v>0.83622641509433959</v>
      </c>
      <c r="G679" t="s">
        <v>13</v>
      </c>
      <c r="H679">
        <v>111</v>
      </c>
      <c r="I679" s="9">
        <f t="shared" si="61"/>
        <v>39.927927927927925</v>
      </c>
      <c r="J679" t="s">
        <v>20</v>
      </c>
      <c r="K679" t="s">
        <v>21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6">
        <f t="shared" si="60"/>
        <v>0.17968844221105529</v>
      </c>
      <c r="G680" t="s">
        <v>73</v>
      </c>
      <c r="H680">
        <v>215</v>
      </c>
      <c r="I680" s="9">
        <f t="shared" si="61"/>
        <v>83.158139534883716</v>
      </c>
      <c r="J680" t="s">
        <v>20</v>
      </c>
      <c r="K680" t="s">
        <v>21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6">
        <f t="shared" si="60"/>
        <v>10.365</v>
      </c>
      <c r="G681" t="s">
        <v>19</v>
      </c>
      <c r="H681">
        <v>363</v>
      </c>
      <c r="I681" s="9">
        <f t="shared" si="61"/>
        <v>39.97520661157025</v>
      </c>
      <c r="J681" t="s">
        <v>20</v>
      </c>
      <c r="K681" t="s">
        <v>21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6">
        <f t="shared" si="60"/>
        <v>0.97405219780219776</v>
      </c>
      <c r="G682" t="s">
        <v>13</v>
      </c>
      <c r="H682">
        <v>2955</v>
      </c>
      <c r="I682" s="9">
        <f t="shared" si="61"/>
        <v>47.993908629441627</v>
      </c>
      <c r="J682" t="s">
        <v>20</v>
      </c>
      <c r="K682" t="s">
        <v>21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6">
        <f t="shared" si="60"/>
        <v>0.86386203150461705</v>
      </c>
      <c r="G683" t="s">
        <v>13</v>
      </c>
      <c r="H683">
        <v>1657</v>
      </c>
      <c r="I683" s="9">
        <f t="shared" si="61"/>
        <v>95.978877489438744</v>
      </c>
      <c r="J683" t="s">
        <v>20</v>
      </c>
      <c r="K683" t="s">
        <v>21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32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6">
        <f t="shared" si="60"/>
        <v>1.5016666666666667</v>
      </c>
      <c r="G684" t="s">
        <v>19</v>
      </c>
      <c r="H684">
        <v>103</v>
      </c>
      <c r="I684" s="9">
        <f t="shared" si="61"/>
        <v>78.728155339805824</v>
      </c>
      <c r="J684" t="s">
        <v>20</v>
      </c>
      <c r="K684" t="s">
        <v>21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32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6">
        <f t="shared" si="60"/>
        <v>3.5843478260869563</v>
      </c>
      <c r="G685" t="s">
        <v>19</v>
      </c>
      <c r="H685">
        <v>147</v>
      </c>
      <c r="I685" s="9">
        <f t="shared" si="61"/>
        <v>56.081632653061227</v>
      </c>
      <c r="J685" t="s">
        <v>20</v>
      </c>
      <c r="K685" t="s">
        <v>21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32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6">
        <f t="shared" si="60"/>
        <v>5.4285714285714288</v>
      </c>
      <c r="G686" t="s">
        <v>19</v>
      </c>
      <c r="H686">
        <v>110</v>
      </c>
      <c r="I686" s="9">
        <f t="shared" si="61"/>
        <v>69.090909090909093</v>
      </c>
      <c r="J686" t="s">
        <v>14</v>
      </c>
      <c r="K686" t="s">
        <v>15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6">
        <f t="shared" si="60"/>
        <v>0.67500714285714281</v>
      </c>
      <c r="G687" t="s">
        <v>13</v>
      </c>
      <c r="H687">
        <v>926</v>
      </c>
      <c r="I687" s="9">
        <f t="shared" si="61"/>
        <v>102.05291576673866</v>
      </c>
      <c r="J687" t="s">
        <v>14</v>
      </c>
      <c r="K687" t="s">
        <v>15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32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6">
        <f t="shared" si="60"/>
        <v>1.9174666666666667</v>
      </c>
      <c r="G688" t="s">
        <v>19</v>
      </c>
      <c r="H688">
        <v>134</v>
      </c>
      <c r="I688" s="9">
        <f t="shared" si="61"/>
        <v>107.32089552238806</v>
      </c>
      <c r="J688" t="s">
        <v>20</v>
      </c>
      <c r="K688" t="s">
        <v>21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6">
        <f t="shared" si="60"/>
        <v>9.32</v>
      </c>
      <c r="G689" t="s">
        <v>19</v>
      </c>
      <c r="H689">
        <v>269</v>
      </c>
      <c r="I689" s="9">
        <f t="shared" si="61"/>
        <v>51.970260223048328</v>
      </c>
      <c r="J689" t="s">
        <v>20</v>
      </c>
      <c r="K689" t="s">
        <v>21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32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6">
        <f t="shared" si="60"/>
        <v>4.2927586206896553</v>
      </c>
      <c r="G690" t="s">
        <v>19</v>
      </c>
      <c r="H690">
        <v>175</v>
      </c>
      <c r="I690" s="9">
        <f t="shared" si="61"/>
        <v>71.137142857142862</v>
      </c>
      <c r="J690" t="s">
        <v>20</v>
      </c>
      <c r="K690" t="s">
        <v>21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6">
        <f t="shared" si="60"/>
        <v>1.0065753424657535</v>
      </c>
      <c r="G691" t="s">
        <v>19</v>
      </c>
      <c r="H691">
        <v>69</v>
      </c>
      <c r="I691" s="9">
        <f t="shared" si="61"/>
        <v>106.49275362318841</v>
      </c>
      <c r="J691" t="s">
        <v>20</v>
      </c>
      <c r="K691" t="s">
        <v>21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27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6">
        <f t="shared" si="60"/>
        <v>2.266111111111111</v>
      </c>
      <c r="G692" t="s">
        <v>19</v>
      </c>
      <c r="H692">
        <v>190</v>
      </c>
      <c r="I692" s="9">
        <f t="shared" si="61"/>
        <v>42.93684210526316</v>
      </c>
      <c r="J692" t="s">
        <v>20</v>
      </c>
      <c r="K692" t="s">
        <v>21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6">
        <f t="shared" si="60"/>
        <v>1.4238</v>
      </c>
      <c r="G693" t="s">
        <v>19</v>
      </c>
      <c r="H693">
        <v>237</v>
      </c>
      <c r="I693" s="9">
        <f t="shared" si="61"/>
        <v>30.037974683544302</v>
      </c>
      <c r="J693" t="s">
        <v>20</v>
      </c>
      <c r="K693" t="s">
        <v>21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6">
        <f t="shared" si="60"/>
        <v>0.90633333333333332</v>
      </c>
      <c r="G694" t="s">
        <v>13</v>
      </c>
      <c r="H694">
        <v>77</v>
      </c>
      <c r="I694" s="9">
        <f t="shared" si="61"/>
        <v>70.623376623376629</v>
      </c>
      <c r="J694" t="s">
        <v>39</v>
      </c>
      <c r="K694" t="s">
        <v>40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22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6">
        <f t="shared" si="60"/>
        <v>0.63966740576496672</v>
      </c>
      <c r="G695" t="s">
        <v>13</v>
      </c>
      <c r="H695">
        <v>1748</v>
      </c>
      <c r="I695" s="9">
        <f t="shared" si="61"/>
        <v>66.016018306636155</v>
      </c>
      <c r="J695" t="s">
        <v>20</v>
      </c>
      <c r="K695" t="s">
        <v>21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32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6">
        <f t="shared" si="60"/>
        <v>0.84131868131868137</v>
      </c>
      <c r="G696" t="s">
        <v>13</v>
      </c>
      <c r="H696">
        <v>79</v>
      </c>
      <c r="I696" s="9">
        <f t="shared" si="61"/>
        <v>96.911392405063296</v>
      </c>
      <c r="J696" t="s">
        <v>20</v>
      </c>
      <c r="K696" t="s">
        <v>21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32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6">
        <f t="shared" si="60"/>
        <v>1.3393478260869565</v>
      </c>
      <c r="G697" t="s">
        <v>19</v>
      </c>
      <c r="H697">
        <v>196</v>
      </c>
      <c r="I697" s="9">
        <f t="shared" si="61"/>
        <v>62.867346938775512</v>
      </c>
      <c r="J697" t="s">
        <v>106</v>
      </c>
      <c r="K697" t="s">
        <v>107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22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6">
        <f t="shared" si="60"/>
        <v>0.59042047531992692</v>
      </c>
      <c r="G698" t="s">
        <v>13</v>
      </c>
      <c r="H698">
        <v>889</v>
      </c>
      <c r="I698" s="9">
        <f t="shared" si="61"/>
        <v>108.98537682789652</v>
      </c>
      <c r="J698" t="s">
        <v>20</v>
      </c>
      <c r="K698" t="s">
        <v>21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32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6">
        <f t="shared" si="60"/>
        <v>1.5280062063615205</v>
      </c>
      <c r="G699" t="s">
        <v>19</v>
      </c>
      <c r="H699">
        <v>7295</v>
      </c>
      <c r="I699" s="9">
        <f t="shared" si="61"/>
        <v>26.999314599040439</v>
      </c>
      <c r="J699" t="s">
        <v>20</v>
      </c>
      <c r="K699" t="s">
        <v>21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6">
        <f t="shared" si="60"/>
        <v>4.466912114014252</v>
      </c>
      <c r="G700" t="s">
        <v>19</v>
      </c>
      <c r="H700">
        <v>2893</v>
      </c>
      <c r="I700" s="9">
        <f t="shared" si="61"/>
        <v>65.004147943311438</v>
      </c>
      <c r="J700" t="s">
        <v>14</v>
      </c>
      <c r="K700" t="s">
        <v>15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6">
        <f t="shared" si="60"/>
        <v>0.8439189189189189</v>
      </c>
      <c r="G701" t="s">
        <v>13</v>
      </c>
      <c r="H701">
        <v>56</v>
      </c>
      <c r="I701" s="9">
        <f t="shared" si="61"/>
        <v>111.51785714285714</v>
      </c>
      <c r="J701" t="s">
        <v>20</v>
      </c>
      <c r="K701" t="s">
        <v>21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6">
        <f t="shared" si="60"/>
        <v>0.03</v>
      </c>
      <c r="G702" t="s">
        <v>13</v>
      </c>
      <c r="H702">
        <v>1</v>
      </c>
      <c r="I702" s="9">
        <f t="shared" si="61"/>
        <v>3</v>
      </c>
      <c r="J702" t="s">
        <v>20</v>
      </c>
      <c r="K702" t="s">
        <v>21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6">
        <f t="shared" si="60"/>
        <v>1.7502692307692307</v>
      </c>
      <c r="G703" t="s">
        <v>19</v>
      </c>
      <c r="H703">
        <v>820</v>
      </c>
      <c r="I703" s="9">
        <f t="shared" si="61"/>
        <v>110.99268292682927</v>
      </c>
      <c r="J703" t="s">
        <v>20</v>
      </c>
      <c r="K703" t="s">
        <v>21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32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6">
        <f t="shared" si="60"/>
        <v>0.54137931034482756</v>
      </c>
      <c r="G704" t="s">
        <v>13</v>
      </c>
      <c r="H704">
        <v>83</v>
      </c>
      <c r="I704" s="9">
        <f t="shared" si="61"/>
        <v>56.746987951807228</v>
      </c>
      <c r="J704" t="s">
        <v>20</v>
      </c>
      <c r="K704" t="s">
        <v>21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6">
        <f t="shared" si="60"/>
        <v>3.1187381703470032</v>
      </c>
      <c r="G705" t="s">
        <v>19</v>
      </c>
      <c r="H705">
        <v>2038</v>
      </c>
      <c r="I705" s="9">
        <f t="shared" si="61"/>
        <v>97.020608439646708</v>
      </c>
      <c r="J705" t="s">
        <v>20</v>
      </c>
      <c r="K705" t="s">
        <v>21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6">
        <f t="shared" si="60"/>
        <v>1.2278160919540231</v>
      </c>
      <c r="G706" t="s">
        <v>19</v>
      </c>
      <c r="H706">
        <v>116</v>
      </c>
      <c r="I706" s="9">
        <f t="shared" si="61"/>
        <v>92.08620689655173</v>
      </c>
      <c r="J706" t="s">
        <v>20</v>
      </c>
      <c r="K706" t="s">
        <v>21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70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6">
        <f t="shared" ref="F707:F770" si="66">(E707/D707)</f>
        <v>0.99026517383618151</v>
      </c>
      <c r="G707" t="s">
        <v>13</v>
      </c>
      <c r="H707">
        <v>2025</v>
      </c>
      <c r="I707" s="9">
        <f t="shared" ref="I707:I770" si="67">IF(H707,E707/H707,0)</f>
        <v>82.986666666666665</v>
      </c>
      <c r="J707" t="s">
        <v>39</v>
      </c>
      <c r="K707" t="s">
        <v>40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67</v>
      </c>
      <c r="S707" t="str">
        <f t="shared" ref="S707:S770" si="70">LEFT(R707, SEARCH("/",R707,2)-1)</f>
        <v>publishing</v>
      </c>
      <c r="T707" t="str">
        <f t="shared" ref="T707:T770" si="71">RIGHT(R707,LEN(R707)-SEARCH("/",R707,2))</f>
        <v>nonfiction</v>
      </c>
    </row>
    <row r="708" spans="1:20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6">
        <f t="shared" si="66"/>
        <v>1.278468634686347</v>
      </c>
      <c r="G708" t="s">
        <v>19</v>
      </c>
      <c r="H708">
        <v>1345</v>
      </c>
      <c r="I708" s="9">
        <f t="shared" si="67"/>
        <v>103.03791821561339</v>
      </c>
      <c r="J708" t="s">
        <v>25</v>
      </c>
      <c r="K708" t="s">
        <v>26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27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6">
        <f t="shared" si="66"/>
        <v>1.5861643835616439</v>
      </c>
      <c r="G709" t="s">
        <v>19</v>
      </c>
      <c r="H709">
        <v>168</v>
      </c>
      <c r="I709" s="9">
        <f t="shared" si="67"/>
        <v>68.922619047619051</v>
      </c>
      <c r="J709" t="s">
        <v>20</v>
      </c>
      <c r="K709" t="s">
        <v>21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6">
        <f t="shared" si="66"/>
        <v>7.0705882352941174</v>
      </c>
      <c r="G710" t="s">
        <v>19</v>
      </c>
      <c r="H710">
        <v>137</v>
      </c>
      <c r="I710" s="9">
        <f t="shared" si="67"/>
        <v>87.737226277372258</v>
      </c>
      <c r="J710" t="s">
        <v>97</v>
      </c>
      <c r="K710" t="s">
        <v>98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32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6">
        <f t="shared" si="66"/>
        <v>1.4238775510204082</v>
      </c>
      <c r="G711" t="s">
        <v>19</v>
      </c>
      <c r="H711">
        <v>186</v>
      </c>
      <c r="I711" s="9">
        <f t="shared" si="67"/>
        <v>75.021505376344081</v>
      </c>
      <c r="J711" t="s">
        <v>106</v>
      </c>
      <c r="K711" t="s">
        <v>107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32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6">
        <f t="shared" si="66"/>
        <v>1.4786046511627906</v>
      </c>
      <c r="G712" t="s">
        <v>19</v>
      </c>
      <c r="H712">
        <v>125</v>
      </c>
      <c r="I712" s="9">
        <f t="shared" si="67"/>
        <v>50.863999999999997</v>
      </c>
      <c r="J712" t="s">
        <v>20</v>
      </c>
      <c r="K712" t="s">
        <v>21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32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6">
        <f t="shared" si="66"/>
        <v>0.20322580645161289</v>
      </c>
      <c r="G713" t="s">
        <v>13</v>
      </c>
      <c r="H713">
        <v>14</v>
      </c>
      <c r="I713" s="9">
        <f t="shared" si="67"/>
        <v>90</v>
      </c>
      <c r="J713" t="s">
        <v>106</v>
      </c>
      <c r="K713" t="s">
        <v>107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32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6">
        <f t="shared" si="66"/>
        <v>18.40625</v>
      </c>
      <c r="G714" t="s">
        <v>19</v>
      </c>
      <c r="H714">
        <v>202</v>
      </c>
      <c r="I714" s="9">
        <f t="shared" si="67"/>
        <v>72.896039603960389</v>
      </c>
      <c r="J714" t="s">
        <v>20</v>
      </c>
      <c r="K714" t="s">
        <v>21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32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6">
        <f t="shared" si="66"/>
        <v>1.6194202898550725</v>
      </c>
      <c r="G715" t="s">
        <v>19</v>
      </c>
      <c r="H715">
        <v>103</v>
      </c>
      <c r="I715" s="9">
        <f t="shared" si="67"/>
        <v>108.48543689320388</v>
      </c>
      <c r="J715" t="s">
        <v>20</v>
      </c>
      <c r="K715" t="s">
        <v>21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6">
        <f t="shared" si="66"/>
        <v>4.7282077922077921</v>
      </c>
      <c r="G716" t="s">
        <v>19</v>
      </c>
      <c r="H716">
        <v>1785</v>
      </c>
      <c r="I716" s="9">
        <f t="shared" si="67"/>
        <v>101.98095238095237</v>
      </c>
      <c r="J716" t="s">
        <v>20</v>
      </c>
      <c r="K716" t="s">
        <v>21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22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6">
        <f t="shared" si="66"/>
        <v>0.24466101694915254</v>
      </c>
      <c r="G717" t="s">
        <v>13</v>
      </c>
      <c r="H717">
        <v>656</v>
      </c>
      <c r="I717" s="9">
        <f t="shared" si="67"/>
        <v>44.009146341463413</v>
      </c>
      <c r="J717" t="s">
        <v>20</v>
      </c>
      <c r="K717" t="s">
        <v>21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6">
        <f t="shared" si="66"/>
        <v>5.1764999999999999</v>
      </c>
      <c r="G718" t="s">
        <v>19</v>
      </c>
      <c r="H718">
        <v>157</v>
      </c>
      <c r="I718" s="9">
        <f t="shared" si="67"/>
        <v>65.942675159235662</v>
      </c>
      <c r="J718" t="s">
        <v>20</v>
      </c>
      <c r="K718" t="s">
        <v>21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32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6">
        <f t="shared" si="66"/>
        <v>2.4764285714285714</v>
      </c>
      <c r="G719" t="s">
        <v>19</v>
      </c>
      <c r="H719">
        <v>555</v>
      </c>
      <c r="I719" s="9">
        <f t="shared" si="67"/>
        <v>24.987387387387386</v>
      </c>
      <c r="J719" t="s">
        <v>20</v>
      </c>
      <c r="K719" t="s">
        <v>21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6">
        <f t="shared" si="66"/>
        <v>1.0020481927710843</v>
      </c>
      <c r="G720" t="s">
        <v>19</v>
      </c>
      <c r="H720">
        <v>297</v>
      </c>
      <c r="I720" s="9">
        <f t="shared" si="67"/>
        <v>28.003367003367003</v>
      </c>
      <c r="J720" t="s">
        <v>20</v>
      </c>
      <c r="K720" t="s">
        <v>21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6">
        <f t="shared" si="66"/>
        <v>1.53</v>
      </c>
      <c r="G721" t="s">
        <v>19</v>
      </c>
      <c r="H721">
        <v>123</v>
      </c>
      <c r="I721" s="9">
        <f t="shared" si="67"/>
        <v>85.829268292682926</v>
      </c>
      <c r="J721" t="s">
        <v>20</v>
      </c>
      <c r="K721" t="s">
        <v>21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6">
        <f t="shared" si="66"/>
        <v>0.37091954022988505</v>
      </c>
      <c r="G722" t="s">
        <v>73</v>
      </c>
      <c r="H722">
        <v>38</v>
      </c>
      <c r="I722" s="9">
        <f t="shared" si="67"/>
        <v>84.921052631578945</v>
      </c>
      <c r="J722" t="s">
        <v>35</v>
      </c>
      <c r="K722" t="s">
        <v>36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32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6">
        <f t="shared" si="66"/>
        <v>4.3923948220064728E-2</v>
      </c>
      <c r="G723" t="s">
        <v>73</v>
      </c>
      <c r="H723">
        <v>60</v>
      </c>
      <c r="I723" s="9">
        <f t="shared" si="67"/>
        <v>90.483333333333334</v>
      </c>
      <c r="J723" t="s">
        <v>20</v>
      </c>
      <c r="K723" t="s">
        <v>21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22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6">
        <f t="shared" si="66"/>
        <v>1.5650721649484536</v>
      </c>
      <c r="G724" t="s">
        <v>19</v>
      </c>
      <c r="H724">
        <v>3036</v>
      </c>
      <c r="I724" s="9">
        <f t="shared" si="67"/>
        <v>25.00197628458498</v>
      </c>
      <c r="J724" t="s">
        <v>20</v>
      </c>
      <c r="K724" t="s">
        <v>21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6">
        <f t="shared" si="66"/>
        <v>2.704081632653061</v>
      </c>
      <c r="G725" t="s">
        <v>19</v>
      </c>
      <c r="H725">
        <v>144</v>
      </c>
      <c r="I725" s="9">
        <f t="shared" si="67"/>
        <v>92.013888888888886</v>
      </c>
      <c r="J725" t="s">
        <v>25</v>
      </c>
      <c r="K725" t="s">
        <v>26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32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6">
        <f t="shared" si="66"/>
        <v>1.3405952380952382</v>
      </c>
      <c r="G726" t="s">
        <v>19</v>
      </c>
      <c r="H726">
        <v>121</v>
      </c>
      <c r="I726" s="9">
        <f t="shared" si="67"/>
        <v>93.066115702479337</v>
      </c>
      <c r="J726" t="s">
        <v>39</v>
      </c>
      <c r="K726" t="s">
        <v>40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32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6">
        <f t="shared" si="66"/>
        <v>0.50398033126293995</v>
      </c>
      <c r="G727" t="s">
        <v>13</v>
      </c>
      <c r="H727">
        <v>1596</v>
      </c>
      <c r="I727" s="9">
        <f t="shared" si="67"/>
        <v>61.008145363408524</v>
      </c>
      <c r="J727" t="s">
        <v>20</v>
      </c>
      <c r="K727" t="s">
        <v>21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6">
        <f t="shared" si="66"/>
        <v>0.88815837937384901</v>
      </c>
      <c r="G728" t="s">
        <v>73</v>
      </c>
      <c r="H728">
        <v>524</v>
      </c>
      <c r="I728" s="9">
        <f t="shared" si="67"/>
        <v>92.036259541984734</v>
      </c>
      <c r="J728" t="s">
        <v>20</v>
      </c>
      <c r="K728" t="s">
        <v>21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32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6">
        <f t="shared" si="66"/>
        <v>1.65</v>
      </c>
      <c r="G729" t="s">
        <v>19</v>
      </c>
      <c r="H729">
        <v>181</v>
      </c>
      <c r="I729" s="9">
        <f t="shared" si="67"/>
        <v>81.132596685082873</v>
      </c>
      <c r="J729" t="s">
        <v>20</v>
      </c>
      <c r="K729" t="s">
        <v>21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27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6">
        <f t="shared" si="66"/>
        <v>0.17499999999999999</v>
      </c>
      <c r="G730" t="s">
        <v>13</v>
      </c>
      <c r="H730">
        <v>10</v>
      </c>
      <c r="I730" s="9">
        <f t="shared" si="67"/>
        <v>73.5</v>
      </c>
      <c r="J730" t="s">
        <v>20</v>
      </c>
      <c r="K730" t="s">
        <v>21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32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6">
        <f t="shared" si="66"/>
        <v>1.8566071428571429</v>
      </c>
      <c r="G731" t="s">
        <v>19</v>
      </c>
      <c r="H731">
        <v>122</v>
      </c>
      <c r="I731" s="9">
        <f t="shared" si="67"/>
        <v>85.221311475409834</v>
      </c>
      <c r="J731" t="s">
        <v>20</v>
      </c>
      <c r="K731" t="s">
        <v>21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6">
        <f t="shared" si="66"/>
        <v>4.1266319444444441</v>
      </c>
      <c r="G732" t="s">
        <v>19</v>
      </c>
      <c r="H732">
        <v>1071</v>
      </c>
      <c r="I732" s="9">
        <f t="shared" si="67"/>
        <v>110.96825396825396</v>
      </c>
      <c r="J732" t="s">
        <v>14</v>
      </c>
      <c r="K732" t="s">
        <v>15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6">
        <f t="shared" si="66"/>
        <v>0.90249999999999997</v>
      </c>
      <c r="G733" t="s">
        <v>73</v>
      </c>
      <c r="H733">
        <v>219</v>
      </c>
      <c r="I733" s="9">
        <f t="shared" si="67"/>
        <v>32.968036529680369</v>
      </c>
      <c r="J733" t="s">
        <v>20</v>
      </c>
      <c r="K733" t="s">
        <v>21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27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6">
        <f t="shared" si="66"/>
        <v>0.91984615384615387</v>
      </c>
      <c r="G734" t="s">
        <v>13</v>
      </c>
      <c r="H734">
        <v>1121</v>
      </c>
      <c r="I734" s="9">
        <f t="shared" si="67"/>
        <v>96.005352363960753</v>
      </c>
      <c r="J734" t="s">
        <v>20</v>
      </c>
      <c r="K734" t="s">
        <v>21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22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6">
        <f t="shared" si="66"/>
        <v>5.2700632911392402</v>
      </c>
      <c r="G735" t="s">
        <v>19</v>
      </c>
      <c r="H735">
        <v>980</v>
      </c>
      <c r="I735" s="9">
        <f t="shared" si="67"/>
        <v>84.96632653061225</v>
      </c>
      <c r="J735" t="s">
        <v>20</v>
      </c>
      <c r="K735" t="s">
        <v>21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6">
        <f t="shared" si="66"/>
        <v>3.1914285714285713</v>
      </c>
      <c r="G736" t="s">
        <v>19</v>
      </c>
      <c r="H736">
        <v>536</v>
      </c>
      <c r="I736" s="9">
        <f t="shared" si="67"/>
        <v>25.007462686567163</v>
      </c>
      <c r="J736" t="s">
        <v>20</v>
      </c>
      <c r="K736" t="s">
        <v>21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32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6">
        <f t="shared" si="66"/>
        <v>3.5418867924528303</v>
      </c>
      <c r="G737" t="s">
        <v>19</v>
      </c>
      <c r="H737">
        <v>1991</v>
      </c>
      <c r="I737" s="9">
        <f t="shared" si="67"/>
        <v>65.998995479658461</v>
      </c>
      <c r="J737" t="s">
        <v>20</v>
      </c>
      <c r="K737" t="s">
        <v>21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6">
        <f t="shared" si="66"/>
        <v>0.32896103896103895</v>
      </c>
      <c r="G738" t="s">
        <v>73</v>
      </c>
      <c r="H738">
        <v>29</v>
      </c>
      <c r="I738" s="9">
        <f t="shared" si="67"/>
        <v>87.34482758620689</v>
      </c>
      <c r="J738" t="s">
        <v>20</v>
      </c>
      <c r="K738" t="s">
        <v>21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6">
        <f t="shared" si="66"/>
        <v>1.358918918918919</v>
      </c>
      <c r="G739" t="s">
        <v>19</v>
      </c>
      <c r="H739">
        <v>180</v>
      </c>
      <c r="I739" s="9">
        <f t="shared" si="67"/>
        <v>27.933333333333334</v>
      </c>
      <c r="J739" t="s">
        <v>20</v>
      </c>
      <c r="K739" t="s">
        <v>21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6">
        <f t="shared" si="66"/>
        <v>2.0843373493975904E-2</v>
      </c>
      <c r="G740" t="s">
        <v>13</v>
      </c>
      <c r="H740">
        <v>15</v>
      </c>
      <c r="I740" s="9">
        <f t="shared" si="67"/>
        <v>103.8</v>
      </c>
      <c r="J740" t="s">
        <v>20</v>
      </c>
      <c r="K740" t="s">
        <v>21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32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6">
        <f t="shared" si="66"/>
        <v>0.61</v>
      </c>
      <c r="G741" t="s">
        <v>13</v>
      </c>
      <c r="H741">
        <v>191</v>
      </c>
      <c r="I741" s="9">
        <f t="shared" si="67"/>
        <v>31.937172774869111</v>
      </c>
      <c r="J741" t="s">
        <v>20</v>
      </c>
      <c r="K741" t="s">
        <v>21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6">
        <f t="shared" si="66"/>
        <v>0.30037735849056602</v>
      </c>
      <c r="G742" t="s">
        <v>13</v>
      </c>
      <c r="H742">
        <v>16</v>
      </c>
      <c r="I742" s="9">
        <f t="shared" si="67"/>
        <v>99.5</v>
      </c>
      <c r="J742" t="s">
        <v>20</v>
      </c>
      <c r="K742" t="s">
        <v>21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32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6">
        <f t="shared" si="66"/>
        <v>11.791666666666666</v>
      </c>
      <c r="G743" t="s">
        <v>19</v>
      </c>
      <c r="H743">
        <v>130</v>
      </c>
      <c r="I743" s="9">
        <f t="shared" si="67"/>
        <v>108.84615384615384</v>
      </c>
      <c r="J743" t="s">
        <v>20</v>
      </c>
      <c r="K743" t="s">
        <v>21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32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6">
        <f t="shared" si="66"/>
        <v>11.260833333333334</v>
      </c>
      <c r="G744" t="s">
        <v>19</v>
      </c>
      <c r="H744">
        <v>122</v>
      </c>
      <c r="I744" s="9">
        <f t="shared" si="67"/>
        <v>110.76229508196721</v>
      </c>
      <c r="J744" t="s">
        <v>20</v>
      </c>
      <c r="K744" t="s">
        <v>21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6">
        <f t="shared" si="66"/>
        <v>0.12923076923076923</v>
      </c>
      <c r="G745" t="s">
        <v>13</v>
      </c>
      <c r="H745">
        <v>17</v>
      </c>
      <c r="I745" s="9">
        <f t="shared" si="67"/>
        <v>29.647058823529413</v>
      </c>
      <c r="J745" t="s">
        <v>20</v>
      </c>
      <c r="K745" t="s">
        <v>21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32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6">
        <f t="shared" si="66"/>
        <v>7.12</v>
      </c>
      <c r="G746" t="s">
        <v>19</v>
      </c>
      <c r="H746">
        <v>140</v>
      </c>
      <c r="I746" s="9">
        <f t="shared" si="67"/>
        <v>101.71428571428571</v>
      </c>
      <c r="J746" t="s">
        <v>20</v>
      </c>
      <c r="K746" t="s">
        <v>21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32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6">
        <f t="shared" si="66"/>
        <v>0.30304347826086958</v>
      </c>
      <c r="G747" t="s">
        <v>13</v>
      </c>
      <c r="H747">
        <v>34</v>
      </c>
      <c r="I747" s="9">
        <f t="shared" si="67"/>
        <v>61.5</v>
      </c>
      <c r="J747" t="s">
        <v>20</v>
      </c>
      <c r="K747" t="s">
        <v>21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6">
        <f t="shared" si="66"/>
        <v>2.1250896057347672</v>
      </c>
      <c r="G748" t="s">
        <v>19</v>
      </c>
      <c r="H748">
        <v>3388</v>
      </c>
      <c r="I748" s="9">
        <f t="shared" si="67"/>
        <v>35</v>
      </c>
      <c r="J748" t="s">
        <v>20</v>
      </c>
      <c r="K748" t="s">
        <v>21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27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6">
        <f t="shared" si="66"/>
        <v>2.2885714285714287</v>
      </c>
      <c r="G749" t="s">
        <v>19</v>
      </c>
      <c r="H749">
        <v>280</v>
      </c>
      <c r="I749" s="9">
        <f t="shared" si="67"/>
        <v>40.049999999999997</v>
      </c>
      <c r="J749" t="s">
        <v>20</v>
      </c>
      <c r="K749" t="s">
        <v>21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32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6">
        <f t="shared" si="66"/>
        <v>0.34959979476654696</v>
      </c>
      <c r="G750" t="s">
        <v>73</v>
      </c>
      <c r="H750">
        <v>614</v>
      </c>
      <c r="I750" s="9">
        <f t="shared" si="67"/>
        <v>110.97231270358306</v>
      </c>
      <c r="J750" t="s">
        <v>20</v>
      </c>
      <c r="K750" t="s">
        <v>21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6">
        <f t="shared" si="66"/>
        <v>1.5729069767441861</v>
      </c>
      <c r="G751" t="s">
        <v>19</v>
      </c>
      <c r="H751">
        <v>366</v>
      </c>
      <c r="I751" s="9">
        <f t="shared" si="67"/>
        <v>36.959016393442624</v>
      </c>
      <c r="J751" t="s">
        <v>106</v>
      </c>
      <c r="K751" t="s">
        <v>107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6">
        <f t="shared" si="66"/>
        <v>0.01</v>
      </c>
      <c r="G752" t="s">
        <v>13</v>
      </c>
      <c r="H752">
        <v>1</v>
      </c>
      <c r="I752" s="9">
        <f t="shared" si="67"/>
        <v>1</v>
      </c>
      <c r="J752" t="s">
        <v>39</v>
      </c>
      <c r="K752" t="s">
        <v>40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6">
        <f t="shared" si="66"/>
        <v>2.3230555555555554</v>
      </c>
      <c r="G753" t="s">
        <v>19</v>
      </c>
      <c r="H753">
        <v>270</v>
      </c>
      <c r="I753" s="9">
        <f t="shared" si="67"/>
        <v>30.974074074074075</v>
      </c>
      <c r="J753" t="s">
        <v>20</v>
      </c>
      <c r="K753" t="s">
        <v>21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6">
        <f t="shared" si="66"/>
        <v>0.92448275862068963</v>
      </c>
      <c r="G754" t="s">
        <v>73</v>
      </c>
      <c r="H754">
        <v>114</v>
      </c>
      <c r="I754" s="9">
        <f t="shared" si="67"/>
        <v>47.035087719298247</v>
      </c>
      <c r="J754" t="s">
        <v>20</v>
      </c>
      <c r="K754" t="s">
        <v>21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32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6">
        <f t="shared" si="66"/>
        <v>2.5670212765957445</v>
      </c>
      <c r="G755" t="s">
        <v>19</v>
      </c>
      <c r="H755">
        <v>137</v>
      </c>
      <c r="I755" s="9">
        <f t="shared" si="67"/>
        <v>88.065693430656935</v>
      </c>
      <c r="J755" t="s">
        <v>20</v>
      </c>
      <c r="K755" t="s">
        <v>21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6">
        <f t="shared" si="66"/>
        <v>1.6847017045454546</v>
      </c>
      <c r="G756" t="s">
        <v>19</v>
      </c>
      <c r="H756">
        <v>3205</v>
      </c>
      <c r="I756" s="9">
        <f t="shared" si="67"/>
        <v>37.005616224648989</v>
      </c>
      <c r="J756" t="s">
        <v>20</v>
      </c>
      <c r="K756" t="s">
        <v>21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32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6">
        <f t="shared" si="66"/>
        <v>1.6657777777777778</v>
      </c>
      <c r="G757" t="s">
        <v>19</v>
      </c>
      <c r="H757">
        <v>288</v>
      </c>
      <c r="I757" s="9">
        <f t="shared" si="67"/>
        <v>26.027777777777779</v>
      </c>
      <c r="J757" t="s">
        <v>35</v>
      </c>
      <c r="K757" t="s">
        <v>36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32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6">
        <f t="shared" si="66"/>
        <v>7.7207692307692311</v>
      </c>
      <c r="G758" t="s">
        <v>19</v>
      </c>
      <c r="H758">
        <v>148</v>
      </c>
      <c r="I758" s="9">
        <f t="shared" si="67"/>
        <v>67.817567567567565</v>
      </c>
      <c r="J758" t="s">
        <v>20</v>
      </c>
      <c r="K758" t="s">
        <v>21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32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6">
        <f t="shared" si="66"/>
        <v>4.0685714285714285</v>
      </c>
      <c r="G759" t="s">
        <v>19</v>
      </c>
      <c r="H759">
        <v>114</v>
      </c>
      <c r="I759" s="9">
        <f t="shared" si="67"/>
        <v>49.964912280701753</v>
      </c>
      <c r="J759" t="s">
        <v>20</v>
      </c>
      <c r="K759" t="s">
        <v>21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6">
        <f t="shared" si="66"/>
        <v>5.6420608108108112</v>
      </c>
      <c r="G760" t="s">
        <v>19</v>
      </c>
      <c r="H760">
        <v>1518</v>
      </c>
      <c r="I760" s="9">
        <f t="shared" si="67"/>
        <v>110.01646903820817</v>
      </c>
      <c r="J760" t="s">
        <v>14</v>
      </c>
      <c r="K760" t="s">
        <v>15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22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6">
        <f t="shared" si="66"/>
        <v>0.6842686567164179</v>
      </c>
      <c r="G761" t="s">
        <v>13</v>
      </c>
      <c r="H761">
        <v>1274</v>
      </c>
      <c r="I761" s="9">
        <f t="shared" si="67"/>
        <v>89.964678178963894</v>
      </c>
      <c r="J761" t="s">
        <v>20</v>
      </c>
      <c r="K761" t="s">
        <v>21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6">
        <f t="shared" si="66"/>
        <v>0.34351966873706002</v>
      </c>
      <c r="G762" t="s">
        <v>13</v>
      </c>
      <c r="H762">
        <v>210</v>
      </c>
      <c r="I762" s="9">
        <f t="shared" si="67"/>
        <v>79.009523809523813</v>
      </c>
      <c r="J762" t="s">
        <v>106</v>
      </c>
      <c r="K762" t="s">
        <v>107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6">
        <f t="shared" si="66"/>
        <v>6.5545454545454547</v>
      </c>
      <c r="G763" t="s">
        <v>19</v>
      </c>
      <c r="H763">
        <v>166</v>
      </c>
      <c r="I763" s="9">
        <f t="shared" si="67"/>
        <v>86.867469879518069</v>
      </c>
      <c r="J763" t="s">
        <v>20</v>
      </c>
      <c r="K763" t="s">
        <v>21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22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6">
        <f t="shared" si="66"/>
        <v>1.7725714285714285</v>
      </c>
      <c r="G764" t="s">
        <v>19</v>
      </c>
      <c r="H764">
        <v>100</v>
      </c>
      <c r="I764" s="9">
        <f t="shared" si="67"/>
        <v>62.04</v>
      </c>
      <c r="J764" t="s">
        <v>25</v>
      </c>
      <c r="K764" t="s">
        <v>26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6">
        <f t="shared" si="66"/>
        <v>1.1317857142857144</v>
      </c>
      <c r="G765" t="s">
        <v>19</v>
      </c>
      <c r="H765">
        <v>235</v>
      </c>
      <c r="I765" s="9">
        <f t="shared" si="67"/>
        <v>26.970212765957445</v>
      </c>
      <c r="J765" t="s">
        <v>20</v>
      </c>
      <c r="K765" t="s">
        <v>21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32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6">
        <f t="shared" si="66"/>
        <v>7.2818181818181822</v>
      </c>
      <c r="G766" t="s">
        <v>19</v>
      </c>
      <c r="H766">
        <v>148</v>
      </c>
      <c r="I766" s="9">
        <f t="shared" si="67"/>
        <v>54.121621621621621</v>
      </c>
      <c r="J766" t="s">
        <v>20</v>
      </c>
      <c r="K766" t="s">
        <v>21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22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6">
        <f t="shared" si="66"/>
        <v>2.0833333333333335</v>
      </c>
      <c r="G767" t="s">
        <v>19</v>
      </c>
      <c r="H767">
        <v>198</v>
      </c>
      <c r="I767" s="9">
        <f t="shared" si="67"/>
        <v>41.035353535353536</v>
      </c>
      <c r="J767" t="s">
        <v>20</v>
      </c>
      <c r="K767" t="s">
        <v>21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6">
        <f t="shared" si="66"/>
        <v>0.31171232876712329</v>
      </c>
      <c r="G768" t="s">
        <v>13</v>
      </c>
      <c r="H768">
        <v>248</v>
      </c>
      <c r="I768" s="9">
        <f t="shared" si="67"/>
        <v>55.052419354838712</v>
      </c>
      <c r="J768" t="s">
        <v>25</v>
      </c>
      <c r="K768" t="s">
        <v>26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6">
        <f t="shared" si="66"/>
        <v>0.56967078189300413</v>
      </c>
      <c r="G769" t="s">
        <v>13</v>
      </c>
      <c r="H769">
        <v>513</v>
      </c>
      <c r="I769" s="9">
        <f t="shared" si="67"/>
        <v>107.93762183235867</v>
      </c>
      <c r="J769" t="s">
        <v>20</v>
      </c>
      <c r="K769" t="s">
        <v>21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6">
        <f t="shared" si="66"/>
        <v>2.31</v>
      </c>
      <c r="G770" t="s">
        <v>19</v>
      </c>
      <c r="H770">
        <v>150</v>
      </c>
      <c r="I770" s="9">
        <f t="shared" si="67"/>
        <v>73.92</v>
      </c>
      <c r="J770" t="s">
        <v>20</v>
      </c>
      <c r="K770" t="s">
        <v>21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32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6">
        <f t="shared" ref="F771:F834" si="72">(E771/D771)</f>
        <v>0.86867834394904464</v>
      </c>
      <c r="G771" t="s">
        <v>13</v>
      </c>
      <c r="H771">
        <v>3410</v>
      </c>
      <c r="I771" s="9">
        <f t="shared" ref="I771:I834" si="73">IF(H771,E771/H771,0)</f>
        <v>31.995894428152493</v>
      </c>
      <c r="J771" t="s">
        <v>20</v>
      </c>
      <c r="K771" t="s">
        <v>21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6">LEFT(R771, SEARCH("/",R771,2)-1)</f>
        <v>games</v>
      </c>
      <c r="T771" t="str">
        <f t="shared" ref="T771:T834" si="77">RIGHT(R771,LEN(R771)-SEARCH("/",R771,2))</f>
        <v>video games</v>
      </c>
    </row>
    <row r="772" spans="1:20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6">
        <f t="shared" si="72"/>
        <v>2.7074418604651163</v>
      </c>
      <c r="G772" t="s">
        <v>19</v>
      </c>
      <c r="H772">
        <v>216</v>
      </c>
      <c r="I772" s="9">
        <f t="shared" si="73"/>
        <v>53.898148148148145</v>
      </c>
      <c r="J772" t="s">
        <v>106</v>
      </c>
      <c r="K772" t="s">
        <v>107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32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6">
        <f t="shared" si="72"/>
        <v>0.49446428571428569</v>
      </c>
      <c r="G773" t="s">
        <v>73</v>
      </c>
      <c r="H773">
        <v>26</v>
      </c>
      <c r="I773" s="9">
        <f t="shared" si="73"/>
        <v>106.5</v>
      </c>
      <c r="J773" t="s">
        <v>20</v>
      </c>
      <c r="K773" t="s">
        <v>21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32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6">
        <f t="shared" si="72"/>
        <v>1.1335962566844919</v>
      </c>
      <c r="G774" t="s">
        <v>19</v>
      </c>
      <c r="H774">
        <v>5139</v>
      </c>
      <c r="I774" s="9">
        <f t="shared" si="73"/>
        <v>32.999805409612762</v>
      </c>
      <c r="J774" t="s">
        <v>20</v>
      </c>
      <c r="K774" t="s">
        <v>21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6">
        <f t="shared" si="72"/>
        <v>1.9055555555555554</v>
      </c>
      <c r="G775" t="s">
        <v>19</v>
      </c>
      <c r="H775">
        <v>2353</v>
      </c>
      <c r="I775" s="9">
        <f t="shared" si="73"/>
        <v>43.00254993625159</v>
      </c>
      <c r="J775" t="s">
        <v>20</v>
      </c>
      <c r="K775" t="s">
        <v>21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32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6">
        <f t="shared" si="72"/>
        <v>1.355</v>
      </c>
      <c r="G776" t="s">
        <v>19</v>
      </c>
      <c r="H776">
        <v>78</v>
      </c>
      <c r="I776" s="9">
        <f t="shared" si="73"/>
        <v>86.858974358974365</v>
      </c>
      <c r="J776" t="s">
        <v>106</v>
      </c>
      <c r="K776" t="s">
        <v>107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27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6">
        <f t="shared" si="72"/>
        <v>0.10297872340425532</v>
      </c>
      <c r="G777" t="s">
        <v>13</v>
      </c>
      <c r="H777">
        <v>10</v>
      </c>
      <c r="I777" s="9">
        <f t="shared" si="73"/>
        <v>96.8</v>
      </c>
      <c r="J777" t="s">
        <v>20</v>
      </c>
      <c r="K777" t="s">
        <v>21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22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6">
        <f t="shared" si="72"/>
        <v>0.65544223826714798</v>
      </c>
      <c r="G778" t="s">
        <v>13</v>
      </c>
      <c r="H778">
        <v>2201</v>
      </c>
      <c r="I778" s="9">
        <f t="shared" si="73"/>
        <v>32.995456610631528</v>
      </c>
      <c r="J778" t="s">
        <v>20</v>
      </c>
      <c r="K778" t="s">
        <v>21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32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6">
        <f t="shared" si="72"/>
        <v>0.49026652452025588</v>
      </c>
      <c r="G779" t="s">
        <v>13</v>
      </c>
      <c r="H779">
        <v>676</v>
      </c>
      <c r="I779" s="9">
        <f t="shared" si="73"/>
        <v>68.028106508875737</v>
      </c>
      <c r="J779" t="s">
        <v>20</v>
      </c>
      <c r="K779" t="s">
        <v>21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32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6">
        <f t="shared" si="72"/>
        <v>7.8792307692307695</v>
      </c>
      <c r="G780" t="s">
        <v>19</v>
      </c>
      <c r="H780">
        <v>174</v>
      </c>
      <c r="I780" s="9">
        <f t="shared" si="73"/>
        <v>58.867816091954026</v>
      </c>
      <c r="J780" t="s">
        <v>97</v>
      </c>
      <c r="K780" t="s">
        <v>98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6">
        <f t="shared" si="72"/>
        <v>0.80306347746090156</v>
      </c>
      <c r="G781" t="s">
        <v>13</v>
      </c>
      <c r="H781">
        <v>831</v>
      </c>
      <c r="I781" s="9">
        <f t="shared" si="73"/>
        <v>105.04572803850782</v>
      </c>
      <c r="J781" t="s">
        <v>20</v>
      </c>
      <c r="K781" t="s">
        <v>21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32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6">
        <f t="shared" si="72"/>
        <v>1.0629411764705883</v>
      </c>
      <c r="G782" t="s">
        <v>19</v>
      </c>
      <c r="H782">
        <v>164</v>
      </c>
      <c r="I782" s="9">
        <f t="shared" si="73"/>
        <v>33.054878048780488</v>
      </c>
      <c r="J782" t="s">
        <v>20</v>
      </c>
      <c r="K782" t="s">
        <v>21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6">
        <f t="shared" si="72"/>
        <v>0.50735632183908042</v>
      </c>
      <c r="G783" t="s">
        <v>73</v>
      </c>
      <c r="H783">
        <v>56</v>
      </c>
      <c r="I783" s="9">
        <f t="shared" si="73"/>
        <v>78.821428571428569</v>
      </c>
      <c r="J783" t="s">
        <v>97</v>
      </c>
      <c r="K783" t="s">
        <v>98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32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6">
        <f t="shared" si="72"/>
        <v>2.153137254901961</v>
      </c>
      <c r="G784" t="s">
        <v>19</v>
      </c>
      <c r="H784">
        <v>161</v>
      </c>
      <c r="I784" s="9">
        <f t="shared" si="73"/>
        <v>68.204968944099377</v>
      </c>
      <c r="J784" t="s">
        <v>20</v>
      </c>
      <c r="K784" t="s">
        <v>21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6">
        <f t="shared" si="72"/>
        <v>1.4122972972972974</v>
      </c>
      <c r="G785" t="s">
        <v>19</v>
      </c>
      <c r="H785">
        <v>138</v>
      </c>
      <c r="I785" s="9">
        <f t="shared" si="73"/>
        <v>75.731884057971016</v>
      </c>
      <c r="J785" t="s">
        <v>20</v>
      </c>
      <c r="K785" t="s">
        <v>21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22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6">
        <f t="shared" si="72"/>
        <v>1.1533745781777278</v>
      </c>
      <c r="G786" t="s">
        <v>19</v>
      </c>
      <c r="H786">
        <v>3308</v>
      </c>
      <c r="I786" s="9">
        <f t="shared" si="73"/>
        <v>30.996070133010882</v>
      </c>
      <c r="J786" t="s">
        <v>20</v>
      </c>
      <c r="K786" t="s">
        <v>21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27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6">
        <f t="shared" si="72"/>
        <v>1.9311940298507462</v>
      </c>
      <c r="G787" t="s">
        <v>19</v>
      </c>
      <c r="H787">
        <v>127</v>
      </c>
      <c r="I787" s="9">
        <f t="shared" si="73"/>
        <v>101.88188976377953</v>
      </c>
      <c r="J787" t="s">
        <v>25</v>
      </c>
      <c r="K787" t="s">
        <v>26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6">
        <f t="shared" si="72"/>
        <v>7.2973333333333334</v>
      </c>
      <c r="G788" t="s">
        <v>19</v>
      </c>
      <c r="H788">
        <v>207</v>
      </c>
      <c r="I788" s="9">
        <f t="shared" si="73"/>
        <v>52.879227053140099</v>
      </c>
      <c r="J788" t="s">
        <v>106</v>
      </c>
      <c r="K788" t="s">
        <v>107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6">
        <f t="shared" si="72"/>
        <v>0.99663398692810456</v>
      </c>
      <c r="G789" t="s">
        <v>13</v>
      </c>
      <c r="H789">
        <v>859</v>
      </c>
      <c r="I789" s="9">
        <f t="shared" si="73"/>
        <v>71.005820721769496</v>
      </c>
      <c r="J789" t="s">
        <v>14</v>
      </c>
      <c r="K789" t="s">
        <v>15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22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6">
        <f t="shared" si="72"/>
        <v>0.88166666666666671</v>
      </c>
      <c r="G790" t="s">
        <v>46</v>
      </c>
      <c r="H790">
        <v>31</v>
      </c>
      <c r="I790" s="9">
        <f t="shared" si="73"/>
        <v>102.38709677419355</v>
      </c>
      <c r="J790" t="s">
        <v>20</v>
      </c>
      <c r="K790" t="s">
        <v>21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6">
        <f t="shared" si="72"/>
        <v>0.37233333333333335</v>
      </c>
      <c r="G791" t="s">
        <v>13</v>
      </c>
      <c r="H791">
        <v>45</v>
      </c>
      <c r="I791" s="9">
        <f t="shared" si="73"/>
        <v>74.466666666666669</v>
      </c>
      <c r="J791" t="s">
        <v>20</v>
      </c>
      <c r="K791" t="s">
        <v>21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32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6">
        <f t="shared" si="72"/>
        <v>0.30540075309306081</v>
      </c>
      <c r="G792" t="s">
        <v>73</v>
      </c>
      <c r="H792">
        <v>1113</v>
      </c>
      <c r="I792" s="9">
        <f t="shared" si="73"/>
        <v>51.009883198562441</v>
      </c>
      <c r="J792" t="s">
        <v>20</v>
      </c>
      <c r="K792" t="s">
        <v>21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32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6">
        <f t="shared" si="72"/>
        <v>0.25714285714285712</v>
      </c>
      <c r="G793" t="s">
        <v>13</v>
      </c>
      <c r="H793">
        <v>6</v>
      </c>
      <c r="I793" s="9">
        <f t="shared" si="73"/>
        <v>90</v>
      </c>
      <c r="J793" t="s">
        <v>20</v>
      </c>
      <c r="K793" t="s">
        <v>21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6">
        <f t="shared" si="72"/>
        <v>0.34</v>
      </c>
      <c r="G794" t="s">
        <v>13</v>
      </c>
      <c r="H794">
        <v>7</v>
      </c>
      <c r="I794" s="9">
        <f t="shared" si="73"/>
        <v>97.142857142857139</v>
      </c>
      <c r="J794" t="s">
        <v>20</v>
      </c>
      <c r="K794" t="s">
        <v>21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32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6">
        <f t="shared" si="72"/>
        <v>11.859090909090909</v>
      </c>
      <c r="G795" t="s">
        <v>19</v>
      </c>
      <c r="H795">
        <v>181</v>
      </c>
      <c r="I795" s="9">
        <f t="shared" si="73"/>
        <v>72.071823204419886</v>
      </c>
      <c r="J795" t="s">
        <v>97</v>
      </c>
      <c r="K795" t="s">
        <v>98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6">
        <f t="shared" si="72"/>
        <v>1.2539393939393939</v>
      </c>
      <c r="G796" t="s">
        <v>19</v>
      </c>
      <c r="H796">
        <v>110</v>
      </c>
      <c r="I796" s="9">
        <f t="shared" si="73"/>
        <v>75.236363636363635</v>
      </c>
      <c r="J796" t="s">
        <v>20</v>
      </c>
      <c r="K796" t="s">
        <v>21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22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6">
        <f t="shared" si="72"/>
        <v>0.14394366197183098</v>
      </c>
      <c r="G797" t="s">
        <v>13</v>
      </c>
      <c r="H797">
        <v>31</v>
      </c>
      <c r="I797" s="9">
        <f t="shared" si="73"/>
        <v>32.967741935483872</v>
      </c>
      <c r="J797" t="s">
        <v>20</v>
      </c>
      <c r="K797" t="s">
        <v>21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6">
        <f t="shared" si="72"/>
        <v>0.54807692307692313</v>
      </c>
      <c r="G798" t="s">
        <v>13</v>
      </c>
      <c r="H798">
        <v>78</v>
      </c>
      <c r="I798" s="9">
        <f t="shared" si="73"/>
        <v>54.807692307692307</v>
      </c>
      <c r="J798" t="s">
        <v>20</v>
      </c>
      <c r="K798" t="s">
        <v>21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6">
        <f t="shared" si="72"/>
        <v>1.0963157894736841</v>
      </c>
      <c r="G799" t="s">
        <v>19</v>
      </c>
      <c r="H799">
        <v>185</v>
      </c>
      <c r="I799" s="9">
        <f t="shared" si="73"/>
        <v>45.037837837837834</v>
      </c>
      <c r="J799" t="s">
        <v>20</v>
      </c>
      <c r="K799" t="s">
        <v>21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27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6">
        <f t="shared" si="72"/>
        <v>1.8847058823529412</v>
      </c>
      <c r="G800" t="s">
        <v>19</v>
      </c>
      <c r="H800">
        <v>121</v>
      </c>
      <c r="I800" s="9">
        <f t="shared" si="73"/>
        <v>52.958677685950413</v>
      </c>
      <c r="J800" t="s">
        <v>20</v>
      </c>
      <c r="K800" t="s">
        <v>21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32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6">
        <f t="shared" si="72"/>
        <v>0.87008284023668636</v>
      </c>
      <c r="G801" t="s">
        <v>13</v>
      </c>
      <c r="H801">
        <v>1225</v>
      </c>
      <c r="I801" s="9">
        <f t="shared" si="73"/>
        <v>60.017959183673469</v>
      </c>
      <c r="J801" t="s">
        <v>39</v>
      </c>
      <c r="K801" t="s">
        <v>40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32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6">
        <f t="shared" si="72"/>
        <v>0.01</v>
      </c>
      <c r="G802" t="s">
        <v>13</v>
      </c>
      <c r="H802">
        <v>1</v>
      </c>
      <c r="I802" s="9">
        <f t="shared" si="73"/>
        <v>1</v>
      </c>
      <c r="J802" t="s">
        <v>97</v>
      </c>
      <c r="K802" t="s">
        <v>98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22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6">
        <f t="shared" si="72"/>
        <v>2.0291304347826089</v>
      </c>
      <c r="G803" t="s">
        <v>19</v>
      </c>
      <c r="H803">
        <v>106</v>
      </c>
      <c r="I803" s="9">
        <f t="shared" si="73"/>
        <v>44.028301886792455</v>
      </c>
      <c r="J803" t="s">
        <v>20</v>
      </c>
      <c r="K803" t="s">
        <v>21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6">
        <f t="shared" si="72"/>
        <v>1.9703225806451612</v>
      </c>
      <c r="G804" t="s">
        <v>19</v>
      </c>
      <c r="H804">
        <v>142</v>
      </c>
      <c r="I804" s="9">
        <f t="shared" si="73"/>
        <v>86.028169014084511</v>
      </c>
      <c r="J804" t="s">
        <v>20</v>
      </c>
      <c r="K804" t="s">
        <v>21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6">
        <f t="shared" si="72"/>
        <v>1.07</v>
      </c>
      <c r="G805" t="s">
        <v>19</v>
      </c>
      <c r="H805">
        <v>233</v>
      </c>
      <c r="I805" s="9">
        <f t="shared" si="73"/>
        <v>28.012875536480685</v>
      </c>
      <c r="J805" t="s">
        <v>20</v>
      </c>
      <c r="K805" t="s">
        <v>21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32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6">
        <f t="shared" si="72"/>
        <v>2.6873076923076922</v>
      </c>
      <c r="G806" t="s">
        <v>19</v>
      </c>
      <c r="H806">
        <v>218</v>
      </c>
      <c r="I806" s="9">
        <f t="shared" si="73"/>
        <v>32.050458715596328</v>
      </c>
      <c r="J806" t="s">
        <v>20</v>
      </c>
      <c r="K806" t="s">
        <v>21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22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6">
        <f t="shared" si="72"/>
        <v>0.50845360824742269</v>
      </c>
      <c r="G807" t="s">
        <v>13</v>
      </c>
      <c r="H807">
        <v>67</v>
      </c>
      <c r="I807" s="9">
        <f t="shared" si="73"/>
        <v>73.611940298507463</v>
      </c>
      <c r="J807" t="s">
        <v>25</v>
      </c>
      <c r="K807" t="s">
        <v>26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6">
        <f t="shared" si="72"/>
        <v>11.802857142857142</v>
      </c>
      <c r="G808" t="s">
        <v>19</v>
      </c>
      <c r="H808">
        <v>76</v>
      </c>
      <c r="I808" s="9">
        <f t="shared" si="73"/>
        <v>108.71052631578948</v>
      </c>
      <c r="J808" t="s">
        <v>20</v>
      </c>
      <c r="K808" t="s">
        <v>21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6">
        <f t="shared" si="72"/>
        <v>2.64</v>
      </c>
      <c r="G809" t="s">
        <v>19</v>
      </c>
      <c r="H809">
        <v>43</v>
      </c>
      <c r="I809" s="9">
        <f t="shared" si="73"/>
        <v>42.97674418604651</v>
      </c>
      <c r="J809" t="s">
        <v>20</v>
      </c>
      <c r="K809" t="s">
        <v>21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32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6">
        <f t="shared" si="72"/>
        <v>0.30442307692307691</v>
      </c>
      <c r="G810" t="s">
        <v>13</v>
      </c>
      <c r="H810">
        <v>19</v>
      </c>
      <c r="I810" s="9">
        <f t="shared" si="73"/>
        <v>83.315789473684205</v>
      </c>
      <c r="J810" t="s">
        <v>20</v>
      </c>
      <c r="K810" t="s">
        <v>21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6">
        <f t="shared" si="72"/>
        <v>0.62880681818181816</v>
      </c>
      <c r="G811" t="s">
        <v>13</v>
      </c>
      <c r="H811">
        <v>2108</v>
      </c>
      <c r="I811" s="9">
        <f t="shared" si="73"/>
        <v>42</v>
      </c>
      <c r="J811" t="s">
        <v>97</v>
      </c>
      <c r="K811" t="s">
        <v>98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6">
        <f t="shared" si="72"/>
        <v>1.9312499999999999</v>
      </c>
      <c r="G812" t="s">
        <v>19</v>
      </c>
      <c r="H812">
        <v>221</v>
      </c>
      <c r="I812" s="9">
        <f t="shared" si="73"/>
        <v>55.927601809954751</v>
      </c>
      <c r="J812" t="s">
        <v>20</v>
      </c>
      <c r="K812" t="s">
        <v>21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32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6">
        <f t="shared" si="72"/>
        <v>0.77102702702702708</v>
      </c>
      <c r="G813" t="s">
        <v>13</v>
      </c>
      <c r="H813">
        <v>679</v>
      </c>
      <c r="I813" s="9">
        <f t="shared" si="73"/>
        <v>105.03681885125184</v>
      </c>
      <c r="J813" t="s">
        <v>20</v>
      </c>
      <c r="K813" t="s">
        <v>21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6">
        <f t="shared" si="72"/>
        <v>2.2552763819095478</v>
      </c>
      <c r="G814" t="s">
        <v>19</v>
      </c>
      <c r="H814">
        <v>2805</v>
      </c>
      <c r="I814" s="9">
        <f t="shared" si="73"/>
        <v>48</v>
      </c>
      <c r="J814" t="s">
        <v>14</v>
      </c>
      <c r="K814" t="s">
        <v>15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6">
        <f t="shared" si="72"/>
        <v>2.3940625</v>
      </c>
      <c r="G815" t="s">
        <v>19</v>
      </c>
      <c r="H815">
        <v>68</v>
      </c>
      <c r="I815" s="9">
        <f t="shared" si="73"/>
        <v>112.66176470588235</v>
      </c>
      <c r="J815" t="s">
        <v>20</v>
      </c>
      <c r="K815" t="s">
        <v>21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6">
        <f t="shared" si="72"/>
        <v>0.921875</v>
      </c>
      <c r="G816" t="s">
        <v>13</v>
      </c>
      <c r="H816">
        <v>36</v>
      </c>
      <c r="I816" s="9">
        <f t="shared" si="73"/>
        <v>81.944444444444443</v>
      </c>
      <c r="J816" t="s">
        <v>35</v>
      </c>
      <c r="K816" t="s">
        <v>36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22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6">
        <f t="shared" si="72"/>
        <v>1.3023333333333333</v>
      </c>
      <c r="G817" t="s">
        <v>19</v>
      </c>
      <c r="H817">
        <v>183</v>
      </c>
      <c r="I817" s="9">
        <f t="shared" si="73"/>
        <v>64.049180327868854</v>
      </c>
      <c r="J817" t="s">
        <v>14</v>
      </c>
      <c r="K817" t="s">
        <v>15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22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6">
        <f t="shared" si="72"/>
        <v>6.1521739130434785</v>
      </c>
      <c r="G818" t="s">
        <v>19</v>
      </c>
      <c r="H818">
        <v>133</v>
      </c>
      <c r="I818" s="9">
        <f t="shared" si="73"/>
        <v>106.39097744360902</v>
      </c>
      <c r="J818" t="s">
        <v>20</v>
      </c>
      <c r="K818" t="s">
        <v>21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32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6">
        <f t="shared" si="72"/>
        <v>3.687953216374269</v>
      </c>
      <c r="G819" t="s">
        <v>19</v>
      </c>
      <c r="H819">
        <v>2489</v>
      </c>
      <c r="I819" s="9">
        <f t="shared" si="73"/>
        <v>76.011249497790274</v>
      </c>
      <c r="J819" t="s">
        <v>106</v>
      </c>
      <c r="K819" t="s">
        <v>107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6">
        <f t="shared" si="72"/>
        <v>10.948571428571428</v>
      </c>
      <c r="G820" t="s">
        <v>19</v>
      </c>
      <c r="H820">
        <v>69</v>
      </c>
      <c r="I820" s="9">
        <f t="shared" si="73"/>
        <v>111.07246376811594</v>
      </c>
      <c r="J820" t="s">
        <v>20</v>
      </c>
      <c r="K820" t="s">
        <v>21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32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6">
        <f t="shared" si="72"/>
        <v>0.50662921348314605</v>
      </c>
      <c r="G821" t="s">
        <v>13</v>
      </c>
      <c r="H821">
        <v>47</v>
      </c>
      <c r="I821" s="9">
        <f t="shared" si="73"/>
        <v>95.936170212765958</v>
      </c>
      <c r="J821" t="s">
        <v>20</v>
      </c>
      <c r="K821" t="s">
        <v>21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6">
        <f t="shared" si="72"/>
        <v>8.0060000000000002</v>
      </c>
      <c r="G822" t="s">
        <v>19</v>
      </c>
      <c r="H822">
        <v>279</v>
      </c>
      <c r="I822" s="9">
        <f t="shared" si="73"/>
        <v>43.043010752688176</v>
      </c>
      <c r="J822" t="s">
        <v>39</v>
      </c>
      <c r="K822" t="s">
        <v>40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22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6">
        <f t="shared" si="72"/>
        <v>2.9128571428571428</v>
      </c>
      <c r="G823" t="s">
        <v>19</v>
      </c>
      <c r="H823">
        <v>210</v>
      </c>
      <c r="I823" s="9">
        <f t="shared" si="73"/>
        <v>67.966666666666669</v>
      </c>
      <c r="J823" t="s">
        <v>20</v>
      </c>
      <c r="K823" t="s">
        <v>21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6">
        <f t="shared" si="72"/>
        <v>3.4996666666666667</v>
      </c>
      <c r="G824" t="s">
        <v>19</v>
      </c>
      <c r="H824">
        <v>2100</v>
      </c>
      <c r="I824" s="9">
        <f t="shared" si="73"/>
        <v>89.991428571428571</v>
      </c>
      <c r="J824" t="s">
        <v>20</v>
      </c>
      <c r="K824" t="s">
        <v>21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22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6">
        <f t="shared" si="72"/>
        <v>3.5707317073170732</v>
      </c>
      <c r="G825" t="s">
        <v>19</v>
      </c>
      <c r="H825">
        <v>252</v>
      </c>
      <c r="I825" s="9">
        <f t="shared" si="73"/>
        <v>58.095238095238095</v>
      </c>
      <c r="J825" t="s">
        <v>20</v>
      </c>
      <c r="K825" t="s">
        <v>21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22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6">
        <f t="shared" si="72"/>
        <v>1.2648941176470587</v>
      </c>
      <c r="G826" t="s">
        <v>19</v>
      </c>
      <c r="H826">
        <v>1280</v>
      </c>
      <c r="I826" s="9">
        <f t="shared" si="73"/>
        <v>83.996875000000003</v>
      </c>
      <c r="J826" t="s">
        <v>20</v>
      </c>
      <c r="K826" t="s">
        <v>21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6">
        <f t="shared" si="72"/>
        <v>3.875</v>
      </c>
      <c r="G827" t="s">
        <v>19</v>
      </c>
      <c r="H827">
        <v>157</v>
      </c>
      <c r="I827" s="9">
        <f t="shared" si="73"/>
        <v>88.853503184713375</v>
      </c>
      <c r="J827" t="s">
        <v>39</v>
      </c>
      <c r="K827" t="s">
        <v>40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6">
        <f t="shared" si="72"/>
        <v>4.5703571428571426</v>
      </c>
      <c r="G828" t="s">
        <v>19</v>
      </c>
      <c r="H828">
        <v>194</v>
      </c>
      <c r="I828" s="9">
        <f t="shared" si="73"/>
        <v>65.963917525773198</v>
      </c>
      <c r="J828" t="s">
        <v>20</v>
      </c>
      <c r="K828" t="s">
        <v>21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32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6">
        <f t="shared" si="72"/>
        <v>2.6669565217391304</v>
      </c>
      <c r="G829" t="s">
        <v>19</v>
      </c>
      <c r="H829">
        <v>82</v>
      </c>
      <c r="I829" s="9">
        <f t="shared" si="73"/>
        <v>74.804878048780495</v>
      </c>
      <c r="J829" t="s">
        <v>25</v>
      </c>
      <c r="K829" t="s">
        <v>26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6">
        <f t="shared" si="72"/>
        <v>0.69</v>
      </c>
      <c r="G830" t="s">
        <v>13</v>
      </c>
      <c r="H830">
        <v>70</v>
      </c>
      <c r="I830" s="9">
        <f t="shared" si="73"/>
        <v>69.98571428571428</v>
      </c>
      <c r="J830" t="s">
        <v>20</v>
      </c>
      <c r="K830" t="s">
        <v>21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32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6">
        <f t="shared" si="72"/>
        <v>0.51343749999999999</v>
      </c>
      <c r="G831" t="s">
        <v>13</v>
      </c>
      <c r="H831">
        <v>154</v>
      </c>
      <c r="I831" s="9">
        <f t="shared" si="73"/>
        <v>32.006493506493506</v>
      </c>
      <c r="J831" t="s">
        <v>20</v>
      </c>
      <c r="K831" t="s">
        <v>21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32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6">
        <f t="shared" si="72"/>
        <v>1.1710526315789473E-2</v>
      </c>
      <c r="G832" t="s">
        <v>13</v>
      </c>
      <c r="H832">
        <v>22</v>
      </c>
      <c r="I832" s="9">
        <f t="shared" si="73"/>
        <v>64.727272727272734</v>
      </c>
      <c r="J832" t="s">
        <v>20</v>
      </c>
      <c r="K832" t="s">
        <v>21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32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6">
        <f t="shared" si="72"/>
        <v>1.089773429454171</v>
      </c>
      <c r="G833" t="s">
        <v>19</v>
      </c>
      <c r="H833">
        <v>4233</v>
      </c>
      <c r="I833" s="9">
        <f t="shared" si="73"/>
        <v>24.998110087408456</v>
      </c>
      <c r="J833" t="s">
        <v>20</v>
      </c>
      <c r="K833" t="s">
        <v>21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6">
        <f t="shared" si="72"/>
        <v>3.1517592592592591</v>
      </c>
      <c r="G834" t="s">
        <v>19</v>
      </c>
      <c r="H834">
        <v>1297</v>
      </c>
      <c r="I834" s="9">
        <f t="shared" si="73"/>
        <v>104.97764070932922</v>
      </c>
      <c r="J834" t="s">
        <v>35</v>
      </c>
      <c r="K834" t="s">
        <v>36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205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6">
        <f t="shared" ref="F835:F898" si="78">(E835/D835)</f>
        <v>1.5769117647058823</v>
      </c>
      <c r="G835" t="s">
        <v>19</v>
      </c>
      <c r="H835">
        <v>165</v>
      </c>
      <c r="I835" s="9">
        <f t="shared" ref="I835:I898" si="79">IF(H835,E835/H835,0)</f>
        <v>64.987878787878785</v>
      </c>
      <c r="J835" t="s">
        <v>35</v>
      </c>
      <c r="K835" t="s">
        <v>36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205</v>
      </c>
      <c r="S835" t="str">
        <f t="shared" ref="S835:S898" si="82">LEFT(R835, SEARCH("/",R835,2)-1)</f>
        <v>publishing</v>
      </c>
      <c r="T835" t="str">
        <f t="shared" ref="T835:T898" si="83">RIGHT(R835,LEN(R835)-SEARCH("/",R835,2))</f>
        <v>translations</v>
      </c>
    </row>
    <row r="836" spans="1:20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6">
        <f t="shared" si="78"/>
        <v>1.5380821917808218</v>
      </c>
      <c r="G836" t="s">
        <v>19</v>
      </c>
      <c r="H836">
        <v>119</v>
      </c>
      <c r="I836" s="9">
        <f t="shared" si="79"/>
        <v>94.352941176470594</v>
      </c>
      <c r="J836" t="s">
        <v>20</v>
      </c>
      <c r="K836" t="s">
        <v>21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32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6">
        <f t="shared" si="78"/>
        <v>0.89738979118329465</v>
      </c>
      <c r="G837" t="s">
        <v>13</v>
      </c>
      <c r="H837">
        <v>1758</v>
      </c>
      <c r="I837" s="9">
        <f t="shared" si="79"/>
        <v>44.001706484641637</v>
      </c>
      <c r="J837" t="s">
        <v>20</v>
      </c>
      <c r="K837" t="s">
        <v>21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27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6">
        <f t="shared" si="78"/>
        <v>0.75135802469135804</v>
      </c>
      <c r="G838" t="s">
        <v>13</v>
      </c>
      <c r="H838">
        <v>94</v>
      </c>
      <c r="I838" s="9">
        <f t="shared" si="79"/>
        <v>64.744680851063833</v>
      </c>
      <c r="J838" t="s">
        <v>20</v>
      </c>
      <c r="K838" t="s">
        <v>21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6">
        <f t="shared" si="78"/>
        <v>8.5288135593220336</v>
      </c>
      <c r="G839" t="s">
        <v>19</v>
      </c>
      <c r="H839">
        <v>1797</v>
      </c>
      <c r="I839" s="9">
        <f t="shared" si="79"/>
        <v>84.00667779632721</v>
      </c>
      <c r="J839" t="s">
        <v>20</v>
      </c>
      <c r="K839" t="s">
        <v>21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6">
        <f t="shared" si="78"/>
        <v>1.3890625000000001</v>
      </c>
      <c r="G840" t="s">
        <v>19</v>
      </c>
      <c r="H840">
        <v>261</v>
      </c>
      <c r="I840" s="9">
        <f t="shared" si="79"/>
        <v>34.061302681992338</v>
      </c>
      <c r="J840" t="s">
        <v>20</v>
      </c>
      <c r="K840" t="s">
        <v>21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32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6">
        <f t="shared" si="78"/>
        <v>1.9018181818181819</v>
      </c>
      <c r="G841" t="s">
        <v>19</v>
      </c>
      <c r="H841">
        <v>157</v>
      </c>
      <c r="I841" s="9">
        <f t="shared" si="79"/>
        <v>93.273885350318466</v>
      </c>
      <c r="J841" t="s">
        <v>20</v>
      </c>
      <c r="K841" t="s">
        <v>21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6">
        <f t="shared" si="78"/>
        <v>1.0024333619948409</v>
      </c>
      <c r="G842" t="s">
        <v>19</v>
      </c>
      <c r="H842">
        <v>3533</v>
      </c>
      <c r="I842" s="9">
        <f t="shared" si="79"/>
        <v>32.998301726577978</v>
      </c>
      <c r="J842" t="s">
        <v>20</v>
      </c>
      <c r="K842" t="s">
        <v>21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32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6">
        <f t="shared" si="78"/>
        <v>1.4275824175824177</v>
      </c>
      <c r="G843" t="s">
        <v>19</v>
      </c>
      <c r="H843">
        <v>155</v>
      </c>
      <c r="I843" s="9">
        <f t="shared" si="79"/>
        <v>83.812903225806451</v>
      </c>
      <c r="J843" t="s">
        <v>20</v>
      </c>
      <c r="K843" t="s">
        <v>21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27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6">
        <f t="shared" si="78"/>
        <v>5.6313333333333331</v>
      </c>
      <c r="G844" t="s">
        <v>19</v>
      </c>
      <c r="H844">
        <v>132</v>
      </c>
      <c r="I844" s="9">
        <f t="shared" si="79"/>
        <v>63.992424242424242</v>
      </c>
      <c r="J844" t="s">
        <v>106</v>
      </c>
      <c r="K844" t="s">
        <v>107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6">
        <f t="shared" si="78"/>
        <v>0.30715909090909088</v>
      </c>
      <c r="G845" t="s">
        <v>13</v>
      </c>
      <c r="H845">
        <v>33</v>
      </c>
      <c r="I845" s="9">
        <f t="shared" si="79"/>
        <v>81.909090909090907</v>
      </c>
      <c r="J845" t="s">
        <v>20</v>
      </c>
      <c r="K845" t="s">
        <v>21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6">
        <f t="shared" si="78"/>
        <v>0.99397727272727276</v>
      </c>
      <c r="G846" t="s">
        <v>73</v>
      </c>
      <c r="H846">
        <v>94</v>
      </c>
      <c r="I846" s="9">
        <f t="shared" si="79"/>
        <v>93.053191489361708</v>
      </c>
      <c r="J846" t="s">
        <v>20</v>
      </c>
      <c r="K846" t="s">
        <v>21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6">
        <f t="shared" si="78"/>
        <v>1.9754935622317598</v>
      </c>
      <c r="G847" t="s">
        <v>19</v>
      </c>
      <c r="H847">
        <v>1354</v>
      </c>
      <c r="I847" s="9">
        <f t="shared" si="79"/>
        <v>101.98449039881831</v>
      </c>
      <c r="J847" t="s">
        <v>39</v>
      </c>
      <c r="K847" t="s">
        <v>40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27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6">
        <f t="shared" si="78"/>
        <v>5.085</v>
      </c>
      <c r="G848" t="s">
        <v>19</v>
      </c>
      <c r="H848">
        <v>48</v>
      </c>
      <c r="I848" s="9">
        <f t="shared" si="79"/>
        <v>105.9375</v>
      </c>
      <c r="J848" t="s">
        <v>20</v>
      </c>
      <c r="K848" t="s">
        <v>21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27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6">
        <f t="shared" si="78"/>
        <v>2.3774468085106384</v>
      </c>
      <c r="G849" t="s">
        <v>19</v>
      </c>
      <c r="H849">
        <v>110</v>
      </c>
      <c r="I849" s="9">
        <f t="shared" si="79"/>
        <v>101.58181818181818</v>
      </c>
      <c r="J849" t="s">
        <v>20</v>
      </c>
      <c r="K849" t="s">
        <v>21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6">
        <f t="shared" si="78"/>
        <v>3.3846875000000001</v>
      </c>
      <c r="G850" t="s">
        <v>19</v>
      </c>
      <c r="H850">
        <v>172</v>
      </c>
      <c r="I850" s="9">
        <f t="shared" si="79"/>
        <v>62.970930232558139</v>
      </c>
      <c r="J850" t="s">
        <v>20</v>
      </c>
      <c r="K850" t="s">
        <v>21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6">
        <f t="shared" si="78"/>
        <v>1.3308955223880596</v>
      </c>
      <c r="G851" t="s">
        <v>19</v>
      </c>
      <c r="H851">
        <v>307</v>
      </c>
      <c r="I851" s="9">
        <f t="shared" si="79"/>
        <v>29.045602605863191</v>
      </c>
      <c r="J851" t="s">
        <v>20</v>
      </c>
      <c r="K851" t="s">
        <v>21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6">
        <f t="shared" si="78"/>
        <v>0.01</v>
      </c>
      <c r="G852" t="s">
        <v>13</v>
      </c>
      <c r="H852">
        <v>1</v>
      </c>
      <c r="I852" s="9">
        <f t="shared" si="79"/>
        <v>1</v>
      </c>
      <c r="J852" t="s">
        <v>20</v>
      </c>
      <c r="K852" t="s">
        <v>21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22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6">
        <f t="shared" si="78"/>
        <v>2.0779999999999998</v>
      </c>
      <c r="G853" t="s">
        <v>19</v>
      </c>
      <c r="H853">
        <v>160</v>
      </c>
      <c r="I853" s="9">
        <f t="shared" si="79"/>
        <v>77.924999999999997</v>
      </c>
      <c r="J853" t="s">
        <v>20</v>
      </c>
      <c r="K853" t="s">
        <v>21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6">
        <f t="shared" si="78"/>
        <v>0.51122448979591839</v>
      </c>
      <c r="G854" t="s">
        <v>13</v>
      </c>
      <c r="H854">
        <v>31</v>
      </c>
      <c r="I854" s="9">
        <f t="shared" si="79"/>
        <v>80.806451612903231</v>
      </c>
      <c r="J854" t="s">
        <v>20</v>
      </c>
      <c r="K854" t="s">
        <v>21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6">
        <f t="shared" si="78"/>
        <v>6.5205847953216374</v>
      </c>
      <c r="G855" t="s">
        <v>19</v>
      </c>
      <c r="H855">
        <v>1467</v>
      </c>
      <c r="I855" s="9">
        <f t="shared" si="79"/>
        <v>76.006816632583508</v>
      </c>
      <c r="J855" t="s">
        <v>14</v>
      </c>
      <c r="K855" t="s">
        <v>15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6">
        <f t="shared" si="78"/>
        <v>1.1363099415204678</v>
      </c>
      <c r="G856" t="s">
        <v>19</v>
      </c>
      <c r="H856">
        <v>2662</v>
      </c>
      <c r="I856" s="9">
        <f t="shared" si="79"/>
        <v>72.993613824192337</v>
      </c>
      <c r="J856" t="s">
        <v>14</v>
      </c>
      <c r="K856" t="s">
        <v>15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6">
        <f t="shared" si="78"/>
        <v>1.0237606837606839</v>
      </c>
      <c r="G857" t="s">
        <v>19</v>
      </c>
      <c r="H857">
        <v>452</v>
      </c>
      <c r="I857" s="9">
        <f t="shared" si="79"/>
        <v>53</v>
      </c>
      <c r="J857" t="s">
        <v>25</v>
      </c>
      <c r="K857" t="s">
        <v>26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32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6">
        <f t="shared" si="78"/>
        <v>3.5658333333333334</v>
      </c>
      <c r="G858" t="s">
        <v>19</v>
      </c>
      <c r="H858">
        <v>158</v>
      </c>
      <c r="I858" s="9">
        <f t="shared" si="79"/>
        <v>54.164556962025316</v>
      </c>
      <c r="J858" t="s">
        <v>20</v>
      </c>
      <c r="K858" t="s">
        <v>21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6">
        <f t="shared" si="78"/>
        <v>1.3986792452830188</v>
      </c>
      <c r="G859" t="s">
        <v>19</v>
      </c>
      <c r="H859">
        <v>225</v>
      </c>
      <c r="I859" s="9">
        <f t="shared" si="79"/>
        <v>32.946666666666665</v>
      </c>
      <c r="J859" t="s">
        <v>97</v>
      </c>
      <c r="K859" t="s">
        <v>98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6">
        <f t="shared" si="78"/>
        <v>0.69450000000000001</v>
      </c>
      <c r="G860" t="s">
        <v>13</v>
      </c>
      <c r="H860">
        <v>35</v>
      </c>
      <c r="I860" s="9">
        <f t="shared" si="79"/>
        <v>79.371428571428567</v>
      </c>
      <c r="J860" t="s">
        <v>20</v>
      </c>
      <c r="K860" t="s">
        <v>21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6">
        <f t="shared" si="78"/>
        <v>0.35534246575342465</v>
      </c>
      <c r="G861" t="s">
        <v>13</v>
      </c>
      <c r="H861">
        <v>63</v>
      </c>
      <c r="I861" s="9">
        <f t="shared" si="79"/>
        <v>41.174603174603178</v>
      </c>
      <c r="J861" t="s">
        <v>20</v>
      </c>
      <c r="K861" t="s">
        <v>21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32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6">
        <f t="shared" si="78"/>
        <v>2.5165000000000002</v>
      </c>
      <c r="G862" t="s">
        <v>19</v>
      </c>
      <c r="H862">
        <v>65</v>
      </c>
      <c r="I862" s="9">
        <f t="shared" si="79"/>
        <v>77.430769230769229</v>
      </c>
      <c r="J862" t="s">
        <v>20</v>
      </c>
      <c r="K862" t="s">
        <v>21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6">
        <f t="shared" si="78"/>
        <v>1.0587500000000001</v>
      </c>
      <c r="G863" t="s">
        <v>19</v>
      </c>
      <c r="H863">
        <v>163</v>
      </c>
      <c r="I863" s="9">
        <f t="shared" si="79"/>
        <v>57.159509202453989</v>
      </c>
      <c r="J863" t="s">
        <v>20</v>
      </c>
      <c r="K863" t="s">
        <v>21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32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6">
        <f t="shared" si="78"/>
        <v>1.8742857142857143</v>
      </c>
      <c r="G864" t="s">
        <v>19</v>
      </c>
      <c r="H864">
        <v>85</v>
      </c>
      <c r="I864" s="9">
        <f t="shared" si="79"/>
        <v>77.17647058823529</v>
      </c>
      <c r="J864" t="s">
        <v>20</v>
      </c>
      <c r="K864" t="s">
        <v>21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32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6">
        <f t="shared" si="78"/>
        <v>3.8678571428571429</v>
      </c>
      <c r="G865" t="s">
        <v>19</v>
      </c>
      <c r="H865">
        <v>217</v>
      </c>
      <c r="I865" s="9">
        <f t="shared" si="79"/>
        <v>24.953917050691246</v>
      </c>
      <c r="J865" t="s">
        <v>20</v>
      </c>
      <c r="K865" t="s">
        <v>21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6">
        <f t="shared" si="78"/>
        <v>3.4707142857142856</v>
      </c>
      <c r="G866" t="s">
        <v>19</v>
      </c>
      <c r="H866">
        <v>150</v>
      </c>
      <c r="I866" s="9">
        <f t="shared" si="79"/>
        <v>97.18</v>
      </c>
      <c r="J866" t="s">
        <v>20</v>
      </c>
      <c r="K866" t="s">
        <v>21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6">
        <f t="shared" si="78"/>
        <v>1.8582098765432098</v>
      </c>
      <c r="G867" t="s">
        <v>19</v>
      </c>
      <c r="H867">
        <v>3272</v>
      </c>
      <c r="I867" s="9">
        <f t="shared" si="79"/>
        <v>46.000916870415651</v>
      </c>
      <c r="J867" t="s">
        <v>20</v>
      </c>
      <c r="K867" t="s">
        <v>21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32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6">
        <f t="shared" si="78"/>
        <v>0.43241247264770238</v>
      </c>
      <c r="G868" t="s">
        <v>73</v>
      </c>
      <c r="H868">
        <v>898</v>
      </c>
      <c r="I868" s="9">
        <f t="shared" si="79"/>
        <v>88.023385300668153</v>
      </c>
      <c r="J868" t="s">
        <v>20</v>
      </c>
      <c r="K868" t="s">
        <v>21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6">
        <f t="shared" si="78"/>
        <v>1.6243749999999999</v>
      </c>
      <c r="G869" t="s">
        <v>19</v>
      </c>
      <c r="H869">
        <v>300</v>
      </c>
      <c r="I869" s="9">
        <f t="shared" si="79"/>
        <v>25.99</v>
      </c>
      <c r="J869" t="s">
        <v>20</v>
      </c>
      <c r="K869" t="s">
        <v>21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6">
        <f t="shared" si="78"/>
        <v>1.8484285714285715</v>
      </c>
      <c r="G870" t="s">
        <v>19</v>
      </c>
      <c r="H870">
        <v>126</v>
      </c>
      <c r="I870" s="9">
        <f t="shared" si="79"/>
        <v>102.69047619047619</v>
      </c>
      <c r="J870" t="s">
        <v>20</v>
      </c>
      <c r="K870" t="s">
        <v>21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32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6">
        <f t="shared" si="78"/>
        <v>0.23703520691785052</v>
      </c>
      <c r="G871" t="s">
        <v>13</v>
      </c>
      <c r="H871">
        <v>526</v>
      </c>
      <c r="I871" s="9">
        <f t="shared" si="79"/>
        <v>72.958174904942965</v>
      </c>
      <c r="J871" t="s">
        <v>20</v>
      </c>
      <c r="K871" t="s">
        <v>21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6">
        <f t="shared" si="78"/>
        <v>0.89870129870129867</v>
      </c>
      <c r="G872" t="s">
        <v>13</v>
      </c>
      <c r="H872">
        <v>121</v>
      </c>
      <c r="I872" s="9">
        <f t="shared" si="79"/>
        <v>57.190082644628099</v>
      </c>
      <c r="J872" t="s">
        <v>20</v>
      </c>
      <c r="K872" t="s">
        <v>21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32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6">
        <f t="shared" si="78"/>
        <v>2.7260419580419581</v>
      </c>
      <c r="G873" t="s">
        <v>19</v>
      </c>
      <c r="H873">
        <v>2320</v>
      </c>
      <c r="I873" s="9">
        <f t="shared" si="79"/>
        <v>84.013793103448279</v>
      </c>
      <c r="J873" t="s">
        <v>20</v>
      </c>
      <c r="K873" t="s">
        <v>21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32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6">
        <f t="shared" si="78"/>
        <v>1.7004255319148935</v>
      </c>
      <c r="G874" t="s">
        <v>19</v>
      </c>
      <c r="H874">
        <v>81</v>
      </c>
      <c r="I874" s="9">
        <f t="shared" si="79"/>
        <v>98.666666666666671</v>
      </c>
      <c r="J874" t="s">
        <v>25</v>
      </c>
      <c r="K874" t="s">
        <v>26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6">
        <f t="shared" si="78"/>
        <v>1.8828503562945369</v>
      </c>
      <c r="G875" t="s">
        <v>19</v>
      </c>
      <c r="H875">
        <v>1887</v>
      </c>
      <c r="I875" s="9">
        <f t="shared" si="79"/>
        <v>42.007419183889773</v>
      </c>
      <c r="J875" t="s">
        <v>20</v>
      </c>
      <c r="K875" t="s">
        <v>21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6">
        <f t="shared" si="78"/>
        <v>3.4693532338308457</v>
      </c>
      <c r="G876" t="s">
        <v>19</v>
      </c>
      <c r="H876">
        <v>4358</v>
      </c>
      <c r="I876" s="9">
        <f t="shared" si="79"/>
        <v>32.002753556677376</v>
      </c>
      <c r="J876" t="s">
        <v>20</v>
      </c>
      <c r="K876" t="s">
        <v>21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6">
        <f t="shared" si="78"/>
        <v>0.6917721518987342</v>
      </c>
      <c r="G877" t="s">
        <v>13</v>
      </c>
      <c r="H877">
        <v>67</v>
      </c>
      <c r="I877" s="9">
        <f t="shared" si="79"/>
        <v>81.567164179104481</v>
      </c>
      <c r="J877" t="s">
        <v>20</v>
      </c>
      <c r="K877" t="s">
        <v>21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22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6">
        <f t="shared" si="78"/>
        <v>0.25433734939759034</v>
      </c>
      <c r="G878" t="s">
        <v>13</v>
      </c>
      <c r="H878">
        <v>57</v>
      </c>
      <c r="I878" s="9">
        <f t="shared" si="79"/>
        <v>37.035087719298247</v>
      </c>
      <c r="J878" t="s">
        <v>14</v>
      </c>
      <c r="K878" t="s">
        <v>15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6">
        <f t="shared" si="78"/>
        <v>0.77400977995110021</v>
      </c>
      <c r="G879" t="s">
        <v>13</v>
      </c>
      <c r="H879">
        <v>1229</v>
      </c>
      <c r="I879" s="9">
        <f t="shared" si="79"/>
        <v>103.033360455655</v>
      </c>
      <c r="J879" t="s">
        <v>20</v>
      </c>
      <c r="K879" t="s">
        <v>21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6">
        <f t="shared" si="78"/>
        <v>0.37481481481481482</v>
      </c>
      <c r="G880" t="s">
        <v>13</v>
      </c>
      <c r="H880">
        <v>12</v>
      </c>
      <c r="I880" s="9">
        <f t="shared" si="79"/>
        <v>84.333333333333329</v>
      </c>
      <c r="J880" t="s">
        <v>106</v>
      </c>
      <c r="K880" t="s">
        <v>107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6">
        <f t="shared" si="78"/>
        <v>5.4379999999999997</v>
      </c>
      <c r="G881" t="s">
        <v>19</v>
      </c>
      <c r="H881">
        <v>53</v>
      </c>
      <c r="I881" s="9">
        <f t="shared" si="79"/>
        <v>102.60377358490567</v>
      </c>
      <c r="J881" t="s">
        <v>20</v>
      </c>
      <c r="K881" t="s">
        <v>21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6">
        <f t="shared" si="78"/>
        <v>2.2852189349112426</v>
      </c>
      <c r="G882" t="s">
        <v>19</v>
      </c>
      <c r="H882">
        <v>2414</v>
      </c>
      <c r="I882" s="9">
        <f t="shared" si="79"/>
        <v>79.992129246064621</v>
      </c>
      <c r="J882" t="s">
        <v>20</v>
      </c>
      <c r="K882" t="s">
        <v>21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6">
        <f t="shared" si="78"/>
        <v>0.38948339483394834</v>
      </c>
      <c r="G883" t="s">
        <v>13</v>
      </c>
      <c r="H883">
        <v>452</v>
      </c>
      <c r="I883" s="9">
        <f t="shared" si="79"/>
        <v>70.055309734513273</v>
      </c>
      <c r="J883" t="s">
        <v>20</v>
      </c>
      <c r="K883" t="s">
        <v>21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32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6">
        <f t="shared" si="78"/>
        <v>3.7</v>
      </c>
      <c r="G884" t="s">
        <v>19</v>
      </c>
      <c r="H884">
        <v>80</v>
      </c>
      <c r="I884" s="9">
        <f t="shared" si="79"/>
        <v>37</v>
      </c>
      <c r="J884" t="s">
        <v>20</v>
      </c>
      <c r="K884" t="s">
        <v>21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32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6">
        <f t="shared" si="78"/>
        <v>2.3791176470588233</v>
      </c>
      <c r="G885" t="s">
        <v>19</v>
      </c>
      <c r="H885">
        <v>193</v>
      </c>
      <c r="I885" s="9">
        <f t="shared" si="79"/>
        <v>41.911917098445599</v>
      </c>
      <c r="J885" t="s">
        <v>20</v>
      </c>
      <c r="K885" t="s">
        <v>21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6">
        <f t="shared" si="78"/>
        <v>0.64036299765807958</v>
      </c>
      <c r="G886" t="s">
        <v>13</v>
      </c>
      <c r="H886">
        <v>1886</v>
      </c>
      <c r="I886" s="9">
        <f t="shared" si="79"/>
        <v>57.992576882290564</v>
      </c>
      <c r="J886" t="s">
        <v>20</v>
      </c>
      <c r="K886" t="s">
        <v>21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32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6">
        <f t="shared" si="78"/>
        <v>1.1827777777777777</v>
      </c>
      <c r="G887" t="s">
        <v>19</v>
      </c>
      <c r="H887">
        <v>52</v>
      </c>
      <c r="I887" s="9">
        <f t="shared" si="79"/>
        <v>40.942307692307693</v>
      </c>
      <c r="J887" t="s">
        <v>20</v>
      </c>
      <c r="K887" t="s">
        <v>21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32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6">
        <f t="shared" si="78"/>
        <v>0.84824037184594958</v>
      </c>
      <c r="G888" t="s">
        <v>13</v>
      </c>
      <c r="H888">
        <v>1825</v>
      </c>
      <c r="I888" s="9">
        <f t="shared" si="79"/>
        <v>69.9972602739726</v>
      </c>
      <c r="J888" t="s">
        <v>20</v>
      </c>
      <c r="K888" t="s">
        <v>21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6">
        <f t="shared" si="78"/>
        <v>0.29346153846153844</v>
      </c>
      <c r="G889" t="s">
        <v>13</v>
      </c>
      <c r="H889">
        <v>31</v>
      </c>
      <c r="I889" s="9">
        <f t="shared" si="79"/>
        <v>73.838709677419359</v>
      </c>
      <c r="J889" t="s">
        <v>20</v>
      </c>
      <c r="K889" t="s">
        <v>21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32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6">
        <f t="shared" si="78"/>
        <v>2.0989655172413793</v>
      </c>
      <c r="G890" t="s">
        <v>19</v>
      </c>
      <c r="H890">
        <v>290</v>
      </c>
      <c r="I890" s="9">
        <f t="shared" si="79"/>
        <v>41.979310344827589</v>
      </c>
      <c r="J890" t="s">
        <v>20</v>
      </c>
      <c r="K890" t="s">
        <v>21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32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6">
        <f t="shared" si="78"/>
        <v>1.697857142857143</v>
      </c>
      <c r="G891" t="s">
        <v>19</v>
      </c>
      <c r="H891">
        <v>122</v>
      </c>
      <c r="I891" s="9">
        <f t="shared" si="79"/>
        <v>77.93442622950819</v>
      </c>
      <c r="J891" t="s">
        <v>20</v>
      </c>
      <c r="K891" t="s">
        <v>21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6">
        <f t="shared" si="78"/>
        <v>1.1595907738095239</v>
      </c>
      <c r="G892" t="s">
        <v>19</v>
      </c>
      <c r="H892">
        <v>1470</v>
      </c>
      <c r="I892" s="9">
        <f t="shared" si="79"/>
        <v>106.01972789115646</v>
      </c>
      <c r="J892" t="s">
        <v>20</v>
      </c>
      <c r="K892" t="s">
        <v>21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6">
        <f t="shared" si="78"/>
        <v>2.5859999999999999</v>
      </c>
      <c r="G893" t="s">
        <v>19</v>
      </c>
      <c r="H893">
        <v>165</v>
      </c>
      <c r="I893" s="9">
        <f t="shared" si="79"/>
        <v>47.018181818181816</v>
      </c>
      <c r="J893" t="s">
        <v>14</v>
      </c>
      <c r="K893" t="s">
        <v>15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6">
        <f t="shared" si="78"/>
        <v>2.3058333333333332</v>
      </c>
      <c r="G894" t="s">
        <v>19</v>
      </c>
      <c r="H894">
        <v>182</v>
      </c>
      <c r="I894" s="9">
        <f t="shared" si="79"/>
        <v>76.016483516483518</v>
      </c>
      <c r="J894" t="s">
        <v>20</v>
      </c>
      <c r="K894" t="s">
        <v>21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6">
        <f t="shared" si="78"/>
        <v>1.2821428571428573</v>
      </c>
      <c r="G895" t="s">
        <v>19</v>
      </c>
      <c r="H895">
        <v>199</v>
      </c>
      <c r="I895" s="9">
        <f t="shared" si="79"/>
        <v>54.120603015075375</v>
      </c>
      <c r="J895" t="s">
        <v>106</v>
      </c>
      <c r="K895" t="s">
        <v>107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6">
        <f t="shared" si="78"/>
        <v>1.8870588235294117</v>
      </c>
      <c r="G896" t="s">
        <v>19</v>
      </c>
      <c r="H896">
        <v>56</v>
      </c>
      <c r="I896" s="9">
        <f t="shared" si="79"/>
        <v>57.285714285714285</v>
      </c>
      <c r="J896" t="s">
        <v>39</v>
      </c>
      <c r="K896" t="s">
        <v>40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6">
        <f t="shared" si="78"/>
        <v>6.9511889862327911E-2</v>
      </c>
      <c r="G897" t="s">
        <v>13</v>
      </c>
      <c r="H897">
        <v>107</v>
      </c>
      <c r="I897" s="9">
        <f t="shared" si="79"/>
        <v>103.81308411214954</v>
      </c>
      <c r="J897" t="s">
        <v>20</v>
      </c>
      <c r="K897" t="s">
        <v>21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32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6">
        <f t="shared" si="78"/>
        <v>7.7443434343434348</v>
      </c>
      <c r="G898" t="s">
        <v>19</v>
      </c>
      <c r="H898">
        <v>1460</v>
      </c>
      <c r="I898" s="9">
        <f t="shared" si="79"/>
        <v>105.02602739726028</v>
      </c>
      <c r="J898" t="s">
        <v>25</v>
      </c>
      <c r="K898" t="s">
        <v>26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16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6">
        <f t="shared" ref="F899:F962" si="84">(E899/D899)</f>
        <v>0.27693181818181817</v>
      </c>
      <c r="G899" t="s">
        <v>13</v>
      </c>
      <c r="H899">
        <v>27</v>
      </c>
      <c r="I899" s="9">
        <f t="shared" ref="I899:I962" si="85">IF(H899,E899/H899,0)</f>
        <v>90.259259259259252</v>
      </c>
      <c r="J899" t="s">
        <v>20</v>
      </c>
      <c r="K899" t="s">
        <v>21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32</v>
      </c>
      <c r="S899" t="str">
        <f t="shared" ref="S899:S962" si="88">LEFT(R899, SEARCH("/",R899,2)-1)</f>
        <v>theater</v>
      </c>
      <c r="T899" t="str">
        <f t="shared" ref="T899:T962" si="89">RIGHT(R899,LEN(R899)-SEARCH("/",R899,2))</f>
        <v>plays</v>
      </c>
    </row>
    <row r="900" spans="1:20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6">
        <f t="shared" si="84"/>
        <v>0.52479620323841425</v>
      </c>
      <c r="G900" t="s">
        <v>13</v>
      </c>
      <c r="H900">
        <v>1221</v>
      </c>
      <c r="I900" s="9">
        <f t="shared" si="85"/>
        <v>76.978705978705975</v>
      </c>
      <c r="J900" t="s">
        <v>20</v>
      </c>
      <c r="K900" t="s">
        <v>21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6">
        <f t="shared" si="84"/>
        <v>4.0709677419354842</v>
      </c>
      <c r="G901" t="s">
        <v>19</v>
      </c>
      <c r="H901">
        <v>123</v>
      </c>
      <c r="I901" s="9">
        <f t="shared" si="85"/>
        <v>102.60162601626017</v>
      </c>
      <c r="J901" t="s">
        <v>97</v>
      </c>
      <c r="K901" t="s">
        <v>98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6">
        <f t="shared" si="84"/>
        <v>0.02</v>
      </c>
      <c r="G902" t="s">
        <v>13</v>
      </c>
      <c r="H902">
        <v>1</v>
      </c>
      <c r="I902" s="9">
        <f t="shared" si="85"/>
        <v>2</v>
      </c>
      <c r="J902" t="s">
        <v>20</v>
      </c>
      <c r="K902" t="s">
        <v>21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27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6">
        <f t="shared" si="84"/>
        <v>1.5617857142857143</v>
      </c>
      <c r="G903" t="s">
        <v>19</v>
      </c>
      <c r="H903">
        <v>159</v>
      </c>
      <c r="I903" s="9">
        <f t="shared" si="85"/>
        <v>55.0062893081761</v>
      </c>
      <c r="J903" t="s">
        <v>20</v>
      </c>
      <c r="K903" t="s">
        <v>21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22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6">
        <f t="shared" si="84"/>
        <v>2.5242857142857145</v>
      </c>
      <c r="G904" t="s">
        <v>19</v>
      </c>
      <c r="H904">
        <v>110</v>
      </c>
      <c r="I904" s="9">
        <f t="shared" si="85"/>
        <v>32.127272727272725</v>
      </c>
      <c r="J904" t="s">
        <v>20</v>
      </c>
      <c r="K904" t="s">
        <v>21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27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6">
        <f t="shared" si="84"/>
        <v>1.729268292682927E-2</v>
      </c>
      <c r="G905" t="s">
        <v>46</v>
      </c>
      <c r="H905">
        <v>14</v>
      </c>
      <c r="I905" s="9">
        <f t="shared" si="85"/>
        <v>50.642857142857146</v>
      </c>
      <c r="J905" t="s">
        <v>20</v>
      </c>
      <c r="K905" t="s">
        <v>21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6">
        <f t="shared" si="84"/>
        <v>0.12230769230769231</v>
      </c>
      <c r="G906" t="s">
        <v>13</v>
      </c>
      <c r="H906">
        <v>16</v>
      </c>
      <c r="I906" s="9">
        <f t="shared" si="85"/>
        <v>49.6875</v>
      </c>
      <c r="J906" t="s">
        <v>20</v>
      </c>
      <c r="K906" t="s">
        <v>21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6">
        <f t="shared" si="84"/>
        <v>1.6398734177215191</v>
      </c>
      <c r="G907" t="s">
        <v>19</v>
      </c>
      <c r="H907">
        <v>236</v>
      </c>
      <c r="I907" s="9">
        <f t="shared" si="85"/>
        <v>54.894067796610166</v>
      </c>
      <c r="J907" t="s">
        <v>20</v>
      </c>
      <c r="K907" t="s">
        <v>21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32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6">
        <f t="shared" si="84"/>
        <v>1.6298181818181818</v>
      </c>
      <c r="G908" t="s">
        <v>19</v>
      </c>
      <c r="H908">
        <v>191</v>
      </c>
      <c r="I908" s="9">
        <f t="shared" si="85"/>
        <v>46.931937172774866</v>
      </c>
      <c r="J908" t="s">
        <v>20</v>
      </c>
      <c r="K908" t="s">
        <v>21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6">
        <f t="shared" si="84"/>
        <v>0.20252747252747252</v>
      </c>
      <c r="G909" t="s">
        <v>13</v>
      </c>
      <c r="H909">
        <v>41</v>
      </c>
      <c r="I909" s="9">
        <f t="shared" si="85"/>
        <v>44.951219512195124</v>
      </c>
      <c r="J909" t="s">
        <v>20</v>
      </c>
      <c r="K909" t="s">
        <v>21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32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6">
        <f t="shared" si="84"/>
        <v>3.1924083769633507</v>
      </c>
      <c r="G910" t="s">
        <v>19</v>
      </c>
      <c r="H910">
        <v>3934</v>
      </c>
      <c r="I910" s="9">
        <f t="shared" si="85"/>
        <v>30.99898322318251</v>
      </c>
      <c r="J910" t="s">
        <v>20</v>
      </c>
      <c r="K910" t="s">
        <v>21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6">
        <f t="shared" si="84"/>
        <v>4.7894444444444444</v>
      </c>
      <c r="G911" t="s">
        <v>19</v>
      </c>
      <c r="H911">
        <v>80</v>
      </c>
      <c r="I911" s="9">
        <f t="shared" si="85"/>
        <v>107.7625</v>
      </c>
      <c r="J911" t="s">
        <v>14</v>
      </c>
      <c r="K911" t="s">
        <v>15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32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6">
        <f t="shared" si="84"/>
        <v>0.19556634304207121</v>
      </c>
      <c r="G912" t="s">
        <v>73</v>
      </c>
      <c r="H912">
        <v>296</v>
      </c>
      <c r="I912" s="9">
        <f t="shared" si="85"/>
        <v>102.07770270270271</v>
      </c>
      <c r="J912" t="s">
        <v>20</v>
      </c>
      <c r="K912" t="s">
        <v>21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32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6">
        <f t="shared" si="84"/>
        <v>1.9894827586206896</v>
      </c>
      <c r="G913" t="s">
        <v>19</v>
      </c>
      <c r="H913">
        <v>462</v>
      </c>
      <c r="I913" s="9">
        <f t="shared" si="85"/>
        <v>24.976190476190474</v>
      </c>
      <c r="J913" t="s">
        <v>20</v>
      </c>
      <c r="K913" t="s">
        <v>21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27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6">
        <f t="shared" si="84"/>
        <v>7.95</v>
      </c>
      <c r="G914" t="s">
        <v>19</v>
      </c>
      <c r="H914">
        <v>179</v>
      </c>
      <c r="I914" s="9">
        <f t="shared" si="85"/>
        <v>79.944134078212286</v>
      </c>
      <c r="J914" t="s">
        <v>20</v>
      </c>
      <c r="K914" t="s">
        <v>21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6">
        <f t="shared" si="84"/>
        <v>0.50621082621082625</v>
      </c>
      <c r="G915" t="s">
        <v>13</v>
      </c>
      <c r="H915">
        <v>523</v>
      </c>
      <c r="I915" s="9">
        <f t="shared" si="85"/>
        <v>67.946462715105156</v>
      </c>
      <c r="J915" t="s">
        <v>25</v>
      </c>
      <c r="K915" t="s">
        <v>26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6">
        <f t="shared" si="84"/>
        <v>0.57437499999999997</v>
      </c>
      <c r="G916" t="s">
        <v>13</v>
      </c>
      <c r="H916">
        <v>141</v>
      </c>
      <c r="I916" s="9">
        <f t="shared" si="85"/>
        <v>26.070921985815602</v>
      </c>
      <c r="J916" t="s">
        <v>39</v>
      </c>
      <c r="K916" t="s">
        <v>40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32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6">
        <f t="shared" si="84"/>
        <v>1.5562827640984909</v>
      </c>
      <c r="G917" t="s">
        <v>19</v>
      </c>
      <c r="H917">
        <v>1866</v>
      </c>
      <c r="I917" s="9">
        <f t="shared" si="85"/>
        <v>105.0032154340836</v>
      </c>
      <c r="J917" t="s">
        <v>39</v>
      </c>
      <c r="K917" t="s">
        <v>40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6">
        <f t="shared" si="84"/>
        <v>0.36297297297297298</v>
      </c>
      <c r="G918" t="s">
        <v>13</v>
      </c>
      <c r="H918">
        <v>52</v>
      </c>
      <c r="I918" s="9">
        <f t="shared" si="85"/>
        <v>25.826923076923077</v>
      </c>
      <c r="J918" t="s">
        <v>20</v>
      </c>
      <c r="K918" t="s">
        <v>21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6">
        <f t="shared" si="84"/>
        <v>0.58250000000000002</v>
      </c>
      <c r="G919" t="s">
        <v>46</v>
      </c>
      <c r="H919">
        <v>27</v>
      </c>
      <c r="I919" s="9">
        <f t="shared" si="85"/>
        <v>77.666666666666671</v>
      </c>
      <c r="J919" t="s">
        <v>39</v>
      </c>
      <c r="K919" t="s">
        <v>40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6">
        <f t="shared" si="84"/>
        <v>2.3739473684210526</v>
      </c>
      <c r="G920" t="s">
        <v>19</v>
      </c>
      <c r="H920">
        <v>156</v>
      </c>
      <c r="I920" s="9">
        <f t="shared" si="85"/>
        <v>57.82692307692308</v>
      </c>
      <c r="J920" t="s">
        <v>97</v>
      </c>
      <c r="K920" t="s">
        <v>98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6">
        <f t="shared" si="84"/>
        <v>0.58750000000000002</v>
      </c>
      <c r="G921" t="s">
        <v>13</v>
      </c>
      <c r="H921">
        <v>225</v>
      </c>
      <c r="I921" s="9">
        <f t="shared" si="85"/>
        <v>92.955555555555549</v>
      </c>
      <c r="J921" t="s">
        <v>25</v>
      </c>
      <c r="K921" t="s">
        <v>26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32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6">
        <f t="shared" si="84"/>
        <v>1.8256603773584905</v>
      </c>
      <c r="G922" t="s">
        <v>19</v>
      </c>
      <c r="H922">
        <v>255</v>
      </c>
      <c r="I922" s="9">
        <f t="shared" si="85"/>
        <v>37.945098039215686</v>
      </c>
      <c r="J922" t="s">
        <v>20</v>
      </c>
      <c r="K922" t="s">
        <v>21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6">
        <f t="shared" si="84"/>
        <v>7.5436408977556111E-3</v>
      </c>
      <c r="G923" t="s">
        <v>13</v>
      </c>
      <c r="H923">
        <v>38</v>
      </c>
      <c r="I923" s="9">
        <f t="shared" si="85"/>
        <v>31.842105263157894</v>
      </c>
      <c r="J923" t="s">
        <v>20</v>
      </c>
      <c r="K923" t="s">
        <v>21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27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6">
        <f t="shared" si="84"/>
        <v>1.7595330739299611</v>
      </c>
      <c r="G924" t="s">
        <v>19</v>
      </c>
      <c r="H924">
        <v>2261</v>
      </c>
      <c r="I924" s="9">
        <f t="shared" si="85"/>
        <v>40</v>
      </c>
      <c r="J924" t="s">
        <v>20</v>
      </c>
      <c r="K924" t="s">
        <v>21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6">
        <f t="shared" si="84"/>
        <v>2.3788235294117648</v>
      </c>
      <c r="G925" t="s">
        <v>19</v>
      </c>
      <c r="H925">
        <v>40</v>
      </c>
      <c r="I925" s="9">
        <f t="shared" si="85"/>
        <v>101.1</v>
      </c>
      <c r="J925" t="s">
        <v>20</v>
      </c>
      <c r="K925" t="s">
        <v>21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32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6">
        <f t="shared" si="84"/>
        <v>4.8805076142131982</v>
      </c>
      <c r="G926" t="s">
        <v>19</v>
      </c>
      <c r="H926">
        <v>2289</v>
      </c>
      <c r="I926" s="9">
        <f t="shared" si="85"/>
        <v>84.006989951944078</v>
      </c>
      <c r="J926" t="s">
        <v>106</v>
      </c>
      <c r="K926" t="s">
        <v>107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32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6">
        <f t="shared" si="84"/>
        <v>2.2406666666666668</v>
      </c>
      <c r="G927" t="s">
        <v>19</v>
      </c>
      <c r="H927">
        <v>65</v>
      </c>
      <c r="I927" s="9">
        <f t="shared" si="85"/>
        <v>103.41538461538461</v>
      </c>
      <c r="J927" t="s">
        <v>20</v>
      </c>
      <c r="K927" t="s">
        <v>21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32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6">
        <f t="shared" si="84"/>
        <v>0.18126436781609195</v>
      </c>
      <c r="G928" t="s">
        <v>13</v>
      </c>
      <c r="H928">
        <v>15</v>
      </c>
      <c r="I928" s="9">
        <f t="shared" si="85"/>
        <v>105.13333333333334</v>
      </c>
      <c r="J928" t="s">
        <v>20</v>
      </c>
      <c r="K928" t="s">
        <v>21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6">
        <f t="shared" si="84"/>
        <v>0.45847222222222223</v>
      </c>
      <c r="G929" t="s">
        <v>13</v>
      </c>
      <c r="H929">
        <v>37</v>
      </c>
      <c r="I929" s="9">
        <f t="shared" si="85"/>
        <v>89.21621621621621</v>
      </c>
      <c r="J929" t="s">
        <v>20</v>
      </c>
      <c r="K929" t="s">
        <v>21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32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6">
        <f t="shared" si="84"/>
        <v>1.1731541218637993</v>
      </c>
      <c r="G930" t="s">
        <v>19</v>
      </c>
      <c r="H930">
        <v>3777</v>
      </c>
      <c r="I930" s="9">
        <f t="shared" si="85"/>
        <v>51.995234312946785</v>
      </c>
      <c r="J930" t="s">
        <v>106</v>
      </c>
      <c r="K930" t="s">
        <v>107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27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6">
        <f t="shared" si="84"/>
        <v>2.173090909090909</v>
      </c>
      <c r="G931" t="s">
        <v>19</v>
      </c>
      <c r="H931">
        <v>184</v>
      </c>
      <c r="I931" s="9">
        <f t="shared" si="85"/>
        <v>64.956521739130437</v>
      </c>
      <c r="J931" t="s">
        <v>39</v>
      </c>
      <c r="K931" t="s">
        <v>40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32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6">
        <f t="shared" si="84"/>
        <v>1.1228571428571428</v>
      </c>
      <c r="G932" t="s">
        <v>19</v>
      </c>
      <c r="H932">
        <v>85</v>
      </c>
      <c r="I932" s="9">
        <f t="shared" si="85"/>
        <v>46.235294117647058</v>
      </c>
      <c r="J932" t="s">
        <v>20</v>
      </c>
      <c r="K932" t="s">
        <v>21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32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6">
        <f t="shared" si="84"/>
        <v>0.72518987341772156</v>
      </c>
      <c r="G933" t="s">
        <v>13</v>
      </c>
      <c r="H933">
        <v>112</v>
      </c>
      <c r="I933" s="9">
        <f t="shared" si="85"/>
        <v>51.151785714285715</v>
      </c>
      <c r="J933" t="s">
        <v>20</v>
      </c>
      <c r="K933" t="s">
        <v>21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32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6">
        <f t="shared" si="84"/>
        <v>2.1230434782608696</v>
      </c>
      <c r="G934" t="s">
        <v>19</v>
      </c>
      <c r="H934">
        <v>144</v>
      </c>
      <c r="I934" s="9">
        <f t="shared" si="85"/>
        <v>33.909722222222221</v>
      </c>
      <c r="J934" t="s">
        <v>20</v>
      </c>
      <c r="K934" t="s">
        <v>21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22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6">
        <f t="shared" si="84"/>
        <v>2.3974657534246577</v>
      </c>
      <c r="G935" t="s">
        <v>19</v>
      </c>
      <c r="H935">
        <v>1902</v>
      </c>
      <c r="I935" s="9">
        <f t="shared" si="85"/>
        <v>92.016298633017882</v>
      </c>
      <c r="J935" t="s">
        <v>20</v>
      </c>
      <c r="K935" t="s">
        <v>21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32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6">
        <f t="shared" si="84"/>
        <v>1.8193548387096774</v>
      </c>
      <c r="G936" t="s">
        <v>19</v>
      </c>
      <c r="H936">
        <v>105</v>
      </c>
      <c r="I936" s="9">
        <f t="shared" si="85"/>
        <v>107.42857142857143</v>
      </c>
      <c r="J936" t="s">
        <v>20</v>
      </c>
      <c r="K936" t="s">
        <v>21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32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6">
        <f t="shared" si="84"/>
        <v>1.6413114754098361</v>
      </c>
      <c r="G937" t="s">
        <v>19</v>
      </c>
      <c r="H937">
        <v>132</v>
      </c>
      <c r="I937" s="9">
        <f t="shared" si="85"/>
        <v>75.848484848484844</v>
      </c>
      <c r="J937" t="s">
        <v>20</v>
      </c>
      <c r="K937" t="s">
        <v>21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32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6">
        <f t="shared" si="84"/>
        <v>1.6375968992248063E-2</v>
      </c>
      <c r="G938" t="s">
        <v>13</v>
      </c>
      <c r="H938">
        <v>21</v>
      </c>
      <c r="I938" s="9">
        <f t="shared" si="85"/>
        <v>80.476190476190482</v>
      </c>
      <c r="J938" t="s">
        <v>20</v>
      </c>
      <c r="K938" t="s">
        <v>21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32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6">
        <f t="shared" si="84"/>
        <v>0.49643859649122807</v>
      </c>
      <c r="G939" t="s">
        <v>73</v>
      </c>
      <c r="H939">
        <v>976</v>
      </c>
      <c r="I939" s="9">
        <f t="shared" si="85"/>
        <v>86.978483606557376</v>
      </c>
      <c r="J939" t="s">
        <v>20</v>
      </c>
      <c r="K939" t="s">
        <v>21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6">
        <f t="shared" si="84"/>
        <v>1.0970652173913042</v>
      </c>
      <c r="G940" t="s">
        <v>19</v>
      </c>
      <c r="H940">
        <v>96</v>
      </c>
      <c r="I940" s="9">
        <f t="shared" si="85"/>
        <v>105.13541666666667</v>
      </c>
      <c r="J940" t="s">
        <v>20</v>
      </c>
      <c r="K940" t="s">
        <v>21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6">
        <f t="shared" si="84"/>
        <v>0.49217948717948717</v>
      </c>
      <c r="G941" t="s">
        <v>13</v>
      </c>
      <c r="H941">
        <v>67</v>
      </c>
      <c r="I941" s="9">
        <f t="shared" si="85"/>
        <v>57.298507462686565</v>
      </c>
      <c r="J941" t="s">
        <v>20</v>
      </c>
      <c r="K941" t="s">
        <v>21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6">
        <f t="shared" si="84"/>
        <v>0.62232323232323228</v>
      </c>
      <c r="G942" t="s">
        <v>46</v>
      </c>
      <c r="H942">
        <v>66</v>
      </c>
      <c r="I942" s="9">
        <f t="shared" si="85"/>
        <v>93.348484848484844</v>
      </c>
      <c r="J942" t="s">
        <v>14</v>
      </c>
      <c r="K942" t="s">
        <v>15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27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6">
        <f t="shared" si="84"/>
        <v>0.1305813953488372</v>
      </c>
      <c r="G943" t="s">
        <v>13</v>
      </c>
      <c r="H943">
        <v>78</v>
      </c>
      <c r="I943" s="9">
        <f t="shared" si="85"/>
        <v>71.987179487179489</v>
      </c>
      <c r="J943" t="s">
        <v>20</v>
      </c>
      <c r="K943" t="s">
        <v>21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32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6">
        <f t="shared" si="84"/>
        <v>0.64635416666666667</v>
      </c>
      <c r="G944" t="s">
        <v>13</v>
      </c>
      <c r="H944">
        <v>67</v>
      </c>
      <c r="I944" s="9">
        <f t="shared" si="85"/>
        <v>92.611940298507463</v>
      </c>
      <c r="J944" t="s">
        <v>25</v>
      </c>
      <c r="K944" t="s">
        <v>26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32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6">
        <f t="shared" si="84"/>
        <v>1.5958666666666668</v>
      </c>
      <c r="G945" t="s">
        <v>19</v>
      </c>
      <c r="H945">
        <v>114</v>
      </c>
      <c r="I945" s="9">
        <f t="shared" si="85"/>
        <v>104.99122807017544</v>
      </c>
      <c r="J945" t="s">
        <v>20</v>
      </c>
      <c r="K945" t="s">
        <v>21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6">
        <f t="shared" si="84"/>
        <v>0.81420000000000003</v>
      </c>
      <c r="G946" t="s">
        <v>13</v>
      </c>
      <c r="H946">
        <v>263</v>
      </c>
      <c r="I946" s="9">
        <f t="shared" si="85"/>
        <v>30.958174904942965</v>
      </c>
      <c r="J946" t="s">
        <v>25</v>
      </c>
      <c r="K946" t="s">
        <v>26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6">
        <f t="shared" si="84"/>
        <v>0.32444767441860467</v>
      </c>
      <c r="G947" t="s">
        <v>13</v>
      </c>
      <c r="H947">
        <v>1691</v>
      </c>
      <c r="I947" s="9">
        <f t="shared" si="85"/>
        <v>33.001182732111175</v>
      </c>
      <c r="J947" t="s">
        <v>20</v>
      </c>
      <c r="K947" t="s">
        <v>21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6">
        <f t="shared" si="84"/>
        <v>9.9141184124918666E-2</v>
      </c>
      <c r="G948" t="s">
        <v>13</v>
      </c>
      <c r="H948">
        <v>181</v>
      </c>
      <c r="I948" s="9">
        <f t="shared" si="85"/>
        <v>84.187845303867405</v>
      </c>
      <c r="J948" t="s">
        <v>20</v>
      </c>
      <c r="K948" t="s">
        <v>21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32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6">
        <f t="shared" si="84"/>
        <v>0.26694444444444443</v>
      </c>
      <c r="G949" t="s">
        <v>13</v>
      </c>
      <c r="H949">
        <v>13</v>
      </c>
      <c r="I949" s="9">
        <f t="shared" si="85"/>
        <v>73.92307692307692</v>
      </c>
      <c r="J949" t="s">
        <v>20</v>
      </c>
      <c r="K949" t="s">
        <v>21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32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6">
        <f t="shared" si="84"/>
        <v>0.62957446808510642</v>
      </c>
      <c r="G950" t="s">
        <v>73</v>
      </c>
      <c r="H950">
        <v>160</v>
      </c>
      <c r="I950" s="9">
        <f t="shared" si="85"/>
        <v>36.987499999999997</v>
      </c>
      <c r="J950" t="s">
        <v>20</v>
      </c>
      <c r="K950" t="s">
        <v>21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6">
        <f t="shared" si="84"/>
        <v>1.6135593220338984</v>
      </c>
      <c r="G951" t="s">
        <v>19</v>
      </c>
      <c r="H951">
        <v>203</v>
      </c>
      <c r="I951" s="9">
        <f t="shared" si="85"/>
        <v>46.896551724137929</v>
      </c>
      <c r="J951" t="s">
        <v>20</v>
      </c>
      <c r="K951" t="s">
        <v>21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27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6">
        <f t="shared" si="84"/>
        <v>0.05</v>
      </c>
      <c r="G952" t="s">
        <v>13</v>
      </c>
      <c r="H952">
        <v>1</v>
      </c>
      <c r="I952" s="9">
        <f t="shared" si="85"/>
        <v>5</v>
      </c>
      <c r="J952" t="s">
        <v>20</v>
      </c>
      <c r="K952" t="s">
        <v>21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32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6">
        <f t="shared" si="84"/>
        <v>10.969379310344827</v>
      </c>
      <c r="G953" t="s">
        <v>19</v>
      </c>
      <c r="H953">
        <v>1559</v>
      </c>
      <c r="I953" s="9">
        <f t="shared" si="85"/>
        <v>102.02437459910199</v>
      </c>
      <c r="J953" t="s">
        <v>20</v>
      </c>
      <c r="K953" t="s">
        <v>21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22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6">
        <f t="shared" si="84"/>
        <v>0.70094158075601376</v>
      </c>
      <c r="G954" t="s">
        <v>73</v>
      </c>
      <c r="H954">
        <v>2266</v>
      </c>
      <c r="I954" s="9">
        <f t="shared" si="85"/>
        <v>45.007502206531335</v>
      </c>
      <c r="J954" t="s">
        <v>20</v>
      </c>
      <c r="K954" t="s">
        <v>21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6">
        <f t="shared" si="84"/>
        <v>0.6</v>
      </c>
      <c r="G955" t="s">
        <v>13</v>
      </c>
      <c r="H955">
        <v>21</v>
      </c>
      <c r="I955" s="9">
        <f t="shared" si="85"/>
        <v>94.285714285714292</v>
      </c>
      <c r="J955" t="s">
        <v>20</v>
      </c>
      <c r="K955" t="s">
        <v>21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6">
        <f t="shared" si="84"/>
        <v>3.6709859154929578</v>
      </c>
      <c r="G956" t="s">
        <v>19</v>
      </c>
      <c r="H956">
        <v>1548</v>
      </c>
      <c r="I956" s="9">
        <f t="shared" si="85"/>
        <v>101.02325581395348</v>
      </c>
      <c r="J956" t="s">
        <v>25</v>
      </c>
      <c r="K956" t="s">
        <v>26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27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6">
        <f t="shared" si="84"/>
        <v>11.09</v>
      </c>
      <c r="G957" t="s">
        <v>19</v>
      </c>
      <c r="H957">
        <v>80</v>
      </c>
      <c r="I957" s="9">
        <f t="shared" si="85"/>
        <v>97.037499999999994</v>
      </c>
      <c r="J957" t="s">
        <v>20</v>
      </c>
      <c r="K957" t="s">
        <v>21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32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6">
        <f t="shared" si="84"/>
        <v>0.19028784648187633</v>
      </c>
      <c r="G958" t="s">
        <v>13</v>
      </c>
      <c r="H958">
        <v>830</v>
      </c>
      <c r="I958" s="9">
        <f t="shared" si="85"/>
        <v>43.00963855421687</v>
      </c>
      <c r="J958" t="s">
        <v>20</v>
      </c>
      <c r="K958" t="s">
        <v>21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6">
        <f t="shared" si="84"/>
        <v>1.2687755102040816</v>
      </c>
      <c r="G959" t="s">
        <v>19</v>
      </c>
      <c r="H959">
        <v>131</v>
      </c>
      <c r="I959" s="9">
        <f t="shared" si="85"/>
        <v>94.916030534351151</v>
      </c>
      <c r="J959" t="s">
        <v>20</v>
      </c>
      <c r="K959" t="s">
        <v>21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32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6">
        <f t="shared" si="84"/>
        <v>7.3463636363636367</v>
      </c>
      <c r="G960" t="s">
        <v>19</v>
      </c>
      <c r="H960">
        <v>112</v>
      </c>
      <c r="I960" s="9">
        <f t="shared" si="85"/>
        <v>72.151785714285708</v>
      </c>
      <c r="J960" t="s">
        <v>20</v>
      </c>
      <c r="K960" t="s">
        <v>21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6">
        <f t="shared" si="84"/>
        <v>4.5731034482758622E-2</v>
      </c>
      <c r="G961" t="s">
        <v>13</v>
      </c>
      <c r="H961">
        <v>130</v>
      </c>
      <c r="I961" s="9">
        <f t="shared" si="85"/>
        <v>51.007692307692309</v>
      </c>
      <c r="J961" t="s">
        <v>20</v>
      </c>
      <c r="K961" t="s">
        <v>21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6">
        <f t="shared" si="84"/>
        <v>0.85054545454545449</v>
      </c>
      <c r="G962" t="s">
        <v>13</v>
      </c>
      <c r="H962">
        <v>55</v>
      </c>
      <c r="I962" s="9">
        <f t="shared" si="85"/>
        <v>85.054545454545448</v>
      </c>
      <c r="J962" t="s">
        <v>20</v>
      </c>
      <c r="K962" t="s">
        <v>21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27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6">
        <f t="shared" ref="F963:F1026" si="90">(E963/D963)</f>
        <v>1.1929824561403508</v>
      </c>
      <c r="G963" t="s">
        <v>19</v>
      </c>
      <c r="H963">
        <v>155</v>
      </c>
      <c r="I963" s="9">
        <f t="shared" ref="I963:I1026" si="91">IF(H963,E963/H963,0)</f>
        <v>43.87096774193548</v>
      </c>
      <c r="J963" t="s">
        <v>20</v>
      </c>
      <c r="K963" t="s">
        <v>21</v>
      </c>
      <c r="L963">
        <v>1297922400</v>
      </c>
      <c r="M963" s="11">
        <f t="shared" ref="M963:M1026" si="92">(((L963/60)/60)/24)+DATE(1970,1,1)</f>
        <v>40591.25</v>
      </c>
      <c r="N963">
        <v>1298268000</v>
      </c>
      <c r="O963" s="11">
        <f t="shared" ref="O963:O1026" si="93">(((N963/60)/60)/24)+DATE(1970,1,1)</f>
        <v>40595.25</v>
      </c>
      <c r="P963" t="b">
        <v>0</v>
      </c>
      <c r="Q963" t="b">
        <v>0</v>
      </c>
      <c r="R963" t="s">
        <v>205</v>
      </c>
      <c r="S963" t="str">
        <f t="shared" ref="S963:S1026" si="94">LEFT(R963, SEARCH("/",R963,2)-1)</f>
        <v>publishing</v>
      </c>
      <c r="T963" t="str">
        <f t="shared" ref="T963:T1026" si="95">RIGHT(R963,LEN(R963)-SEARCH("/",R963,2))</f>
        <v>translations</v>
      </c>
    </row>
    <row r="964" spans="1:20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6">
        <f t="shared" si="90"/>
        <v>2.9602777777777778</v>
      </c>
      <c r="G964" t="s">
        <v>19</v>
      </c>
      <c r="H964">
        <v>266</v>
      </c>
      <c r="I964" s="9">
        <f t="shared" si="91"/>
        <v>40.063909774436091</v>
      </c>
      <c r="J964" t="s">
        <v>20</v>
      </c>
      <c r="K964" t="s">
        <v>21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6">
        <f t="shared" si="90"/>
        <v>0.84694915254237291</v>
      </c>
      <c r="G965" t="s">
        <v>13</v>
      </c>
      <c r="H965">
        <v>114</v>
      </c>
      <c r="I965" s="9">
        <f t="shared" si="91"/>
        <v>43.833333333333336</v>
      </c>
      <c r="J965" t="s">
        <v>106</v>
      </c>
      <c r="K965" t="s">
        <v>107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6">
        <f t="shared" si="90"/>
        <v>3.5578378378378379</v>
      </c>
      <c r="G966" t="s">
        <v>19</v>
      </c>
      <c r="H966">
        <v>155</v>
      </c>
      <c r="I966" s="9">
        <f t="shared" si="91"/>
        <v>84.92903225806451</v>
      </c>
      <c r="J966" t="s">
        <v>20</v>
      </c>
      <c r="K966" t="s">
        <v>21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32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6">
        <f t="shared" si="90"/>
        <v>3.8640909090909092</v>
      </c>
      <c r="G967" t="s">
        <v>19</v>
      </c>
      <c r="H967">
        <v>207</v>
      </c>
      <c r="I967" s="9">
        <f t="shared" si="91"/>
        <v>41.067632850241544</v>
      </c>
      <c r="J967" t="s">
        <v>39</v>
      </c>
      <c r="K967" t="s">
        <v>40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22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6">
        <f t="shared" si="90"/>
        <v>7.9223529411764702</v>
      </c>
      <c r="G968" t="s">
        <v>19</v>
      </c>
      <c r="H968">
        <v>245</v>
      </c>
      <c r="I968" s="9">
        <f t="shared" si="91"/>
        <v>54.971428571428568</v>
      </c>
      <c r="J968" t="s">
        <v>20</v>
      </c>
      <c r="K968" t="s">
        <v>21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32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6">
        <f t="shared" si="90"/>
        <v>1.3703393665158372</v>
      </c>
      <c r="G969" t="s">
        <v>19</v>
      </c>
      <c r="H969">
        <v>1573</v>
      </c>
      <c r="I969" s="9">
        <f t="shared" si="91"/>
        <v>77.010807374443743</v>
      </c>
      <c r="J969" t="s">
        <v>20</v>
      </c>
      <c r="K969" t="s">
        <v>21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6">
        <f t="shared" si="90"/>
        <v>3.3820833333333336</v>
      </c>
      <c r="G970" t="s">
        <v>19</v>
      </c>
      <c r="H970">
        <v>114</v>
      </c>
      <c r="I970" s="9">
        <f t="shared" si="91"/>
        <v>71.201754385964918</v>
      </c>
      <c r="J970" t="s">
        <v>20</v>
      </c>
      <c r="K970" t="s">
        <v>21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6">
        <f t="shared" si="90"/>
        <v>1.0822784810126582</v>
      </c>
      <c r="G971" t="s">
        <v>19</v>
      </c>
      <c r="H971">
        <v>93</v>
      </c>
      <c r="I971" s="9">
        <f t="shared" si="91"/>
        <v>91.935483870967744</v>
      </c>
      <c r="J971" t="s">
        <v>20</v>
      </c>
      <c r="K971" t="s">
        <v>21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32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6">
        <f t="shared" si="90"/>
        <v>0.60757639620653314</v>
      </c>
      <c r="G972" t="s">
        <v>13</v>
      </c>
      <c r="H972">
        <v>594</v>
      </c>
      <c r="I972" s="9">
        <f t="shared" si="91"/>
        <v>97.069023569023571</v>
      </c>
      <c r="J972" t="s">
        <v>20</v>
      </c>
      <c r="K972" t="s">
        <v>21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32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6">
        <f t="shared" si="90"/>
        <v>0.27725490196078434</v>
      </c>
      <c r="G973" t="s">
        <v>13</v>
      </c>
      <c r="H973">
        <v>24</v>
      </c>
      <c r="I973" s="9">
        <f t="shared" si="91"/>
        <v>58.916666666666664</v>
      </c>
      <c r="J973" t="s">
        <v>20</v>
      </c>
      <c r="K973" t="s">
        <v>21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6">
        <f t="shared" si="90"/>
        <v>2.283934426229508</v>
      </c>
      <c r="G974" t="s">
        <v>19</v>
      </c>
      <c r="H974">
        <v>1681</v>
      </c>
      <c r="I974" s="9">
        <f t="shared" si="91"/>
        <v>58.015466983938133</v>
      </c>
      <c r="J974" t="s">
        <v>20</v>
      </c>
      <c r="K974" t="s">
        <v>21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27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6">
        <f t="shared" si="90"/>
        <v>0.21615194054500414</v>
      </c>
      <c r="G975" t="s">
        <v>13</v>
      </c>
      <c r="H975">
        <v>252</v>
      </c>
      <c r="I975" s="9">
        <f t="shared" si="91"/>
        <v>103.87301587301587</v>
      </c>
      <c r="J975" t="s">
        <v>20</v>
      </c>
      <c r="K975" t="s">
        <v>21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32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6">
        <f t="shared" si="90"/>
        <v>3.73875</v>
      </c>
      <c r="G976" t="s">
        <v>19</v>
      </c>
      <c r="H976">
        <v>32</v>
      </c>
      <c r="I976" s="9">
        <f t="shared" si="91"/>
        <v>93.46875</v>
      </c>
      <c r="J976" t="s">
        <v>20</v>
      </c>
      <c r="K976" t="s">
        <v>21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6">
        <f t="shared" si="90"/>
        <v>1.5492592592592593</v>
      </c>
      <c r="G977" t="s">
        <v>19</v>
      </c>
      <c r="H977">
        <v>135</v>
      </c>
      <c r="I977" s="9">
        <f t="shared" si="91"/>
        <v>61.970370370370368</v>
      </c>
      <c r="J977" t="s">
        <v>20</v>
      </c>
      <c r="K977" t="s">
        <v>21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32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6">
        <f t="shared" si="90"/>
        <v>3.2214999999999998</v>
      </c>
      <c r="G978" t="s">
        <v>19</v>
      </c>
      <c r="H978">
        <v>140</v>
      </c>
      <c r="I978" s="9">
        <f t="shared" si="91"/>
        <v>92.042857142857144</v>
      </c>
      <c r="J978" t="s">
        <v>20</v>
      </c>
      <c r="K978" t="s">
        <v>21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32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6">
        <f t="shared" si="90"/>
        <v>0.73957142857142855</v>
      </c>
      <c r="G979" t="s">
        <v>13</v>
      </c>
      <c r="H979">
        <v>67</v>
      </c>
      <c r="I979" s="9">
        <f t="shared" si="91"/>
        <v>77.268656716417908</v>
      </c>
      <c r="J979" t="s">
        <v>20</v>
      </c>
      <c r="K979" t="s">
        <v>21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6">
        <f t="shared" si="90"/>
        <v>8.641</v>
      </c>
      <c r="G980" t="s">
        <v>19</v>
      </c>
      <c r="H980">
        <v>92</v>
      </c>
      <c r="I980" s="9">
        <f t="shared" si="91"/>
        <v>93.923913043478265</v>
      </c>
      <c r="J980" t="s">
        <v>20</v>
      </c>
      <c r="K980" t="s">
        <v>21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6">
        <f t="shared" si="90"/>
        <v>1.432624584717608</v>
      </c>
      <c r="G981" t="s">
        <v>19</v>
      </c>
      <c r="H981">
        <v>1015</v>
      </c>
      <c r="I981" s="9">
        <f t="shared" si="91"/>
        <v>84.969458128078813</v>
      </c>
      <c r="J981" t="s">
        <v>39</v>
      </c>
      <c r="K981" t="s">
        <v>40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32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6">
        <f t="shared" si="90"/>
        <v>0.40281762295081969</v>
      </c>
      <c r="G982" t="s">
        <v>13</v>
      </c>
      <c r="H982">
        <v>742</v>
      </c>
      <c r="I982" s="9">
        <f t="shared" si="91"/>
        <v>105.97035040431267</v>
      </c>
      <c r="J982" t="s">
        <v>20</v>
      </c>
      <c r="K982" t="s">
        <v>21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6">
        <f t="shared" si="90"/>
        <v>1.7822388059701493</v>
      </c>
      <c r="G983" t="s">
        <v>19</v>
      </c>
      <c r="H983">
        <v>323</v>
      </c>
      <c r="I983" s="9">
        <f t="shared" si="91"/>
        <v>36.969040247678016</v>
      </c>
      <c r="J983" t="s">
        <v>20</v>
      </c>
      <c r="K983" t="s">
        <v>21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27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6">
        <f t="shared" si="90"/>
        <v>0.84930555555555554</v>
      </c>
      <c r="G984" t="s">
        <v>13</v>
      </c>
      <c r="H984">
        <v>75</v>
      </c>
      <c r="I984" s="9">
        <f t="shared" si="91"/>
        <v>81.533333333333331</v>
      </c>
      <c r="J984" t="s">
        <v>20</v>
      </c>
      <c r="K984" t="s">
        <v>21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6">
        <f t="shared" si="90"/>
        <v>1.4593648334624323</v>
      </c>
      <c r="G985" t="s">
        <v>19</v>
      </c>
      <c r="H985">
        <v>2326</v>
      </c>
      <c r="I985" s="9">
        <f t="shared" si="91"/>
        <v>80.999140154772135</v>
      </c>
      <c r="J985" t="s">
        <v>20</v>
      </c>
      <c r="K985" t="s">
        <v>21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6">
        <f t="shared" si="90"/>
        <v>1.5246153846153847</v>
      </c>
      <c r="G986" t="s">
        <v>19</v>
      </c>
      <c r="H986">
        <v>381</v>
      </c>
      <c r="I986" s="9">
        <f t="shared" si="91"/>
        <v>26.010498687664043</v>
      </c>
      <c r="J986" t="s">
        <v>20</v>
      </c>
      <c r="K986" t="s">
        <v>21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32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6">
        <f t="shared" si="90"/>
        <v>0.67129542790152408</v>
      </c>
      <c r="G987" t="s">
        <v>13</v>
      </c>
      <c r="H987">
        <v>4405</v>
      </c>
      <c r="I987" s="9">
        <f t="shared" si="91"/>
        <v>25.998410896708286</v>
      </c>
      <c r="J987" t="s">
        <v>20</v>
      </c>
      <c r="K987" t="s">
        <v>21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22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6">
        <f t="shared" si="90"/>
        <v>0.40307692307692305</v>
      </c>
      <c r="G988" t="s">
        <v>13</v>
      </c>
      <c r="H988">
        <v>92</v>
      </c>
      <c r="I988" s="9">
        <f t="shared" si="91"/>
        <v>34.173913043478258</v>
      </c>
      <c r="J988" t="s">
        <v>20</v>
      </c>
      <c r="K988" t="s">
        <v>21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22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6">
        <f t="shared" si="90"/>
        <v>2.1679032258064517</v>
      </c>
      <c r="G989" t="s">
        <v>19</v>
      </c>
      <c r="H989">
        <v>480</v>
      </c>
      <c r="I989" s="9">
        <f t="shared" si="91"/>
        <v>28.002083333333335</v>
      </c>
      <c r="J989" t="s">
        <v>20</v>
      </c>
      <c r="K989" t="s">
        <v>21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6">
        <f t="shared" si="90"/>
        <v>0.52117021276595743</v>
      </c>
      <c r="G990" t="s">
        <v>13</v>
      </c>
      <c r="H990">
        <v>64</v>
      </c>
      <c r="I990" s="9">
        <f t="shared" si="91"/>
        <v>76.546875</v>
      </c>
      <c r="J990" t="s">
        <v>20</v>
      </c>
      <c r="K990" t="s">
        <v>21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6">
        <f t="shared" si="90"/>
        <v>4.9958333333333336</v>
      </c>
      <c r="G991" t="s">
        <v>19</v>
      </c>
      <c r="H991">
        <v>226</v>
      </c>
      <c r="I991" s="9">
        <f t="shared" si="91"/>
        <v>53.053097345132741</v>
      </c>
      <c r="J991" t="s">
        <v>20</v>
      </c>
      <c r="K991" t="s">
        <v>21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6">
        <f t="shared" si="90"/>
        <v>0.87679487179487181</v>
      </c>
      <c r="G992" t="s">
        <v>13</v>
      </c>
      <c r="H992">
        <v>64</v>
      </c>
      <c r="I992" s="9">
        <f t="shared" si="91"/>
        <v>106.859375</v>
      </c>
      <c r="J992" t="s">
        <v>20</v>
      </c>
      <c r="K992" t="s">
        <v>21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6">
        <f t="shared" si="90"/>
        <v>1.131734693877551</v>
      </c>
      <c r="G993" t="s">
        <v>19</v>
      </c>
      <c r="H993">
        <v>241</v>
      </c>
      <c r="I993" s="9">
        <f t="shared" si="91"/>
        <v>46.020746887966808</v>
      </c>
      <c r="J993" t="s">
        <v>20</v>
      </c>
      <c r="K993" t="s">
        <v>21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22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6">
        <f t="shared" si="90"/>
        <v>4.2654838709677421</v>
      </c>
      <c r="G994" t="s">
        <v>19</v>
      </c>
      <c r="H994">
        <v>132</v>
      </c>
      <c r="I994" s="9">
        <f t="shared" si="91"/>
        <v>100.17424242424242</v>
      </c>
      <c r="J994" t="s">
        <v>20</v>
      </c>
      <c r="K994" t="s">
        <v>21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6">
        <f t="shared" si="90"/>
        <v>0.77632653061224488</v>
      </c>
      <c r="G995" t="s">
        <v>73</v>
      </c>
      <c r="H995">
        <v>75</v>
      </c>
      <c r="I995" s="9">
        <f t="shared" si="91"/>
        <v>101.44</v>
      </c>
      <c r="J995" t="s">
        <v>106</v>
      </c>
      <c r="K995" t="s">
        <v>107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6">
        <f t="shared" si="90"/>
        <v>0.52496810772501767</v>
      </c>
      <c r="G996" t="s">
        <v>13</v>
      </c>
      <c r="H996">
        <v>842</v>
      </c>
      <c r="I996" s="9">
        <f t="shared" si="91"/>
        <v>87.972684085510693</v>
      </c>
      <c r="J996" t="s">
        <v>20</v>
      </c>
      <c r="K996" t="s">
        <v>21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6">
        <f t="shared" si="90"/>
        <v>1.5746762589928058</v>
      </c>
      <c r="G997" t="s">
        <v>19</v>
      </c>
      <c r="H997">
        <v>2043</v>
      </c>
      <c r="I997" s="9">
        <f t="shared" si="91"/>
        <v>74.995594713656388</v>
      </c>
      <c r="J997" t="s">
        <v>20</v>
      </c>
      <c r="K997" t="s">
        <v>21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6">
        <f t="shared" si="90"/>
        <v>0.72939393939393937</v>
      </c>
      <c r="G998" t="s">
        <v>13</v>
      </c>
      <c r="H998">
        <v>112</v>
      </c>
      <c r="I998" s="9">
        <f t="shared" si="91"/>
        <v>42.982142857142854</v>
      </c>
      <c r="J998" t="s">
        <v>20</v>
      </c>
      <c r="K998" t="s">
        <v>21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32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6">
        <f t="shared" si="90"/>
        <v>0.60565789473684206</v>
      </c>
      <c r="G999" t="s">
        <v>73</v>
      </c>
      <c r="H999">
        <v>139</v>
      </c>
      <c r="I999" s="9">
        <f t="shared" si="91"/>
        <v>33.115107913669064</v>
      </c>
      <c r="J999" t="s">
        <v>106</v>
      </c>
      <c r="K999" t="s">
        <v>107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32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6">
        <f t="shared" si="90"/>
        <v>0.5679129129129129</v>
      </c>
      <c r="G1000" t="s">
        <v>13</v>
      </c>
      <c r="H1000">
        <v>374</v>
      </c>
      <c r="I1000" s="9">
        <f t="shared" si="91"/>
        <v>101.13101604278074</v>
      </c>
      <c r="J1000" t="s">
        <v>20</v>
      </c>
      <c r="K1000" t="s">
        <v>21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6">
        <f t="shared" si="90"/>
        <v>0.56542754275427543</v>
      </c>
      <c r="G1001" t="s">
        <v>73</v>
      </c>
      <c r="H1001">
        <v>1122</v>
      </c>
      <c r="I1001" s="9">
        <f t="shared" si="91"/>
        <v>55.98841354723708</v>
      </c>
      <c r="J1001" t="s">
        <v>20</v>
      </c>
      <c r="K1001" t="s">
        <v>21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autoFilter ref="G1:H1001" xr:uid="{00000000-0001-0000-0000-000000000000}"/>
  <conditionalFormatting sqref="G1:G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20" priority="1" operator="containsText" text="failed">
      <formula>NOT(ISERROR(SEARCH("failed",G2)))</formula>
    </cfRule>
    <cfRule type="cellIs" dxfId="19" priority="14" operator="equal">
      <formula>"live"</formula>
    </cfRule>
    <cfRule type="cellIs" dxfId="18" priority="15" operator="equal">
      <formula>"canceled"</formula>
    </cfRule>
    <cfRule type="cellIs" dxfId="17" priority="16" operator="equal">
      <formula>"successful"</formula>
    </cfRule>
    <cfRule type="cellIs" dxfId="16" priority="17" operator="equal">
      <formula>"failed"</formula>
    </cfRule>
    <cfRule type="cellIs" dxfId="15" priority="18" operator="equal">
      <formula>"""failed"""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01">
    <cfRule type="cellIs" dxfId="14" priority="19" operator="equal">
      <formula>FALSE</formula>
    </cfRule>
    <cfRule type="cellIs" priority="20" operator="equal">
      <formula>"Failed"</formula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3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F2:F1048576">
    <cfRule type="colorScale" priority="5">
      <colorScale>
        <cfvo type="percent" val="0"/>
        <cfvo type="percent" val="100"/>
        <cfvo type="num" val="200"/>
        <color rgb="FFC00000"/>
        <color rgb="FF00B050"/>
        <color rgb="FF00B0F0"/>
      </colorScale>
    </cfRule>
    <cfRule type="colorScale" priority="7">
      <colorScale>
        <cfvo type="percent" val="0"/>
        <cfvo type="percent" val="10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01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B0F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E36A-147B-4CA3-B6B3-1A39457E12EE}">
  <sheetPr codeName="Sheet2"/>
  <dimension ref="A1:F14"/>
  <sheetViews>
    <sheetView workbookViewId="0">
      <selection activeCell="F17" sqref="F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5</v>
      </c>
      <c r="B1" t="s">
        <v>2035</v>
      </c>
    </row>
    <row r="3" spans="1:6" x14ac:dyDescent="0.35">
      <c r="A3" s="4" t="s">
        <v>2028</v>
      </c>
      <c r="B3" s="4" t="s">
        <v>2045</v>
      </c>
    </row>
    <row r="4" spans="1:6" x14ac:dyDescent="0.35">
      <c r="A4" s="4" t="s">
        <v>2029</v>
      </c>
      <c r="B4" t="s">
        <v>73</v>
      </c>
      <c r="C4" t="s">
        <v>13</v>
      </c>
      <c r="D4" t="s">
        <v>46</v>
      </c>
      <c r="E4" t="s">
        <v>19</v>
      </c>
      <c r="F4" t="s">
        <v>2030</v>
      </c>
    </row>
    <row r="5" spans="1:6" x14ac:dyDescent="0.35">
      <c r="A5" s="5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5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5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5" t="s">
        <v>2039</v>
      </c>
      <c r="B8" s="10"/>
      <c r="C8" s="10"/>
      <c r="D8" s="10"/>
      <c r="E8" s="10">
        <v>4</v>
      </c>
      <c r="F8" s="10">
        <v>4</v>
      </c>
    </row>
    <row r="9" spans="1:6" x14ac:dyDescent="0.35">
      <c r="A9" s="5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5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5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5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5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5" t="s">
        <v>2030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352D-D1E3-46CC-BF21-0388F0F10A3A}">
  <sheetPr codeName="Sheet3"/>
  <dimension ref="A1:F30"/>
  <sheetViews>
    <sheetView topLeftCell="A10" workbookViewId="0">
      <selection activeCell="J3" sqref="J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5</v>
      </c>
      <c r="B1" t="s">
        <v>2035</v>
      </c>
    </row>
    <row r="2" spans="1:6" x14ac:dyDescent="0.35">
      <c r="A2" s="4" t="s">
        <v>2033</v>
      </c>
      <c r="B2" t="s">
        <v>2035</v>
      </c>
    </row>
    <row r="4" spans="1:6" x14ac:dyDescent="0.35">
      <c r="A4" s="4" t="s">
        <v>2028</v>
      </c>
      <c r="B4" s="4" t="s">
        <v>2045</v>
      </c>
    </row>
    <row r="5" spans="1:6" x14ac:dyDescent="0.35">
      <c r="A5" s="4" t="s">
        <v>2029</v>
      </c>
      <c r="B5" t="s">
        <v>73</v>
      </c>
      <c r="C5" t="s">
        <v>13</v>
      </c>
      <c r="D5" t="s">
        <v>46</v>
      </c>
      <c r="E5" t="s">
        <v>19</v>
      </c>
      <c r="F5" t="s">
        <v>2030</v>
      </c>
    </row>
    <row r="6" spans="1:6" x14ac:dyDescent="0.35">
      <c r="A6" s="5" t="s">
        <v>2046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5" t="s">
        <v>2047</v>
      </c>
      <c r="B7" s="10"/>
      <c r="C7" s="10"/>
      <c r="D7" s="10"/>
      <c r="E7" s="10">
        <v>4</v>
      </c>
      <c r="F7" s="10">
        <v>4</v>
      </c>
    </row>
    <row r="8" spans="1:6" x14ac:dyDescent="0.35">
      <c r="A8" s="5" t="s">
        <v>2048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5" t="s">
        <v>2049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5" t="s">
        <v>2050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5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5" t="s">
        <v>2052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5" t="s">
        <v>2053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5" t="s">
        <v>2054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5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5" t="s">
        <v>2056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5" t="s">
        <v>2057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5" t="s">
        <v>2058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5" t="s">
        <v>2059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5" t="s">
        <v>2060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5" t="s">
        <v>2061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5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5" t="s">
        <v>2063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5" t="s">
        <v>2064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5" t="s">
        <v>2065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5" t="s">
        <v>2066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5" t="s">
        <v>2067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5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5" t="s">
        <v>2069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5" t="s">
        <v>2030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A7D6-59B9-41CE-BEBE-19F9353EE9D0}">
  <sheetPr codeName="Sheet4"/>
  <dimension ref="A1:E18"/>
  <sheetViews>
    <sheetView workbookViewId="0">
      <selection activeCell="B1" sqref="B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4" t="s">
        <v>2033</v>
      </c>
      <c r="B1" t="s" vm="1">
        <v>2084</v>
      </c>
    </row>
    <row r="2" spans="1:5" x14ac:dyDescent="0.35">
      <c r="A2" s="4" t="s">
        <v>2085</v>
      </c>
      <c r="B2" t="s" vm="2">
        <v>2084</v>
      </c>
    </row>
    <row r="4" spans="1:5" x14ac:dyDescent="0.35">
      <c r="A4" s="4" t="s">
        <v>2028</v>
      </c>
      <c r="B4" s="4" t="s">
        <v>2045</v>
      </c>
    </row>
    <row r="5" spans="1:5" x14ac:dyDescent="0.35">
      <c r="A5" s="4" t="s">
        <v>2029</v>
      </c>
      <c r="B5" t="s">
        <v>73</v>
      </c>
      <c r="C5" t="s">
        <v>13</v>
      </c>
      <c r="D5" t="s">
        <v>19</v>
      </c>
      <c r="E5" t="s">
        <v>2030</v>
      </c>
    </row>
    <row r="6" spans="1:5" x14ac:dyDescent="0.35">
      <c r="A6" s="5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5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5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5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5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5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5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5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5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5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5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5">
      <c r="A17" s="5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5">
      <c r="A18" s="5" t="s">
        <v>2030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DD1B-9BC7-43CB-B02D-DAED99E654D9}">
  <sheetPr codeName="Sheet5"/>
  <dimension ref="A1:H13"/>
  <sheetViews>
    <sheetView workbookViewId="0">
      <selection activeCell="A25" sqref="A25"/>
    </sheetView>
  </sheetViews>
  <sheetFormatPr defaultRowHeight="15.5" x14ac:dyDescent="0.35"/>
  <cols>
    <col min="1" max="1" width="13.75" customWidth="1"/>
    <col min="2" max="2" width="18.08203125" customWidth="1"/>
    <col min="3" max="3" width="12.58203125" customWidth="1"/>
    <col min="4" max="4" width="14.08203125" customWidth="1"/>
    <col min="5" max="5" width="11.58203125" customWidth="1"/>
    <col min="6" max="6" width="18.83203125" customWidth="1"/>
    <col min="7" max="7" width="16.25" customWidth="1"/>
    <col min="8" max="8" width="17.08203125" customWidth="1"/>
  </cols>
  <sheetData>
    <row r="1" spans="1:8" x14ac:dyDescent="0.35">
      <c r="A1" s="13" t="s">
        <v>2086</v>
      </c>
      <c r="B1" s="14" t="s">
        <v>2091</v>
      </c>
      <c r="C1" t="s">
        <v>2087</v>
      </c>
      <c r="D1" t="s">
        <v>2092</v>
      </c>
      <c r="E1" t="s">
        <v>2088</v>
      </c>
      <c r="F1" t="s">
        <v>2089</v>
      </c>
      <c r="G1" t="s">
        <v>2090</v>
      </c>
      <c r="H1" t="s">
        <v>2093</v>
      </c>
    </row>
    <row r="2" spans="1:8" x14ac:dyDescent="0.35">
      <c r="A2" s="15" t="s">
        <v>2094</v>
      </c>
      <c r="B2" s="17">
        <f>COUNTIFS(Crowdfunding!$D1:$D1001, "&lt;1000", Crowdfunding!$G1:$G1001, "=Successful")</f>
        <v>30</v>
      </c>
      <c r="C2">
        <f>COUNTIFS(Crowdfunding!$D1:$D1001, "&lt;1000", Crowdfunding!$G1:$G1001, "=failed")</f>
        <v>20</v>
      </c>
      <c r="D2">
        <f>COUNTIFS(Crowdfunding!$D1:$D1001, "&lt;1000", Crowdfunding!$G1:$G1001, "=canceled")</f>
        <v>1</v>
      </c>
      <c r="E2">
        <f>B2+C2+D2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5">
      <c r="A3" s="15" t="s">
        <v>2095</v>
      </c>
      <c r="B3">
        <f>COUNTIFS(Crowdfunding!$D1:$D1001,"&lt;4999",Crowdfunding!$D1:$D1001,"&gt;=1000",Crowdfunding!$G1:$G1001,"=Successful")</f>
        <v>191</v>
      </c>
      <c r="C3">
        <f>COUNTIFS(Crowdfunding!$D1:$D1001,"&lt;4999",Crowdfunding!$D1:$D1001,"&gt;=1000",Crowdfunding!$G1:$G1001,"=failed")</f>
        <v>38</v>
      </c>
      <c r="D3">
        <f>COUNTIFS(Crowdfunding!$D1:$D1001,"&lt;4999",Crowdfunding!$D1:$D1001,"&gt;=1000",Crowdfunding!$G1:$G1001,"=canceled")</f>
        <v>2</v>
      </c>
      <c r="E3">
        <f t="shared" ref="E3:E13" si="0">B3+C3+D3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5">
      <c r="A4" s="15" t="s">
        <v>2096</v>
      </c>
      <c r="B4">
        <f>COUNTIFS(Crowdfunding!$D1:$D1001,"&lt;9999",Crowdfunding!$D1:$D1001,"&gt;=5000",Crowdfunding!$G1:$G1001,"=Successful")</f>
        <v>164</v>
      </c>
      <c r="C4">
        <f>COUNTIFS(Crowdfunding!$D1:$D1002,"&lt;9999",Crowdfunding!$D1:$D1002,"&gt;=5000",Crowdfunding!$G1:$G1002,"=failed")</f>
        <v>126</v>
      </c>
      <c r="D4">
        <f>COUNTIFS(Crowdfunding!$D1:$D1002,"&lt;9999",Crowdfunding!$D1:$D1002,"&gt;=5000",Crowdfunding!$G1:$G1002,"=canceled")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5">
      <c r="A5" s="15" t="s">
        <v>2097</v>
      </c>
      <c r="B5">
        <f>COUNTIFS(Crowdfunding!$D1:$D1001,"&lt;14999",Crowdfunding!$D1:$D1001,"&gt;=10000",Crowdfunding!$G1:$G1001,"=Successful")</f>
        <v>4</v>
      </c>
      <c r="C5">
        <f>COUNTIFS(Crowdfunding!$D1:$D1003,"&lt;14999",Crowdfunding!$D1:$D1003,"&gt;=10000",Crowdfunding!$G1:$G1003,"=failed")</f>
        <v>5</v>
      </c>
      <c r="D5">
        <f>COUNTIFS(Crowdfunding!$D1:$D1001,"&lt;14999",Crowdfunding!$D1:$D1001,"&gt;=10000",Crowdfunding!$G1:$G1001,"=canceled")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5">
      <c r="A6" s="15" t="s">
        <v>2098</v>
      </c>
      <c r="B6">
        <f>COUNTIFS(Crowdfunding!$D1:$D1001,"&lt;19999",Crowdfunding!$D1:$D1001,"&gt;=15000",Crowdfunding!$G1:$G1001,"=Successful")</f>
        <v>10</v>
      </c>
      <c r="C6">
        <f>COUNTIFS(Crowdfunding!$D1:$D1001,"&lt;19999",Crowdfunding!$D1:$D1001,"&gt;=15000",'Statistics Analysis'!$G1:$G1001,"=failed")</f>
        <v>0</v>
      </c>
      <c r="D6">
        <f>COUNTIFS(Crowdfunding!$D1:$D1001,"&lt;19999",Crowdfunding!$D1:$D1001,"&gt;=15000",Crowdfunding!$G1:$G1001,"=canceled")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5">
      <c r="A7" s="15" t="s">
        <v>2099</v>
      </c>
      <c r="B7">
        <f>COUNTIFS(Crowdfunding!$D1:$D1001,"&lt;24999",Crowdfunding!$D1:$D1001,"&gt;=20000",Crowdfunding!$G1:$G1001,"=Successful")</f>
        <v>7</v>
      </c>
      <c r="C7">
        <f>COUNTIFS(Crowdfunding!$D1:$D1001,"&lt;24999",Crowdfunding!$D1:$D1001,"&gt;=20000",Crowdfunding!$G1:$G1001,"=failed")</f>
        <v>0</v>
      </c>
      <c r="D7">
        <f>COUNTIFS(Crowdfunding!$D1:$D1001,"&lt;24999",Crowdfunding!$D1:$D1001,"&gt;=20000",Crowdfunding!$G1:$G1001,"=canceled")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5">
      <c r="A8" s="15" t="s">
        <v>2100</v>
      </c>
      <c r="B8">
        <f>COUNTIFS(Crowdfunding!$D1:$D1001,"&lt;29999",Crowdfunding!$D1:$D1001,"&gt;=25000",Crowdfunding!$G1:$G1001,"=Successful")</f>
        <v>11</v>
      </c>
      <c r="C8">
        <f>COUNTIFS(Crowdfunding!$D1:$D1001,"&lt;29999",Crowdfunding!$D1:$D1001,"&gt;=25000",Crowdfunding!$G1:$G1001,"=failed")</f>
        <v>3</v>
      </c>
      <c r="D8">
        <f>COUNTIFS(Crowdfunding!$D1:$D1001,"&lt;29999",Crowdfunding!$D1:$D1001,"&gt;=25000",Crowdfunding!$G1:$G1001,"=canceled")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5">
      <c r="A9" s="15" t="s">
        <v>2101</v>
      </c>
      <c r="B9">
        <f>COUNTIFS(Crowdfunding!$D1:$D1001,"&lt;34999",Crowdfunding!$D1:$D1001,"&gt;=30000",Crowdfunding!$G1:$G1001,"=Successful")</f>
        <v>7</v>
      </c>
      <c r="C9">
        <f>COUNTIFS(Crowdfunding!$D1:$D1001,"&lt;34999",Crowdfunding!$D1:$D1001,"&gt;=30000",Crowdfunding!$G1:$G1001,"=failed")</f>
        <v>0</v>
      </c>
      <c r="D9">
        <f>COUNTIFS(Crowdfunding!$D1:$D1001,"&lt;34999",Crowdfunding!$D1:$D1001,"&gt;=30000",Crowdfunding!$G1:$G1001,"=canceled")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5">
      <c r="A10" s="15" t="s">
        <v>2102</v>
      </c>
      <c r="B10">
        <f>COUNTIFS(Crowdfunding!$D1:$D1001,"&lt;39999",Crowdfunding!$D1:$D1001,"&gt;=35000",Crowdfunding!$G1:$G1001,"=Successful")</f>
        <v>8</v>
      </c>
      <c r="C10">
        <f>COUNTIFS(Crowdfunding!$D1:$D1001,"&lt;39999",Crowdfunding!$D1:$D1001,"&gt;=35000",Crowdfunding!$G1:$G1001,"=failed")</f>
        <v>3</v>
      </c>
      <c r="D10">
        <f>COUNTIFS(Crowdfunding!$D1:$D1001,"&lt;39999",Crowdfunding!$D1:$D1001,"&gt;=35000",Crowdfunding!$G1:$G1001,"=canceled")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5">
      <c r="A11" s="15" t="s">
        <v>2103</v>
      </c>
      <c r="B11">
        <f>COUNTIFS(Crowdfunding!$D1:$D1001,"&lt;44999",Crowdfunding!$D1:$D1001,"&gt;=40000",Crowdfunding!$G1:$G1001,"=Successful")</f>
        <v>11</v>
      </c>
      <c r="C11">
        <f>COUNTIFS(Crowdfunding!$D1:$D1001,"&lt;44999",Crowdfunding!$D1:$D1001,"&gt;=40000",Crowdfunding!$G1:$G1001,"=failed")</f>
        <v>3</v>
      </c>
      <c r="D11">
        <f>COUNTIFS(Crowdfunding!$D1:$D1001,"&lt;44999",Crowdfunding!$D1:$D1001,"&gt;=40000",Crowdfunding!$G1:$G1001,"=canceled")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5">
      <c r="A12" s="15" t="s">
        <v>2104</v>
      </c>
      <c r="B12">
        <f>COUNTIFS(Crowdfunding!$D1:$D1001,"&lt;49999",Crowdfunding!$D1:$D1001,"&gt;=45000",Crowdfunding!$G1:$G1001,"=Successful")</f>
        <v>8</v>
      </c>
      <c r="C12">
        <f>COUNTIFS(Crowdfunding!$D1:$D1001,"&lt;49999",Crowdfunding!$D1:$D1001,"&gt;=45000",Crowdfunding!$G1:$G1001,"=failed")</f>
        <v>3</v>
      </c>
      <c r="D12">
        <f>COUNTIFS(Crowdfunding!$D1:$D1001,"&lt;49999",Crowdfunding!$D1:$D1001,"&gt;=45000",Crowdfunding!$G1:$G1001,"=canceled")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ht="26" x14ac:dyDescent="0.35">
      <c r="A13" s="15" t="s">
        <v>2105</v>
      </c>
      <c r="B13">
        <f>COUNTIFS(Crowdfunding!$D1:$D1001, "&gt;50000", Crowdfunding!$G1:$G1001, "=Successful")</f>
        <v>114</v>
      </c>
      <c r="C13">
        <f>COUNTIFS(Crowdfunding!$D1:$D1001, "&gt;50000", Crowdfunding!$G1:$G1001, "=failed")</f>
        <v>163</v>
      </c>
      <c r="D13">
        <f>COUNTIFS(Crowdfunding!$D1:$D1001, "&gt;50000", Crowdfunding!$G1:$G1001, "=canceled")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6665-4452-429E-B141-16EDDB309A2F}">
  <sheetPr codeName="Sheet6"/>
  <dimension ref="A1:N566"/>
  <sheetViews>
    <sheetView tabSelected="1" topLeftCell="G24" workbookViewId="0">
      <selection activeCell="K37" sqref="K37"/>
    </sheetView>
  </sheetViews>
  <sheetFormatPr defaultRowHeight="15.5" x14ac:dyDescent="0.35"/>
  <cols>
    <col min="1" max="1" width="16.08203125" customWidth="1"/>
    <col min="2" max="2" width="16.25" customWidth="1"/>
    <col min="4" max="4" width="20" customWidth="1"/>
    <col min="5" max="5" width="16.83203125" customWidth="1"/>
    <col min="7" max="7" width="20.9140625" customWidth="1"/>
    <col min="8" max="8" width="12.08203125" customWidth="1"/>
    <col min="9" max="9" width="12.83203125" customWidth="1"/>
    <col min="10" max="10" width="11.75" customWidth="1"/>
    <col min="11" max="11" width="13.5" customWidth="1"/>
    <col min="12" max="12" width="15" customWidth="1"/>
    <col min="13" max="13" width="17.9140625" customWidth="1"/>
  </cols>
  <sheetData>
    <row r="1" spans="1:14" x14ac:dyDescent="0.35">
      <c r="A1" s="1" t="s">
        <v>2106</v>
      </c>
      <c r="B1" s="1" t="s">
        <v>2107</v>
      </c>
      <c r="C1" s="1"/>
      <c r="D1" s="1" t="s">
        <v>2106</v>
      </c>
      <c r="E1" s="1" t="s">
        <v>2107</v>
      </c>
      <c r="H1" s="1" t="s">
        <v>2108</v>
      </c>
      <c r="I1" s="1" t="s">
        <v>2109</v>
      </c>
      <c r="J1" s="1" t="s">
        <v>2111</v>
      </c>
      <c r="K1" s="1" t="s">
        <v>2110</v>
      </c>
      <c r="L1" s="1" t="s">
        <v>2112</v>
      </c>
      <c r="M1" s="1" t="s">
        <v>2113</v>
      </c>
      <c r="N1" s="16"/>
    </row>
    <row r="2" spans="1:14" x14ac:dyDescent="0.35">
      <c r="A2" t="s">
        <v>19</v>
      </c>
      <c r="B2">
        <v>158</v>
      </c>
      <c r="D2" t="s">
        <v>13</v>
      </c>
      <c r="E2">
        <v>0</v>
      </c>
      <c r="G2" s="1" t="s">
        <v>2114</v>
      </c>
      <c r="H2" s="7">
        <f>AVERAGE(B2:B566)</f>
        <v>851.14690265486729</v>
      </c>
      <c r="I2" s="7">
        <f>MEDIAN(B2:B566)</f>
        <v>201</v>
      </c>
      <c r="J2" s="7">
        <f>MIN(B2:B566)</f>
        <v>16</v>
      </c>
      <c r="K2">
        <f>MAX(B2:B566)</f>
        <v>7295</v>
      </c>
      <c r="L2" s="7">
        <f>_xlfn.VAR.P(B2:B566)</f>
        <v>1603373.7324019109</v>
      </c>
      <c r="M2" s="7">
        <f>_xlfn.STDEV.P(B2:B566)</f>
        <v>1266.2439466397898</v>
      </c>
    </row>
    <row r="3" spans="1:14" x14ac:dyDescent="0.35">
      <c r="A3" t="s">
        <v>19</v>
      </c>
      <c r="B3">
        <v>1425</v>
      </c>
      <c r="D3" t="s">
        <v>13</v>
      </c>
      <c r="E3">
        <v>24</v>
      </c>
      <c r="G3" s="1" t="s">
        <v>2115</v>
      </c>
      <c r="H3" s="7">
        <f>AVERAGE(E3:E366)</f>
        <v>587.22865013774106</v>
      </c>
      <c r="I3">
        <f>MEDIAN(E2:E365)</f>
        <v>114.5</v>
      </c>
      <c r="J3">
        <f>MIN(E2:E365)</f>
        <v>0</v>
      </c>
      <c r="K3">
        <f>MAX(E2:E365)</f>
        <v>6080</v>
      </c>
      <c r="L3" s="7">
        <f>_xlfn.VAR.P(E2:E365)</f>
        <v>921574.68174133555</v>
      </c>
      <c r="M3" s="7">
        <f>_xlfn.STDEV.P(E2:E365)</f>
        <v>959.98681331637863</v>
      </c>
    </row>
    <row r="4" spans="1:14" x14ac:dyDescent="0.35">
      <c r="A4" t="s">
        <v>19</v>
      </c>
      <c r="B4">
        <v>174</v>
      </c>
      <c r="D4" t="s">
        <v>13</v>
      </c>
      <c r="E4">
        <v>53</v>
      </c>
    </row>
    <row r="5" spans="1:14" x14ac:dyDescent="0.35">
      <c r="A5" t="s">
        <v>19</v>
      </c>
      <c r="B5">
        <v>227</v>
      </c>
      <c r="D5" t="s">
        <v>13</v>
      </c>
      <c r="E5">
        <v>18</v>
      </c>
    </row>
    <row r="6" spans="1:14" x14ac:dyDescent="0.35">
      <c r="A6" t="s">
        <v>19</v>
      </c>
      <c r="B6">
        <v>220</v>
      </c>
      <c r="D6" t="s">
        <v>13</v>
      </c>
      <c r="E6">
        <v>44</v>
      </c>
    </row>
    <row r="7" spans="1:14" x14ac:dyDescent="0.35">
      <c r="A7" t="s">
        <v>19</v>
      </c>
      <c r="B7">
        <v>98</v>
      </c>
      <c r="D7" t="s">
        <v>13</v>
      </c>
      <c r="E7">
        <v>27</v>
      </c>
    </row>
    <row r="8" spans="1:14" x14ac:dyDescent="0.35">
      <c r="A8" t="s">
        <v>19</v>
      </c>
      <c r="B8">
        <v>100</v>
      </c>
      <c r="D8" t="s">
        <v>13</v>
      </c>
      <c r="E8">
        <v>55</v>
      </c>
    </row>
    <row r="9" spans="1:14" x14ac:dyDescent="0.35">
      <c r="A9" t="s">
        <v>19</v>
      </c>
      <c r="B9">
        <v>1249</v>
      </c>
      <c r="D9" t="s">
        <v>13</v>
      </c>
      <c r="E9">
        <v>200</v>
      </c>
    </row>
    <row r="10" spans="1:14" x14ac:dyDescent="0.35">
      <c r="A10" t="s">
        <v>19</v>
      </c>
      <c r="B10">
        <v>1396</v>
      </c>
      <c r="D10" t="s">
        <v>13</v>
      </c>
      <c r="E10">
        <v>452</v>
      </c>
    </row>
    <row r="11" spans="1:14" x14ac:dyDescent="0.35">
      <c r="A11" t="s">
        <v>19</v>
      </c>
      <c r="B11">
        <v>890</v>
      </c>
      <c r="D11" t="s">
        <v>13</v>
      </c>
      <c r="E11">
        <v>674</v>
      </c>
    </row>
    <row r="12" spans="1:14" x14ac:dyDescent="0.35">
      <c r="A12" t="s">
        <v>19</v>
      </c>
      <c r="B12">
        <v>142</v>
      </c>
      <c r="D12" t="s">
        <v>13</v>
      </c>
      <c r="E12">
        <v>558</v>
      </c>
    </row>
    <row r="13" spans="1:14" x14ac:dyDescent="0.35">
      <c r="A13" t="s">
        <v>19</v>
      </c>
      <c r="B13">
        <v>2673</v>
      </c>
      <c r="D13" t="s">
        <v>13</v>
      </c>
      <c r="E13">
        <v>15</v>
      </c>
    </row>
    <row r="14" spans="1:14" x14ac:dyDescent="0.35">
      <c r="A14" t="s">
        <v>19</v>
      </c>
      <c r="B14">
        <v>163</v>
      </c>
      <c r="D14" t="s">
        <v>13</v>
      </c>
      <c r="E14">
        <v>2307</v>
      </c>
    </row>
    <row r="15" spans="1:14" x14ac:dyDescent="0.35">
      <c r="A15" t="s">
        <v>19</v>
      </c>
      <c r="B15">
        <v>2220</v>
      </c>
      <c r="D15" t="s">
        <v>13</v>
      </c>
      <c r="E15">
        <v>88</v>
      </c>
    </row>
    <row r="16" spans="1:14" x14ac:dyDescent="0.35">
      <c r="A16" t="s">
        <v>19</v>
      </c>
      <c r="B16">
        <v>1606</v>
      </c>
      <c r="D16" t="s">
        <v>13</v>
      </c>
      <c r="E16">
        <v>48</v>
      </c>
    </row>
    <row r="17" spans="1:5" x14ac:dyDescent="0.35">
      <c r="A17" t="s">
        <v>19</v>
      </c>
      <c r="B17">
        <v>129</v>
      </c>
      <c r="D17" t="s">
        <v>13</v>
      </c>
      <c r="E17">
        <v>1</v>
      </c>
    </row>
    <row r="18" spans="1:5" x14ac:dyDescent="0.35">
      <c r="A18" t="s">
        <v>19</v>
      </c>
      <c r="B18">
        <v>226</v>
      </c>
      <c r="D18" t="s">
        <v>13</v>
      </c>
      <c r="E18">
        <v>1467</v>
      </c>
    </row>
    <row r="19" spans="1:5" x14ac:dyDescent="0.35">
      <c r="A19" t="s">
        <v>19</v>
      </c>
      <c r="B19">
        <v>5419</v>
      </c>
      <c r="D19" t="s">
        <v>13</v>
      </c>
      <c r="E19">
        <v>75</v>
      </c>
    </row>
    <row r="20" spans="1:5" x14ac:dyDescent="0.35">
      <c r="A20" t="s">
        <v>19</v>
      </c>
      <c r="B20">
        <v>165</v>
      </c>
      <c r="D20" t="s">
        <v>13</v>
      </c>
      <c r="E20">
        <v>120</v>
      </c>
    </row>
    <row r="21" spans="1:5" x14ac:dyDescent="0.35">
      <c r="A21" t="s">
        <v>19</v>
      </c>
      <c r="B21">
        <v>1965</v>
      </c>
      <c r="D21" t="s">
        <v>13</v>
      </c>
      <c r="E21">
        <v>2253</v>
      </c>
    </row>
    <row r="22" spans="1:5" x14ac:dyDescent="0.35">
      <c r="A22" t="s">
        <v>19</v>
      </c>
      <c r="B22">
        <v>16</v>
      </c>
      <c r="D22" t="s">
        <v>13</v>
      </c>
      <c r="E22">
        <v>5</v>
      </c>
    </row>
    <row r="23" spans="1:5" x14ac:dyDescent="0.35">
      <c r="A23" t="s">
        <v>19</v>
      </c>
      <c r="B23">
        <v>107</v>
      </c>
      <c r="D23" t="s">
        <v>13</v>
      </c>
      <c r="E23">
        <v>38</v>
      </c>
    </row>
    <row r="24" spans="1:5" x14ac:dyDescent="0.35">
      <c r="A24" t="s">
        <v>19</v>
      </c>
      <c r="B24">
        <v>134</v>
      </c>
      <c r="D24" t="s">
        <v>13</v>
      </c>
      <c r="E24">
        <v>12</v>
      </c>
    </row>
    <row r="25" spans="1:5" x14ac:dyDescent="0.35">
      <c r="A25" t="s">
        <v>19</v>
      </c>
      <c r="B25">
        <v>198</v>
      </c>
      <c r="D25" t="s">
        <v>13</v>
      </c>
      <c r="E25">
        <v>1684</v>
      </c>
    </row>
    <row r="26" spans="1:5" x14ac:dyDescent="0.35">
      <c r="A26" t="s">
        <v>19</v>
      </c>
      <c r="B26">
        <v>111</v>
      </c>
      <c r="D26" t="s">
        <v>13</v>
      </c>
      <c r="E26">
        <v>56</v>
      </c>
    </row>
    <row r="27" spans="1:5" x14ac:dyDescent="0.35">
      <c r="A27" t="s">
        <v>19</v>
      </c>
      <c r="B27">
        <v>222</v>
      </c>
      <c r="D27" t="s">
        <v>13</v>
      </c>
      <c r="E27">
        <v>838</v>
      </c>
    </row>
    <row r="28" spans="1:5" x14ac:dyDescent="0.35">
      <c r="A28" t="s">
        <v>19</v>
      </c>
      <c r="B28">
        <v>6212</v>
      </c>
      <c r="D28" t="s">
        <v>13</v>
      </c>
      <c r="E28">
        <v>1000</v>
      </c>
    </row>
    <row r="29" spans="1:5" x14ac:dyDescent="0.35">
      <c r="A29" t="s">
        <v>19</v>
      </c>
      <c r="B29">
        <v>98</v>
      </c>
      <c r="D29" t="s">
        <v>13</v>
      </c>
      <c r="E29">
        <v>1482</v>
      </c>
    </row>
    <row r="30" spans="1:5" x14ac:dyDescent="0.35">
      <c r="A30" t="s">
        <v>19</v>
      </c>
      <c r="B30">
        <v>92</v>
      </c>
      <c r="D30" t="s">
        <v>13</v>
      </c>
      <c r="E30">
        <v>106</v>
      </c>
    </row>
    <row r="31" spans="1:5" x14ac:dyDescent="0.35">
      <c r="A31" t="s">
        <v>19</v>
      </c>
      <c r="B31">
        <v>149</v>
      </c>
      <c r="D31" t="s">
        <v>13</v>
      </c>
      <c r="E31">
        <v>679</v>
      </c>
    </row>
    <row r="32" spans="1:5" x14ac:dyDescent="0.35">
      <c r="A32" t="s">
        <v>19</v>
      </c>
      <c r="B32">
        <v>2431</v>
      </c>
      <c r="D32" t="s">
        <v>13</v>
      </c>
      <c r="E32">
        <v>1220</v>
      </c>
    </row>
    <row r="33" spans="1:5" x14ac:dyDescent="0.35">
      <c r="A33" t="s">
        <v>19</v>
      </c>
      <c r="B33">
        <v>303</v>
      </c>
      <c r="D33" t="s">
        <v>13</v>
      </c>
      <c r="E33">
        <v>1</v>
      </c>
    </row>
    <row r="34" spans="1:5" x14ac:dyDescent="0.35">
      <c r="A34" t="s">
        <v>19</v>
      </c>
      <c r="B34">
        <v>209</v>
      </c>
      <c r="D34" t="s">
        <v>13</v>
      </c>
      <c r="E34">
        <v>37</v>
      </c>
    </row>
    <row r="35" spans="1:5" x14ac:dyDescent="0.35">
      <c r="A35" t="s">
        <v>19</v>
      </c>
      <c r="B35">
        <v>131</v>
      </c>
      <c r="D35" t="s">
        <v>13</v>
      </c>
      <c r="E35">
        <v>60</v>
      </c>
    </row>
    <row r="36" spans="1:5" x14ac:dyDescent="0.35">
      <c r="A36" t="s">
        <v>19</v>
      </c>
      <c r="B36">
        <v>164</v>
      </c>
      <c r="D36" t="s">
        <v>13</v>
      </c>
      <c r="E36">
        <v>296</v>
      </c>
    </row>
    <row r="37" spans="1:5" x14ac:dyDescent="0.35">
      <c r="A37" t="s">
        <v>19</v>
      </c>
      <c r="B37">
        <v>201</v>
      </c>
      <c r="D37" t="s">
        <v>13</v>
      </c>
      <c r="E37">
        <v>3304</v>
      </c>
    </row>
    <row r="38" spans="1:5" x14ac:dyDescent="0.35">
      <c r="A38" t="s">
        <v>19</v>
      </c>
      <c r="B38">
        <v>211</v>
      </c>
      <c r="D38" t="s">
        <v>13</v>
      </c>
      <c r="E38">
        <v>73</v>
      </c>
    </row>
    <row r="39" spans="1:5" x14ac:dyDescent="0.35">
      <c r="A39" t="s">
        <v>19</v>
      </c>
      <c r="B39">
        <v>128</v>
      </c>
      <c r="D39" t="s">
        <v>13</v>
      </c>
      <c r="E39">
        <v>3387</v>
      </c>
    </row>
    <row r="40" spans="1:5" x14ac:dyDescent="0.35">
      <c r="A40" t="s">
        <v>19</v>
      </c>
      <c r="B40">
        <v>1600</v>
      </c>
      <c r="D40" t="s">
        <v>13</v>
      </c>
      <c r="E40">
        <v>662</v>
      </c>
    </row>
    <row r="41" spans="1:5" x14ac:dyDescent="0.35">
      <c r="A41" t="s">
        <v>19</v>
      </c>
      <c r="B41">
        <v>249</v>
      </c>
      <c r="D41" t="s">
        <v>13</v>
      </c>
      <c r="E41">
        <v>774</v>
      </c>
    </row>
    <row r="42" spans="1:5" x14ac:dyDescent="0.35">
      <c r="A42" t="s">
        <v>19</v>
      </c>
      <c r="B42">
        <v>236</v>
      </c>
      <c r="D42" t="s">
        <v>13</v>
      </c>
      <c r="E42">
        <v>672</v>
      </c>
    </row>
    <row r="43" spans="1:5" x14ac:dyDescent="0.35">
      <c r="A43" t="s">
        <v>19</v>
      </c>
      <c r="B43">
        <v>4065</v>
      </c>
      <c r="D43" t="s">
        <v>13</v>
      </c>
      <c r="E43">
        <v>940</v>
      </c>
    </row>
    <row r="44" spans="1:5" x14ac:dyDescent="0.35">
      <c r="A44" t="s">
        <v>19</v>
      </c>
      <c r="B44">
        <v>246</v>
      </c>
      <c r="D44" t="s">
        <v>13</v>
      </c>
      <c r="E44">
        <v>117</v>
      </c>
    </row>
    <row r="45" spans="1:5" x14ac:dyDescent="0.35">
      <c r="A45" t="s">
        <v>19</v>
      </c>
      <c r="B45">
        <v>2475</v>
      </c>
      <c r="D45" t="s">
        <v>13</v>
      </c>
      <c r="E45">
        <v>115</v>
      </c>
    </row>
    <row r="46" spans="1:5" x14ac:dyDescent="0.35">
      <c r="A46" t="s">
        <v>19</v>
      </c>
      <c r="B46">
        <v>76</v>
      </c>
      <c r="D46" t="s">
        <v>13</v>
      </c>
      <c r="E46">
        <v>326</v>
      </c>
    </row>
    <row r="47" spans="1:5" x14ac:dyDescent="0.35">
      <c r="A47" t="s">
        <v>19</v>
      </c>
      <c r="B47">
        <v>54</v>
      </c>
      <c r="D47" t="s">
        <v>13</v>
      </c>
      <c r="E47">
        <v>1</v>
      </c>
    </row>
    <row r="48" spans="1:5" x14ac:dyDescent="0.35">
      <c r="A48" t="s">
        <v>19</v>
      </c>
      <c r="B48">
        <v>88</v>
      </c>
      <c r="D48" t="s">
        <v>13</v>
      </c>
      <c r="E48">
        <v>1467</v>
      </c>
    </row>
    <row r="49" spans="1:5" x14ac:dyDescent="0.35">
      <c r="A49" t="s">
        <v>19</v>
      </c>
      <c r="B49">
        <v>85</v>
      </c>
      <c r="D49" t="s">
        <v>13</v>
      </c>
      <c r="E49">
        <v>5681</v>
      </c>
    </row>
    <row r="50" spans="1:5" x14ac:dyDescent="0.35">
      <c r="A50" t="s">
        <v>19</v>
      </c>
      <c r="B50">
        <v>170</v>
      </c>
      <c r="D50" t="s">
        <v>13</v>
      </c>
      <c r="E50">
        <v>1059</v>
      </c>
    </row>
    <row r="51" spans="1:5" x14ac:dyDescent="0.35">
      <c r="A51" t="s">
        <v>19</v>
      </c>
      <c r="B51">
        <v>330</v>
      </c>
      <c r="D51" t="s">
        <v>13</v>
      </c>
      <c r="E51">
        <v>1194</v>
      </c>
    </row>
    <row r="52" spans="1:5" x14ac:dyDescent="0.35">
      <c r="A52" t="s">
        <v>19</v>
      </c>
      <c r="B52">
        <v>127</v>
      </c>
      <c r="D52" t="s">
        <v>13</v>
      </c>
      <c r="E52">
        <v>30</v>
      </c>
    </row>
    <row r="53" spans="1:5" x14ac:dyDescent="0.35">
      <c r="A53" t="s">
        <v>19</v>
      </c>
      <c r="B53">
        <v>411</v>
      </c>
      <c r="D53" t="s">
        <v>13</v>
      </c>
      <c r="E53">
        <v>75</v>
      </c>
    </row>
    <row r="54" spans="1:5" x14ac:dyDescent="0.35">
      <c r="A54" t="s">
        <v>19</v>
      </c>
      <c r="B54">
        <v>180</v>
      </c>
      <c r="D54" t="s">
        <v>13</v>
      </c>
      <c r="E54">
        <v>955</v>
      </c>
    </row>
    <row r="55" spans="1:5" x14ac:dyDescent="0.35">
      <c r="A55" t="s">
        <v>19</v>
      </c>
      <c r="B55">
        <v>374</v>
      </c>
      <c r="D55" t="s">
        <v>13</v>
      </c>
      <c r="E55">
        <v>67</v>
      </c>
    </row>
    <row r="56" spans="1:5" x14ac:dyDescent="0.35">
      <c r="A56" t="s">
        <v>19</v>
      </c>
      <c r="B56">
        <v>71</v>
      </c>
      <c r="D56" t="s">
        <v>13</v>
      </c>
      <c r="E56">
        <v>5</v>
      </c>
    </row>
    <row r="57" spans="1:5" x14ac:dyDescent="0.35">
      <c r="A57" t="s">
        <v>19</v>
      </c>
      <c r="B57">
        <v>203</v>
      </c>
      <c r="D57" t="s">
        <v>13</v>
      </c>
      <c r="E57">
        <v>26</v>
      </c>
    </row>
    <row r="58" spans="1:5" x14ac:dyDescent="0.35">
      <c r="A58" t="s">
        <v>19</v>
      </c>
      <c r="B58">
        <v>113</v>
      </c>
      <c r="D58" t="s">
        <v>13</v>
      </c>
      <c r="E58">
        <v>1130</v>
      </c>
    </row>
    <row r="59" spans="1:5" x14ac:dyDescent="0.35">
      <c r="A59" t="s">
        <v>19</v>
      </c>
      <c r="B59">
        <v>96</v>
      </c>
      <c r="D59" t="s">
        <v>13</v>
      </c>
      <c r="E59">
        <v>782</v>
      </c>
    </row>
    <row r="60" spans="1:5" x14ac:dyDescent="0.35">
      <c r="A60" t="s">
        <v>19</v>
      </c>
      <c r="B60">
        <v>498</v>
      </c>
      <c r="D60" t="s">
        <v>13</v>
      </c>
      <c r="E60">
        <v>210</v>
      </c>
    </row>
    <row r="61" spans="1:5" x14ac:dyDescent="0.35">
      <c r="A61" t="s">
        <v>19</v>
      </c>
      <c r="B61">
        <v>180</v>
      </c>
      <c r="D61" t="s">
        <v>13</v>
      </c>
      <c r="E61">
        <v>136</v>
      </c>
    </row>
    <row r="62" spans="1:5" x14ac:dyDescent="0.35">
      <c r="A62" t="s">
        <v>19</v>
      </c>
      <c r="B62">
        <v>27</v>
      </c>
      <c r="D62" t="s">
        <v>13</v>
      </c>
      <c r="E62">
        <v>86</v>
      </c>
    </row>
    <row r="63" spans="1:5" x14ac:dyDescent="0.35">
      <c r="A63" t="s">
        <v>19</v>
      </c>
      <c r="B63">
        <v>2331</v>
      </c>
      <c r="D63" t="s">
        <v>13</v>
      </c>
      <c r="E63">
        <v>19</v>
      </c>
    </row>
    <row r="64" spans="1:5" x14ac:dyDescent="0.35">
      <c r="A64" t="s">
        <v>19</v>
      </c>
      <c r="B64">
        <v>113</v>
      </c>
      <c r="D64" t="s">
        <v>13</v>
      </c>
      <c r="E64">
        <v>886</v>
      </c>
    </row>
    <row r="65" spans="1:5" x14ac:dyDescent="0.35">
      <c r="A65" t="s">
        <v>19</v>
      </c>
      <c r="B65">
        <v>164</v>
      </c>
      <c r="D65" t="s">
        <v>13</v>
      </c>
      <c r="E65">
        <v>35</v>
      </c>
    </row>
    <row r="66" spans="1:5" x14ac:dyDescent="0.35">
      <c r="A66" t="s">
        <v>19</v>
      </c>
      <c r="B66">
        <v>164</v>
      </c>
      <c r="D66" t="s">
        <v>13</v>
      </c>
      <c r="E66">
        <v>24</v>
      </c>
    </row>
    <row r="67" spans="1:5" x14ac:dyDescent="0.35">
      <c r="A67" t="s">
        <v>19</v>
      </c>
      <c r="B67">
        <v>336</v>
      </c>
      <c r="D67" t="s">
        <v>13</v>
      </c>
      <c r="E67">
        <v>86</v>
      </c>
    </row>
    <row r="68" spans="1:5" x14ac:dyDescent="0.35">
      <c r="A68" t="s">
        <v>19</v>
      </c>
      <c r="B68">
        <v>1917</v>
      </c>
      <c r="D68" t="s">
        <v>13</v>
      </c>
      <c r="E68">
        <v>243</v>
      </c>
    </row>
    <row r="69" spans="1:5" x14ac:dyDescent="0.35">
      <c r="A69" t="s">
        <v>19</v>
      </c>
      <c r="B69">
        <v>95</v>
      </c>
      <c r="D69" t="s">
        <v>13</v>
      </c>
      <c r="E69">
        <v>65</v>
      </c>
    </row>
    <row r="70" spans="1:5" x14ac:dyDescent="0.35">
      <c r="A70" t="s">
        <v>19</v>
      </c>
      <c r="B70">
        <v>147</v>
      </c>
      <c r="D70" t="s">
        <v>13</v>
      </c>
      <c r="E70">
        <v>100</v>
      </c>
    </row>
    <row r="71" spans="1:5" x14ac:dyDescent="0.35">
      <c r="A71" t="s">
        <v>19</v>
      </c>
      <c r="B71">
        <v>86</v>
      </c>
      <c r="D71" t="s">
        <v>13</v>
      </c>
      <c r="E71">
        <v>168</v>
      </c>
    </row>
    <row r="72" spans="1:5" x14ac:dyDescent="0.35">
      <c r="A72" t="s">
        <v>19</v>
      </c>
      <c r="B72">
        <v>83</v>
      </c>
      <c r="D72" t="s">
        <v>13</v>
      </c>
      <c r="E72">
        <v>13</v>
      </c>
    </row>
    <row r="73" spans="1:5" x14ac:dyDescent="0.35">
      <c r="A73" t="s">
        <v>19</v>
      </c>
      <c r="B73">
        <v>676</v>
      </c>
      <c r="D73" t="s">
        <v>13</v>
      </c>
      <c r="E73">
        <v>1</v>
      </c>
    </row>
    <row r="74" spans="1:5" x14ac:dyDescent="0.35">
      <c r="A74" t="s">
        <v>19</v>
      </c>
      <c r="B74">
        <v>361</v>
      </c>
      <c r="D74" t="s">
        <v>13</v>
      </c>
      <c r="E74">
        <v>40</v>
      </c>
    </row>
    <row r="75" spans="1:5" x14ac:dyDescent="0.35">
      <c r="A75" t="s">
        <v>19</v>
      </c>
      <c r="B75">
        <v>131</v>
      </c>
      <c r="D75" t="s">
        <v>13</v>
      </c>
      <c r="E75">
        <v>226</v>
      </c>
    </row>
    <row r="76" spans="1:5" x14ac:dyDescent="0.35">
      <c r="A76" t="s">
        <v>19</v>
      </c>
      <c r="B76">
        <v>126</v>
      </c>
      <c r="D76" t="s">
        <v>13</v>
      </c>
      <c r="E76">
        <v>1625</v>
      </c>
    </row>
    <row r="77" spans="1:5" x14ac:dyDescent="0.35">
      <c r="A77" t="s">
        <v>19</v>
      </c>
      <c r="B77">
        <v>275</v>
      </c>
      <c r="D77" t="s">
        <v>13</v>
      </c>
      <c r="E77">
        <v>143</v>
      </c>
    </row>
    <row r="78" spans="1:5" x14ac:dyDescent="0.35">
      <c r="A78" t="s">
        <v>19</v>
      </c>
      <c r="B78">
        <v>67</v>
      </c>
      <c r="D78" t="s">
        <v>13</v>
      </c>
      <c r="E78">
        <v>934</v>
      </c>
    </row>
    <row r="79" spans="1:5" x14ac:dyDescent="0.35">
      <c r="A79" t="s">
        <v>19</v>
      </c>
      <c r="B79">
        <v>154</v>
      </c>
      <c r="D79" t="s">
        <v>13</v>
      </c>
      <c r="E79">
        <v>17</v>
      </c>
    </row>
    <row r="80" spans="1:5" x14ac:dyDescent="0.35">
      <c r="A80" t="s">
        <v>19</v>
      </c>
      <c r="B80">
        <v>1782</v>
      </c>
      <c r="D80" t="s">
        <v>13</v>
      </c>
      <c r="E80">
        <v>2179</v>
      </c>
    </row>
    <row r="81" spans="1:5" x14ac:dyDescent="0.35">
      <c r="A81" t="s">
        <v>19</v>
      </c>
      <c r="B81">
        <v>903</v>
      </c>
      <c r="D81" t="s">
        <v>13</v>
      </c>
      <c r="E81">
        <v>931</v>
      </c>
    </row>
    <row r="82" spans="1:5" x14ac:dyDescent="0.35">
      <c r="A82" t="s">
        <v>19</v>
      </c>
      <c r="B82">
        <v>94</v>
      </c>
      <c r="D82" t="s">
        <v>13</v>
      </c>
      <c r="E82">
        <v>92</v>
      </c>
    </row>
    <row r="83" spans="1:5" x14ac:dyDescent="0.35">
      <c r="A83" t="s">
        <v>19</v>
      </c>
      <c r="B83">
        <v>180</v>
      </c>
      <c r="D83" t="s">
        <v>13</v>
      </c>
      <c r="E83">
        <v>57</v>
      </c>
    </row>
    <row r="84" spans="1:5" x14ac:dyDescent="0.35">
      <c r="A84" t="s">
        <v>19</v>
      </c>
      <c r="B84">
        <v>533</v>
      </c>
      <c r="D84" t="s">
        <v>13</v>
      </c>
      <c r="E84">
        <v>41</v>
      </c>
    </row>
    <row r="85" spans="1:5" x14ac:dyDescent="0.35">
      <c r="A85" t="s">
        <v>19</v>
      </c>
      <c r="B85">
        <v>2443</v>
      </c>
      <c r="D85" t="s">
        <v>13</v>
      </c>
      <c r="E85">
        <v>1</v>
      </c>
    </row>
    <row r="86" spans="1:5" x14ac:dyDescent="0.35">
      <c r="A86" t="s">
        <v>19</v>
      </c>
      <c r="B86">
        <v>89</v>
      </c>
      <c r="D86" t="s">
        <v>13</v>
      </c>
      <c r="E86">
        <v>101</v>
      </c>
    </row>
    <row r="87" spans="1:5" x14ac:dyDescent="0.35">
      <c r="A87" t="s">
        <v>19</v>
      </c>
      <c r="B87">
        <v>159</v>
      </c>
      <c r="D87" t="s">
        <v>13</v>
      </c>
      <c r="E87">
        <v>1335</v>
      </c>
    </row>
    <row r="88" spans="1:5" x14ac:dyDescent="0.35">
      <c r="A88" t="s">
        <v>19</v>
      </c>
      <c r="B88">
        <v>50</v>
      </c>
      <c r="D88" t="s">
        <v>13</v>
      </c>
      <c r="E88">
        <v>15</v>
      </c>
    </row>
    <row r="89" spans="1:5" x14ac:dyDescent="0.35">
      <c r="A89" t="s">
        <v>19</v>
      </c>
      <c r="B89">
        <v>186</v>
      </c>
      <c r="D89" t="s">
        <v>13</v>
      </c>
      <c r="E89">
        <v>454</v>
      </c>
    </row>
    <row r="90" spans="1:5" x14ac:dyDescent="0.35">
      <c r="A90" t="s">
        <v>19</v>
      </c>
      <c r="B90">
        <v>1071</v>
      </c>
      <c r="D90" t="s">
        <v>13</v>
      </c>
      <c r="E90">
        <v>3182</v>
      </c>
    </row>
    <row r="91" spans="1:5" x14ac:dyDescent="0.35">
      <c r="A91" t="s">
        <v>19</v>
      </c>
      <c r="B91">
        <v>117</v>
      </c>
      <c r="D91" t="s">
        <v>13</v>
      </c>
      <c r="E91">
        <v>15</v>
      </c>
    </row>
    <row r="92" spans="1:5" x14ac:dyDescent="0.35">
      <c r="A92" t="s">
        <v>19</v>
      </c>
      <c r="B92">
        <v>70</v>
      </c>
      <c r="D92" t="s">
        <v>13</v>
      </c>
      <c r="E92">
        <v>133</v>
      </c>
    </row>
    <row r="93" spans="1:5" x14ac:dyDescent="0.35">
      <c r="A93" t="s">
        <v>19</v>
      </c>
      <c r="B93">
        <v>135</v>
      </c>
      <c r="D93" t="s">
        <v>13</v>
      </c>
      <c r="E93">
        <v>2062</v>
      </c>
    </row>
    <row r="94" spans="1:5" x14ac:dyDescent="0.35">
      <c r="A94" t="s">
        <v>19</v>
      </c>
      <c r="B94">
        <v>768</v>
      </c>
      <c r="D94" t="s">
        <v>13</v>
      </c>
      <c r="E94">
        <v>29</v>
      </c>
    </row>
    <row r="95" spans="1:5" x14ac:dyDescent="0.35">
      <c r="A95" t="s">
        <v>19</v>
      </c>
      <c r="B95">
        <v>199</v>
      </c>
      <c r="D95" t="s">
        <v>13</v>
      </c>
      <c r="E95">
        <v>132</v>
      </c>
    </row>
    <row r="96" spans="1:5" x14ac:dyDescent="0.35">
      <c r="A96" t="s">
        <v>19</v>
      </c>
      <c r="B96">
        <v>107</v>
      </c>
      <c r="D96" t="s">
        <v>13</v>
      </c>
      <c r="E96">
        <v>137</v>
      </c>
    </row>
    <row r="97" spans="1:5" x14ac:dyDescent="0.35">
      <c r="A97" t="s">
        <v>19</v>
      </c>
      <c r="B97">
        <v>195</v>
      </c>
      <c r="D97" t="s">
        <v>13</v>
      </c>
      <c r="E97">
        <v>908</v>
      </c>
    </row>
    <row r="98" spans="1:5" x14ac:dyDescent="0.35">
      <c r="A98" t="s">
        <v>19</v>
      </c>
      <c r="B98">
        <v>3376</v>
      </c>
      <c r="D98" t="s">
        <v>13</v>
      </c>
      <c r="E98">
        <v>10</v>
      </c>
    </row>
    <row r="99" spans="1:5" x14ac:dyDescent="0.35">
      <c r="A99" t="s">
        <v>19</v>
      </c>
      <c r="B99">
        <v>41</v>
      </c>
      <c r="D99" t="s">
        <v>13</v>
      </c>
      <c r="E99">
        <v>1910</v>
      </c>
    </row>
    <row r="100" spans="1:5" x14ac:dyDescent="0.35">
      <c r="A100" t="s">
        <v>19</v>
      </c>
      <c r="B100">
        <v>1821</v>
      </c>
      <c r="D100" t="s">
        <v>13</v>
      </c>
      <c r="E100">
        <v>38</v>
      </c>
    </row>
    <row r="101" spans="1:5" x14ac:dyDescent="0.35">
      <c r="A101" t="s">
        <v>19</v>
      </c>
      <c r="B101">
        <v>164</v>
      </c>
      <c r="D101" t="s">
        <v>13</v>
      </c>
      <c r="E101">
        <v>104</v>
      </c>
    </row>
    <row r="102" spans="1:5" x14ac:dyDescent="0.35">
      <c r="A102" t="s">
        <v>19</v>
      </c>
      <c r="B102">
        <v>157</v>
      </c>
      <c r="D102" t="s">
        <v>13</v>
      </c>
      <c r="E102">
        <v>49</v>
      </c>
    </row>
    <row r="103" spans="1:5" x14ac:dyDescent="0.35">
      <c r="A103" t="s">
        <v>19</v>
      </c>
      <c r="B103">
        <v>246</v>
      </c>
      <c r="D103" t="s">
        <v>13</v>
      </c>
      <c r="E103">
        <v>1</v>
      </c>
    </row>
    <row r="104" spans="1:5" x14ac:dyDescent="0.35">
      <c r="A104" t="s">
        <v>19</v>
      </c>
      <c r="B104">
        <v>1396</v>
      </c>
      <c r="D104" t="s">
        <v>13</v>
      </c>
      <c r="E104">
        <v>245</v>
      </c>
    </row>
    <row r="105" spans="1:5" x14ac:dyDescent="0.35">
      <c r="A105" t="s">
        <v>19</v>
      </c>
      <c r="B105">
        <v>2506</v>
      </c>
      <c r="D105" t="s">
        <v>13</v>
      </c>
      <c r="E105">
        <v>32</v>
      </c>
    </row>
    <row r="106" spans="1:5" x14ac:dyDescent="0.35">
      <c r="A106" t="s">
        <v>19</v>
      </c>
      <c r="B106">
        <v>244</v>
      </c>
      <c r="D106" t="s">
        <v>13</v>
      </c>
      <c r="E106">
        <v>7</v>
      </c>
    </row>
    <row r="107" spans="1:5" x14ac:dyDescent="0.35">
      <c r="A107" t="s">
        <v>19</v>
      </c>
      <c r="B107">
        <v>146</v>
      </c>
      <c r="D107" t="s">
        <v>13</v>
      </c>
      <c r="E107">
        <v>803</v>
      </c>
    </row>
    <row r="108" spans="1:5" x14ac:dyDescent="0.35">
      <c r="A108" t="s">
        <v>19</v>
      </c>
      <c r="B108">
        <v>1267</v>
      </c>
      <c r="D108" t="s">
        <v>13</v>
      </c>
      <c r="E108">
        <v>16</v>
      </c>
    </row>
    <row r="109" spans="1:5" x14ac:dyDescent="0.35">
      <c r="A109" t="s">
        <v>19</v>
      </c>
      <c r="B109">
        <v>1561</v>
      </c>
      <c r="D109" t="s">
        <v>13</v>
      </c>
      <c r="E109">
        <v>31</v>
      </c>
    </row>
    <row r="110" spans="1:5" x14ac:dyDescent="0.35">
      <c r="A110" t="s">
        <v>19</v>
      </c>
      <c r="B110">
        <v>48</v>
      </c>
      <c r="D110" t="s">
        <v>13</v>
      </c>
      <c r="E110">
        <v>108</v>
      </c>
    </row>
    <row r="111" spans="1:5" x14ac:dyDescent="0.35">
      <c r="A111" t="s">
        <v>19</v>
      </c>
      <c r="B111">
        <v>2739</v>
      </c>
      <c r="D111" t="s">
        <v>13</v>
      </c>
      <c r="E111">
        <v>30</v>
      </c>
    </row>
    <row r="112" spans="1:5" x14ac:dyDescent="0.35">
      <c r="A112" t="s">
        <v>19</v>
      </c>
      <c r="B112">
        <v>3537</v>
      </c>
      <c r="D112" t="s">
        <v>13</v>
      </c>
      <c r="E112">
        <v>17</v>
      </c>
    </row>
    <row r="113" spans="1:5" x14ac:dyDescent="0.35">
      <c r="A113" t="s">
        <v>19</v>
      </c>
      <c r="B113">
        <v>2107</v>
      </c>
      <c r="D113" t="s">
        <v>13</v>
      </c>
      <c r="E113">
        <v>80</v>
      </c>
    </row>
    <row r="114" spans="1:5" x14ac:dyDescent="0.35">
      <c r="A114" t="s">
        <v>19</v>
      </c>
      <c r="B114">
        <v>3318</v>
      </c>
      <c r="D114" t="s">
        <v>13</v>
      </c>
      <c r="E114">
        <v>2468</v>
      </c>
    </row>
    <row r="115" spans="1:5" x14ac:dyDescent="0.35">
      <c r="A115" t="s">
        <v>19</v>
      </c>
      <c r="B115">
        <v>340</v>
      </c>
      <c r="D115" t="s">
        <v>13</v>
      </c>
      <c r="E115">
        <v>26</v>
      </c>
    </row>
    <row r="116" spans="1:5" x14ac:dyDescent="0.35">
      <c r="A116" t="s">
        <v>19</v>
      </c>
      <c r="B116">
        <v>1442</v>
      </c>
      <c r="D116" t="s">
        <v>13</v>
      </c>
      <c r="E116">
        <v>73</v>
      </c>
    </row>
    <row r="117" spans="1:5" x14ac:dyDescent="0.35">
      <c r="A117" t="s">
        <v>19</v>
      </c>
      <c r="B117">
        <v>126</v>
      </c>
      <c r="D117" t="s">
        <v>13</v>
      </c>
      <c r="E117">
        <v>128</v>
      </c>
    </row>
    <row r="118" spans="1:5" x14ac:dyDescent="0.35">
      <c r="A118" t="s">
        <v>19</v>
      </c>
      <c r="B118">
        <v>524</v>
      </c>
      <c r="D118" t="s">
        <v>13</v>
      </c>
      <c r="E118">
        <v>33</v>
      </c>
    </row>
    <row r="119" spans="1:5" x14ac:dyDescent="0.35">
      <c r="A119" t="s">
        <v>19</v>
      </c>
      <c r="B119">
        <v>1989</v>
      </c>
      <c r="D119" t="s">
        <v>13</v>
      </c>
      <c r="E119">
        <v>1072</v>
      </c>
    </row>
    <row r="120" spans="1:5" x14ac:dyDescent="0.35">
      <c r="A120" t="s">
        <v>19</v>
      </c>
      <c r="B120">
        <v>157</v>
      </c>
      <c r="D120" t="s">
        <v>13</v>
      </c>
      <c r="E120">
        <v>393</v>
      </c>
    </row>
    <row r="121" spans="1:5" x14ac:dyDescent="0.35">
      <c r="A121" t="s">
        <v>19</v>
      </c>
      <c r="B121">
        <v>4498</v>
      </c>
      <c r="D121" t="s">
        <v>13</v>
      </c>
      <c r="E121">
        <v>1257</v>
      </c>
    </row>
    <row r="122" spans="1:5" x14ac:dyDescent="0.35">
      <c r="A122" t="s">
        <v>19</v>
      </c>
      <c r="B122">
        <v>80</v>
      </c>
      <c r="D122" t="s">
        <v>13</v>
      </c>
      <c r="E122">
        <v>328</v>
      </c>
    </row>
    <row r="123" spans="1:5" x14ac:dyDescent="0.35">
      <c r="A123" t="s">
        <v>19</v>
      </c>
      <c r="B123">
        <v>43</v>
      </c>
      <c r="D123" t="s">
        <v>13</v>
      </c>
      <c r="E123">
        <v>147</v>
      </c>
    </row>
    <row r="124" spans="1:5" x14ac:dyDescent="0.35">
      <c r="A124" t="s">
        <v>19</v>
      </c>
      <c r="B124">
        <v>2053</v>
      </c>
      <c r="D124" t="s">
        <v>13</v>
      </c>
      <c r="E124">
        <v>830</v>
      </c>
    </row>
    <row r="125" spans="1:5" x14ac:dyDescent="0.35">
      <c r="A125" t="s">
        <v>19</v>
      </c>
      <c r="B125">
        <v>168</v>
      </c>
      <c r="D125" t="s">
        <v>13</v>
      </c>
      <c r="E125">
        <v>331</v>
      </c>
    </row>
    <row r="126" spans="1:5" x14ac:dyDescent="0.35">
      <c r="A126" t="s">
        <v>19</v>
      </c>
      <c r="B126">
        <v>4289</v>
      </c>
      <c r="D126" t="s">
        <v>13</v>
      </c>
      <c r="E126">
        <v>25</v>
      </c>
    </row>
    <row r="127" spans="1:5" x14ac:dyDescent="0.35">
      <c r="A127" t="s">
        <v>19</v>
      </c>
      <c r="B127">
        <v>165</v>
      </c>
      <c r="D127" t="s">
        <v>13</v>
      </c>
      <c r="E127">
        <v>3483</v>
      </c>
    </row>
    <row r="128" spans="1:5" x14ac:dyDescent="0.35">
      <c r="A128" t="s">
        <v>19</v>
      </c>
      <c r="B128">
        <v>1815</v>
      </c>
      <c r="D128" t="s">
        <v>13</v>
      </c>
      <c r="E128">
        <v>923</v>
      </c>
    </row>
    <row r="129" spans="1:5" x14ac:dyDescent="0.35">
      <c r="A129" t="s">
        <v>19</v>
      </c>
      <c r="B129">
        <v>397</v>
      </c>
      <c r="D129" t="s">
        <v>13</v>
      </c>
      <c r="E129">
        <v>1</v>
      </c>
    </row>
    <row r="130" spans="1:5" x14ac:dyDescent="0.35">
      <c r="A130" t="s">
        <v>19</v>
      </c>
      <c r="B130">
        <v>1539</v>
      </c>
      <c r="D130" t="s">
        <v>13</v>
      </c>
      <c r="E130">
        <v>33</v>
      </c>
    </row>
    <row r="131" spans="1:5" x14ac:dyDescent="0.35">
      <c r="A131" t="s">
        <v>19</v>
      </c>
      <c r="B131">
        <v>138</v>
      </c>
      <c r="D131" t="s">
        <v>13</v>
      </c>
      <c r="E131">
        <v>40</v>
      </c>
    </row>
    <row r="132" spans="1:5" x14ac:dyDescent="0.35">
      <c r="A132" t="s">
        <v>19</v>
      </c>
      <c r="B132">
        <v>3594</v>
      </c>
      <c r="D132" t="s">
        <v>13</v>
      </c>
      <c r="E132">
        <v>23</v>
      </c>
    </row>
    <row r="133" spans="1:5" x14ac:dyDescent="0.35">
      <c r="A133" t="s">
        <v>19</v>
      </c>
      <c r="B133">
        <v>5880</v>
      </c>
      <c r="D133" t="s">
        <v>13</v>
      </c>
      <c r="E133">
        <v>75</v>
      </c>
    </row>
    <row r="134" spans="1:5" x14ac:dyDescent="0.35">
      <c r="A134" t="s">
        <v>19</v>
      </c>
      <c r="B134">
        <v>112</v>
      </c>
      <c r="D134" t="s">
        <v>13</v>
      </c>
      <c r="E134">
        <v>2176</v>
      </c>
    </row>
    <row r="135" spans="1:5" x14ac:dyDescent="0.35">
      <c r="A135" t="s">
        <v>19</v>
      </c>
      <c r="B135">
        <v>943</v>
      </c>
      <c r="D135" t="s">
        <v>13</v>
      </c>
      <c r="E135">
        <v>441</v>
      </c>
    </row>
    <row r="136" spans="1:5" x14ac:dyDescent="0.35">
      <c r="A136" t="s">
        <v>19</v>
      </c>
      <c r="B136">
        <v>2468</v>
      </c>
      <c r="D136" t="s">
        <v>13</v>
      </c>
      <c r="E136">
        <v>25</v>
      </c>
    </row>
    <row r="137" spans="1:5" x14ac:dyDescent="0.35">
      <c r="A137" t="s">
        <v>19</v>
      </c>
      <c r="B137">
        <v>2551</v>
      </c>
      <c r="D137" t="s">
        <v>13</v>
      </c>
      <c r="E137">
        <v>127</v>
      </c>
    </row>
    <row r="138" spans="1:5" x14ac:dyDescent="0.35">
      <c r="A138" t="s">
        <v>19</v>
      </c>
      <c r="B138">
        <v>101</v>
      </c>
      <c r="D138" t="s">
        <v>13</v>
      </c>
      <c r="E138">
        <v>355</v>
      </c>
    </row>
    <row r="139" spans="1:5" x14ac:dyDescent="0.35">
      <c r="A139" t="s">
        <v>19</v>
      </c>
      <c r="B139">
        <v>92</v>
      </c>
      <c r="D139" t="s">
        <v>13</v>
      </c>
      <c r="E139">
        <v>44</v>
      </c>
    </row>
    <row r="140" spans="1:5" x14ac:dyDescent="0.35">
      <c r="A140" t="s">
        <v>19</v>
      </c>
      <c r="B140">
        <v>62</v>
      </c>
      <c r="D140" t="s">
        <v>13</v>
      </c>
      <c r="E140">
        <v>67</v>
      </c>
    </row>
    <row r="141" spans="1:5" x14ac:dyDescent="0.35">
      <c r="A141" t="s">
        <v>19</v>
      </c>
      <c r="B141">
        <v>149</v>
      </c>
      <c r="D141" t="s">
        <v>13</v>
      </c>
      <c r="E141">
        <v>1068</v>
      </c>
    </row>
    <row r="142" spans="1:5" x14ac:dyDescent="0.35">
      <c r="A142" t="s">
        <v>19</v>
      </c>
      <c r="B142">
        <v>329</v>
      </c>
      <c r="D142" t="s">
        <v>13</v>
      </c>
      <c r="E142">
        <v>424</v>
      </c>
    </row>
    <row r="143" spans="1:5" x14ac:dyDescent="0.35">
      <c r="A143" t="s">
        <v>19</v>
      </c>
      <c r="B143">
        <v>97</v>
      </c>
      <c r="D143" t="s">
        <v>13</v>
      </c>
      <c r="E143">
        <v>151</v>
      </c>
    </row>
    <row r="144" spans="1:5" x14ac:dyDescent="0.35">
      <c r="A144" t="s">
        <v>19</v>
      </c>
      <c r="B144">
        <v>1784</v>
      </c>
      <c r="D144" t="s">
        <v>13</v>
      </c>
      <c r="E144">
        <v>1608</v>
      </c>
    </row>
    <row r="145" spans="1:5" x14ac:dyDescent="0.35">
      <c r="A145" t="s">
        <v>19</v>
      </c>
      <c r="B145">
        <v>1684</v>
      </c>
      <c r="D145" t="s">
        <v>13</v>
      </c>
      <c r="E145">
        <v>941</v>
      </c>
    </row>
    <row r="146" spans="1:5" x14ac:dyDescent="0.35">
      <c r="A146" t="s">
        <v>19</v>
      </c>
      <c r="B146">
        <v>250</v>
      </c>
      <c r="D146" t="s">
        <v>13</v>
      </c>
      <c r="E146">
        <v>1</v>
      </c>
    </row>
    <row r="147" spans="1:5" x14ac:dyDescent="0.35">
      <c r="A147" t="s">
        <v>19</v>
      </c>
      <c r="B147">
        <v>238</v>
      </c>
      <c r="D147" t="s">
        <v>13</v>
      </c>
      <c r="E147">
        <v>40</v>
      </c>
    </row>
    <row r="148" spans="1:5" x14ac:dyDescent="0.35">
      <c r="A148" t="s">
        <v>19</v>
      </c>
      <c r="B148">
        <v>53</v>
      </c>
      <c r="D148" t="s">
        <v>13</v>
      </c>
      <c r="E148">
        <v>3015</v>
      </c>
    </row>
    <row r="149" spans="1:5" x14ac:dyDescent="0.35">
      <c r="A149" t="s">
        <v>19</v>
      </c>
      <c r="B149">
        <v>214</v>
      </c>
      <c r="D149" t="s">
        <v>13</v>
      </c>
      <c r="E149">
        <v>435</v>
      </c>
    </row>
    <row r="150" spans="1:5" x14ac:dyDescent="0.35">
      <c r="A150" t="s">
        <v>19</v>
      </c>
      <c r="B150">
        <v>222</v>
      </c>
      <c r="D150" t="s">
        <v>13</v>
      </c>
      <c r="E150">
        <v>714</v>
      </c>
    </row>
    <row r="151" spans="1:5" x14ac:dyDescent="0.35">
      <c r="A151" t="s">
        <v>19</v>
      </c>
      <c r="B151">
        <v>1884</v>
      </c>
      <c r="D151" t="s">
        <v>13</v>
      </c>
      <c r="E151">
        <v>5497</v>
      </c>
    </row>
    <row r="152" spans="1:5" x14ac:dyDescent="0.35">
      <c r="A152" t="s">
        <v>19</v>
      </c>
      <c r="B152">
        <v>218</v>
      </c>
      <c r="D152" t="s">
        <v>13</v>
      </c>
      <c r="E152">
        <v>418</v>
      </c>
    </row>
    <row r="153" spans="1:5" x14ac:dyDescent="0.35">
      <c r="A153" t="s">
        <v>19</v>
      </c>
      <c r="B153">
        <v>6465</v>
      </c>
      <c r="D153" t="s">
        <v>13</v>
      </c>
      <c r="E153">
        <v>1439</v>
      </c>
    </row>
    <row r="154" spans="1:5" x14ac:dyDescent="0.35">
      <c r="A154" t="s">
        <v>19</v>
      </c>
      <c r="B154">
        <v>59</v>
      </c>
      <c r="D154" t="s">
        <v>13</v>
      </c>
      <c r="E154">
        <v>15</v>
      </c>
    </row>
    <row r="155" spans="1:5" x14ac:dyDescent="0.35">
      <c r="A155" t="s">
        <v>19</v>
      </c>
      <c r="B155">
        <v>88</v>
      </c>
      <c r="D155" t="s">
        <v>13</v>
      </c>
      <c r="E155">
        <v>1999</v>
      </c>
    </row>
    <row r="156" spans="1:5" x14ac:dyDescent="0.35">
      <c r="A156" t="s">
        <v>19</v>
      </c>
      <c r="B156">
        <v>1697</v>
      </c>
      <c r="D156" t="s">
        <v>13</v>
      </c>
      <c r="E156">
        <v>118</v>
      </c>
    </row>
    <row r="157" spans="1:5" x14ac:dyDescent="0.35">
      <c r="A157" t="s">
        <v>19</v>
      </c>
      <c r="B157">
        <v>92</v>
      </c>
      <c r="D157" t="s">
        <v>13</v>
      </c>
      <c r="E157">
        <v>162</v>
      </c>
    </row>
    <row r="158" spans="1:5" x14ac:dyDescent="0.35">
      <c r="A158" t="s">
        <v>19</v>
      </c>
      <c r="B158">
        <v>186</v>
      </c>
      <c r="D158" t="s">
        <v>13</v>
      </c>
      <c r="E158">
        <v>83</v>
      </c>
    </row>
    <row r="159" spans="1:5" x14ac:dyDescent="0.35">
      <c r="A159" t="s">
        <v>19</v>
      </c>
      <c r="B159">
        <v>138</v>
      </c>
      <c r="D159" t="s">
        <v>13</v>
      </c>
      <c r="E159">
        <v>747</v>
      </c>
    </row>
    <row r="160" spans="1:5" x14ac:dyDescent="0.35">
      <c r="A160" t="s">
        <v>19</v>
      </c>
      <c r="B160">
        <v>261</v>
      </c>
      <c r="D160" t="s">
        <v>13</v>
      </c>
      <c r="E160">
        <v>84</v>
      </c>
    </row>
    <row r="161" spans="1:5" x14ac:dyDescent="0.35">
      <c r="A161" t="s">
        <v>19</v>
      </c>
      <c r="B161">
        <v>107</v>
      </c>
      <c r="D161" t="s">
        <v>13</v>
      </c>
      <c r="E161">
        <v>91</v>
      </c>
    </row>
    <row r="162" spans="1:5" x14ac:dyDescent="0.35">
      <c r="A162" t="s">
        <v>19</v>
      </c>
      <c r="B162">
        <v>199</v>
      </c>
      <c r="D162" t="s">
        <v>13</v>
      </c>
      <c r="E162">
        <v>792</v>
      </c>
    </row>
    <row r="163" spans="1:5" x14ac:dyDescent="0.35">
      <c r="A163" t="s">
        <v>19</v>
      </c>
      <c r="B163">
        <v>5512</v>
      </c>
      <c r="D163" t="s">
        <v>13</v>
      </c>
      <c r="E163">
        <v>32</v>
      </c>
    </row>
    <row r="164" spans="1:5" x14ac:dyDescent="0.35">
      <c r="A164" t="s">
        <v>19</v>
      </c>
      <c r="B164">
        <v>86</v>
      </c>
      <c r="D164" t="s">
        <v>13</v>
      </c>
      <c r="E164">
        <v>186</v>
      </c>
    </row>
    <row r="165" spans="1:5" x14ac:dyDescent="0.35">
      <c r="A165" t="s">
        <v>19</v>
      </c>
      <c r="B165">
        <v>2768</v>
      </c>
      <c r="D165" t="s">
        <v>13</v>
      </c>
      <c r="E165">
        <v>605</v>
      </c>
    </row>
    <row r="166" spans="1:5" x14ac:dyDescent="0.35">
      <c r="A166" t="s">
        <v>19</v>
      </c>
      <c r="B166">
        <v>48</v>
      </c>
      <c r="D166" t="s">
        <v>13</v>
      </c>
      <c r="E166">
        <v>1</v>
      </c>
    </row>
    <row r="167" spans="1:5" x14ac:dyDescent="0.35">
      <c r="A167" t="s">
        <v>19</v>
      </c>
      <c r="B167">
        <v>87</v>
      </c>
      <c r="D167" t="s">
        <v>13</v>
      </c>
      <c r="E167">
        <v>31</v>
      </c>
    </row>
    <row r="168" spans="1:5" x14ac:dyDescent="0.35">
      <c r="A168" t="s">
        <v>19</v>
      </c>
      <c r="B168">
        <v>1894</v>
      </c>
      <c r="D168" t="s">
        <v>13</v>
      </c>
      <c r="E168">
        <v>1181</v>
      </c>
    </row>
    <row r="169" spans="1:5" x14ac:dyDescent="0.35">
      <c r="A169" t="s">
        <v>19</v>
      </c>
      <c r="B169">
        <v>282</v>
      </c>
      <c r="D169" t="s">
        <v>13</v>
      </c>
      <c r="E169">
        <v>39</v>
      </c>
    </row>
    <row r="170" spans="1:5" x14ac:dyDescent="0.35">
      <c r="A170" t="s">
        <v>19</v>
      </c>
      <c r="B170">
        <v>116</v>
      </c>
      <c r="D170" t="s">
        <v>13</v>
      </c>
      <c r="E170">
        <v>46</v>
      </c>
    </row>
    <row r="171" spans="1:5" x14ac:dyDescent="0.35">
      <c r="A171" t="s">
        <v>19</v>
      </c>
      <c r="B171">
        <v>83</v>
      </c>
      <c r="D171" t="s">
        <v>13</v>
      </c>
      <c r="E171">
        <v>105</v>
      </c>
    </row>
    <row r="172" spans="1:5" x14ac:dyDescent="0.35">
      <c r="A172" t="s">
        <v>19</v>
      </c>
      <c r="B172">
        <v>91</v>
      </c>
      <c r="D172" t="s">
        <v>13</v>
      </c>
      <c r="E172">
        <v>535</v>
      </c>
    </row>
    <row r="173" spans="1:5" x14ac:dyDescent="0.35">
      <c r="A173" t="s">
        <v>19</v>
      </c>
      <c r="B173">
        <v>546</v>
      </c>
      <c r="D173" t="s">
        <v>13</v>
      </c>
      <c r="E173">
        <v>16</v>
      </c>
    </row>
    <row r="174" spans="1:5" x14ac:dyDescent="0.35">
      <c r="A174" t="s">
        <v>19</v>
      </c>
      <c r="B174">
        <v>393</v>
      </c>
      <c r="D174" t="s">
        <v>13</v>
      </c>
      <c r="E174">
        <v>575</v>
      </c>
    </row>
    <row r="175" spans="1:5" x14ac:dyDescent="0.35">
      <c r="A175" t="s">
        <v>19</v>
      </c>
      <c r="B175">
        <v>133</v>
      </c>
      <c r="D175" t="s">
        <v>13</v>
      </c>
      <c r="E175">
        <v>1120</v>
      </c>
    </row>
    <row r="176" spans="1:5" x14ac:dyDescent="0.35">
      <c r="A176" t="s">
        <v>19</v>
      </c>
      <c r="B176">
        <v>254</v>
      </c>
      <c r="D176" t="s">
        <v>13</v>
      </c>
      <c r="E176">
        <v>113</v>
      </c>
    </row>
    <row r="177" spans="1:5" x14ac:dyDescent="0.35">
      <c r="A177" t="s">
        <v>19</v>
      </c>
      <c r="B177">
        <v>176</v>
      </c>
      <c r="D177" t="s">
        <v>13</v>
      </c>
      <c r="E177">
        <v>1538</v>
      </c>
    </row>
    <row r="178" spans="1:5" x14ac:dyDescent="0.35">
      <c r="A178" t="s">
        <v>19</v>
      </c>
      <c r="B178">
        <v>337</v>
      </c>
      <c r="D178" t="s">
        <v>13</v>
      </c>
      <c r="E178">
        <v>9</v>
      </c>
    </row>
    <row r="179" spans="1:5" x14ac:dyDescent="0.35">
      <c r="A179" t="s">
        <v>19</v>
      </c>
      <c r="B179">
        <v>107</v>
      </c>
      <c r="D179" t="s">
        <v>13</v>
      </c>
      <c r="E179">
        <v>554</v>
      </c>
    </row>
    <row r="180" spans="1:5" x14ac:dyDescent="0.35">
      <c r="A180" t="s">
        <v>19</v>
      </c>
      <c r="B180">
        <v>183</v>
      </c>
      <c r="D180" t="s">
        <v>13</v>
      </c>
      <c r="E180">
        <v>648</v>
      </c>
    </row>
    <row r="181" spans="1:5" x14ac:dyDescent="0.35">
      <c r="A181" t="s">
        <v>19</v>
      </c>
      <c r="B181">
        <v>72</v>
      </c>
      <c r="D181" t="s">
        <v>13</v>
      </c>
      <c r="E181">
        <v>21</v>
      </c>
    </row>
    <row r="182" spans="1:5" x14ac:dyDescent="0.35">
      <c r="A182" t="s">
        <v>19</v>
      </c>
      <c r="B182">
        <v>295</v>
      </c>
      <c r="D182" t="s">
        <v>13</v>
      </c>
      <c r="E182">
        <v>54</v>
      </c>
    </row>
    <row r="183" spans="1:5" x14ac:dyDescent="0.35">
      <c r="A183" t="s">
        <v>19</v>
      </c>
      <c r="B183">
        <v>142</v>
      </c>
      <c r="D183" t="s">
        <v>13</v>
      </c>
      <c r="E183">
        <v>120</v>
      </c>
    </row>
    <row r="184" spans="1:5" x14ac:dyDescent="0.35">
      <c r="A184" t="s">
        <v>19</v>
      </c>
      <c r="B184">
        <v>85</v>
      </c>
      <c r="D184" t="s">
        <v>13</v>
      </c>
      <c r="E184">
        <v>579</v>
      </c>
    </row>
    <row r="185" spans="1:5" x14ac:dyDescent="0.35">
      <c r="A185" t="s">
        <v>19</v>
      </c>
      <c r="B185">
        <v>659</v>
      </c>
      <c r="D185" t="s">
        <v>13</v>
      </c>
      <c r="E185">
        <v>2072</v>
      </c>
    </row>
    <row r="186" spans="1:5" x14ac:dyDescent="0.35">
      <c r="A186" t="s">
        <v>19</v>
      </c>
      <c r="B186">
        <v>121</v>
      </c>
      <c r="D186" t="s">
        <v>13</v>
      </c>
      <c r="E186">
        <v>0</v>
      </c>
    </row>
    <row r="187" spans="1:5" x14ac:dyDescent="0.35">
      <c r="A187" t="s">
        <v>19</v>
      </c>
      <c r="B187">
        <v>3742</v>
      </c>
      <c r="D187" t="s">
        <v>13</v>
      </c>
      <c r="E187">
        <v>1796</v>
      </c>
    </row>
    <row r="188" spans="1:5" x14ac:dyDescent="0.35">
      <c r="A188" t="s">
        <v>19</v>
      </c>
      <c r="B188">
        <v>223</v>
      </c>
      <c r="D188" t="s">
        <v>13</v>
      </c>
      <c r="E188">
        <v>62</v>
      </c>
    </row>
    <row r="189" spans="1:5" x14ac:dyDescent="0.35">
      <c r="A189" t="s">
        <v>19</v>
      </c>
      <c r="B189">
        <v>133</v>
      </c>
      <c r="D189" t="s">
        <v>13</v>
      </c>
      <c r="E189">
        <v>347</v>
      </c>
    </row>
    <row r="190" spans="1:5" x14ac:dyDescent="0.35">
      <c r="A190" t="s">
        <v>19</v>
      </c>
      <c r="B190">
        <v>5168</v>
      </c>
      <c r="D190" t="s">
        <v>13</v>
      </c>
      <c r="E190">
        <v>19</v>
      </c>
    </row>
    <row r="191" spans="1:5" x14ac:dyDescent="0.35">
      <c r="A191" t="s">
        <v>19</v>
      </c>
      <c r="B191">
        <v>307</v>
      </c>
      <c r="D191" t="s">
        <v>13</v>
      </c>
      <c r="E191">
        <v>1258</v>
      </c>
    </row>
    <row r="192" spans="1:5" x14ac:dyDescent="0.35">
      <c r="A192" t="s">
        <v>19</v>
      </c>
      <c r="B192">
        <v>2441</v>
      </c>
      <c r="D192" t="s">
        <v>13</v>
      </c>
      <c r="E192">
        <v>362</v>
      </c>
    </row>
    <row r="193" spans="1:5" x14ac:dyDescent="0.35">
      <c r="A193" t="s">
        <v>19</v>
      </c>
      <c r="B193">
        <v>1385</v>
      </c>
      <c r="D193" t="s">
        <v>13</v>
      </c>
      <c r="E193">
        <v>133</v>
      </c>
    </row>
    <row r="194" spans="1:5" x14ac:dyDescent="0.35">
      <c r="A194" t="s">
        <v>19</v>
      </c>
      <c r="B194">
        <v>190</v>
      </c>
      <c r="D194" t="s">
        <v>13</v>
      </c>
      <c r="E194">
        <v>846</v>
      </c>
    </row>
    <row r="195" spans="1:5" x14ac:dyDescent="0.35">
      <c r="A195" t="s">
        <v>19</v>
      </c>
      <c r="B195">
        <v>470</v>
      </c>
      <c r="D195" t="s">
        <v>13</v>
      </c>
      <c r="E195">
        <v>10</v>
      </c>
    </row>
    <row r="196" spans="1:5" x14ac:dyDescent="0.35">
      <c r="A196" t="s">
        <v>19</v>
      </c>
      <c r="B196">
        <v>253</v>
      </c>
      <c r="D196" t="s">
        <v>13</v>
      </c>
      <c r="E196">
        <v>191</v>
      </c>
    </row>
    <row r="197" spans="1:5" x14ac:dyDescent="0.35">
      <c r="A197" t="s">
        <v>19</v>
      </c>
      <c r="B197">
        <v>1113</v>
      </c>
      <c r="D197" t="s">
        <v>13</v>
      </c>
      <c r="E197">
        <v>1979</v>
      </c>
    </row>
    <row r="198" spans="1:5" x14ac:dyDescent="0.35">
      <c r="A198" t="s">
        <v>19</v>
      </c>
      <c r="B198">
        <v>2283</v>
      </c>
      <c r="D198" t="s">
        <v>13</v>
      </c>
      <c r="E198">
        <v>63</v>
      </c>
    </row>
    <row r="199" spans="1:5" x14ac:dyDescent="0.35">
      <c r="A199" t="s">
        <v>19</v>
      </c>
      <c r="B199">
        <v>1095</v>
      </c>
      <c r="D199" t="s">
        <v>13</v>
      </c>
      <c r="E199">
        <v>6080</v>
      </c>
    </row>
    <row r="200" spans="1:5" x14ac:dyDescent="0.35">
      <c r="A200" t="s">
        <v>19</v>
      </c>
      <c r="B200">
        <v>1690</v>
      </c>
      <c r="D200" t="s">
        <v>13</v>
      </c>
      <c r="E200">
        <v>80</v>
      </c>
    </row>
    <row r="201" spans="1:5" x14ac:dyDescent="0.35">
      <c r="A201" t="s">
        <v>19</v>
      </c>
      <c r="B201">
        <v>191</v>
      </c>
      <c r="D201" t="s">
        <v>13</v>
      </c>
      <c r="E201">
        <v>9</v>
      </c>
    </row>
    <row r="202" spans="1:5" x14ac:dyDescent="0.35">
      <c r="A202" t="s">
        <v>19</v>
      </c>
      <c r="B202">
        <v>2013</v>
      </c>
      <c r="D202" t="s">
        <v>13</v>
      </c>
      <c r="E202">
        <v>1784</v>
      </c>
    </row>
    <row r="203" spans="1:5" x14ac:dyDescent="0.35">
      <c r="A203" t="s">
        <v>19</v>
      </c>
      <c r="B203">
        <v>1703</v>
      </c>
      <c r="D203" t="s">
        <v>13</v>
      </c>
      <c r="E203">
        <v>243</v>
      </c>
    </row>
    <row r="204" spans="1:5" x14ac:dyDescent="0.35">
      <c r="A204" t="s">
        <v>19</v>
      </c>
      <c r="B204">
        <v>80</v>
      </c>
      <c r="D204" t="s">
        <v>13</v>
      </c>
      <c r="E204">
        <v>1296</v>
      </c>
    </row>
    <row r="205" spans="1:5" x14ac:dyDescent="0.35">
      <c r="A205" t="s">
        <v>19</v>
      </c>
      <c r="B205">
        <v>41</v>
      </c>
      <c r="D205" t="s">
        <v>13</v>
      </c>
      <c r="E205">
        <v>77</v>
      </c>
    </row>
    <row r="206" spans="1:5" x14ac:dyDescent="0.35">
      <c r="A206" t="s">
        <v>19</v>
      </c>
      <c r="B206">
        <v>187</v>
      </c>
      <c r="D206" t="s">
        <v>13</v>
      </c>
      <c r="E206">
        <v>395</v>
      </c>
    </row>
    <row r="207" spans="1:5" x14ac:dyDescent="0.35">
      <c r="A207" t="s">
        <v>19</v>
      </c>
      <c r="B207">
        <v>2875</v>
      </c>
      <c r="D207" t="s">
        <v>13</v>
      </c>
      <c r="E207">
        <v>49</v>
      </c>
    </row>
    <row r="208" spans="1:5" x14ac:dyDescent="0.35">
      <c r="A208" t="s">
        <v>19</v>
      </c>
      <c r="B208">
        <v>88</v>
      </c>
      <c r="D208" t="s">
        <v>13</v>
      </c>
      <c r="E208">
        <v>180</v>
      </c>
    </row>
    <row r="209" spans="1:5" x14ac:dyDescent="0.35">
      <c r="A209" t="s">
        <v>19</v>
      </c>
      <c r="B209">
        <v>191</v>
      </c>
      <c r="D209" t="s">
        <v>13</v>
      </c>
      <c r="E209">
        <v>2690</v>
      </c>
    </row>
    <row r="210" spans="1:5" x14ac:dyDescent="0.35">
      <c r="A210" t="s">
        <v>19</v>
      </c>
      <c r="B210">
        <v>139</v>
      </c>
      <c r="D210" t="s">
        <v>13</v>
      </c>
      <c r="E210">
        <v>2779</v>
      </c>
    </row>
    <row r="211" spans="1:5" x14ac:dyDescent="0.35">
      <c r="A211" t="s">
        <v>19</v>
      </c>
      <c r="B211">
        <v>186</v>
      </c>
      <c r="D211" t="s">
        <v>13</v>
      </c>
      <c r="E211">
        <v>92</v>
      </c>
    </row>
    <row r="212" spans="1:5" x14ac:dyDescent="0.35">
      <c r="A212" t="s">
        <v>19</v>
      </c>
      <c r="B212">
        <v>112</v>
      </c>
      <c r="D212" t="s">
        <v>13</v>
      </c>
      <c r="E212">
        <v>1028</v>
      </c>
    </row>
    <row r="213" spans="1:5" x14ac:dyDescent="0.35">
      <c r="A213" t="s">
        <v>19</v>
      </c>
      <c r="B213">
        <v>101</v>
      </c>
      <c r="D213" t="s">
        <v>13</v>
      </c>
      <c r="E213">
        <v>26</v>
      </c>
    </row>
    <row r="214" spans="1:5" x14ac:dyDescent="0.35">
      <c r="A214" t="s">
        <v>19</v>
      </c>
      <c r="B214">
        <v>206</v>
      </c>
      <c r="D214" t="s">
        <v>13</v>
      </c>
      <c r="E214">
        <v>1790</v>
      </c>
    </row>
    <row r="215" spans="1:5" x14ac:dyDescent="0.35">
      <c r="A215" t="s">
        <v>19</v>
      </c>
      <c r="B215">
        <v>154</v>
      </c>
      <c r="D215" t="s">
        <v>13</v>
      </c>
      <c r="E215">
        <v>37</v>
      </c>
    </row>
    <row r="216" spans="1:5" x14ac:dyDescent="0.35">
      <c r="A216" t="s">
        <v>19</v>
      </c>
      <c r="B216">
        <v>5966</v>
      </c>
      <c r="D216" t="s">
        <v>13</v>
      </c>
      <c r="E216">
        <v>35</v>
      </c>
    </row>
    <row r="217" spans="1:5" x14ac:dyDescent="0.35">
      <c r="A217" t="s">
        <v>19</v>
      </c>
      <c r="B217">
        <v>169</v>
      </c>
      <c r="D217" t="s">
        <v>13</v>
      </c>
      <c r="E217">
        <v>558</v>
      </c>
    </row>
    <row r="218" spans="1:5" x14ac:dyDescent="0.35">
      <c r="A218" t="s">
        <v>19</v>
      </c>
      <c r="B218">
        <v>2106</v>
      </c>
      <c r="D218" t="s">
        <v>13</v>
      </c>
      <c r="E218">
        <v>64</v>
      </c>
    </row>
    <row r="219" spans="1:5" x14ac:dyDescent="0.35">
      <c r="A219" t="s">
        <v>19</v>
      </c>
      <c r="B219">
        <v>131</v>
      </c>
      <c r="D219" t="s">
        <v>13</v>
      </c>
      <c r="E219">
        <v>245</v>
      </c>
    </row>
    <row r="220" spans="1:5" x14ac:dyDescent="0.35">
      <c r="A220" t="s">
        <v>19</v>
      </c>
      <c r="B220">
        <v>84</v>
      </c>
      <c r="D220" t="s">
        <v>13</v>
      </c>
      <c r="E220">
        <v>71</v>
      </c>
    </row>
    <row r="221" spans="1:5" x14ac:dyDescent="0.35">
      <c r="A221" t="s">
        <v>19</v>
      </c>
      <c r="B221">
        <v>155</v>
      </c>
      <c r="D221" t="s">
        <v>13</v>
      </c>
      <c r="E221">
        <v>42</v>
      </c>
    </row>
    <row r="222" spans="1:5" x14ac:dyDescent="0.35">
      <c r="A222" t="s">
        <v>19</v>
      </c>
      <c r="B222">
        <v>189</v>
      </c>
      <c r="D222" t="s">
        <v>13</v>
      </c>
      <c r="E222">
        <v>156</v>
      </c>
    </row>
    <row r="223" spans="1:5" x14ac:dyDescent="0.35">
      <c r="A223" t="s">
        <v>19</v>
      </c>
      <c r="B223">
        <v>4799</v>
      </c>
      <c r="D223" t="s">
        <v>13</v>
      </c>
      <c r="E223">
        <v>1368</v>
      </c>
    </row>
    <row r="224" spans="1:5" x14ac:dyDescent="0.35">
      <c r="A224" t="s">
        <v>19</v>
      </c>
      <c r="B224">
        <v>1137</v>
      </c>
      <c r="D224" t="s">
        <v>13</v>
      </c>
      <c r="E224">
        <v>102</v>
      </c>
    </row>
    <row r="225" spans="1:5" x14ac:dyDescent="0.35">
      <c r="A225" t="s">
        <v>19</v>
      </c>
      <c r="B225">
        <v>1152</v>
      </c>
      <c r="D225" t="s">
        <v>13</v>
      </c>
      <c r="E225">
        <v>86</v>
      </c>
    </row>
    <row r="226" spans="1:5" x14ac:dyDescent="0.35">
      <c r="A226" t="s">
        <v>19</v>
      </c>
      <c r="B226">
        <v>50</v>
      </c>
      <c r="D226" t="s">
        <v>13</v>
      </c>
      <c r="E226">
        <v>253</v>
      </c>
    </row>
    <row r="227" spans="1:5" x14ac:dyDescent="0.35">
      <c r="A227" t="s">
        <v>19</v>
      </c>
      <c r="B227">
        <v>3059</v>
      </c>
      <c r="D227" t="s">
        <v>13</v>
      </c>
      <c r="E227">
        <v>157</v>
      </c>
    </row>
    <row r="228" spans="1:5" x14ac:dyDescent="0.35">
      <c r="A228" t="s">
        <v>19</v>
      </c>
      <c r="B228">
        <v>34</v>
      </c>
      <c r="D228" t="s">
        <v>13</v>
      </c>
      <c r="E228">
        <v>183</v>
      </c>
    </row>
    <row r="229" spans="1:5" x14ac:dyDescent="0.35">
      <c r="A229" t="s">
        <v>19</v>
      </c>
      <c r="B229">
        <v>220</v>
      </c>
      <c r="D229" t="s">
        <v>13</v>
      </c>
      <c r="E229">
        <v>82</v>
      </c>
    </row>
    <row r="230" spans="1:5" x14ac:dyDescent="0.35">
      <c r="A230" t="s">
        <v>19</v>
      </c>
      <c r="B230">
        <v>1604</v>
      </c>
      <c r="D230" t="s">
        <v>13</v>
      </c>
      <c r="E230">
        <v>1</v>
      </c>
    </row>
    <row r="231" spans="1:5" x14ac:dyDescent="0.35">
      <c r="A231" t="s">
        <v>19</v>
      </c>
      <c r="B231">
        <v>454</v>
      </c>
      <c r="D231" t="s">
        <v>13</v>
      </c>
      <c r="E231">
        <v>1198</v>
      </c>
    </row>
    <row r="232" spans="1:5" x14ac:dyDescent="0.35">
      <c r="A232" t="s">
        <v>19</v>
      </c>
      <c r="B232">
        <v>123</v>
      </c>
      <c r="D232" t="s">
        <v>13</v>
      </c>
      <c r="E232">
        <v>648</v>
      </c>
    </row>
    <row r="233" spans="1:5" x14ac:dyDescent="0.35">
      <c r="A233" t="s">
        <v>19</v>
      </c>
      <c r="B233">
        <v>299</v>
      </c>
      <c r="D233" t="s">
        <v>13</v>
      </c>
      <c r="E233">
        <v>64</v>
      </c>
    </row>
    <row r="234" spans="1:5" x14ac:dyDescent="0.35">
      <c r="A234" t="s">
        <v>19</v>
      </c>
      <c r="B234">
        <v>2237</v>
      </c>
      <c r="D234" t="s">
        <v>13</v>
      </c>
      <c r="E234">
        <v>62</v>
      </c>
    </row>
    <row r="235" spans="1:5" x14ac:dyDescent="0.35">
      <c r="A235" t="s">
        <v>19</v>
      </c>
      <c r="B235">
        <v>645</v>
      </c>
      <c r="D235" t="s">
        <v>13</v>
      </c>
      <c r="E235">
        <v>750</v>
      </c>
    </row>
    <row r="236" spans="1:5" x14ac:dyDescent="0.35">
      <c r="A236" t="s">
        <v>19</v>
      </c>
      <c r="B236">
        <v>484</v>
      </c>
      <c r="D236" t="s">
        <v>13</v>
      </c>
      <c r="E236">
        <v>105</v>
      </c>
    </row>
    <row r="237" spans="1:5" x14ac:dyDescent="0.35">
      <c r="A237" t="s">
        <v>19</v>
      </c>
      <c r="B237">
        <v>154</v>
      </c>
      <c r="D237" t="s">
        <v>13</v>
      </c>
      <c r="E237">
        <v>2604</v>
      </c>
    </row>
    <row r="238" spans="1:5" x14ac:dyDescent="0.35">
      <c r="A238" t="s">
        <v>19</v>
      </c>
      <c r="B238">
        <v>82</v>
      </c>
      <c r="D238" t="s">
        <v>13</v>
      </c>
      <c r="E238">
        <v>65</v>
      </c>
    </row>
    <row r="239" spans="1:5" x14ac:dyDescent="0.35">
      <c r="A239" t="s">
        <v>19</v>
      </c>
      <c r="B239">
        <v>134</v>
      </c>
      <c r="D239" t="s">
        <v>13</v>
      </c>
      <c r="E239">
        <v>94</v>
      </c>
    </row>
    <row r="240" spans="1:5" x14ac:dyDescent="0.35">
      <c r="A240" t="s">
        <v>19</v>
      </c>
      <c r="B240">
        <v>5203</v>
      </c>
      <c r="D240" t="s">
        <v>13</v>
      </c>
      <c r="E240">
        <v>257</v>
      </c>
    </row>
    <row r="241" spans="1:5" x14ac:dyDescent="0.35">
      <c r="A241" t="s">
        <v>19</v>
      </c>
      <c r="B241">
        <v>94</v>
      </c>
      <c r="D241" t="s">
        <v>13</v>
      </c>
      <c r="E241">
        <v>2928</v>
      </c>
    </row>
    <row r="242" spans="1:5" x14ac:dyDescent="0.35">
      <c r="A242" t="s">
        <v>19</v>
      </c>
      <c r="B242">
        <v>205</v>
      </c>
      <c r="D242" t="s">
        <v>13</v>
      </c>
      <c r="E242">
        <v>4697</v>
      </c>
    </row>
    <row r="243" spans="1:5" x14ac:dyDescent="0.35">
      <c r="A243" t="s">
        <v>19</v>
      </c>
      <c r="B243">
        <v>92</v>
      </c>
      <c r="D243" t="s">
        <v>13</v>
      </c>
      <c r="E243">
        <v>2915</v>
      </c>
    </row>
    <row r="244" spans="1:5" x14ac:dyDescent="0.35">
      <c r="A244" t="s">
        <v>19</v>
      </c>
      <c r="B244">
        <v>219</v>
      </c>
      <c r="D244" t="s">
        <v>13</v>
      </c>
      <c r="E244">
        <v>18</v>
      </c>
    </row>
    <row r="245" spans="1:5" x14ac:dyDescent="0.35">
      <c r="A245" t="s">
        <v>19</v>
      </c>
      <c r="B245">
        <v>2526</v>
      </c>
      <c r="D245" t="s">
        <v>13</v>
      </c>
      <c r="E245">
        <v>602</v>
      </c>
    </row>
    <row r="246" spans="1:5" x14ac:dyDescent="0.35">
      <c r="A246" t="s">
        <v>19</v>
      </c>
      <c r="B246">
        <v>94</v>
      </c>
      <c r="D246" t="s">
        <v>13</v>
      </c>
      <c r="E246">
        <v>1</v>
      </c>
    </row>
    <row r="247" spans="1:5" x14ac:dyDescent="0.35">
      <c r="A247" t="s">
        <v>19</v>
      </c>
      <c r="B247">
        <v>1713</v>
      </c>
      <c r="D247" t="s">
        <v>13</v>
      </c>
      <c r="E247">
        <v>3868</v>
      </c>
    </row>
    <row r="248" spans="1:5" x14ac:dyDescent="0.35">
      <c r="A248" t="s">
        <v>19</v>
      </c>
      <c r="B248">
        <v>249</v>
      </c>
      <c r="D248" t="s">
        <v>13</v>
      </c>
      <c r="E248">
        <v>504</v>
      </c>
    </row>
    <row r="249" spans="1:5" x14ac:dyDescent="0.35">
      <c r="A249" t="s">
        <v>19</v>
      </c>
      <c r="B249">
        <v>192</v>
      </c>
      <c r="D249" t="s">
        <v>13</v>
      </c>
      <c r="E249">
        <v>14</v>
      </c>
    </row>
    <row r="250" spans="1:5" x14ac:dyDescent="0.35">
      <c r="A250" t="s">
        <v>19</v>
      </c>
      <c r="B250">
        <v>247</v>
      </c>
      <c r="D250" t="s">
        <v>13</v>
      </c>
      <c r="E250">
        <v>750</v>
      </c>
    </row>
    <row r="251" spans="1:5" x14ac:dyDescent="0.35">
      <c r="A251" t="s">
        <v>19</v>
      </c>
      <c r="B251">
        <v>2293</v>
      </c>
      <c r="D251" t="s">
        <v>13</v>
      </c>
      <c r="E251">
        <v>77</v>
      </c>
    </row>
    <row r="252" spans="1:5" x14ac:dyDescent="0.35">
      <c r="A252" t="s">
        <v>19</v>
      </c>
      <c r="B252">
        <v>3131</v>
      </c>
      <c r="D252" t="s">
        <v>13</v>
      </c>
      <c r="E252">
        <v>752</v>
      </c>
    </row>
    <row r="253" spans="1:5" x14ac:dyDescent="0.35">
      <c r="A253" t="s">
        <v>19</v>
      </c>
      <c r="B253">
        <v>143</v>
      </c>
      <c r="D253" t="s">
        <v>13</v>
      </c>
      <c r="E253">
        <v>131</v>
      </c>
    </row>
    <row r="254" spans="1:5" x14ac:dyDescent="0.35">
      <c r="A254" t="s">
        <v>19</v>
      </c>
      <c r="B254">
        <v>296</v>
      </c>
      <c r="D254" t="s">
        <v>13</v>
      </c>
      <c r="E254">
        <v>87</v>
      </c>
    </row>
    <row r="255" spans="1:5" x14ac:dyDescent="0.35">
      <c r="A255" t="s">
        <v>19</v>
      </c>
      <c r="B255">
        <v>170</v>
      </c>
      <c r="D255" t="s">
        <v>13</v>
      </c>
      <c r="E255">
        <v>1063</v>
      </c>
    </row>
    <row r="256" spans="1:5" x14ac:dyDescent="0.35">
      <c r="A256" t="s">
        <v>19</v>
      </c>
      <c r="B256">
        <v>86</v>
      </c>
      <c r="D256" t="s">
        <v>13</v>
      </c>
      <c r="E256">
        <v>76</v>
      </c>
    </row>
    <row r="257" spans="1:5" x14ac:dyDescent="0.35">
      <c r="A257" t="s">
        <v>19</v>
      </c>
      <c r="B257">
        <v>6286</v>
      </c>
      <c r="D257" t="s">
        <v>13</v>
      </c>
      <c r="E257">
        <v>4428</v>
      </c>
    </row>
    <row r="258" spans="1:5" x14ac:dyDescent="0.35">
      <c r="A258" t="s">
        <v>19</v>
      </c>
      <c r="B258">
        <v>3727</v>
      </c>
      <c r="D258" t="s">
        <v>13</v>
      </c>
      <c r="E258">
        <v>58</v>
      </c>
    </row>
    <row r="259" spans="1:5" x14ac:dyDescent="0.35">
      <c r="A259" t="s">
        <v>19</v>
      </c>
      <c r="B259">
        <v>1605</v>
      </c>
      <c r="D259" t="s">
        <v>13</v>
      </c>
      <c r="E259">
        <v>111</v>
      </c>
    </row>
    <row r="260" spans="1:5" x14ac:dyDescent="0.35">
      <c r="A260" t="s">
        <v>19</v>
      </c>
      <c r="B260">
        <v>2120</v>
      </c>
      <c r="D260" t="s">
        <v>13</v>
      </c>
      <c r="E260">
        <v>2955</v>
      </c>
    </row>
    <row r="261" spans="1:5" x14ac:dyDescent="0.35">
      <c r="A261" t="s">
        <v>19</v>
      </c>
      <c r="B261">
        <v>50</v>
      </c>
      <c r="D261" t="s">
        <v>13</v>
      </c>
      <c r="E261">
        <v>1657</v>
      </c>
    </row>
    <row r="262" spans="1:5" x14ac:dyDescent="0.35">
      <c r="A262" t="s">
        <v>19</v>
      </c>
      <c r="B262">
        <v>2080</v>
      </c>
      <c r="D262" t="s">
        <v>13</v>
      </c>
      <c r="E262">
        <v>926</v>
      </c>
    </row>
    <row r="263" spans="1:5" x14ac:dyDescent="0.35">
      <c r="A263" t="s">
        <v>19</v>
      </c>
      <c r="B263">
        <v>2105</v>
      </c>
      <c r="D263" t="s">
        <v>13</v>
      </c>
      <c r="E263">
        <v>77</v>
      </c>
    </row>
    <row r="264" spans="1:5" x14ac:dyDescent="0.35">
      <c r="A264" t="s">
        <v>19</v>
      </c>
      <c r="B264">
        <v>2436</v>
      </c>
      <c r="D264" t="s">
        <v>13</v>
      </c>
      <c r="E264">
        <v>1748</v>
      </c>
    </row>
    <row r="265" spans="1:5" x14ac:dyDescent="0.35">
      <c r="A265" t="s">
        <v>19</v>
      </c>
      <c r="B265">
        <v>80</v>
      </c>
      <c r="D265" t="s">
        <v>13</v>
      </c>
      <c r="E265">
        <v>79</v>
      </c>
    </row>
    <row r="266" spans="1:5" x14ac:dyDescent="0.35">
      <c r="A266" t="s">
        <v>19</v>
      </c>
      <c r="B266">
        <v>42</v>
      </c>
      <c r="D266" t="s">
        <v>13</v>
      </c>
      <c r="E266">
        <v>889</v>
      </c>
    </row>
    <row r="267" spans="1:5" x14ac:dyDescent="0.35">
      <c r="A267" t="s">
        <v>19</v>
      </c>
      <c r="B267">
        <v>139</v>
      </c>
      <c r="D267" t="s">
        <v>13</v>
      </c>
      <c r="E267">
        <v>56</v>
      </c>
    </row>
    <row r="268" spans="1:5" x14ac:dyDescent="0.35">
      <c r="A268" t="s">
        <v>19</v>
      </c>
      <c r="B268">
        <v>159</v>
      </c>
      <c r="D268" t="s">
        <v>13</v>
      </c>
      <c r="E268">
        <v>1</v>
      </c>
    </row>
    <row r="269" spans="1:5" x14ac:dyDescent="0.35">
      <c r="A269" t="s">
        <v>19</v>
      </c>
      <c r="B269">
        <v>381</v>
      </c>
      <c r="D269" t="s">
        <v>13</v>
      </c>
      <c r="E269">
        <v>83</v>
      </c>
    </row>
    <row r="270" spans="1:5" x14ac:dyDescent="0.35">
      <c r="A270" t="s">
        <v>19</v>
      </c>
      <c r="B270">
        <v>194</v>
      </c>
      <c r="D270" t="s">
        <v>13</v>
      </c>
      <c r="E270">
        <v>2025</v>
      </c>
    </row>
    <row r="271" spans="1:5" x14ac:dyDescent="0.35">
      <c r="A271" t="s">
        <v>19</v>
      </c>
      <c r="B271">
        <v>106</v>
      </c>
      <c r="D271" t="s">
        <v>13</v>
      </c>
      <c r="E271">
        <v>14</v>
      </c>
    </row>
    <row r="272" spans="1:5" x14ac:dyDescent="0.35">
      <c r="A272" t="s">
        <v>19</v>
      </c>
      <c r="B272">
        <v>142</v>
      </c>
      <c r="D272" t="s">
        <v>13</v>
      </c>
      <c r="E272">
        <v>656</v>
      </c>
    </row>
    <row r="273" spans="1:5" x14ac:dyDescent="0.35">
      <c r="A273" t="s">
        <v>19</v>
      </c>
      <c r="B273">
        <v>211</v>
      </c>
      <c r="D273" t="s">
        <v>13</v>
      </c>
      <c r="E273">
        <v>1596</v>
      </c>
    </row>
    <row r="274" spans="1:5" x14ac:dyDescent="0.35">
      <c r="A274" t="s">
        <v>19</v>
      </c>
      <c r="B274">
        <v>2756</v>
      </c>
      <c r="D274" t="s">
        <v>13</v>
      </c>
      <c r="E274">
        <v>10</v>
      </c>
    </row>
    <row r="275" spans="1:5" x14ac:dyDescent="0.35">
      <c r="A275" t="s">
        <v>19</v>
      </c>
      <c r="B275">
        <v>173</v>
      </c>
      <c r="D275" t="s">
        <v>13</v>
      </c>
      <c r="E275">
        <v>1121</v>
      </c>
    </row>
    <row r="276" spans="1:5" x14ac:dyDescent="0.35">
      <c r="A276" t="s">
        <v>19</v>
      </c>
      <c r="B276">
        <v>87</v>
      </c>
      <c r="D276" t="s">
        <v>13</v>
      </c>
      <c r="E276">
        <v>15</v>
      </c>
    </row>
    <row r="277" spans="1:5" x14ac:dyDescent="0.35">
      <c r="A277" t="s">
        <v>19</v>
      </c>
      <c r="B277">
        <v>1572</v>
      </c>
      <c r="D277" t="s">
        <v>13</v>
      </c>
      <c r="E277">
        <v>191</v>
      </c>
    </row>
    <row r="278" spans="1:5" x14ac:dyDescent="0.35">
      <c r="A278" t="s">
        <v>19</v>
      </c>
      <c r="B278">
        <v>2346</v>
      </c>
      <c r="D278" t="s">
        <v>13</v>
      </c>
      <c r="E278">
        <v>16</v>
      </c>
    </row>
    <row r="279" spans="1:5" x14ac:dyDescent="0.35">
      <c r="A279" t="s">
        <v>19</v>
      </c>
      <c r="B279">
        <v>115</v>
      </c>
      <c r="D279" t="s">
        <v>13</v>
      </c>
      <c r="E279">
        <v>17</v>
      </c>
    </row>
    <row r="280" spans="1:5" x14ac:dyDescent="0.35">
      <c r="A280" t="s">
        <v>19</v>
      </c>
      <c r="B280">
        <v>85</v>
      </c>
      <c r="D280" t="s">
        <v>13</v>
      </c>
      <c r="E280">
        <v>34</v>
      </c>
    </row>
    <row r="281" spans="1:5" x14ac:dyDescent="0.35">
      <c r="A281" t="s">
        <v>19</v>
      </c>
      <c r="B281">
        <v>144</v>
      </c>
      <c r="D281" t="s">
        <v>13</v>
      </c>
      <c r="E281">
        <v>1</v>
      </c>
    </row>
    <row r="282" spans="1:5" x14ac:dyDescent="0.35">
      <c r="A282" t="s">
        <v>19</v>
      </c>
      <c r="B282">
        <v>2443</v>
      </c>
      <c r="D282" t="s">
        <v>13</v>
      </c>
      <c r="E282">
        <v>1274</v>
      </c>
    </row>
    <row r="283" spans="1:5" x14ac:dyDescent="0.35">
      <c r="A283" t="s">
        <v>19</v>
      </c>
      <c r="B283">
        <v>64</v>
      </c>
      <c r="D283" t="s">
        <v>13</v>
      </c>
      <c r="E283">
        <v>210</v>
      </c>
    </row>
    <row r="284" spans="1:5" x14ac:dyDescent="0.35">
      <c r="A284" t="s">
        <v>19</v>
      </c>
      <c r="B284">
        <v>268</v>
      </c>
      <c r="D284" t="s">
        <v>13</v>
      </c>
      <c r="E284">
        <v>248</v>
      </c>
    </row>
    <row r="285" spans="1:5" x14ac:dyDescent="0.35">
      <c r="A285" t="s">
        <v>19</v>
      </c>
      <c r="B285">
        <v>195</v>
      </c>
      <c r="D285" t="s">
        <v>13</v>
      </c>
      <c r="E285">
        <v>513</v>
      </c>
    </row>
    <row r="286" spans="1:5" x14ac:dyDescent="0.35">
      <c r="A286" t="s">
        <v>19</v>
      </c>
      <c r="B286">
        <v>186</v>
      </c>
      <c r="D286" t="s">
        <v>13</v>
      </c>
      <c r="E286">
        <v>3410</v>
      </c>
    </row>
    <row r="287" spans="1:5" x14ac:dyDescent="0.35">
      <c r="A287" t="s">
        <v>19</v>
      </c>
      <c r="B287">
        <v>460</v>
      </c>
      <c r="D287" t="s">
        <v>13</v>
      </c>
      <c r="E287">
        <v>10</v>
      </c>
    </row>
    <row r="288" spans="1:5" x14ac:dyDescent="0.35">
      <c r="A288" t="s">
        <v>19</v>
      </c>
      <c r="B288">
        <v>2528</v>
      </c>
      <c r="D288" t="s">
        <v>13</v>
      </c>
      <c r="E288">
        <v>2201</v>
      </c>
    </row>
    <row r="289" spans="1:5" x14ac:dyDescent="0.35">
      <c r="A289" t="s">
        <v>19</v>
      </c>
      <c r="B289">
        <v>3657</v>
      </c>
      <c r="D289" t="s">
        <v>13</v>
      </c>
      <c r="E289">
        <v>676</v>
      </c>
    </row>
    <row r="290" spans="1:5" x14ac:dyDescent="0.35">
      <c r="A290" t="s">
        <v>19</v>
      </c>
      <c r="B290">
        <v>131</v>
      </c>
      <c r="D290" t="s">
        <v>13</v>
      </c>
      <c r="E290">
        <v>831</v>
      </c>
    </row>
    <row r="291" spans="1:5" x14ac:dyDescent="0.35">
      <c r="A291" t="s">
        <v>19</v>
      </c>
      <c r="B291">
        <v>239</v>
      </c>
      <c r="D291" t="s">
        <v>13</v>
      </c>
      <c r="E291">
        <v>859</v>
      </c>
    </row>
    <row r="292" spans="1:5" x14ac:dyDescent="0.35">
      <c r="A292" t="s">
        <v>19</v>
      </c>
      <c r="B292">
        <v>78</v>
      </c>
      <c r="D292" t="s">
        <v>13</v>
      </c>
      <c r="E292">
        <v>45</v>
      </c>
    </row>
    <row r="293" spans="1:5" x14ac:dyDescent="0.35">
      <c r="A293" t="s">
        <v>19</v>
      </c>
      <c r="B293">
        <v>1773</v>
      </c>
      <c r="D293" t="s">
        <v>13</v>
      </c>
      <c r="E293">
        <v>6</v>
      </c>
    </row>
    <row r="294" spans="1:5" x14ac:dyDescent="0.35">
      <c r="A294" t="s">
        <v>19</v>
      </c>
      <c r="B294">
        <v>32</v>
      </c>
      <c r="D294" t="s">
        <v>13</v>
      </c>
      <c r="E294">
        <v>7</v>
      </c>
    </row>
    <row r="295" spans="1:5" x14ac:dyDescent="0.35">
      <c r="A295" t="s">
        <v>19</v>
      </c>
      <c r="B295">
        <v>369</v>
      </c>
      <c r="D295" t="s">
        <v>13</v>
      </c>
      <c r="E295">
        <v>31</v>
      </c>
    </row>
    <row r="296" spans="1:5" x14ac:dyDescent="0.35">
      <c r="A296" t="s">
        <v>19</v>
      </c>
      <c r="B296">
        <v>89</v>
      </c>
      <c r="D296" t="s">
        <v>13</v>
      </c>
      <c r="E296">
        <v>78</v>
      </c>
    </row>
    <row r="297" spans="1:5" x14ac:dyDescent="0.35">
      <c r="A297" t="s">
        <v>19</v>
      </c>
      <c r="B297">
        <v>147</v>
      </c>
      <c r="D297" t="s">
        <v>13</v>
      </c>
      <c r="E297">
        <v>1225</v>
      </c>
    </row>
    <row r="298" spans="1:5" x14ac:dyDescent="0.35">
      <c r="A298" t="s">
        <v>19</v>
      </c>
      <c r="B298">
        <v>126</v>
      </c>
      <c r="D298" t="s">
        <v>13</v>
      </c>
      <c r="E298">
        <v>1</v>
      </c>
    </row>
    <row r="299" spans="1:5" x14ac:dyDescent="0.35">
      <c r="A299" t="s">
        <v>19</v>
      </c>
      <c r="B299">
        <v>2218</v>
      </c>
      <c r="D299" t="s">
        <v>13</v>
      </c>
      <c r="E299">
        <v>67</v>
      </c>
    </row>
    <row r="300" spans="1:5" x14ac:dyDescent="0.35">
      <c r="A300" t="s">
        <v>19</v>
      </c>
      <c r="B300">
        <v>202</v>
      </c>
      <c r="D300" t="s">
        <v>13</v>
      </c>
      <c r="E300">
        <v>19</v>
      </c>
    </row>
    <row r="301" spans="1:5" x14ac:dyDescent="0.35">
      <c r="A301" t="s">
        <v>19</v>
      </c>
      <c r="B301">
        <v>140</v>
      </c>
      <c r="D301" t="s">
        <v>13</v>
      </c>
      <c r="E301">
        <v>2108</v>
      </c>
    </row>
    <row r="302" spans="1:5" x14ac:dyDescent="0.35">
      <c r="A302" t="s">
        <v>19</v>
      </c>
      <c r="B302">
        <v>1052</v>
      </c>
      <c r="D302" t="s">
        <v>13</v>
      </c>
      <c r="E302">
        <v>679</v>
      </c>
    </row>
    <row r="303" spans="1:5" x14ac:dyDescent="0.35">
      <c r="A303" t="s">
        <v>19</v>
      </c>
      <c r="B303">
        <v>247</v>
      </c>
      <c r="D303" t="s">
        <v>13</v>
      </c>
      <c r="E303">
        <v>36</v>
      </c>
    </row>
    <row r="304" spans="1:5" x14ac:dyDescent="0.35">
      <c r="A304" t="s">
        <v>19</v>
      </c>
      <c r="B304">
        <v>84</v>
      </c>
      <c r="D304" t="s">
        <v>13</v>
      </c>
      <c r="E304">
        <v>47</v>
      </c>
    </row>
    <row r="305" spans="1:5" x14ac:dyDescent="0.35">
      <c r="A305" t="s">
        <v>19</v>
      </c>
      <c r="B305">
        <v>88</v>
      </c>
      <c r="D305" t="s">
        <v>13</v>
      </c>
      <c r="E305">
        <v>70</v>
      </c>
    </row>
    <row r="306" spans="1:5" x14ac:dyDescent="0.35">
      <c r="A306" t="s">
        <v>19</v>
      </c>
      <c r="B306">
        <v>156</v>
      </c>
      <c r="D306" t="s">
        <v>13</v>
      </c>
      <c r="E306">
        <v>154</v>
      </c>
    </row>
    <row r="307" spans="1:5" x14ac:dyDescent="0.35">
      <c r="A307" t="s">
        <v>19</v>
      </c>
      <c r="B307">
        <v>2985</v>
      </c>
      <c r="D307" t="s">
        <v>13</v>
      </c>
      <c r="E307">
        <v>22</v>
      </c>
    </row>
    <row r="308" spans="1:5" x14ac:dyDescent="0.35">
      <c r="A308" t="s">
        <v>19</v>
      </c>
      <c r="B308">
        <v>762</v>
      </c>
      <c r="D308" t="s">
        <v>13</v>
      </c>
      <c r="E308">
        <v>1758</v>
      </c>
    </row>
    <row r="309" spans="1:5" x14ac:dyDescent="0.35">
      <c r="A309" t="s">
        <v>19</v>
      </c>
      <c r="B309">
        <v>554</v>
      </c>
      <c r="D309" t="s">
        <v>13</v>
      </c>
      <c r="E309">
        <v>94</v>
      </c>
    </row>
    <row r="310" spans="1:5" x14ac:dyDescent="0.35">
      <c r="A310" t="s">
        <v>19</v>
      </c>
      <c r="B310">
        <v>135</v>
      </c>
      <c r="D310" t="s">
        <v>13</v>
      </c>
      <c r="E310">
        <v>33</v>
      </c>
    </row>
    <row r="311" spans="1:5" x14ac:dyDescent="0.35">
      <c r="A311" t="s">
        <v>19</v>
      </c>
      <c r="B311">
        <v>122</v>
      </c>
      <c r="D311" t="s">
        <v>13</v>
      </c>
      <c r="E311">
        <v>1</v>
      </c>
    </row>
    <row r="312" spans="1:5" x14ac:dyDescent="0.35">
      <c r="A312" t="s">
        <v>19</v>
      </c>
      <c r="B312">
        <v>221</v>
      </c>
      <c r="D312" t="s">
        <v>13</v>
      </c>
      <c r="E312">
        <v>31</v>
      </c>
    </row>
    <row r="313" spans="1:5" x14ac:dyDescent="0.35">
      <c r="A313" t="s">
        <v>19</v>
      </c>
      <c r="B313">
        <v>126</v>
      </c>
      <c r="D313" t="s">
        <v>13</v>
      </c>
      <c r="E313">
        <v>35</v>
      </c>
    </row>
    <row r="314" spans="1:5" x14ac:dyDescent="0.35">
      <c r="A314" t="s">
        <v>19</v>
      </c>
      <c r="B314">
        <v>1022</v>
      </c>
      <c r="D314" t="s">
        <v>13</v>
      </c>
      <c r="E314">
        <v>63</v>
      </c>
    </row>
    <row r="315" spans="1:5" x14ac:dyDescent="0.35">
      <c r="A315" t="s">
        <v>19</v>
      </c>
      <c r="B315">
        <v>3177</v>
      </c>
      <c r="D315" t="s">
        <v>13</v>
      </c>
      <c r="E315">
        <v>526</v>
      </c>
    </row>
    <row r="316" spans="1:5" x14ac:dyDescent="0.35">
      <c r="A316" t="s">
        <v>19</v>
      </c>
      <c r="B316">
        <v>198</v>
      </c>
      <c r="D316" t="s">
        <v>13</v>
      </c>
      <c r="E316">
        <v>121</v>
      </c>
    </row>
    <row r="317" spans="1:5" x14ac:dyDescent="0.35">
      <c r="A317" t="s">
        <v>19</v>
      </c>
      <c r="B317">
        <v>85</v>
      </c>
      <c r="D317" t="s">
        <v>13</v>
      </c>
      <c r="E317">
        <v>67</v>
      </c>
    </row>
    <row r="318" spans="1:5" x14ac:dyDescent="0.35">
      <c r="A318" t="s">
        <v>19</v>
      </c>
      <c r="B318">
        <v>3596</v>
      </c>
      <c r="D318" t="s">
        <v>13</v>
      </c>
      <c r="E318">
        <v>57</v>
      </c>
    </row>
    <row r="319" spans="1:5" x14ac:dyDescent="0.35">
      <c r="A319" t="s">
        <v>19</v>
      </c>
      <c r="B319">
        <v>244</v>
      </c>
      <c r="D319" t="s">
        <v>13</v>
      </c>
      <c r="E319">
        <v>1229</v>
      </c>
    </row>
    <row r="320" spans="1:5" x14ac:dyDescent="0.35">
      <c r="A320" t="s">
        <v>19</v>
      </c>
      <c r="B320">
        <v>5180</v>
      </c>
      <c r="D320" t="s">
        <v>13</v>
      </c>
      <c r="E320">
        <v>12</v>
      </c>
    </row>
    <row r="321" spans="1:5" x14ac:dyDescent="0.35">
      <c r="A321" t="s">
        <v>19</v>
      </c>
      <c r="B321">
        <v>589</v>
      </c>
      <c r="D321" t="s">
        <v>13</v>
      </c>
      <c r="E321">
        <v>452</v>
      </c>
    </row>
    <row r="322" spans="1:5" x14ac:dyDescent="0.35">
      <c r="A322" t="s">
        <v>19</v>
      </c>
      <c r="B322">
        <v>2725</v>
      </c>
      <c r="D322" t="s">
        <v>13</v>
      </c>
      <c r="E322">
        <v>1886</v>
      </c>
    </row>
    <row r="323" spans="1:5" x14ac:dyDescent="0.35">
      <c r="A323" t="s">
        <v>19</v>
      </c>
      <c r="B323">
        <v>300</v>
      </c>
      <c r="D323" t="s">
        <v>13</v>
      </c>
      <c r="E323">
        <v>1825</v>
      </c>
    </row>
    <row r="324" spans="1:5" x14ac:dyDescent="0.35">
      <c r="A324" t="s">
        <v>19</v>
      </c>
      <c r="B324">
        <v>144</v>
      </c>
      <c r="D324" t="s">
        <v>13</v>
      </c>
      <c r="E324">
        <v>31</v>
      </c>
    </row>
    <row r="325" spans="1:5" x14ac:dyDescent="0.35">
      <c r="A325" t="s">
        <v>19</v>
      </c>
      <c r="B325">
        <v>87</v>
      </c>
      <c r="D325" t="s">
        <v>13</v>
      </c>
      <c r="E325">
        <v>107</v>
      </c>
    </row>
    <row r="326" spans="1:5" x14ac:dyDescent="0.35">
      <c r="A326" t="s">
        <v>19</v>
      </c>
      <c r="B326">
        <v>3116</v>
      </c>
      <c r="D326" t="s">
        <v>13</v>
      </c>
      <c r="E326">
        <v>27</v>
      </c>
    </row>
    <row r="327" spans="1:5" x14ac:dyDescent="0.35">
      <c r="A327" t="s">
        <v>19</v>
      </c>
      <c r="B327">
        <v>909</v>
      </c>
      <c r="D327" t="s">
        <v>13</v>
      </c>
      <c r="E327">
        <v>1221</v>
      </c>
    </row>
    <row r="328" spans="1:5" x14ac:dyDescent="0.35">
      <c r="A328" t="s">
        <v>19</v>
      </c>
      <c r="B328">
        <v>1613</v>
      </c>
      <c r="D328" t="s">
        <v>13</v>
      </c>
      <c r="E328">
        <v>1</v>
      </c>
    </row>
    <row r="329" spans="1:5" x14ac:dyDescent="0.35">
      <c r="A329" t="s">
        <v>19</v>
      </c>
      <c r="B329">
        <v>136</v>
      </c>
      <c r="D329" t="s">
        <v>13</v>
      </c>
      <c r="E329">
        <v>16</v>
      </c>
    </row>
    <row r="330" spans="1:5" x14ac:dyDescent="0.35">
      <c r="A330" t="s">
        <v>19</v>
      </c>
      <c r="B330">
        <v>130</v>
      </c>
      <c r="D330" t="s">
        <v>13</v>
      </c>
      <c r="E330">
        <v>41</v>
      </c>
    </row>
    <row r="331" spans="1:5" x14ac:dyDescent="0.35">
      <c r="A331" t="s">
        <v>19</v>
      </c>
      <c r="B331">
        <v>102</v>
      </c>
      <c r="D331" t="s">
        <v>13</v>
      </c>
      <c r="E331">
        <v>523</v>
      </c>
    </row>
    <row r="332" spans="1:5" x14ac:dyDescent="0.35">
      <c r="A332" t="s">
        <v>19</v>
      </c>
      <c r="B332">
        <v>4006</v>
      </c>
      <c r="D332" t="s">
        <v>13</v>
      </c>
      <c r="E332">
        <v>141</v>
      </c>
    </row>
    <row r="333" spans="1:5" x14ac:dyDescent="0.35">
      <c r="A333" t="s">
        <v>19</v>
      </c>
      <c r="B333">
        <v>1629</v>
      </c>
      <c r="D333" t="s">
        <v>13</v>
      </c>
      <c r="E333">
        <v>52</v>
      </c>
    </row>
    <row r="334" spans="1:5" x14ac:dyDescent="0.35">
      <c r="A334" t="s">
        <v>19</v>
      </c>
      <c r="B334">
        <v>2188</v>
      </c>
      <c r="D334" t="s">
        <v>13</v>
      </c>
      <c r="E334">
        <v>225</v>
      </c>
    </row>
    <row r="335" spans="1:5" x14ac:dyDescent="0.35">
      <c r="A335" t="s">
        <v>19</v>
      </c>
      <c r="B335">
        <v>2409</v>
      </c>
      <c r="D335" t="s">
        <v>13</v>
      </c>
      <c r="E335">
        <v>38</v>
      </c>
    </row>
    <row r="336" spans="1:5" x14ac:dyDescent="0.35">
      <c r="A336" t="s">
        <v>19</v>
      </c>
      <c r="B336">
        <v>194</v>
      </c>
      <c r="D336" t="s">
        <v>13</v>
      </c>
      <c r="E336">
        <v>15</v>
      </c>
    </row>
    <row r="337" spans="1:5" x14ac:dyDescent="0.35">
      <c r="A337" t="s">
        <v>19</v>
      </c>
      <c r="B337">
        <v>1140</v>
      </c>
      <c r="D337" t="s">
        <v>13</v>
      </c>
      <c r="E337">
        <v>37</v>
      </c>
    </row>
    <row r="338" spans="1:5" x14ac:dyDescent="0.35">
      <c r="A338" t="s">
        <v>19</v>
      </c>
      <c r="B338">
        <v>102</v>
      </c>
      <c r="D338" t="s">
        <v>13</v>
      </c>
      <c r="E338">
        <v>112</v>
      </c>
    </row>
    <row r="339" spans="1:5" x14ac:dyDescent="0.35">
      <c r="A339" t="s">
        <v>19</v>
      </c>
      <c r="B339">
        <v>2857</v>
      </c>
      <c r="D339" t="s">
        <v>13</v>
      </c>
      <c r="E339">
        <v>21</v>
      </c>
    </row>
    <row r="340" spans="1:5" x14ac:dyDescent="0.35">
      <c r="A340" t="s">
        <v>19</v>
      </c>
      <c r="B340">
        <v>107</v>
      </c>
      <c r="D340" t="s">
        <v>13</v>
      </c>
      <c r="E340">
        <v>67</v>
      </c>
    </row>
    <row r="341" spans="1:5" x14ac:dyDescent="0.35">
      <c r="A341" t="s">
        <v>19</v>
      </c>
      <c r="B341">
        <v>160</v>
      </c>
      <c r="D341" t="s">
        <v>13</v>
      </c>
      <c r="E341">
        <v>78</v>
      </c>
    </row>
    <row r="342" spans="1:5" x14ac:dyDescent="0.35">
      <c r="A342" t="s">
        <v>19</v>
      </c>
      <c r="B342">
        <v>2230</v>
      </c>
      <c r="D342" t="s">
        <v>13</v>
      </c>
      <c r="E342">
        <v>67</v>
      </c>
    </row>
    <row r="343" spans="1:5" x14ac:dyDescent="0.35">
      <c r="A343" t="s">
        <v>19</v>
      </c>
      <c r="B343">
        <v>316</v>
      </c>
      <c r="D343" t="s">
        <v>13</v>
      </c>
      <c r="E343">
        <v>263</v>
      </c>
    </row>
    <row r="344" spans="1:5" x14ac:dyDescent="0.35">
      <c r="A344" t="s">
        <v>19</v>
      </c>
      <c r="B344">
        <v>117</v>
      </c>
      <c r="D344" t="s">
        <v>13</v>
      </c>
      <c r="E344">
        <v>1691</v>
      </c>
    </row>
    <row r="345" spans="1:5" x14ac:dyDescent="0.35">
      <c r="A345" t="s">
        <v>19</v>
      </c>
      <c r="B345">
        <v>6406</v>
      </c>
      <c r="D345" t="s">
        <v>13</v>
      </c>
      <c r="E345">
        <v>181</v>
      </c>
    </row>
    <row r="346" spans="1:5" x14ac:dyDescent="0.35">
      <c r="A346" t="s">
        <v>19</v>
      </c>
      <c r="B346">
        <v>192</v>
      </c>
      <c r="D346" t="s">
        <v>13</v>
      </c>
      <c r="E346">
        <v>13</v>
      </c>
    </row>
    <row r="347" spans="1:5" x14ac:dyDescent="0.35">
      <c r="A347" t="s">
        <v>19</v>
      </c>
      <c r="B347">
        <v>26</v>
      </c>
      <c r="D347" t="s">
        <v>13</v>
      </c>
      <c r="E347">
        <v>1</v>
      </c>
    </row>
    <row r="348" spans="1:5" x14ac:dyDescent="0.35">
      <c r="A348" t="s">
        <v>19</v>
      </c>
      <c r="B348">
        <v>723</v>
      </c>
      <c r="D348" t="s">
        <v>13</v>
      </c>
      <c r="E348">
        <v>21</v>
      </c>
    </row>
    <row r="349" spans="1:5" x14ac:dyDescent="0.35">
      <c r="A349" t="s">
        <v>19</v>
      </c>
      <c r="B349">
        <v>170</v>
      </c>
      <c r="D349" t="s">
        <v>13</v>
      </c>
      <c r="E349">
        <v>830</v>
      </c>
    </row>
    <row r="350" spans="1:5" x14ac:dyDescent="0.35">
      <c r="A350" t="s">
        <v>19</v>
      </c>
      <c r="B350">
        <v>238</v>
      </c>
      <c r="D350" t="s">
        <v>13</v>
      </c>
      <c r="E350">
        <v>130</v>
      </c>
    </row>
    <row r="351" spans="1:5" x14ac:dyDescent="0.35">
      <c r="A351" t="s">
        <v>19</v>
      </c>
      <c r="B351">
        <v>55</v>
      </c>
      <c r="D351" t="s">
        <v>13</v>
      </c>
      <c r="E351">
        <v>55</v>
      </c>
    </row>
    <row r="352" spans="1:5" x14ac:dyDescent="0.35">
      <c r="A352" t="s">
        <v>19</v>
      </c>
      <c r="B352">
        <v>128</v>
      </c>
      <c r="D352" t="s">
        <v>13</v>
      </c>
      <c r="E352">
        <v>114</v>
      </c>
    </row>
    <row r="353" spans="1:5" x14ac:dyDescent="0.35">
      <c r="A353" t="s">
        <v>19</v>
      </c>
      <c r="B353">
        <v>2144</v>
      </c>
      <c r="D353" t="s">
        <v>13</v>
      </c>
      <c r="E353">
        <v>594</v>
      </c>
    </row>
    <row r="354" spans="1:5" x14ac:dyDescent="0.35">
      <c r="A354" t="s">
        <v>19</v>
      </c>
      <c r="B354">
        <v>2693</v>
      </c>
      <c r="D354" t="s">
        <v>13</v>
      </c>
      <c r="E354">
        <v>24</v>
      </c>
    </row>
    <row r="355" spans="1:5" x14ac:dyDescent="0.35">
      <c r="A355" t="s">
        <v>19</v>
      </c>
      <c r="B355">
        <v>432</v>
      </c>
      <c r="D355" t="s">
        <v>13</v>
      </c>
      <c r="E355">
        <v>252</v>
      </c>
    </row>
    <row r="356" spans="1:5" x14ac:dyDescent="0.35">
      <c r="A356" t="s">
        <v>19</v>
      </c>
      <c r="B356">
        <v>189</v>
      </c>
      <c r="D356" t="s">
        <v>13</v>
      </c>
      <c r="E356">
        <v>67</v>
      </c>
    </row>
    <row r="357" spans="1:5" x14ac:dyDescent="0.35">
      <c r="A357" t="s">
        <v>19</v>
      </c>
      <c r="B357">
        <v>154</v>
      </c>
      <c r="D357" t="s">
        <v>13</v>
      </c>
      <c r="E357">
        <v>742</v>
      </c>
    </row>
    <row r="358" spans="1:5" x14ac:dyDescent="0.35">
      <c r="A358" t="s">
        <v>19</v>
      </c>
      <c r="B358">
        <v>96</v>
      </c>
      <c r="D358" t="s">
        <v>13</v>
      </c>
      <c r="E358">
        <v>75</v>
      </c>
    </row>
    <row r="359" spans="1:5" x14ac:dyDescent="0.35">
      <c r="A359" t="s">
        <v>19</v>
      </c>
      <c r="B359">
        <v>3063</v>
      </c>
      <c r="D359" t="s">
        <v>13</v>
      </c>
      <c r="E359">
        <v>4405</v>
      </c>
    </row>
    <row r="360" spans="1:5" x14ac:dyDescent="0.35">
      <c r="A360" t="s">
        <v>19</v>
      </c>
      <c r="B360">
        <v>2266</v>
      </c>
      <c r="D360" t="s">
        <v>13</v>
      </c>
      <c r="E360">
        <v>92</v>
      </c>
    </row>
    <row r="361" spans="1:5" x14ac:dyDescent="0.35">
      <c r="A361" t="s">
        <v>19</v>
      </c>
      <c r="B361">
        <v>194</v>
      </c>
      <c r="D361" t="s">
        <v>13</v>
      </c>
      <c r="E361">
        <v>64</v>
      </c>
    </row>
    <row r="362" spans="1:5" x14ac:dyDescent="0.35">
      <c r="A362" t="s">
        <v>19</v>
      </c>
      <c r="B362">
        <v>129</v>
      </c>
      <c r="D362" t="s">
        <v>13</v>
      </c>
      <c r="E362">
        <v>64</v>
      </c>
    </row>
    <row r="363" spans="1:5" x14ac:dyDescent="0.35">
      <c r="A363" t="s">
        <v>19</v>
      </c>
      <c r="B363">
        <v>375</v>
      </c>
      <c r="D363" t="s">
        <v>13</v>
      </c>
      <c r="E363">
        <v>842</v>
      </c>
    </row>
    <row r="364" spans="1:5" x14ac:dyDescent="0.35">
      <c r="A364" t="s">
        <v>19</v>
      </c>
      <c r="B364">
        <v>409</v>
      </c>
      <c r="D364" t="s">
        <v>13</v>
      </c>
      <c r="E364">
        <v>112</v>
      </c>
    </row>
    <row r="365" spans="1:5" x14ac:dyDescent="0.35">
      <c r="A365" t="s">
        <v>19</v>
      </c>
      <c r="B365">
        <v>234</v>
      </c>
      <c r="D365" t="s">
        <v>13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conditionalFormatting sqref="A2:A5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13" priority="12" operator="containsText" text="failed">
      <formula>NOT(ISERROR(SEARCH("failed",A2)))</formula>
    </cfRule>
    <cfRule type="cellIs" dxfId="12" priority="13" operator="equal">
      <formula>"live"</formula>
    </cfRule>
    <cfRule type="cellIs" dxfId="11" priority="14" operator="equal">
      <formula>"canceled"</formula>
    </cfRule>
    <cfRule type="cellIs" dxfId="10" priority="15" operator="equal">
      <formula>"successful"</formula>
    </cfRule>
    <cfRule type="cellIs" dxfId="9" priority="16" operator="equal">
      <formula>"failed"</formula>
    </cfRule>
    <cfRule type="cellIs" dxfId="8" priority="17" operator="equal">
      <formula>"""failed"""</formula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566">
    <cfRule type="cellIs" dxfId="7" priority="18" operator="equal">
      <formula>FALSE</formula>
    </cfRule>
    <cfRule type="cellIs" priority="19" operator="equal">
      <formula>"Failed"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6" priority="1" operator="containsText" text="failed">
      <formula>NOT(ISERROR(SEARCH("failed",D2)))</formula>
    </cfRule>
    <cfRule type="cellIs" dxfId="5" priority="2" operator="equal">
      <formula>"live"</formula>
    </cfRule>
    <cfRule type="cellIs" dxfId="4" priority="3" operator="equal">
      <formula>"canceled"</formula>
    </cfRule>
    <cfRule type="cellIs" dxfId="3" priority="4" operator="equal">
      <formula>"successful"</formula>
    </cfRule>
    <cfRule type="cellIs" dxfId="2" priority="5" operator="equal">
      <formula>"failed"</formula>
    </cfRule>
    <cfRule type="cellIs" dxfId="1" priority="6" operator="equal">
      <formula>"""failed"""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ellIs" dxfId="0" priority="7" operator="equal">
      <formula>FALSE</formula>
    </cfRule>
    <cfRule type="cellIs" priority="8" operator="equal">
      <formula>"Failed"</formula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H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T Z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X T Z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0 2 c 1 Y o i k e 4 D g A A A B E A A A A T A B w A R m 9 y b X V s Y X M v U 2 V j d G l v b j E u b S C i G A A o o B Q A A A A A A A A A A A A A A A A A A A A A A A A A A A A r T k 0 u y c z P U w i G 0 I b W A F B L A Q I t A B Q A A g A I A F 0 2 c 1 Z I s u X 4 p A A A A P Y A A A A S A A A A A A A A A A A A A A A A A A A A A A B D b 2 5 m a W c v U G F j a 2 F n Z S 5 4 b W x Q S w E C L Q A U A A I A C A B d N n N W D 8 r p q 6 Q A A A D p A A A A E w A A A A A A A A A A A A A A A A D w A A A A W 0 N v b n R l b n R f V H l w Z X N d L n h t b F B L A Q I t A B Q A A g A I A F 0 2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e b x J O u Q q U u F g 0 7 J s Q c h 6 w A A A A A C A A A A A A A Q Z g A A A A E A A C A A A A D r 1 U E T 6 D Q u X O p V H P b 1 x b w 4 5 W w X T F D O W 3 o / d q a / L R 2 3 o w A A A A A O g A A A A A I A A C A A A A D 7 K B T v S y 4 5 Y T f 2 d p / Z w J 3 J R X s x p I R G x r / E h 7 H f Y Z t U V F A A A A B 4 u W 3 0 U q U y a / 8 T 2 y j 2 + R k E J 3 H / F A I 0 8 X b u / 7 C 1 x M F C X A L / H 9 B 1 v b D p 8 r E m W H b k 7 1 P G A Z F D h a y s / d O 8 5 u + 9 n O W Q e b t w 8 v h h x 5 N c G A + p q U j Y Q 0 A A A A D g g 9 U F 4 D 2 E 0 B v Q S 7 d I x h O U y x v R 1 8 9 C m i g E X q Q i Q 0 L r h 8 P W b p P p X s x U 9 0 j u V a B U u c 5 I c v M p S r q O p b L 9 c N D d b n I d < / D a t a M a s h u p > 
</file>

<file path=customXml/itemProps1.xml><?xml version="1.0" encoding="utf-8"?>
<ds:datastoreItem xmlns:ds="http://schemas.openxmlformats.org/officeDocument/2006/customXml" ds:itemID="{3D12301E-5AA4-4EC5-A26F-24C757D7D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Success Table</vt:lpstr>
      <vt:lpstr>Success Pivot Chart</vt:lpstr>
      <vt:lpstr>Success Time line</vt:lpstr>
      <vt:lpstr>Data Ranges</vt:lpstr>
      <vt:lpstr>Statistics Analysis</vt:lpstr>
      <vt:lpstr>Backersf</vt:lpstr>
      <vt:lpstr>Backerss</vt:lpstr>
      <vt:lpstr>Goal</vt:lpstr>
      <vt:lpstr>Outcome</vt:lpstr>
      <vt:lpstr>Outcomes</vt:lpstr>
      <vt:lpstr>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Tye Smith</cp:lastModifiedBy>
  <dcterms:created xsi:type="dcterms:W3CDTF">2021-09-29T18:52:28Z</dcterms:created>
  <dcterms:modified xsi:type="dcterms:W3CDTF">2023-03-23T19:58:15Z</dcterms:modified>
</cp:coreProperties>
</file>