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W:\000. Bob's network drive\2. Courses\FORECASTING WEB SITE\"/>
    </mc:Choice>
  </mc:AlternateContent>
  <bookViews>
    <workbookView xWindow="0" yWindow="0" windowWidth="28800" windowHeight="14175"/>
  </bookViews>
  <sheets>
    <sheet name="X1 data" sheetId="1" r:id="rId1"/>
    <sheet name="Mean model for X1" sheetId="3" r:id="rId2"/>
    <sheet name="Model Summaries" sheetId="11" r:id="rId3"/>
  </sheets>
  <definedNames>
    <definedName name="___autoF" localSheetId="1" hidden="1">1</definedName>
    <definedName name="___rsumm___X1_" localSheetId="2" hidden="1">'Model Summaries'!$A$3</definedName>
    <definedName name="___rsumm___X2_" localSheetId="2" hidden="1">'Model Summaries'!$A$16</definedName>
    <definedName name="__nSelect_" hidden="1">0</definedName>
    <definedName name="ActiveRegModel" hidden="1">"Linear trend  model"</definedName>
    <definedName name="FirstForecastRow" localSheetId="1" hidden="1">51</definedName>
    <definedName name="nRegMod" hidden="1">3</definedName>
    <definedName name="OKtoForecast" hidden="1">1</definedName>
    <definedName name="_xlnm.Print_Area" localSheetId="1">'Mean model for X1'!$A$1:$J$219</definedName>
    <definedName name="T">'X1 data'!$A$2:$A$32</definedName>
    <definedName name="X1_">'X1 data'!$B$2:$B$32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0" i="3" l="1"/>
  <c r="E210" i="3" s="1"/>
  <c r="D194" i="3"/>
  <c r="E194" i="3" s="1"/>
  <c r="D199" i="3"/>
  <c r="E199" i="3" s="1"/>
  <c r="D217" i="3"/>
  <c r="E217" i="3" s="1"/>
  <c r="D209" i="3"/>
  <c r="E209" i="3"/>
  <c r="D197" i="3"/>
  <c r="E197" i="3" s="1"/>
  <c r="D214" i="3"/>
  <c r="E214" i="3"/>
  <c r="D195" i="3"/>
  <c r="E195" i="3" s="1"/>
  <c r="D215" i="3"/>
  <c r="E215" i="3" s="1"/>
  <c r="D204" i="3"/>
  <c r="E204" i="3" s="1"/>
  <c r="D190" i="3"/>
  <c r="E190" i="3" s="1"/>
  <c r="D196" i="3"/>
  <c r="E196" i="3"/>
  <c r="D216" i="3"/>
  <c r="E216" i="3" s="1"/>
  <c r="D207" i="3"/>
  <c r="E207" i="3" s="1"/>
  <c r="D205" i="3"/>
  <c r="E205" i="3" s="1"/>
  <c r="D201" i="3"/>
  <c r="E201" i="3" s="1"/>
  <c r="D200" i="3"/>
  <c r="E200" i="3" s="1"/>
  <c r="D208" i="3"/>
  <c r="E208" i="3" s="1"/>
  <c r="D191" i="3"/>
  <c r="E191" i="3" s="1"/>
  <c r="D202" i="3"/>
  <c r="E202" i="3" s="1"/>
  <c r="D206" i="3"/>
  <c r="E206" i="3" s="1"/>
  <c r="D212" i="3"/>
  <c r="E212" i="3" s="1"/>
  <c r="D192" i="3"/>
  <c r="E192" i="3" s="1"/>
  <c r="D193" i="3"/>
  <c r="E193" i="3" s="1"/>
  <c r="D213" i="3"/>
  <c r="E213" i="3" s="1"/>
  <c r="D211" i="3"/>
  <c r="E211" i="3"/>
  <c r="D189" i="3"/>
  <c r="E189" i="3" s="1"/>
  <c r="D218" i="3"/>
  <c r="E218" i="3" s="1"/>
  <c r="D203" i="3"/>
  <c r="E203" i="3" s="1"/>
  <c r="D198" i="3"/>
  <c r="E198" i="3" s="1"/>
  <c r="AA3" i="3"/>
  <c r="AA2" i="3"/>
  <c r="H50" i="3"/>
  <c r="G50" i="3"/>
  <c r="E50" i="3"/>
  <c r="D50" i="3"/>
  <c r="E29" i="3"/>
  <c r="E28" i="3"/>
  <c r="E27" i="3"/>
  <c r="E26" i="3"/>
  <c r="E25" i="3"/>
  <c r="G24" i="3"/>
  <c r="F24" i="3"/>
  <c r="B10" i="3"/>
  <c r="D19" i="3"/>
  <c r="D10" i="3" s="1"/>
  <c r="C18" i="3"/>
  <c r="B20" i="3"/>
  <c r="D14" i="3"/>
  <c r="E14" i="3" s="1"/>
  <c r="G14" i="3"/>
  <c r="F14" i="3"/>
  <c r="G13" i="3"/>
  <c r="F13" i="3"/>
  <c r="H10" i="3"/>
  <c r="H9" i="3"/>
  <c r="D27" i="3" l="1"/>
  <c r="G27" i="3" s="1"/>
  <c r="C10" i="3"/>
  <c r="D29" i="3"/>
  <c r="G29" i="3" s="1"/>
  <c r="D26" i="3"/>
  <c r="G26" i="3" s="1"/>
  <c r="D28" i="3"/>
  <c r="G28" i="3" s="1"/>
  <c r="D25" i="3"/>
  <c r="G25" i="3" s="1"/>
  <c r="E51" i="3"/>
  <c r="F28" i="3"/>
  <c r="G51" i="3"/>
  <c r="D51" i="3"/>
  <c r="H51" i="3"/>
  <c r="CG51" i="3"/>
  <c r="F25" i="3" l="1"/>
  <c r="F26" i="3"/>
  <c r="F27" i="3"/>
  <c r="F29" i="3"/>
</calcChain>
</file>

<file path=xl/comments1.xml><?xml version="1.0" encoding="utf-8"?>
<comments xmlns="http://schemas.openxmlformats.org/spreadsheetml/2006/main">
  <authors>
    <author>Bob Nau</author>
  </authors>
  <commentList>
    <comment ref="B5" authorId="0" shapeId="0">
      <text>
        <r>
          <rPr>
            <sz val="8"/>
            <color indexed="81"/>
            <rFont val="Tahoma"/>
            <family val="2"/>
          </rPr>
          <t>00h:00m:01s</t>
        </r>
      </text>
    </comment>
    <comment ref="C5" authorId="0" shapeId="0">
      <text>
        <r>
          <rPr>
            <sz val="8"/>
            <color indexed="81"/>
            <rFont val="Tahoma"/>
            <family val="2"/>
          </rPr>
          <t>00h:00m:01s</t>
        </r>
      </text>
    </comment>
    <comment ref="B18" authorId="0" shapeId="0">
      <text>
        <r>
          <rPr>
            <sz val="8"/>
            <color indexed="81"/>
            <rFont val="Tahoma"/>
            <family val="2"/>
          </rPr>
          <t>00h:00m:01s</t>
        </r>
      </text>
    </comment>
  </commentList>
</comments>
</file>

<file path=xl/sharedStrings.xml><?xml version="1.0" encoding="utf-8"?>
<sst xmlns="http://schemas.openxmlformats.org/spreadsheetml/2006/main" count="91" uniqueCount="77">
  <si>
    <t>T</t>
  </si>
  <si>
    <t>X1</t>
  </si>
  <si>
    <t>Model:</t>
  </si>
  <si>
    <t>Mean model</t>
  </si>
  <si>
    <t>September 17, 2015  4:04 PM    Mean model</t>
  </si>
  <si>
    <t>Dependent Variable:</t>
  </si>
  <si>
    <t>X1_</t>
  </si>
  <si>
    <t>Independent Variables:</t>
  </si>
  <si>
    <t>N/A</t>
  </si>
  <si>
    <t>Equation:</t>
  </si>
  <si>
    <t>Predicted X1_ = 38.500</t>
  </si>
  <si>
    <t>Regression Statistics:    Mean model for X1_    (0 variables, n=30)</t>
  </si>
  <si>
    <t>R-Squared</t>
  </si>
  <si>
    <t>Adj.R-Sqr.</t>
  </si>
  <si>
    <t>Std.Err.Reg.</t>
  </si>
  <si>
    <t>Std. Dev.</t>
  </si>
  <si>
    <t># Cases</t>
  </si>
  <si>
    <t># Missing</t>
  </si>
  <si>
    <t>Conf. level</t>
  </si>
  <si>
    <t>Coefficient Estimates:    Mean model for X1_    (0 variables, n=30)</t>
  </si>
  <si>
    <t>Variable</t>
  </si>
  <si>
    <t>Coefficient</t>
  </si>
  <si>
    <t>Std.Err.</t>
  </si>
  <si>
    <t>t-Stat.</t>
  </si>
  <si>
    <t>P-value</t>
  </si>
  <si>
    <t>Std. Coeff.</t>
  </si>
  <si>
    <t>Constant</t>
  </si>
  <si>
    <t>Analysis of Variance:    Mean model for X1_    (0 variables, n=30)</t>
  </si>
  <si>
    <t>Source</t>
  </si>
  <si>
    <t>Regression</t>
  </si>
  <si>
    <t>Residual</t>
  </si>
  <si>
    <t>Total</t>
  </si>
  <si>
    <t>df</t>
  </si>
  <si>
    <t>Sum Sqrs.</t>
  </si>
  <si>
    <t>Mean Sqr.</t>
  </si>
  <si>
    <t>F</t>
  </si>
  <si>
    <t>Line Fit Plot</t>
  </si>
  <si>
    <t>StdErrMean</t>
  </si>
  <si>
    <t>StdErrFcst</t>
  </si>
  <si>
    <t>Predicted</t>
  </si>
  <si>
    <t>Residual Distribution Statistics:    Mean model for X1_    (0 variables, n=30)</t>
  </si>
  <si>
    <t>#Res.&gt;0</t>
  </si>
  <si>
    <t>#Res.&lt;=0</t>
  </si>
  <si>
    <t>A-D* Stat.</t>
  </si>
  <si>
    <t>See the residual histogram, normal quantile plot and residual table for more details of the error distribution.</t>
  </si>
  <si>
    <t>MinStdRes</t>
  </si>
  <si>
    <t>MaxStdRes</t>
  </si>
  <si>
    <t>Forecasts:  Mean model for X1_    (0 variables, n=30)</t>
  </si>
  <si>
    <t>Obs#</t>
  </si>
  <si>
    <t>Forecast</t>
  </si>
  <si>
    <t>StErrFcst</t>
  </si>
  <si>
    <t>StErrMean</t>
  </si>
  <si>
    <t>Actual and predicted -vs- Observation #</t>
  </si>
  <si>
    <t>Residual -vs- Observation #</t>
  </si>
  <si>
    <t>Residual -vs- Predicted</t>
  </si>
  <si>
    <t>Histogram of Residuals</t>
  </si>
  <si>
    <t>Normal Quantile Plot</t>
  </si>
  <si>
    <t>Residuals sorted from largest to smallest by absolute value: Mean model for X1_    (0 variables, n=30)</t>
  </si>
  <si>
    <t>Actual</t>
  </si>
  <si>
    <t>Std.Res.</t>
  </si>
  <si>
    <t>Summary of Regression Model Results</t>
  </si>
  <si>
    <t>Dependent Variable: X1_</t>
  </si>
  <si>
    <t>Model</t>
  </si>
  <si>
    <t>Run Time</t>
  </si>
  <si>
    <t>Regression Statistics</t>
  </si>
  <si>
    <t>R-squared</t>
  </si>
  <si>
    <t>Adjusted R-squared</t>
  </si>
  <si>
    <t>Standard Error of Regression</t>
  </si>
  <si>
    <t>Coefficient estimates and P-values</t>
  </si>
  <si>
    <t>X2_</t>
  </si>
  <si>
    <t>38.5  (0.000)</t>
  </si>
  <si>
    <t>http://people.duke.edu/~rnau/411trend.htm</t>
  </si>
  <si>
    <t>http://people.duke.edu/~rnau/411mean.htm</t>
  </si>
  <si>
    <t>http://regressit.com</t>
  </si>
  <si>
    <t>See also:</t>
  </si>
  <si>
    <t>Data and model to accompany the discussion on this web page:</t>
  </si>
  <si>
    <t>The model was produced with RegressIt: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</si>
</sst>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0"/>
    <numFmt numFmtId="165" formatCode="0.000"/>
    <numFmt numFmtId="166" formatCode="0.0%"/>
    <numFmt numFmtId="167" formatCode="#,###"/>
    <numFmt numFmtId="168" formatCode="[$-409]m/d/yy\ h:mm\ AM/PM;@"/>
  </numFmts>
  <fonts count="11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i/>
      <sz val="8"/>
      <color theme="1"/>
      <name val="Arial"/>
      <family val="2"/>
    </font>
    <font>
      <b/>
      <u/>
      <sz val="8"/>
      <color theme="1"/>
      <name val="Arial"/>
      <family val="2"/>
    </font>
    <font>
      <b/>
      <sz val="7"/>
      <color theme="1"/>
      <name val="Arial"/>
      <family val="2"/>
    </font>
    <font>
      <sz val="8"/>
      <color rgb="FF777777"/>
      <name val="Arial"/>
      <family val="2"/>
    </font>
    <font>
      <sz val="8"/>
      <color theme="0"/>
      <name val="Arial"/>
      <family val="2"/>
    </font>
    <font>
      <sz val="8"/>
      <color rgb="FFF8F8F8"/>
      <name val="Arial"/>
      <family val="2"/>
    </font>
    <font>
      <sz val="8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18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164" fontId="1" fillId="0" borderId="0" xfId="0" applyNumberFormat="1" applyFont="1" applyAlignment="1"/>
    <xf numFmtId="164" fontId="2" fillId="0" borderId="0" xfId="0" applyNumberFormat="1" applyFont="1" applyAlignment="1"/>
    <xf numFmtId="164" fontId="4" fillId="0" borderId="0" xfId="0" applyNumberFormat="1" applyFont="1" applyAlignment="1"/>
    <xf numFmtId="164" fontId="1" fillId="0" borderId="1" xfId="0" applyNumberFormat="1" applyFont="1" applyBorder="1" applyAlignment="1"/>
    <xf numFmtId="164" fontId="5" fillId="0" borderId="1" xfId="0" applyNumberFormat="1" applyFont="1" applyBorder="1" applyAlignment="1">
      <alignment horizontal="right"/>
    </xf>
    <xf numFmtId="165" fontId="1" fillId="0" borderId="0" xfId="0" applyNumberFormat="1" applyFont="1" applyAlignment="1"/>
    <xf numFmtId="1" fontId="1" fillId="0" borderId="0" xfId="0" applyNumberFormat="1" applyFont="1" applyAlignment="1"/>
    <xf numFmtId="166" fontId="1" fillId="0" borderId="0" xfId="0" applyNumberFormat="1" applyFont="1" applyAlignment="1"/>
    <xf numFmtId="164" fontId="5" fillId="0" borderId="1" xfId="0" applyNumberFormat="1" applyFont="1" applyBorder="1" applyAlignment="1">
      <alignment horizontal="left"/>
    </xf>
    <xf numFmtId="164" fontId="1" fillId="0" borderId="0" xfId="0" applyNumberFormat="1" applyFont="1" applyAlignment="1">
      <alignment horizontal="right"/>
    </xf>
    <xf numFmtId="167" fontId="1" fillId="0" borderId="0" xfId="0" applyNumberFormat="1" applyFont="1" applyAlignment="1"/>
    <xf numFmtId="165" fontId="1" fillId="0" borderId="0" xfId="0" applyNumberFormat="1" applyFont="1" applyAlignment="1">
      <alignment horizontal="right"/>
    </xf>
    <xf numFmtId="164" fontId="6" fillId="0" borderId="0" xfId="0" applyNumberFormat="1" applyFont="1" applyAlignment="1"/>
    <xf numFmtId="0" fontId="1" fillId="0" borderId="0" xfId="0" applyNumberFormat="1" applyFont="1" applyAlignment="1"/>
    <xf numFmtId="164" fontId="7" fillId="0" borderId="0" xfId="0" applyNumberFormat="1" applyFont="1" applyAlignment="1"/>
    <xf numFmtId="164" fontId="8" fillId="0" borderId="0" xfId="0" applyNumberFormat="1" applyFont="1" applyAlignment="1"/>
    <xf numFmtId="164" fontId="4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168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0" fontId="10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Mean model for X1_    (0 variables, n=30)
Predicted X1_ = 38.500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>
              <a:noFill/>
            </a:ln>
          </c:spPr>
          <c:marker>
            <c:symbol val="diamond"/>
            <c:size val="7"/>
            <c:spPr>
              <a:solidFill>
                <a:srgbClr val="9999FF"/>
              </a:solidFill>
              <a:ln w="9525" cap="rnd" cmpd="sng" algn="ctr">
                <a:solidFill>
                  <a:srgbClr val="0000FF"/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3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</c:numLit>
          </c:xVal>
          <c:yVal>
            <c:numLit>
              <c:formatCode>General</c:formatCode>
              <c:ptCount val="30"/>
              <c:pt idx="0">
                <c:v>25</c:v>
              </c:pt>
              <c:pt idx="1">
                <c:v>42</c:v>
              </c:pt>
              <c:pt idx="2">
                <c:v>54</c:v>
              </c:pt>
              <c:pt idx="3">
                <c:v>26</c:v>
              </c:pt>
              <c:pt idx="4">
                <c:v>39</c:v>
              </c:pt>
              <c:pt idx="5">
                <c:v>34</c:v>
              </c:pt>
              <c:pt idx="6">
                <c:v>24</c:v>
              </c:pt>
              <c:pt idx="7">
                <c:v>37</c:v>
              </c:pt>
              <c:pt idx="8">
                <c:v>23</c:v>
              </c:pt>
              <c:pt idx="9">
                <c:v>40</c:v>
              </c:pt>
              <c:pt idx="10">
                <c:v>30</c:v>
              </c:pt>
              <c:pt idx="11">
                <c:v>15</c:v>
              </c:pt>
              <c:pt idx="12">
                <c:v>23</c:v>
              </c:pt>
              <c:pt idx="13">
                <c:v>40</c:v>
              </c:pt>
              <c:pt idx="14">
                <c:v>32</c:v>
              </c:pt>
              <c:pt idx="15">
                <c:v>46</c:v>
              </c:pt>
              <c:pt idx="16">
                <c:v>50</c:v>
              </c:pt>
              <c:pt idx="17">
                <c:v>26</c:v>
              </c:pt>
              <c:pt idx="18">
                <c:v>44</c:v>
              </c:pt>
              <c:pt idx="19">
                <c:v>58</c:v>
              </c:pt>
              <c:pt idx="20">
                <c:v>48</c:v>
              </c:pt>
              <c:pt idx="21">
                <c:v>46</c:v>
              </c:pt>
              <c:pt idx="22">
                <c:v>36</c:v>
              </c:pt>
              <c:pt idx="23">
                <c:v>55</c:v>
              </c:pt>
              <c:pt idx="24">
                <c:v>55</c:v>
              </c:pt>
              <c:pt idx="25">
                <c:v>41</c:v>
              </c:pt>
              <c:pt idx="26">
                <c:v>35</c:v>
              </c:pt>
              <c:pt idx="27">
                <c:v>64</c:v>
              </c:pt>
              <c:pt idx="28">
                <c:v>38</c:v>
              </c:pt>
              <c:pt idx="29">
                <c:v>29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484528"/>
        <c:axId val="437484920"/>
      </c:scatterChart>
      <c:scatterChart>
        <c:scatterStyle val="lineMarker"/>
        <c:varyColors val="0"/>
        <c:ser>
          <c:idx val="1"/>
          <c:order val="1"/>
          <c:tx>
            <c:strRef>
              <c:f>'Mean model for X1'!$G$24</c:f>
              <c:strCache>
                <c:ptCount val="1"/>
                <c:pt idx="0">
                  <c:v>Upper 95%</c:v>
                </c:pt>
              </c:strCache>
            </c:strRef>
          </c:tx>
          <c:spPr>
            <a:ln w="15875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'Mean model for X1'!$B$25:$B$29</c:f>
              <c:numCache>
                <c:formatCode>#,##0.000</c:formatCode>
                <c:ptCount val="5"/>
                <c:pt idx="0">
                  <c:v>1</c:v>
                </c:pt>
                <c:pt idx="1">
                  <c:v>8.5</c:v>
                </c:pt>
                <c:pt idx="2">
                  <c:v>16</c:v>
                </c:pt>
                <c:pt idx="3">
                  <c:v>23.5</c:v>
                </c:pt>
                <c:pt idx="4">
                  <c:v>31</c:v>
                </c:pt>
              </c:numCache>
            </c:numRef>
          </c:xVal>
          <c:yVal>
            <c:numRef>
              <c:f>'Mean model for X1'!$G$25:$G$29</c:f>
              <c:numCache>
                <c:formatCode>#,##0.000</c:formatCode>
                <c:ptCount val="5"/>
                <c:pt idx="0">
                  <c:v>63.482776866661524</c:v>
                </c:pt>
                <c:pt idx="1">
                  <c:v>63.482776866661524</c:v>
                </c:pt>
                <c:pt idx="2">
                  <c:v>63.482776866661524</c:v>
                </c:pt>
                <c:pt idx="3">
                  <c:v>63.482776866661524</c:v>
                </c:pt>
                <c:pt idx="4">
                  <c:v>63.482776866661524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'Mean model for X1'!$E$24</c:f>
              <c:strCache>
                <c:ptCount val="1"/>
                <c:pt idx="0">
                  <c:v>Predicted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'Mean model for X1'!$B$25:$B$29</c:f>
              <c:numCache>
                <c:formatCode>#,##0.000</c:formatCode>
                <c:ptCount val="5"/>
                <c:pt idx="0">
                  <c:v>1</c:v>
                </c:pt>
                <c:pt idx="1">
                  <c:v>8.5</c:v>
                </c:pt>
                <c:pt idx="2">
                  <c:v>16</c:v>
                </c:pt>
                <c:pt idx="3">
                  <c:v>23.5</c:v>
                </c:pt>
                <c:pt idx="4">
                  <c:v>31</c:v>
                </c:pt>
              </c:numCache>
            </c:numRef>
          </c:xVal>
          <c:yVal>
            <c:numRef>
              <c:f>'Mean model for X1'!$E$25:$E$29</c:f>
              <c:numCache>
                <c:formatCode>#,##0.000</c:formatCode>
                <c:ptCount val="5"/>
                <c:pt idx="0">
                  <c:v>38.5</c:v>
                </c:pt>
                <c:pt idx="1">
                  <c:v>38.5</c:v>
                </c:pt>
                <c:pt idx="2">
                  <c:v>38.5</c:v>
                </c:pt>
                <c:pt idx="3">
                  <c:v>38.5</c:v>
                </c:pt>
                <c:pt idx="4">
                  <c:v>38.5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'Mean model for X1'!$F$24</c:f>
              <c:strCache>
                <c:ptCount val="1"/>
                <c:pt idx="0">
                  <c:v>Lower 95%</c:v>
                </c:pt>
              </c:strCache>
            </c:strRef>
          </c:tx>
          <c:spPr>
            <a:ln w="15875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'Mean model for X1'!$B$25:$B$29</c:f>
              <c:numCache>
                <c:formatCode>#,##0.000</c:formatCode>
                <c:ptCount val="5"/>
                <c:pt idx="0">
                  <c:v>1</c:v>
                </c:pt>
                <c:pt idx="1">
                  <c:v>8.5</c:v>
                </c:pt>
                <c:pt idx="2">
                  <c:v>16</c:v>
                </c:pt>
                <c:pt idx="3">
                  <c:v>23.5</c:v>
                </c:pt>
                <c:pt idx="4">
                  <c:v>31</c:v>
                </c:pt>
              </c:numCache>
            </c:numRef>
          </c:xVal>
          <c:yVal>
            <c:numRef>
              <c:f>'Mean model for X1'!$F$25:$F$29</c:f>
              <c:numCache>
                <c:formatCode>#,##0.000</c:formatCode>
                <c:ptCount val="5"/>
                <c:pt idx="0">
                  <c:v>13.517223133338476</c:v>
                </c:pt>
                <c:pt idx="1">
                  <c:v>13.517223133338476</c:v>
                </c:pt>
                <c:pt idx="2">
                  <c:v>13.517223133338476</c:v>
                </c:pt>
                <c:pt idx="3">
                  <c:v>13.517223133338476</c:v>
                </c:pt>
                <c:pt idx="4">
                  <c:v>13.517223133338476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486096"/>
        <c:axId val="437485312"/>
      </c:scatterChart>
      <c:valAx>
        <c:axId val="43748452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7484920"/>
        <c:crossesAt val="10"/>
        <c:crossBetween val="midCat"/>
      </c:valAx>
      <c:valAx>
        <c:axId val="437484920"/>
        <c:scaling>
          <c:orientation val="minMax"/>
          <c:min val="1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X1_</a:t>
                </a:r>
              </a:p>
            </c:rich>
          </c:tx>
          <c:layout>
            <c:manualLayout>
              <c:xMode val="edge"/>
              <c:yMode val="edge"/>
              <c:x val="2.6763990267639901E-2"/>
              <c:y val="0.4541728395061728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37484528"/>
        <c:crossesAt val="0"/>
        <c:crossBetween val="midCat"/>
      </c:valAx>
      <c:valAx>
        <c:axId val="437485312"/>
        <c:scaling>
          <c:orientation val="minMax"/>
          <c:min val="10"/>
        </c:scaling>
        <c:delete val="1"/>
        <c:axPos val="r"/>
        <c:numFmt formatCode="#,##0.000" sourceLinked="1"/>
        <c:majorTickMark val="out"/>
        <c:minorTickMark val="none"/>
        <c:tickLblPos val="nextTo"/>
        <c:crossAx val="437486096"/>
        <c:crosses val="max"/>
        <c:crossBetween val="midCat"/>
      </c:valAx>
      <c:valAx>
        <c:axId val="437486096"/>
        <c:scaling>
          <c:orientation val="minMax"/>
        </c:scaling>
        <c:delete val="1"/>
        <c:axPos val="b"/>
        <c:numFmt formatCode="#,##0.000" sourceLinked="1"/>
        <c:majorTickMark val="out"/>
        <c:minorTickMark val="none"/>
        <c:tickLblPos val="nextTo"/>
        <c:crossAx val="437485312"/>
        <c:crosses val="autoZero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'Mean model for X1'!$AA$2</c:f>
          <c:strCache>
            <c:ptCount val="1"/>
            <c:pt idx="0">
              <c:v>Forecasts and 95.0% confidence limits for means and forecasts
Mean model for X1_    (0 variables, n=30)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Forecast</c:v>
          </c:tx>
          <c:spPr>
            <a:ln w="25400">
              <a:noFill/>
            </a:ln>
          </c:spPr>
          <c:marker>
            <c:symbol val="circle"/>
            <c:size val="7"/>
            <c:spPr>
              <a:solidFill>
                <a:srgbClr val="FF9999"/>
              </a:solidFill>
              <a:ln w="12700">
                <a:solidFill>
                  <a:srgbClr val="FF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'Mean model for X1'!$CG$51</c:f>
                <c:numCache>
                  <c:formatCode>General</c:formatCode>
                  <c:ptCount val="1"/>
                  <c:pt idx="0">
                    <c:v>24.982776866661524</c:v>
                  </c:pt>
                </c:numCache>
              </c:numRef>
            </c:plus>
            <c:minus>
              <c:numRef>
                <c:f>'Mean model for X1'!$CG$51</c:f>
                <c:numCache>
                  <c:formatCode>General</c:formatCode>
                  <c:ptCount val="1"/>
                  <c:pt idx="0">
                    <c:v>24.982776866661524</c:v>
                  </c:pt>
                </c:numCache>
              </c:numRef>
            </c:minus>
          </c:errBars>
          <c:cat>
            <c:numRef>
              <c:f>'Mean model for X1'!$A$51</c:f>
              <c:numCache>
                <c:formatCode>0</c:formatCode>
                <c:ptCount val="1"/>
                <c:pt idx="0">
                  <c:v>31</c:v>
                </c:pt>
              </c:numCache>
            </c:numRef>
          </c:cat>
          <c:val>
            <c:numRef>
              <c:f>'Mean model for X1'!$B$51</c:f>
              <c:numCache>
                <c:formatCode>#,##0.000</c:formatCode>
                <c:ptCount val="1"/>
                <c:pt idx="0">
                  <c:v>38.5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'Mean model for X1'!$H$50</c:f>
              <c:strCache>
                <c:ptCount val="1"/>
                <c:pt idx="0">
                  <c:v>Upper95%M</c:v>
                </c:pt>
              </c:strCache>
            </c:strRef>
          </c:tx>
          <c:spPr>
            <a:ln w="25400">
              <a:noFill/>
            </a:ln>
          </c:spPr>
          <c:marker>
            <c:symbol val="dash"/>
            <c:size val="7"/>
            <c:spPr>
              <a:noFill/>
              <a:ln w="12700">
                <a:solidFill>
                  <a:srgbClr val="000000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ED7D31"/>
                    </a:solidFill>
                  </a14:hiddenFill>
                </a:ext>
              </a:extLst>
            </c:spPr>
          </c:marker>
          <c:cat>
            <c:numRef>
              <c:f>'Mean model for X1'!$A$51</c:f>
              <c:numCache>
                <c:formatCode>0</c:formatCode>
                <c:ptCount val="1"/>
                <c:pt idx="0">
                  <c:v>31</c:v>
                </c:pt>
              </c:numCache>
            </c:numRef>
          </c:cat>
          <c:val>
            <c:numRef>
              <c:f>'Mean model for X1'!$H$51</c:f>
              <c:numCache>
                <c:formatCode>0.000</c:formatCode>
                <c:ptCount val="1"/>
                <c:pt idx="0">
                  <c:v>42.987039184604271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'Mean model for X1'!$G$50</c:f>
              <c:strCache>
                <c:ptCount val="1"/>
                <c:pt idx="0">
                  <c:v>Lower95%M</c:v>
                </c:pt>
              </c:strCache>
            </c:strRef>
          </c:tx>
          <c:spPr>
            <a:ln w="25400">
              <a:noFill/>
            </a:ln>
          </c:spPr>
          <c:marker>
            <c:symbol val="dash"/>
            <c:size val="7"/>
            <c:spPr>
              <a:noFill/>
              <a:ln w="12700">
                <a:solidFill>
                  <a:srgbClr val="000000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A5A5A5"/>
                    </a:solidFill>
                  </a14:hiddenFill>
                </a:ext>
              </a:extLst>
            </c:spPr>
          </c:marker>
          <c:cat>
            <c:numRef>
              <c:f>'Mean model for X1'!$A$51</c:f>
              <c:numCache>
                <c:formatCode>0</c:formatCode>
                <c:ptCount val="1"/>
                <c:pt idx="0">
                  <c:v>31</c:v>
                </c:pt>
              </c:numCache>
            </c:numRef>
          </c:cat>
          <c:val>
            <c:numRef>
              <c:f>'Mean model for X1'!$G$51</c:f>
              <c:numCache>
                <c:formatCode>0.000</c:formatCode>
                <c:ptCount val="1"/>
                <c:pt idx="0">
                  <c:v>34.012960815395729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486880"/>
        <c:axId val="437487272"/>
      </c:lineChart>
      <c:catAx>
        <c:axId val="43748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Observation #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437487272"/>
        <c:crossesAt val="10"/>
        <c:auto val="1"/>
        <c:lblAlgn val="ctr"/>
        <c:lblOffset val="100"/>
        <c:noMultiLvlLbl val="0"/>
      </c:catAx>
      <c:valAx>
        <c:axId val="437487272"/>
        <c:scaling>
          <c:orientation val="minMax"/>
          <c:min val="1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X1_</a:t>
                </a:r>
              </a:p>
            </c:rich>
          </c:tx>
          <c:layout>
            <c:manualLayout>
              <c:xMode val="edge"/>
              <c:yMode val="edge"/>
              <c:x val="2.6763990267639901E-2"/>
              <c:y val="0.4541728395061728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437486880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txPr>
    <a:bodyPr/>
    <a:lstStyle/>
    <a:p>
      <a:pPr>
        <a:defRPr sz="1000"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'Mean model for X1'!$AA$3</c:f>
          <c:strCache>
            <c:ptCount val="1"/>
            <c:pt idx="0">
              <c:v>Actual and predicted -vs- Observation # with 95.0% confidence limits
Mean model for X1_    (0 variables, n=30)</c:v>
            </c:pt>
          </c:strCache>
        </c:strRef>
      </c:tx>
      <c:overlay val="0"/>
      <c:txPr>
        <a:bodyPr/>
        <a:lstStyle/>
        <a:p>
          <a:pPr>
            <a:defRPr sz="1000"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>
              <a:noFill/>
            </a:ln>
          </c:spPr>
          <c:marker>
            <c:symbol val="diamond"/>
            <c:size val="7"/>
            <c:spPr>
              <a:solidFill>
                <a:srgbClr val="9999FF"/>
              </a:solidFill>
              <a:ln w="9525" cap="rnd" cmpd="sng" algn="ctr">
                <a:solidFill>
                  <a:srgbClr val="0000FF"/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3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</c:numLit>
          </c:xVal>
          <c:yVal>
            <c:numLit>
              <c:formatCode>General</c:formatCode>
              <c:ptCount val="30"/>
              <c:pt idx="0">
                <c:v>25</c:v>
              </c:pt>
              <c:pt idx="1">
                <c:v>42</c:v>
              </c:pt>
              <c:pt idx="2">
                <c:v>54</c:v>
              </c:pt>
              <c:pt idx="3">
                <c:v>26</c:v>
              </c:pt>
              <c:pt idx="4">
                <c:v>39</c:v>
              </c:pt>
              <c:pt idx="5">
                <c:v>34</c:v>
              </c:pt>
              <c:pt idx="6">
                <c:v>24</c:v>
              </c:pt>
              <c:pt idx="7">
                <c:v>37</c:v>
              </c:pt>
              <c:pt idx="8">
                <c:v>23</c:v>
              </c:pt>
              <c:pt idx="9">
                <c:v>40</c:v>
              </c:pt>
              <c:pt idx="10">
                <c:v>30</c:v>
              </c:pt>
              <c:pt idx="11">
                <c:v>15</c:v>
              </c:pt>
              <c:pt idx="12">
                <c:v>23</c:v>
              </c:pt>
              <c:pt idx="13">
                <c:v>40</c:v>
              </c:pt>
              <c:pt idx="14">
                <c:v>32</c:v>
              </c:pt>
              <c:pt idx="15">
                <c:v>46</c:v>
              </c:pt>
              <c:pt idx="16">
                <c:v>50</c:v>
              </c:pt>
              <c:pt idx="17">
                <c:v>26</c:v>
              </c:pt>
              <c:pt idx="18">
                <c:v>44</c:v>
              </c:pt>
              <c:pt idx="19">
                <c:v>58</c:v>
              </c:pt>
              <c:pt idx="20">
                <c:v>48</c:v>
              </c:pt>
              <c:pt idx="21">
                <c:v>46</c:v>
              </c:pt>
              <c:pt idx="22">
                <c:v>36</c:v>
              </c:pt>
              <c:pt idx="23">
                <c:v>55</c:v>
              </c:pt>
              <c:pt idx="24">
                <c:v>55</c:v>
              </c:pt>
              <c:pt idx="25">
                <c:v>41</c:v>
              </c:pt>
              <c:pt idx="26">
                <c:v>35</c:v>
              </c:pt>
              <c:pt idx="27">
                <c:v>64</c:v>
              </c:pt>
              <c:pt idx="28">
                <c:v>38</c:v>
              </c:pt>
              <c:pt idx="29">
                <c:v>29</c:v>
              </c:pt>
            </c:numLit>
          </c:yVal>
          <c:smooth val="0"/>
        </c:ser>
        <c:ser>
          <c:idx val="1"/>
          <c:order val="1"/>
          <c:tx>
            <c:v>Predicted</c:v>
          </c:tx>
          <c:spPr>
            <a:ln w="25400">
              <a:noFill/>
            </a:ln>
          </c:spPr>
          <c:marker>
            <c:symbol val="circle"/>
            <c:size val="7"/>
            <c:spPr>
              <a:noFill/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3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</c:numLit>
          </c:xVal>
          <c:yVal>
            <c:numLit>
              <c:formatCode>General</c:formatCode>
              <c:ptCount val="30"/>
              <c:pt idx="0">
                <c:v>38.5</c:v>
              </c:pt>
              <c:pt idx="1">
                <c:v>38.5</c:v>
              </c:pt>
              <c:pt idx="2">
                <c:v>38.5</c:v>
              </c:pt>
              <c:pt idx="3">
                <c:v>38.5</c:v>
              </c:pt>
              <c:pt idx="4">
                <c:v>38.5</c:v>
              </c:pt>
              <c:pt idx="5">
                <c:v>38.5</c:v>
              </c:pt>
              <c:pt idx="6">
                <c:v>38.5</c:v>
              </c:pt>
              <c:pt idx="7">
                <c:v>38.5</c:v>
              </c:pt>
              <c:pt idx="8">
                <c:v>38.5</c:v>
              </c:pt>
              <c:pt idx="9">
                <c:v>38.5</c:v>
              </c:pt>
              <c:pt idx="10">
                <c:v>38.5</c:v>
              </c:pt>
              <c:pt idx="11">
                <c:v>38.5</c:v>
              </c:pt>
              <c:pt idx="12">
                <c:v>38.5</c:v>
              </c:pt>
              <c:pt idx="13">
                <c:v>38.5</c:v>
              </c:pt>
              <c:pt idx="14">
                <c:v>38.5</c:v>
              </c:pt>
              <c:pt idx="15">
                <c:v>38.5</c:v>
              </c:pt>
              <c:pt idx="16">
                <c:v>38.5</c:v>
              </c:pt>
              <c:pt idx="17">
                <c:v>38.5</c:v>
              </c:pt>
              <c:pt idx="18">
                <c:v>38.5</c:v>
              </c:pt>
              <c:pt idx="19">
                <c:v>38.5</c:v>
              </c:pt>
              <c:pt idx="20">
                <c:v>38.5</c:v>
              </c:pt>
              <c:pt idx="21">
                <c:v>38.5</c:v>
              </c:pt>
              <c:pt idx="22">
                <c:v>38.5</c:v>
              </c:pt>
              <c:pt idx="23">
                <c:v>38.5</c:v>
              </c:pt>
              <c:pt idx="24">
                <c:v>38.5</c:v>
              </c:pt>
              <c:pt idx="25">
                <c:v>38.5</c:v>
              </c:pt>
              <c:pt idx="26">
                <c:v>38.5</c:v>
              </c:pt>
              <c:pt idx="27">
                <c:v>38.5</c:v>
              </c:pt>
              <c:pt idx="28">
                <c:v>38.5</c:v>
              </c:pt>
              <c:pt idx="29">
                <c:v>38.5</c:v>
              </c:pt>
            </c:numLit>
          </c:yVal>
          <c:smooth val="0"/>
        </c:ser>
        <c:ser>
          <c:idx val="2"/>
          <c:order val="2"/>
          <c:tx>
            <c:v>Forecast</c:v>
          </c:tx>
          <c:spPr>
            <a:ln w="25400">
              <a:noFill/>
            </a:ln>
          </c:spPr>
          <c:marker>
            <c:symbol val="circle"/>
            <c:size val="7"/>
            <c:spPr>
              <a:solidFill>
                <a:srgbClr val="FF9999"/>
              </a:solidFill>
              <a:ln w="12700">
                <a:solidFill>
                  <a:srgbClr val="FF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'Mean model for X1'!$CG$51</c:f>
                <c:numCache>
                  <c:formatCode>General</c:formatCode>
                  <c:ptCount val="1"/>
                  <c:pt idx="0">
                    <c:v>24.982776866661524</c:v>
                  </c:pt>
                </c:numCache>
              </c:numRef>
            </c:plus>
            <c:minus>
              <c:numRef>
                <c:f>'Mean model for X1'!$CG$51</c:f>
                <c:numCache>
                  <c:formatCode>General</c:formatCode>
                  <c:ptCount val="1"/>
                  <c:pt idx="0">
                    <c:v>24.982776866661524</c:v>
                  </c:pt>
                </c:numCache>
              </c:numRef>
            </c:minus>
          </c:errBars>
          <c:xVal>
            <c:numRef>
              <c:f>'Mean model for X1'!$A$51:$A$51</c:f>
              <c:numCache>
                <c:formatCode>0</c:formatCode>
                <c:ptCount val="1"/>
                <c:pt idx="0">
                  <c:v>31</c:v>
                </c:pt>
              </c:numCache>
            </c:numRef>
          </c:xVal>
          <c:yVal>
            <c:numRef>
              <c:f>'Mean model for X1'!$B$51:$B$51</c:f>
              <c:numCache>
                <c:formatCode>#,##0.000</c:formatCode>
                <c:ptCount val="1"/>
                <c:pt idx="0">
                  <c:v>38.5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488056"/>
        <c:axId val="437487664"/>
      </c:scatterChart>
      <c:valAx>
        <c:axId val="437488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Observation #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437487664"/>
        <c:crossesAt val="10"/>
        <c:crossBetween val="midCat"/>
      </c:valAx>
      <c:valAx>
        <c:axId val="437487664"/>
        <c:scaling>
          <c:orientation val="minMax"/>
          <c:min val="1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X1_</a:t>
                </a:r>
              </a:p>
            </c:rich>
          </c:tx>
          <c:layout>
            <c:manualLayout>
              <c:xMode val="edge"/>
              <c:yMode val="edge"/>
              <c:x val="2.6763990267639901E-2"/>
              <c:y val="0.4541728395061728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37488056"/>
        <c:crossesAt val="0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txPr>
    <a:bodyPr/>
    <a:lstStyle/>
    <a:p>
      <a:pPr>
        <a:defRPr sz="1000">
          <a:latin typeface="+mn-lt"/>
          <a:ea typeface="+mn-lt"/>
          <a:cs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Residual -vs- Observation #
</a:t>
            </a:r>
            <a:r>
              <a:rPr lang="en-US" sz="1000"/>
              <a:t>Mean model for X1_    (0 variables, n=30)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9999FF"/>
            </a:solidFill>
            <a:ln w="9525" cap="flat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numLit>
              <c:formatCode>General</c:formatCode>
              <c:ptCount val="3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</c:numLit>
          </c:cat>
          <c:val>
            <c:numLit>
              <c:formatCode>General</c:formatCode>
              <c:ptCount val="30"/>
              <c:pt idx="0">
                <c:v>-13.5</c:v>
              </c:pt>
              <c:pt idx="1">
                <c:v>3.5</c:v>
              </c:pt>
              <c:pt idx="2">
                <c:v>15.5</c:v>
              </c:pt>
              <c:pt idx="3">
                <c:v>-12.5</c:v>
              </c:pt>
              <c:pt idx="4">
                <c:v>0.5</c:v>
              </c:pt>
              <c:pt idx="5">
                <c:v>-4.5</c:v>
              </c:pt>
              <c:pt idx="6">
                <c:v>-14.5</c:v>
              </c:pt>
              <c:pt idx="7">
                <c:v>-1.5</c:v>
              </c:pt>
              <c:pt idx="8">
                <c:v>-15.5</c:v>
              </c:pt>
              <c:pt idx="9">
                <c:v>1.5</c:v>
              </c:pt>
              <c:pt idx="10">
                <c:v>-8.5</c:v>
              </c:pt>
              <c:pt idx="11">
                <c:v>-23.5</c:v>
              </c:pt>
              <c:pt idx="12">
                <c:v>-15.5</c:v>
              </c:pt>
              <c:pt idx="13">
                <c:v>1.5</c:v>
              </c:pt>
              <c:pt idx="14">
                <c:v>-6.5</c:v>
              </c:pt>
              <c:pt idx="15">
                <c:v>7.5</c:v>
              </c:pt>
              <c:pt idx="16">
                <c:v>11.5</c:v>
              </c:pt>
              <c:pt idx="17">
                <c:v>-12.5</c:v>
              </c:pt>
              <c:pt idx="18">
                <c:v>5.5</c:v>
              </c:pt>
              <c:pt idx="19">
                <c:v>19.5</c:v>
              </c:pt>
              <c:pt idx="20">
                <c:v>9.5</c:v>
              </c:pt>
              <c:pt idx="21">
                <c:v>7.5</c:v>
              </c:pt>
              <c:pt idx="22">
                <c:v>-2.5</c:v>
              </c:pt>
              <c:pt idx="23">
                <c:v>16.5</c:v>
              </c:pt>
              <c:pt idx="24">
                <c:v>16.5</c:v>
              </c:pt>
              <c:pt idx="25">
                <c:v>2.5</c:v>
              </c:pt>
              <c:pt idx="26">
                <c:v>-3.5</c:v>
              </c:pt>
              <c:pt idx="27">
                <c:v>25.5</c:v>
              </c:pt>
              <c:pt idx="28">
                <c:v>-0.5</c:v>
              </c:pt>
              <c:pt idx="29">
                <c:v>-9.5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437483744"/>
        <c:axId val="435150816"/>
      </c:barChart>
      <c:catAx>
        <c:axId val="437483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Observation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435150816"/>
        <c:crossesAt val="0"/>
        <c:auto val="1"/>
        <c:lblAlgn val="ctr"/>
        <c:lblOffset val="100"/>
        <c:noMultiLvlLbl val="0"/>
      </c:catAx>
      <c:valAx>
        <c:axId val="435150816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7483744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Residual -vs- Predicted
</a:t>
            </a:r>
            <a:r>
              <a:rPr lang="en-US" sz="1000"/>
              <a:t>Mean model for X1_    (0 variables, n=30)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>
              <a:noFill/>
            </a:ln>
            <a:effectLst/>
          </c:spPr>
          <c:marker>
            <c:symbol val="diamond"/>
            <c:size val="7"/>
            <c:spPr>
              <a:solidFill>
                <a:srgbClr val="9999FF"/>
              </a:solidFill>
              <a:ln w="9525" cap="rnd" cmpd="sng" algn="ctr">
                <a:solidFill>
                  <a:srgbClr val="0000FF"/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30"/>
              <c:pt idx="0">
                <c:v>38.5</c:v>
              </c:pt>
              <c:pt idx="1">
                <c:v>38.5</c:v>
              </c:pt>
              <c:pt idx="2">
                <c:v>38.5</c:v>
              </c:pt>
              <c:pt idx="3">
                <c:v>38.5</c:v>
              </c:pt>
              <c:pt idx="4">
                <c:v>38.5</c:v>
              </c:pt>
              <c:pt idx="5">
                <c:v>38.5</c:v>
              </c:pt>
              <c:pt idx="6">
                <c:v>38.5</c:v>
              </c:pt>
              <c:pt idx="7">
                <c:v>38.5</c:v>
              </c:pt>
              <c:pt idx="8">
                <c:v>38.5</c:v>
              </c:pt>
              <c:pt idx="9">
                <c:v>38.5</c:v>
              </c:pt>
              <c:pt idx="10">
                <c:v>38.5</c:v>
              </c:pt>
              <c:pt idx="11">
                <c:v>38.5</c:v>
              </c:pt>
              <c:pt idx="12">
                <c:v>38.5</c:v>
              </c:pt>
              <c:pt idx="13">
                <c:v>38.5</c:v>
              </c:pt>
              <c:pt idx="14">
                <c:v>38.5</c:v>
              </c:pt>
              <c:pt idx="15">
                <c:v>38.5</c:v>
              </c:pt>
              <c:pt idx="16">
                <c:v>38.5</c:v>
              </c:pt>
              <c:pt idx="17">
                <c:v>38.5</c:v>
              </c:pt>
              <c:pt idx="18">
                <c:v>38.5</c:v>
              </c:pt>
              <c:pt idx="19">
                <c:v>38.5</c:v>
              </c:pt>
              <c:pt idx="20">
                <c:v>38.5</c:v>
              </c:pt>
              <c:pt idx="21">
                <c:v>38.5</c:v>
              </c:pt>
              <c:pt idx="22">
                <c:v>38.5</c:v>
              </c:pt>
              <c:pt idx="23">
                <c:v>38.5</c:v>
              </c:pt>
              <c:pt idx="24">
                <c:v>38.5</c:v>
              </c:pt>
              <c:pt idx="25">
                <c:v>38.5</c:v>
              </c:pt>
              <c:pt idx="26">
                <c:v>38.5</c:v>
              </c:pt>
              <c:pt idx="27">
                <c:v>38.5</c:v>
              </c:pt>
              <c:pt idx="28">
                <c:v>38.5</c:v>
              </c:pt>
              <c:pt idx="29">
                <c:v>38.5</c:v>
              </c:pt>
            </c:numLit>
          </c:xVal>
          <c:yVal>
            <c:numLit>
              <c:formatCode>General</c:formatCode>
              <c:ptCount val="30"/>
              <c:pt idx="0">
                <c:v>-13.5</c:v>
              </c:pt>
              <c:pt idx="1">
                <c:v>3.5</c:v>
              </c:pt>
              <c:pt idx="2">
                <c:v>15.5</c:v>
              </c:pt>
              <c:pt idx="3">
                <c:v>-12.5</c:v>
              </c:pt>
              <c:pt idx="4">
                <c:v>0.5</c:v>
              </c:pt>
              <c:pt idx="5">
                <c:v>-4.5</c:v>
              </c:pt>
              <c:pt idx="6">
                <c:v>-14.5</c:v>
              </c:pt>
              <c:pt idx="7">
                <c:v>-1.5</c:v>
              </c:pt>
              <c:pt idx="8">
                <c:v>-15.5</c:v>
              </c:pt>
              <c:pt idx="9">
                <c:v>1.5</c:v>
              </c:pt>
              <c:pt idx="10">
                <c:v>-8.5</c:v>
              </c:pt>
              <c:pt idx="11">
                <c:v>-23.5</c:v>
              </c:pt>
              <c:pt idx="12">
                <c:v>-15.5</c:v>
              </c:pt>
              <c:pt idx="13">
                <c:v>1.5</c:v>
              </c:pt>
              <c:pt idx="14">
                <c:v>-6.5</c:v>
              </c:pt>
              <c:pt idx="15">
                <c:v>7.5</c:v>
              </c:pt>
              <c:pt idx="16">
                <c:v>11.5</c:v>
              </c:pt>
              <c:pt idx="17">
                <c:v>-12.5</c:v>
              </c:pt>
              <c:pt idx="18">
                <c:v>5.5</c:v>
              </c:pt>
              <c:pt idx="19">
                <c:v>19.5</c:v>
              </c:pt>
              <c:pt idx="20">
                <c:v>9.5</c:v>
              </c:pt>
              <c:pt idx="21">
                <c:v>7.5</c:v>
              </c:pt>
              <c:pt idx="22">
                <c:v>-2.5</c:v>
              </c:pt>
              <c:pt idx="23">
                <c:v>16.5</c:v>
              </c:pt>
              <c:pt idx="24">
                <c:v>16.5</c:v>
              </c:pt>
              <c:pt idx="25">
                <c:v>2.5</c:v>
              </c:pt>
              <c:pt idx="26">
                <c:v>-3.5</c:v>
              </c:pt>
              <c:pt idx="27">
                <c:v>25.5</c:v>
              </c:pt>
              <c:pt idx="28">
                <c:v>-0.5</c:v>
              </c:pt>
              <c:pt idx="29">
                <c:v>-9.5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152776"/>
        <c:axId val="435151208"/>
      </c:scatterChart>
      <c:valAx>
        <c:axId val="435152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5151208"/>
        <c:crossesAt val="-30"/>
        <c:crossBetween val="midCat"/>
      </c:valAx>
      <c:valAx>
        <c:axId val="43515120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5152776"/>
        <c:crossesAt val="0"/>
        <c:crossBetween val="midCat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Histogram of Residuals
</a:t>
            </a:r>
            <a:r>
              <a:rPr lang="en-US" sz="1000"/>
              <a:t>Mean model for X1_    (0 variables, n=30)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9999FF"/>
            </a:solidFill>
            <a:ln w="9525" cap="flat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cat>
            <c:strLit>
              <c:ptCount val="11"/>
              <c:pt idx="0">
                <c:v>-26.0</c:v>
              </c:pt>
              <c:pt idx="1">
                <c:v>-20.8</c:v>
              </c:pt>
              <c:pt idx="2">
                <c:v>-15.6</c:v>
              </c:pt>
              <c:pt idx="3">
                <c:v>-10.4</c:v>
              </c:pt>
              <c:pt idx="4">
                <c:v>-5.2</c:v>
              </c:pt>
              <c:pt idx="5">
                <c:v>0.0</c:v>
              </c:pt>
              <c:pt idx="6">
                <c:v>5.2</c:v>
              </c:pt>
              <c:pt idx="7">
                <c:v>10.4</c:v>
              </c:pt>
              <c:pt idx="8">
                <c:v>15.6</c:v>
              </c:pt>
              <c:pt idx="9">
                <c:v>20.8</c:v>
              </c:pt>
              <c:pt idx="10">
                <c:v>26.0</c:v>
              </c:pt>
            </c:strLit>
          </c:cat>
          <c:val>
            <c:numLit>
              <c:formatCode>General</c:formatCode>
              <c:ptCount val="11"/>
              <c:pt idx="0">
                <c:v>1</c:v>
              </c:pt>
              <c:pt idx="1">
                <c:v>0</c:v>
              </c:pt>
              <c:pt idx="2">
                <c:v>4</c:v>
              </c:pt>
              <c:pt idx="3">
                <c:v>4</c:v>
              </c:pt>
              <c:pt idx="4">
                <c:v>3</c:v>
              </c:pt>
              <c:pt idx="5">
                <c:v>7</c:v>
              </c:pt>
              <c:pt idx="6">
                <c:v>4</c:v>
              </c:pt>
              <c:pt idx="7">
                <c:v>2</c:v>
              </c:pt>
              <c:pt idx="8">
                <c:v>3</c:v>
              </c:pt>
              <c:pt idx="9">
                <c:v>1</c:v>
              </c:pt>
              <c:pt idx="10">
                <c:v>1</c:v>
              </c:pt>
            </c:numLit>
          </c:val>
        </c:ser>
        <c:ser>
          <c:idx val="1"/>
          <c:order val="1"/>
          <c:tx>
            <c:v>Theoretical</c:v>
          </c:tx>
          <c:spPr>
            <a:solidFill>
              <a:srgbClr val="FFD2D2"/>
            </a:solidFill>
            <a:ln w="9525">
              <a:solidFill>
                <a:srgbClr val="FF0000"/>
              </a:solidFill>
              <a:prstDash val="solid"/>
            </a:ln>
          </c:spPr>
          <c:invertIfNegative val="0"/>
          <c:cat>
            <c:strLit>
              <c:ptCount val="11"/>
              <c:pt idx="0">
                <c:v>-26.0</c:v>
              </c:pt>
              <c:pt idx="1">
                <c:v>-20.8</c:v>
              </c:pt>
              <c:pt idx="2">
                <c:v>-15.6</c:v>
              </c:pt>
              <c:pt idx="3">
                <c:v>-10.4</c:v>
              </c:pt>
              <c:pt idx="4">
                <c:v>-5.2</c:v>
              </c:pt>
              <c:pt idx="5">
                <c:v>0.0</c:v>
              </c:pt>
              <c:pt idx="6">
                <c:v>5.2</c:v>
              </c:pt>
              <c:pt idx="7">
                <c:v>10.4</c:v>
              </c:pt>
              <c:pt idx="8">
                <c:v>15.6</c:v>
              </c:pt>
              <c:pt idx="9">
                <c:v>20.8</c:v>
              </c:pt>
              <c:pt idx="10">
                <c:v>26.0</c:v>
              </c:pt>
            </c:strLit>
          </c:cat>
          <c:val>
            <c:numLit>
              <c:formatCode>General</c:formatCode>
              <c:ptCount val="11"/>
              <c:pt idx="0">
                <c:v>0.51279636806278006</c:v>
              </c:pt>
              <c:pt idx="1">
                <c:v>1.1757271862261747</c:v>
              </c:pt>
              <c:pt idx="2">
                <c:v>2.2416508467500149</c:v>
              </c:pt>
              <c:pt idx="3">
                <c:v>3.5542169418773515</c:v>
              </c:pt>
              <c:pt idx="4">
                <c:v>4.686462786030182</c:v>
              </c:pt>
              <c:pt idx="5">
                <c:v>5.1389949728582422</c:v>
              </c:pt>
              <c:pt idx="6">
                <c:v>4.6864627860301837</c:v>
              </c:pt>
              <c:pt idx="7">
                <c:v>3.5542169418773497</c:v>
              </c:pt>
              <c:pt idx="8">
                <c:v>2.2416508467500122</c:v>
              </c:pt>
              <c:pt idx="9">
                <c:v>1.175727186226176</c:v>
              </c:pt>
              <c:pt idx="10">
                <c:v>0.51279636806278006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35149640"/>
        <c:axId val="435155128"/>
      </c:barChart>
      <c:catAx>
        <c:axId val="435149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 Range
</a:t>
                </a:r>
                <a:r>
                  <a:rPr lang="en-US" sz="750"/>
                  <a:t>Adjusted Anderson-Darling statistic is 0.196 (P=0.89)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5155128"/>
        <c:crosses val="autoZero"/>
        <c:auto val="1"/>
        <c:lblAlgn val="ctr"/>
        <c:lblOffset val="100"/>
        <c:noMultiLvlLbl val="0"/>
      </c:catAx>
      <c:valAx>
        <c:axId val="43515512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5149640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Normal Quantile Plot
</a:t>
            </a:r>
            <a:r>
              <a:rPr lang="en-US" sz="1000"/>
              <a:t>Mean model for X1_    (0 variables, n=30)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>
              <a:noFill/>
            </a:ln>
          </c:spPr>
          <c:marker>
            <c:symbol val="diamond"/>
            <c:size val="7"/>
            <c:spPr>
              <a:solidFill>
                <a:srgbClr val="9999FF"/>
              </a:solidFill>
              <a:ln w="9525" cap="rnd" cmpd="sng" algn="ctr">
                <a:solidFill>
                  <a:srgbClr val="0000FF"/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30"/>
              <c:pt idx="0">
                <c:v>-1.8485962885014084</c:v>
              </c:pt>
              <c:pt idx="1">
                <c:v>-1.5179291595942785</c:v>
              </c:pt>
              <c:pt idx="2">
                <c:v>-1.3001534333634226</c:v>
              </c:pt>
              <c:pt idx="3">
                <c:v>-1.1309776082451586</c:v>
              </c:pt>
              <c:pt idx="4">
                <c:v>-0.98916862734063549</c:v>
              </c:pt>
              <c:pt idx="5">
                <c:v>-0.86489435868528253</c:v>
              </c:pt>
              <c:pt idx="6">
                <c:v>-0.75272879425816996</c:v>
              </c:pt>
              <c:pt idx="7">
                <c:v>-0.64932391318646576</c:v>
              </c:pt>
              <c:pt idx="8">
                <c:v>-0.55244258464677432</c:v>
              </c:pt>
              <c:pt idx="9">
                <c:v>-0.46049453910311622</c:v>
              </c:pt>
              <c:pt idx="10">
                <c:v>-0.37228936046519101</c:v>
              </c:pt>
              <c:pt idx="11">
                <c:v>-0.28689391692303928</c:v>
              </c:pt>
              <c:pt idx="12">
                <c:v>-0.20354423153248621</c:v>
              </c:pt>
              <c:pt idx="13">
                <c:v>-0.12158738275048304</c:v>
              </c:pt>
              <c:pt idx="14">
                <c:v>-4.044050856564621E-2</c:v>
              </c:pt>
              <c:pt idx="15">
                <c:v>4.044050856564621E-2</c:v>
              </c:pt>
              <c:pt idx="16">
                <c:v>0.12158738275048291</c:v>
              </c:pt>
              <c:pt idx="17">
                <c:v>0.20354423153248635</c:v>
              </c:pt>
              <c:pt idx="18">
                <c:v>0.28689391692303928</c:v>
              </c:pt>
              <c:pt idx="19">
                <c:v>0.37228936046519101</c:v>
              </c:pt>
              <c:pt idx="20">
                <c:v>0.460494539103116</c:v>
              </c:pt>
              <c:pt idx="21">
                <c:v>0.55244258464677454</c:v>
              </c:pt>
              <c:pt idx="22">
                <c:v>0.64932391318646576</c:v>
              </c:pt>
              <c:pt idx="23">
                <c:v>0.75272879425816996</c:v>
              </c:pt>
              <c:pt idx="24">
                <c:v>0.86489435868528353</c:v>
              </c:pt>
              <c:pt idx="25">
                <c:v>0.98916862734063549</c:v>
              </c:pt>
              <c:pt idx="26">
                <c:v>1.1309776082451586</c:v>
              </c:pt>
              <c:pt idx="27">
                <c:v>1.3001534333634226</c:v>
              </c:pt>
              <c:pt idx="28">
                <c:v>1.5179291595942783</c:v>
              </c:pt>
              <c:pt idx="29">
                <c:v>1.8485962885014089</c:v>
              </c:pt>
            </c:numLit>
          </c:xVal>
          <c:yVal>
            <c:numLit>
              <c:formatCode>General</c:formatCode>
              <c:ptCount val="30"/>
              <c:pt idx="0">
                <c:v>-1.9556424298508188</c:v>
              </c:pt>
              <c:pt idx="1">
                <c:v>-1.2898918154335188</c:v>
              </c:pt>
              <c:pt idx="2">
                <c:v>-1.2898918154335188</c:v>
              </c:pt>
              <c:pt idx="3">
                <c:v>-1.2066729886313563</c:v>
              </c:pt>
              <c:pt idx="4">
                <c:v>-1.1234541618291938</c:v>
              </c:pt>
              <c:pt idx="5">
                <c:v>-1.0402353350270312</c:v>
              </c:pt>
              <c:pt idx="6">
                <c:v>-1.0402353350270312</c:v>
              </c:pt>
              <c:pt idx="7">
                <c:v>-0.79057885462054378</c:v>
              </c:pt>
              <c:pt idx="8">
                <c:v>-0.70736002781838125</c:v>
              </c:pt>
              <c:pt idx="9">
                <c:v>-0.5409223742140562</c:v>
              </c:pt>
              <c:pt idx="10">
                <c:v>-0.37448472060973126</c:v>
              </c:pt>
              <c:pt idx="11">
                <c:v>-0.29126589380756873</c:v>
              </c:pt>
              <c:pt idx="12">
                <c:v>-0.20804706700540626</c:v>
              </c:pt>
              <c:pt idx="13">
                <c:v>-0.12482824020324375</c:v>
              </c:pt>
              <c:pt idx="14">
                <c:v>-4.1609413401081249E-2</c:v>
              </c:pt>
              <c:pt idx="15">
                <c:v>4.1609413401081249E-2</c:v>
              </c:pt>
              <c:pt idx="16">
                <c:v>0.12482824020324375</c:v>
              </c:pt>
              <c:pt idx="17">
                <c:v>0.12482824020324375</c:v>
              </c:pt>
              <c:pt idx="18">
                <c:v>0.20804706700540626</c:v>
              </c:pt>
              <c:pt idx="19">
                <c:v>0.29126589380756873</c:v>
              </c:pt>
              <c:pt idx="20">
                <c:v>0.45770354741189373</c:v>
              </c:pt>
              <c:pt idx="21">
                <c:v>0.62414120101621873</c:v>
              </c:pt>
              <c:pt idx="22">
                <c:v>0.62414120101621873</c:v>
              </c:pt>
              <c:pt idx="23">
                <c:v>0.79057885462054378</c:v>
              </c:pt>
              <c:pt idx="24">
                <c:v>0.95701650822486872</c:v>
              </c:pt>
              <c:pt idx="25">
                <c:v>1.2898918154335188</c:v>
              </c:pt>
              <c:pt idx="26">
                <c:v>1.3731106422356811</c:v>
              </c:pt>
              <c:pt idx="27">
                <c:v>1.3731106422356811</c:v>
              </c:pt>
              <c:pt idx="28">
                <c:v>1.6227671226421687</c:v>
              </c:pt>
              <c:pt idx="29">
                <c:v>2.1220800834551437</c:v>
              </c:pt>
            </c:numLit>
          </c:yVal>
          <c:smooth val="0"/>
        </c:ser>
        <c:ser>
          <c:idx val="1"/>
          <c:order val="1"/>
          <c:tx>
            <c:v>Theoretical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0"/>
              <c:pt idx="0">
                <c:v>-1.8485962885014084</c:v>
              </c:pt>
              <c:pt idx="1">
                <c:v>-1.5179291595942785</c:v>
              </c:pt>
              <c:pt idx="2">
                <c:v>-1.3001534333634226</c:v>
              </c:pt>
              <c:pt idx="3">
                <c:v>-1.1309776082451586</c:v>
              </c:pt>
              <c:pt idx="4">
                <c:v>-0.98916862734063549</c:v>
              </c:pt>
              <c:pt idx="5">
                <c:v>-0.86489435868528253</c:v>
              </c:pt>
              <c:pt idx="6">
                <c:v>-0.75272879425816996</c:v>
              </c:pt>
              <c:pt idx="7">
                <c:v>-0.64932391318646576</c:v>
              </c:pt>
              <c:pt idx="8">
                <c:v>-0.55244258464677432</c:v>
              </c:pt>
              <c:pt idx="9">
                <c:v>-0.46049453910311622</c:v>
              </c:pt>
              <c:pt idx="10">
                <c:v>-0.37228936046519101</c:v>
              </c:pt>
              <c:pt idx="11">
                <c:v>-0.28689391692303928</c:v>
              </c:pt>
              <c:pt idx="12">
                <c:v>-0.20354423153248621</c:v>
              </c:pt>
              <c:pt idx="13">
                <c:v>-0.12158738275048304</c:v>
              </c:pt>
              <c:pt idx="14">
                <c:v>-4.044050856564621E-2</c:v>
              </c:pt>
              <c:pt idx="15">
                <c:v>4.044050856564621E-2</c:v>
              </c:pt>
              <c:pt idx="16">
                <c:v>0.12158738275048291</c:v>
              </c:pt>
              <c:pt idx="17">
                <c:v>0.20354423153248635</c:v>
              </c:pt>
              <c:pt idx="18">
                <c:v>0.28689391692303928</c:v>
              </c:pt>
              <c:pt idx="19">
                <c:v>0.37228936046519101</c:v>
              </c:pt>
              <c:pt idx="20">
                <c:v>0.460494539103116</c:v>
              </c:pt>
              <c:pt idx="21">
                <c:v>0.55244258464677454</c:v>
              </c:pt>
              <c:pt idx="22">
                <c:v>0.64932391318646576</c:v>
              </c:pt>
              <c:pt idx="23">
                <c:v>0.75272879425816996</c:v>
              </c:pt>
              <c:pt idx="24">
                <c:v>0.86489435868528353</c:v>
              </c:pt>
              <c:pt idx="25">
                <c:v>0.98916862734063549</c:v>
              </c:pt>
              <c:pt idx="26">
                <c:v>1.1309776082451586</c:v>
              </c:pt>
              <c:pt idx="27">
                <c:v>1.3001534333634226</c:v>
              </c:pt>
              <c:pt idx="28">
                <c:v>1.5179291595942783</c:v>
              </c:pt>
              <c:pt idx="29">
                <c:v>1.8485962885014089</c:v>
              </c:pt>
            </c:numLit>
          </c:xVal>
          <c:yVal>
            <c:numLit>
              <c:formatCode>General</c:formatCode>
              <c:ptCount val="30"/>
              <c:pt idx="0">
                <c:v>-1.8485962885014084</c:v>
              </c:pt>
              <c:pt idx="1">
                <c:v>-1.5179291595942785</c:v>
              </c:pt>
              <c:pt idx="2">
                <c:v>-1.3001534333634226</c:v>
              </c:pt>
              <c:pt idx="3">
                <c:v>-1.1309776082451586</c:v>
              </c:pt>
              <c:pt idx="4">
                <c:v>-0.98916862734063549</c:v>
              </c:pt>
              <c:pt idx="5">
                <c:v>-0.86489435868528253</c:v>
              </c:pt>
              <c:pt idx="6">
                <c:v>-0.75272879425816996</c:v>
              </c:pt>
              <c:pt idx="7">
                <c:v>-0.64932391318646576</c:v>
              </c:pt>
              <c:pt idx="8">
                <c:v>-0.55244258464677432</c:v>
              </c:pt>
              <c:pt idx="9">
                <c:v>-0.46049453910311622</c:v>
              </c:pt>
              <c:pt idx="10">
                <c:v>-0.37228936046519101</c:v>
              </c:pt>
              <c:pt idx="11">
                <c:v>-0.28689391692303928</c:v>
              </c:pt>
              <c:pt idx="12">
                <c:v>-0.20354423153248621</c:v>
              </c:pt>
              <c:pt idx="13">
                <c:v>-0.12158738275048304</c:v>
              </c:pt>
              <c:pt idx="14">
                <c:v>-4.044050856564621E-2</c:v>
              </c:pt>
              <c:pt idx="15">
                <c:v>4.044050856564621E-2</c:v>
              </c:pt>
              <c:pt idx="16">
                <c:v>0.12158738275048291</c:v>
              </c:pt>
              <c:pt idx="17">
                <c:v>0.20354423153248635</c:v>
              </c:pt>
              <c:pt idx="18">
                <c:v>0.28689391692303928</c:v>
              </c:pt>
              <c:pt idx="19">
                <c:v>0.37228936046519101</c:v>
              </c:pt>
              <c:pt idx="20">
                <c:v>0.460494539103116</c:v>
              </c:pt>
              <c:pt idx="21">
                <c:v>0.55244258464677454</c:v>
              </c:pt>
              <c:pt idx="22">
                <c:v>0.64932391318646576</c:v>
              </c:pt>
              <c:pt idx="23">
                <c:v>0.75272879425816996</c:v>
              </c:pt>
              <c:pt idx="24">
                <c:v>0.86489435868528353</c:v>
              </c:pt>
              <c:pt idx="25">
                <c:v>0.98916862734063549</c:v>
              </c:pt>
              <c:pt idx="26">
                <c:v>1.1309776082451586</c:v>
              </c:pt>
              <c:pt idx="27">
                <c:v>1.3001534333634226</c:v>
              </c:pt>
              <c:pt idx="28">
                <c:v>1.5179291595942783</c:v>
              </c:pt>
              <c:pt idx="29">
                <c:v>1.8485962885014089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448960"/>
        <c:axId val="438451312"/>
      </c:scatterChart>
      <c:valAx>
        <c:axId val="43844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Theoretical Standardized Residual
</a:t>
                </a:r>
                <a:r>
                  <a:rPr lang="en-US" sz="750"/>
                  <a:t>Adjusted Anderson-Darling statistic is 0.196 (P=0.89)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8451312"/>
        <c:crosses val="autoZero"/>
        <c:crossBetween val="midCat"/>
      </c:valAx>
      <c:valAx>
        <c:axId val="438451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Actual Standardized 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8448960"/>
        <c:crossesAt val="-3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22</xdr:row>
      <xdr:rowOff>127000</xdr:rowOff>
    </xdr:from>
    <xdr:to>
      <xdr:col>8</xdr:col>
      <xdr:colOff>479425</xdr:colOff>
      <xdr:row>40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51</xdr:row>
      <xdr:rowOff>127000</xdr:rowOff>
    </xdr:from>
    <xdr:to>
      <xdr:col>8</xdr:col>
      <xdr:colOff>479425</xdr:colOff>
      <xdr:row>69</xdr:row>
      <xdr:rowOff>127000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77</xdr:row>
      <xdr:rowOff>127000</xdr:rowOff>
    </xdr:from>
    <xdr:to>
      <xdr:col>8</xdr:col>
      <xdr:colOff>479425</xdr:colOff>
      <xdr:row>95</xdr:row>
      <xdr:rowOff>127000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127000</xdr:colOff>
      <xdr:row>99</xdr:row>
      <xdr:rowOff>127000</xdr:rowOff>
    </xdr:from>
    <xdr:to>
      <xdr:col>8</xdr:col>
      <xdr:colOff>479425</xdr:colOff>
      <xdr:row>117</xdr:row>
      <xdr:rowOff>127000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127000</xdr:colOff>
      <xdr:row>121</xdr:row>
      <xdr:rowOff>127000</xdr:rowOff>
    </xdr:from>
    <xdr:to>
      <xdr:col>8</xdr:col>
      <xdr:colOff>479425</xdr:colOff>
      <xdr:row>139</xdr:row>
      <xdr:rowOff>127000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127000</xdr:colOff>
      <xdr:row>143</xdr:row>
      <xdr:rowOff>127000</xdr:rowOff>
    </xdr:from>
    <xdr:to>
      <xdr:col>8</xdr:col>
      <xdr:colOff>479425</xdr:colOff>
      <xdr:row>161</xdr:row>
      <xdr:rowOff>127000</xdr:rowOff>
    </xdr:to>
    <xdr:graphicFrame macro="">
      <xdr:nvGraphicFramePr>
        <xdr:cNvPr id="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127000</xdr:colOff>
      <xdr:row>165</xdr:row>
      <xdr:rowOff>127000</xdr:rowOff>
    </xdr:from>
    <xdr:to>
      <xdr:col>8</xdr:col>
      <xdr:colOff>479425</xdr:colOff>
      <xdr:row>183</xdr:row>
      <xdr:rowOff>127000</xdr:rowOff>
    </xdr:to>
    <xdr:graphicFrame macro="">
      <xdr:nvGraphicFramePr>
        <xdr:cNvPr id="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people.duke.edu/~rnau/411trend.htm" TargetMode="External"/><Relationship Id="rId2" Type="http://schemas.openxmlformats.org/officeDocument/2006/relationships/hyperlink" Target="http://regressit.com/" TargetMode="External"/><Relationship Id="rId1" Type="http://schemas.openxmlformats.org/officeDocument/2006/relationships/hyperlink" Target="http://people.duke.edu/~rnau/411mean.ht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E1" t="s">
        <v>75</v>
      </c>
    </row>
    <row r="2" spans="1:6" x14ac:dyDescent="0.25">
      <c r="A2">
        <v>1</v>
      </c>
      <c r="B2">
        <v>25</v>
      </c>
      <c r="F2" s="23" t="s">
        <v>72</v>
      </c>
    </row>
    <row r="3" spans="1:6" x14ac:dyDescent="0.25">
      <c r="A3">
        <v>2</v>
      </c>
      <c r="B3">
        <v>42</v>
      </c>
      <c r="F3" s="23"/>
    </row>
    <row r="4" spans="1:6" x14ac:dyDescent="0.25">
      <c r="A4">
        <v>3</v>
      </c>
      <c r="B4">
        <v>54</v>
      </c>
    </row>
    <row r="5" spans="1:6" x14ac:dyDescent="0.25">
      <c r="A5">
        <v>4</v>
      </c>
      <c r="B5">
        <v>26</v>
      </c>
      <c r="E5" t="s">
        <v>76</v>
      </c>
    </row>
    <row r="6" spans="1:6" x14ac:dyDescent="0.25">
      <c r="A6">
        <v>5</v>
      </c>
      <c r="B6">
        <v>39</v>
      </c>
      <c r="F6" s="23" t="s">
        <v>73</v>
      </c>
    </row>
    <row r="7" spans="1:6" x14ac:dyDescent="0.25">
      <c r="A7">
        <v>6</v>
      </c>
      <c r="B7">
        <v>34</v>
      </c>
    </row>
    <row r="8" spans="1:6" x14ac:dyDescent="0.25">
      <c r="A8">
        <v>7</v>
      </c>
      <c r="B8">
        <v>24</v>
      </c>
      <c r="E8" t="s">
        <v>74</v>
      </c>
    </row>
    <row r="9" spans="1:6" x14ac:dyDescent="0.25">
      <c r="A9">
        <v>8</v>
      </c>
      <c r="B9">
        <v>37</v>
      </c>
      <c r="F9" s="23" t="s">
        <v>71</v>
      </c>
    </row>
    <row r="10" spans="1:6" x14ac:dyDescent="0.25">
      <c r="A10">
        <v>9</v>
      </c>
      <c r="B10">
        <v>23</v>
      </c>
    </row>
    <row r="11" spans="1:6" x14ac:dyDescent="0.25">
      <c r="A11">
        <v>10</v>
      </c>
      <c r="B11">
        <v>40</v>
      </c>
    </row>
    <row r="12" spans="1:6" x14ac:dyDescent="0.25">
      <c r="A12">
        <v>11</v>
      </c>
      <c r="B12">
        <v>30</v>
      </c>
    </row>
    <row r="13" spans="1:6" x14ac:dyDescent="0.25">
      <c r="A13">
        <v>12</v>
      </c>
      <c r="B13">
        <v>15</v>
      </c>
    </row>
    <row r="14" spans="1:6" x14ac:dyDescent="0.25">
      <c r="A14">
        <v>13</v>
      </c>
      <c r="B14">
        <v>23</v>
      </c>
    </row>
    <row r="15" spans="1:6" x14ac:dyDescent="0.25">
      <c r="A15">
        <v>14</v>
      </c>
      <c r="B15">
        <v>40</v>
      </c>
    </row>
    <row r="16" spans="1:6" x14ac:dyDescent="0.25">
      <c r="A16">
        <v>15</v>
      </c>
      <c r="B16">
        <v>32</v>
      </c>
    </row>
    <row r="17" spans="1:2" x14ac:dyDescent="0.25">
      <c r="A17">
        <v>16</v>
      </c>
      <c r="B17">
        <v>46</v>
      </c>
    </row>
    <row r="18" spans="1:2" x14ac:dyDescent="0.25">
      <c r="A18">
        <v>17</v>
      </c>
      <c r="B18">
        <v>50</v>
      </c>
    </row>
    <row r="19" spans="1:2" x14ac:dyDescent="0.25">
      <c r="A19">
        <v>18</v>
      </c>
      <c r="B19">
        <v>26</v>
      </c>
    </row>
    <row r="20" spans="1:2" x14ac:dyDescent="0.25">
      <c r="A20">
        <v>19</v>
      </c>
      <c r="B20">
        <v>44</v>
      </c>
    </row>
    <row r="21" spans="1:2" x14ac:dyDescent="0.25">
      <c r="A21">
        <v>20</v>
      </c>
      <c r="B21">
        <v>58</v>
      </c>
    </row>
    <row r="22" spans="1:2" x14ac:dyDescent="0.25">
      <c r="A22">
        <v>21</v>
      </c>
      <c r="B22">
        <v>48</v>
      </c>
    </row>
    <row r="23" spans="1:2" x14ac:dyDescent="0.25">
      <c r="A23">
        <v>22</v>
      </c>
      <c r="B23">
        <v>46</v>
      </c>
    </row>
    <row r="24" spans="1:2" x14ac:dyDescent="0.25">
      <c r="A24">
        <v>23</v>
      </c>
      <c r="B24">
        <v>36</v>
      </c>
    </row>
    <row r="25" spans="1:2" x14ac:dyDescent="0.25">
      <c r="A25">
        <v>24</v>
      </c>
      <c r="B25">
        <v>55</v>
      </c>
    </row>
    <row r="26" spans="1:2" x14ac:dyDescent="0.25">
      <c r="A26">
        <v>25</v>
      </c>
      <c r="B26">
        <v>55</v>
      </c>
    </row>
    <row r="27" spans="1:2" x14ac:dyDescent="0.25">
      <c r="A27">
        <v>26</v>
      </c>
      <c r="B27">
        <v>41</v>
      </c>
    </row>
    <row r="28" spans="1:2" x14ac:dyDescent="0.25">
      <c r="A28">
        <v>27</v>
      </c>
      <c r="B28">
        <v>35</v>
      </c>
    </row>
    <row r="29" spans="1:2" x14ac:dyDescent="0.25">
      <c r="A29">
        <v>28</v>
      </c>
      <c r="B29">
        <v>64</v>
      </c>
    </row>
    <row r="30" spans="1:2" x14ac:dyDescent="0.25">
      <c r="A30">
        <v>29</v>
      </c>
      <c r="B30">
        <v>38</v>
      </c>
    </row>
    <row r="31" spans="1:2" x14ac:dyDescent="0.25">
      <c r="A31">
        <v>30</v>
      </c>
      <c r="B31">
        <v>29</v>
      </c>
    </row>
    <row r="32" spans="1:2" x14ac:dyDescent="0.25">
      <c r="A32">
        <v>31</v>
      </c>
    </row>
  </sheetData>
  <hyperlinks>
    <hyperlink ref="F2" r:id="rId1"/>
    <hyperlink ref="F6" r:id="rId2"/>
    <hyperlink ref="F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219"/>
  <sheetViews>
    <sheetView showGridLines="0" showRowColHeaders="0" topLeftCell="A2" workbookViewId="0">
      <selection activeCell="C2" sqref="C2"/>
    </sheetView>
  </sheetViews>
  <sheetFormatPr defaultRowHeight="11.25" outlineLevelRow="1" x14ac:dyDescent="0.2"/>
  <cols>
    <col min="1" max="1" width="8.85546875" style="1" customWidth="1"/>
    <col min="2" max="7" width="9.140625" style="1"/>
    <col min="8" max="8" width="9.28515625" style="1" bestFit="1" customWidth="1"/>
    <col min="9" max="77" width="9.140625" style="1"/>
    <col min="78" max="78" width="33.28515625" style="1" bestFit="1" customWidth="1"/>
    <col min="79" max="16384" width="9.140625" style="1"/>
  </cols>
  <sheetData>
    <row r="1" spans="1:78" ht="15" x14ac:dyDescent="0.25">
      <c r="A1" s="2" t="s">
        <v>2</v>
      </c>
      <c r="B1" s="1" t="s">
        <v>3</v>
      </c>
      <c r="E1"/>
      <c r="Z1" s="15" t="s">
        <v>4</v>
      </c>
      <c r="BZ1"/>
    </row>
    <row r="2" spans="1:78" x14ac:dyDescent="0.2">
      <c r="A2" s="2" t="s">
        <v>5</v>
      </c>
      <c r="C2" s="1" t="s">
        <v>6</v>
      </c>
      <c r="AA2" s="15" t="str">
        <f>"Forecasts and " &amp; TEXT($I$10, "0.0%") &amp; " confidence limits for means and forecasts
Mean model for X1_    (0 variables, n=30)"</f>
        <v>Forecasts and 95.0% confidence limits for means and forecasts
Mean model for X1_    (0 variables, n=30)</v>
      </c>
    </row>
    <row r="3" spans="1:78" ht="11.25" hidden="1" customHeight="1" outlineLevel="1" x14ac:dyDescent="0.2">
      <c r="A3" s="2" t="s">
        <v>7</v>
      </c>
      <c r="AA3" s="15" t="str">
        <f>IF($A$51 &lt;&gt; "","Actual and predicted -vs- Observation # with " &amp; TEXT($I$10, "0.0%") &amp; " confidence limits
Mean model for X1_    (0 variables, n=30)","Actual and predicted -vs- Observation #
Mean model for X1_    (0 variables, n=30)")</f>
        <v>Actual and predicted -vs- Observation # with 95.0% confidence limits
Mean model for X1_    (0 variables, n=30)</v>
      </c>
    </row>
    <row r="4" spans="1:78" hidden="1" outlineLevel="1" x14ac:dyDescent="0.2">
      <c r="A4" s="1" t="s">
        <v>8</v>
      </c>
    </row>
    <row r="5" spans="1:78" hidden="1" outlineLevel="1" x14ac:dyDescent="0.2">
      <c r="A5" s="2" t="s">
        <v>9</v>
      </c>
    </row>
    <row r="6" spans="1:78" hidden="1" outlineLevel="1" x14ac:dyDescent="0.2">
      <c r="A6" s="1" t="s">
        <v>10</v>
      </c>
    </row>
    <row r="7" spans="1:78" collapsed="1" x14ac:dyDescent="0.2"/>
    <row r="8" spans="1:78" x14ac:dyDescent="0.2">
      <c r="A8" s="3" t="s">
        <v>11</v>
      </c>
    </row>
    <row r="9" spans="1:78" ht="12" outlineLevel="1" thickBot="1" x14ac:dyDescent="0.25">
      <c r="A9" s="4"/>
      <c r="B9" s="5" t="s">
        <v>12</v>
      </c>
      <c r="C9" s="5" t="s">
        <v>13</v>
      </c>
      <c r="D9" s="5" t="s">
        <v>14</v>
      </c>
      <c r="E9" s="5" t="s">
        <v>15</v>
      </c>
      <c r="F9" s="5" t="s">
        <v>16</v>
      </c>
      <c r="G9" s="5" t="s">
        <v>17</v>
      </c>
      <c r="H9" s="5" t="str">
        <f>"t("&amp;TEXT((1-I10)/2,"0.00%") &amp; ",29)"</f>
        <v>t(2.50%,29)</v>
      </c>
      <c r="I9" s="5" t="s">
        <v>18</v>
      </c>
    </row>
    <row r="10" spans="1:78" outlineLevel="1" x14ac:dyDescent="0.2">
      <c r="B10" s="6">
        <f xml:space="preserve"> 1 - C19 / C20</f>
        <v>0</v>
      </c>
      <c r="C10" s="6">
        <f>1-D10^2/E10^2</f>
        <v>0</v>
      </c>
      <c r="D10" s="6">
        <f xml:space="preserve"> SQRT(D19)</f>
        <v>12.01651162876057</v>
      </c>
      <c r="E10" s="6">
        <v>12.016511628760567</v>
      </c>
      <c r="F10" s="7">
        <v>30</v>
      </c>
      <c r="G10" s="7">
        <v>1</v>
      </c>
      <c r="H10" s="1">
        <f>TINV(1 - $I$10, F10 - 0 - 1)</f>
        <v>2.0452296421327034</v>
      </c>
      <c r="I10" s="8">
        <v>0.95</v>
      </c>
    </row>
    <row r="12" spans="1:78" x14ac:dyDescent="0.2">
      <c r="A12" s="3" t="s">
        <v>19</v>
      </c>
    </row>
    <row r="13" spans="1:78" ht="12" outlineLevel="1" thickBot="1" x14ac:dyDescent="0.25">
      <c r="A13" s="9" t="s">
        <v>20</v>
      </c>
      <c r="B13" s="5" t="s">
        <v>21</v>
      </c>
      <c r="C13" s="5" t="s">
        <v>22</v>
      </c>
      <c r="D13" s="5" t="s">
        <v>23</v>
      </c>
      <c r="E13" s="5" t="s">
        <v>24</v>
      </c>
      <c r="F13" s="5" t="str">
        <f>IF($I$10&gt;99%,("Lower"&amp;TEXT($I$10,"0.0%")),("Lower"&amp;TEXT($I$10,"0%")))</f>
        <v>Lower95%</v>
      </c>
      <c r="G13" s="5" t="str">
        <f>IF($I$10&gt;99%,("Upper"&amp;TEXT($I$10,"0.0%")),("Upper"&amp;TEXT($I$10,"0%")))</f>
        <v>Upper95%</v>
      </c>
      <c r="H13" s="5" t="s">
        <v>15</v>
      </c>
      <c r="I13" s="5" t="s">
        <v>25</v>
      </c>
    </row>
    <row r="14" spans="1:78" outlineLevel="1" x14ac:dyDescent="0.2">
      <c r="A14" s="1" t="s">
        <v>26</v>
      </c>
      <c r="B14" s="6">
        <v>38.5</v>
      </c>
      <c r="C14" s="6">
        <v>2.1939048271984363</v>
      </c>
      <c r="D14" s="6">
        <f>(B14 - 0) / C14</f>
        <v>17.548619029734109</v>
      </c>
      <c r="E14" s="6">
        <f>TDIST(ABS(D14),$F$10 - 1,2)</f>
        <v>5.498277315015807E-17</v>
      </c>
      <c r="F14" s="6">
        <f>B14 - TINV(1 - $I$10, $F$10 - 1) * C14</f>
        <v>34.012960815395729</v>
      </c>
      <c r="G14" s="6">
        <f>B14 + TINV(1 - $I$10, $F$10 - 1) * C14</f>
        <v>42.987039184604271</v>
      </c>
    </row>
    <row r="16" spans="1:78" x14ac:dyDescent="0.2">
      <c r="A16" s="3" t="s">
        <v>27</v>
      </c>
    </row>
    <row r="17" spans="1:7" ht="12" hidden="1" outlineLevel="1" thickBot="1" x14ac:dyDescent="0.25">
      <c r="A17" s="9" t="s">
        <v>28</v>
      </c>
      <c r="B17" s="5" t="s">
        <v>32</v>
      </c>
      <c r="C17" s="5" t="s">
        <v>33</v>
      </c>
      <c r="D17" s="5" t="s">
        <v>34</v>
      </c>
      <c r="E17" s="5" t="s">
        <v>35</v>
      </c>
      <c r="F17" s="5" t="s">
        <v>24</v>
      </c>
    </row>
    <row r="18" spans="1:7" hidden="1" outlineLevel="1" x14ac:dyDescent="0.2">
      <c r="A18" s="1" t="s">
        <v>29</v>
      </c>
      <c r="B18" s="7">
        <v>0</v>
      </c>
      <c r="C18" s="6">
        <f>C20 - C19</f>
        <v>0</v>
      </c>
      <c r="D18" s="10" t="s">
        <v>8</v>
      </c>
      <c r="E18" s="12" t="s">
        <v>8</v>
      </c>
      <c r="F18" s="12" t="s">
        <v>8</v>
      </c>
    </row>
    <row r="19" spans="1:7" hidden="1" outlineLevel="1" x14ac:dyDescent="0.2">
      <c r="A19" s="1" t="s">
        <v>30</v>
      </c>
      <c r="B19" s="7">
        <v>29</v>
      </c>
      <c r="C19" s="11">
        <v>4187.5000000000018</v>
      </c>
      <c r="D19" s="6">
        <f>C19/B19</f>
        <v>144.39655172413799</v>
      </c>
    </row>
    <row r="20" spans="1:7" hidden="1" outlineLevel="1" x14ac:dyDescent="0.2">
      <c r="A20" s="1" t="s">
        <v>31</v>
      </c>
      <c r="B20" s="7">
        <f>B18 + B19</f>
        <v>29</v>
      </c>
      <c r="C20" s="11">
        <v>4187.5</v>
      </c>
    </row>
    <row r="21" spans="1:7" collapsed="1" x14ac:dyDescent="0.2"/>
    <row r="22" spans="1:7" x14ac:dyDescent="0.2">
      <c r="A22" s="3" t="s">
        <v>36</v>
      </c>
    </row>
    <row r="23" spans="1:7" outlineLevel="1" x14ac:dyDescent="0.2"/>
    <row r="24" spans="1:7" outlineLevel="1" x14ac:dyDescent="0.2">
      <c r="B24" s="13" t="s">
        <v>6</v>
      </c>
      <c r="C24" s="13" t="s">
        <v>37</v>
      </c>
      <c r="D24" s="13" t="s">
        <v>38</v>
      </c>
      <c r="E24" s="13" t="s">
        <v>39</v>
      </c>
      <c r="F24" s="13" t="str">
        <f>IF($I$10&gt;99%,("Lower "&amp;TEXT($I$10,"0.0%")),("Lower "&amp;TEXT($I$10,"0%")))</f>
        <v>Lower 95%</v>
      </c>
      <c r="G24" s="13" t="str">
        <f>IF($I$10&gt;99%,("Upper "&amp;TEXT($I$10,"0.0%")),("Upper "&amp;TEXT($I$10,"0%")))</f>
        <v>Upper 95%</v>
      </c>
    </row>
    <row r="25" spans="1:7" outlineLevel="1" x14ac:dyDescent="0.2">
      <c r="B25" s="13">
        <v>1</v>
      </c>
      <c r="C25" s="13"/>
      <c r="D25" s="13">
        <f>$D$10 * SQRT(1+1/$F$10)</f>
        <v>12.215145112316211</v>
      </c>
      <c r="E25" s="13">
        <f>38.5</f>
        <v>38.5</v>
      </c>
      <c r="F25" s="13">
        <f>E25 - $H$10*D25</f>
        <v>13.517223133338476</v>
      </c>
      <c r="G25" s="13">
        <f>E25 + $H$10*D25</f>
        <v>63.482776866661524</v>
      </c>
    </row>
    <row r="26" spans="1:7" outlineLevel="1" x14ac:dyDescent="0.2">
      <c r="B26" s="13">
        <v>8.5</v>
      </c>
      <c r="C26" s="13"/>
      <c r="D26" s="13">
        <f>$D$10 * SQRT(1+1/$F$10)</f>
        <v>12.215145112316211</v>
      </c>
      <c r="E26" s="13">
        <f>38.5</f>
        <v>38.5</v>
      </c>
      <c r="F26" s="13">
        <f>E26 - $H$10*D26</f>
        <v>13.517223133338476</v>
      </c>
      <c r="G26" s="13">
        <f>E26 + $H$10*D26</f>
        <v>63.482776866661524</v>
      </c>
    </row>
    <row r="27" spans="1:7" outlineLevel="1" x14ac:dyDescent="0.2">
      <c r="B27" s="13">
        <v>16</v>
      </c>
      <c r="C27" s="13"/>
      <c r="D27" s="13">
        <f>$D$10 * SQRT(1+1/$F$10)</f>
        <v>12.215145112316211</v>
      </c>
      <c r="E27" s="13">
        <f>38.5</f>
        <v>38.5</v>
      </c>
      <c r="F27" s="13">
        <f>E27 - $H$10*D27</f>
        <v>13.517223133338476</v>
      </c>
      <c r="G27" s="13">
        <f>E27 + $H$10*D27</f>
        <v>63.482776866661524</v>
      </c>
    </row>
    <row r="28" spans="1:7" outlineLevel="1" x14ac:dyDescent="0.2">
      <c r="B28" s="13">
        <v>23.5</v>
      </c>
      <c r="C28" s="13"/>
      <c r="D28" s="13">
        <f>$D$10 * SQRT(1+1/$F$10)</f>
        <v>12.215145112316211</v>
      </c>
      <c r="E28" s="13">
        <f>38.5</f>
        <v>38.5</v>
      </c>
      <c r="F28" s="13">
        <f>E28 - $H$10*D28</f>
        <v>13.517223133338476</v>
      </c>
      <c r="G28" s="13">
        <f>E28 + $H$10*D28</f>
        <v>63.482776866661524</v>
      </c>
    </row>
    <row r="29" spans="1:7" outlineLevel="1" x14ac:dyDescent="0.2">
      <c r="B29" s="13">
        <v>31</v>
      </c>
      <c r="C29" s="13"/>
      <c r="D29" s="13">
        <f>$D$10 * SQRT(1+1/$F$10)</f>
        <v>12.215145112316211</v>
      </c>
      <c r="E29" s="13">
        <f>38.5</f>
        <v>38.5</v>
      </c>
      <c r="F29" s="13">
        <f>E29 - $H$10*D29</f>
        <v>13.517223133338476</v>
      </c>
      <c r="G29" s="13">
        <f>E29 + $H$10*D29</f>
        <v>63.482776866661524</v>
      </c>
    </row>
    <row r="30" spans="1:7" outlineLevel="1" x14ac:dyDescent="0.2"/>
    <row r="31" spans="1:7" outlineLevel="1" x14ac:dyDescent="0.2"/>
    <row r="32" spans="1:7" outlineLevel="1" x14ac:dyDescent="0.2"/>
    <row r="33" spans="1:6" outlineLevel="1" x14ac:dyDescent="0.2"/>
    <row r="34" spans="1:6" outlineLevel="1" x14ac:dyDescent="0.2"/>
    <row r="35" spans="1:6" outlineLevel="1" x14ac:dyDescent="0.2"/>
    <row r="36" spans="1:6" outlineLevel="1" x14ac:dyDescent="0.2"/>
    <row r="37" spans="1:6" outlineLevel="1" x14ac:dyDescent="0.2"/>
    <row r="38" spans="1:6" outlineLevel="1" x14ac:dyDescent="0.2"/>
    <row r="39" spans="1:6" outlineLevel="1" x14ac:dyDescent="0.2"/>
    <row r="40" spans="1:6" outlineLevel="1" x14ac:dyDescent="0.2"/>
    <row r="41" spans="1:6" outlineLevel="1" x14ac:dyDescent="0.2"/>
    <row r="42" spans="1:6" outlineLevel="1" x14ac:dyDescent="0.2"/>
    <row r="44" spans="1:6" x14ac:dyDescent="0.2">
      <c r="A44" s="3" t="s">
        <v>40</v>
      </c>
    </row>
    <row r="45" spans="1:6" ht="12" outlineLevel="1" thickBot="1" x14ac:dyDescent="0.25">
      <c r="A45" s="5" t="s">
        <v>41</v>
      </c>
      <c r="B45" s="5" t="s">
        <v>42</v>
      </c>
      <c r="C45" s="5" t="s">
        <v>43</v>
      </c>
      <c r="D45" s="5" t="s">
        <v>24</v>
      </c>
      <c r="E45" s="5" t="s">
        <v>45</v>
      </c>
      <c r="F45" s="5" t="s">
        <v>46</v>
      </c>
    </row>
    <row r="46" spans="1:6" outlineLevel="1" x14ac:dyDescent="0.2">
      <c r="A46" s="7">
        <v>15</v>
      </c>
      <c r="B46" s="7">
        <v>15</v>
      </c>
      <c r="C46" s="1">
        <v>0.19615392969977724</v>
      </c>
      <c r="D46" s="1">
        <v>0.88978348156705067</v>
      </c>
      <c r="E46" s="6">
        <v>-1.9556424298508237</v>
      </c>
      <c r="F46" s="6">
        <v>2.122080083455149</v>
      </c>
    </row>
    <row r="47" spans="1:6" outlineLevel="1" x14ac:dyDescent="0.2">
      <c r="A47" s="1" t="s">
        <v>44</v>
      </c>
    </row>
    <row r="49" spans="1:85" x14ac:dyDescent="0.2">
      <c r="A49" s="3" t="s">
        <v>47</v>
      </c>
    </row>
    <row r="50" spans="1:85" ht="12" outlineLevel="1" thickBot="1" x14ac:dyDescent="0.25">
      <c r="A50" s="5" t="s">
        <v>48</v>
      </c>
      <c r="B50" s="5" t="s">
        <v>49</v>
      </c>
      <c r="C50" s="5" t="s">
        <v>50</v>
      </c>
      <c r="D50" s="5" t="str">
        <f>IF($I$10&gt;99%,("Low"&amp;TEXT($I$10,"0.0%")&amp;"F"),("Lower"&amp;TEXT($I$10,"0%")&amp;"F"))</f>
        <v>Lower95%F</v>
      </c>
      <c r="E50" s="5" t="str">
        <f>IF($I$10&gt;99%,("Up"&amp;TEXT($I$10,"0.0%")&amp;"F"),("Upper"&amp;TEXT($I$10,"0%")&amp;"F"))</f>
        <v>Upper95%F</v>
      </c>
      <c r="F50" s="5" t="s">
        <v>51</v>
      </c>
      <c r="G50" s="5" t="str">
        <f>IF($I$10&gt;99%,("Low"&amp;TEXT($I$10,"0.0%")&amp;"M"),("Lower"&amp;TEXT($I$10,"0%")&amp;"M"))</f>
        <v>Lower95%M</v>
      </c>
      <c r="H50" s="5" t="str">
        <f>IF($I$10&gt;99%,("Up"&amp;TEXT($I$10,"0.0%")&amp;"M"),("Upper"&amp;TEXT($I$10,"0%")&amp;"M"))</f>
        <v>Upper95%M</v>
      </c>
    </row>
    <row r="51" spans="1:85" outlineLevel="1" x14ac:dyDescent="0.2">
      <c r="A51" s="7">
        <v>31</v>
      </c>
      <c r="B51" s="1">
        <v>38.5</v>
      </c>
      <c r="C51" s="6">
        <v>12.215145112316211</v>
      </c>
      <c r="D51" s="6">
        <f xml:space="preserve"> B51 - $H$10 * C51</f>
        <v>13.517223133338476</v>
      </c>
      <c r="E51" s="6">
        <f xml:space="preserve"> B51 + $H$10 * C51</f>
        <v>63.482776866661524</v>
      </c>
      <c r="F51" s="6">
        <v>2.1939048271984363</v>
      </c>
      <c r="G51" s="6">
        <f xml:space="preserve"> B51 - $H$10 * F51</f>
        <v>34.012960815395729</v>
      </c>
      <c r="H51" s="6">
        <f xml:space="preserve"> B51 + $H$10 * F51</f>
        <v>42.987039184604271</v>
      </c>
      <c r="I51" s="14"/>
      <c r="CG51" s="1">
        <f xml:space="preserve"> $C$51 * $H$10</f>
        <v>24.982776866661524</v>
      </c>
    </row>
    <row r="52" spans="1:85" outlineLevel="1" x14ac:dyDescent="0.2">
      <c r="I52" s="14"/>
    </row>
    <row r="53" spans="1:85" outlineLevel="1" x14ac:dyDescent="0.2"/>
    <row r="54" spans="1:85" outlineLevel="1" x14ac:dyDescent="0.2"/>
    <row r="55" spans="1:85" outlineLevel="1" x14ac:dyDescent="0.2"/>
    <row r="56" spans="1:85" outlineLevel="1" x14ac:dyDescent="0.2"/>
    <row r="57" spans="1:85" outlineLevel="1" x14ac:dyDescent="0.2"/>
    <row r="58" spans="1:85" outlineLevel="1" x14ac:dyDescent="0.2"/>
    <row r="59" spans="1:85" outlineLevel="1" x14ac:dyDescent="0.2"/>
    <row r="60" spans="1:85" outlineLevel="1" x14ac:dyDescent="0.2"/>
    <row r="61" spans="1:85" outlineLevel="1" x14ac:dyDescent="0.2"/>
    <row r="62" spans="1:85" outlineLevel="1" x14ac:dyDescent="0.2"/>
    <row r="63" spans="1:85" outlineLevel="1" x14ac:dyDescent="0.2"/>
    <row r="64" spans="1:85" outlineLevel="1" x14ac:dyDescent="0.2"/>
    <row r="65" spans="1:3" outlineLevel="1" x14ac:dyDescent="0.2"/>
    <row r="66" spans="1:3" outlineLevel="1" x14ac:dyDescent="0.2"/>
    <row r="67" spans="1:3" outlineLevel="1" x14ac:dyDescent="0.2"/>
    <row r="68" spans="1:3" outlineLevel="1" x14ac:dyDescent="0.2"/>
    <row r="69" spans="1:3" outlineLevel="1" x14ac:dyDescent="0.2"/>
    <row r="70" spans="1:3" outlineLevel="1" x14ac:dyDescent="0.2"/>
    <row r="71" spans="1:3" outlineLevel="1" x14ac:dyDescent="0.2"/>
    <row r="72" spans="1:3" outlineLevel="1" x14ac:dyDescent="0.2"/>
    <row r="73" spans="1:3" outlineLevel="1" x14ac:dyDescent="0.2"/>
    <row r="74" spans="1:3" outlineLevel="1" x14ac:dyDescent="0.2"/>
    <row r="75" spans="1:3" outlineLevel="1" x14ac:dyDescent="0.2"/>
    <row r="77" spans="1:3" x14ac:dyDescent="0.2">
      <c r="A77" s="3" t="s">
        <v>52</v>
      </c>
    </row>
    <row r="78" spans="1:3" outlineLevel="1" x14ac:dyDescent="0.2"/>
    <row r="79" spans="1:3" outlineLevel="1" x14ac:dyDescent="0.2"/>
    <row r="80" spans="1:3" outlineLevel="1" x14ac:dyDescent="0.2">
      <c r="C80" s="16" t="b">
        <v>0</v>
      </c>
    </row>
    <row r="81" outlineLevel="1" x14ac:dyDescent="0.2"/>
    <row r="82" outlineLevel="1" x14ac:dyDescent="0.2"/>
    <row r="83" outlineLevel="1" x14ac:dyDescent="0.2"/>
    <row r="84" outlineLevel="1" x14ac:dyDescent="0.2"/>
    <row r="85" outlineLevel="1" x14ac:dyDescent="0.2"/>
    <row r="86" outlineLevel="1" x14ac:dyDescent="0.2"/>
    <row r="87" outlineLevel="1" x14ac:dyDescent="0.2"/>
    <row r="88" outlineLevel="1" x14ac:dyDescent="0.2"/>
    <row r="89" outlineLevel="1" x14ac:dyDescent="0.2"/>
    <row r="90" outlineLevel="1" x14ac:dyDescent="0.2"/>
    <row r="91" outlineLevel="1" x14ac:dyDescent="0.2"/>
    <row r="92" outlineLevel="1" x14ac:dyDescent="0.2"/>
    <row r="93" outlineLevel="1" x14ac:dyDescent="0.2"/>
    <row r="94" outlineLevel="1" x14ac:dyDescent="0.2"/>
    <row r="95" outlineLevel="1" x14ac:dyDescent="0.2"/>
    <row r="96" outlineLevel="1" x14ac:dyDescent="0.2"/>
    <row r="97" spans="1:1" outlineLevel="1" x14ac:dyDescent="0.2"/>
    <row r="99" spans="1:1" x14ac:dyDescent="0.2">
      <c r="A99" s="3" t="s">
        <v>53</v>
      </c>
    </row>
    <row r="100" spans="1:1" outlineLevel="1" x14ac:dyDescent="0.2"/>
    <row r="101" spans="1:1" outlineLevel="1" x14ac:dyDescent="0.2"/>
    <row r="102" spans="1:1" outlineLevel="1" x14ac:dyDescent="0.2"/>
    <row r="103" spans="1:1" outlineLevel="1" x14ac:dyDescent="0.2"/>
    <row r="104" spans="1:1" outlineLevel="1" x14ac:dyDescent="0.2"/>
    <row r="105" spans="1:1" outlineLevel="1" x14ac:dyDescent="0.2"/>
    <row r="106" spans="1:1" outlineLevel="1" x14ac:dyDescent="0.2"/>
    <row r="107" spans="1:1" outlineLevel="1" x14ac:dyDescent="0.2"/>
    <row r="108" spans="1:1" outlineLevel="1" x14ac:dyDescent="0.2"/>
    <row r="109" spans="1:1" outlineLevel="1" x14ac:dyDescent="0.2"/>
    <row r="110" spans="1:1" outlineLevel="1" x14ac:dyDescent="0.2"/>
    <row r="111" spans="1:1" outlineLevel="1" x14ac:dyDescent="0.2"/>
    <row r="112" spans="1:1" outlineLevel="1" x14ac:dyDescent="0.2"/>
    <row r="113" spans="1:1" outlineLevel="1" x14ac:dyDescent="0.2"/>
    <row r="114" spans="1:1" outlineLevel="1" x14ac:dyDescent="0.2"/>
    <row r="115" spans="1:1" outlineLevel="1" x14ac:dyDescent="0.2"/>
    <row r="116" spans="1:1" outlineLevel="1" x14ac:dyDescent="0.2"/>
    <row r="117" spans="1:1" outlineLevel="1" x14ac:dyDescent="0.2"/>
    <row r="118" spans="1:1" outlineLevel="1" x14ac:dyDescent="0.2"/>
    <row r="119" spans="1:1" outlineLevel="1" x14ac:dyDescent="0.2"/>
    <row r="121" spans="1:1" x14ac:dyDescent="0.2">
      <c r="A121" s="3" t="s">
        <v>54</v>
      </c>
    </row>
    <row r="122" spans="1:1" outlineLevel="1" x14ac:dyDescent="0.2"/>
    <row r="123" spans="1:1" outlineLevel="1" x14ac:dyDescent="0.2"/>
    <row r="124" spans="1:1" outlineLevel="1" x14ac:dyDescent="0.2"/>
    <row r="125" spans="1:1" outlineLevel="1" x14ac:dyDescent="0.2"/>
    <row r="126" spans="1:1" outlineLevel="1" x14ac:dyDescent="0.2"/>
    <row r="127" spans="1:1" outlineLevel="1" x14ac:dyDescent="0.2"/>
    <row r="128" spans="1:1" outlineLevel="1" x14ac:dyDescent="0.2"/>
    <row r="129" spans="1:1" outlineLevel="1" x14ac:dyDescent="0.2"/>
    <row r="130" spans="1:1" outlineLevel="1" x14ac:dyDescent="0.2"/>
    <row r="131" spans="1:1" outlineLevel="1" x14ac:dyDescent="0.2"/>
    <row r="132" spans="1:1" outlineLevel="1" x14ac:dyDescent="0.2"/>
    <row r="133" spans="1:1" outlineLevel="1" x14ac:dyDescent="0.2"/>
    <row r="134" spans="1:1" outlineLevel="1" x14ac:dyDescent="0.2"/>
    <row r="135" spans="1:1" outlineLevel="1" x14ac:dyDescent="0.2"/>
    <row r="136" spans="1:1" outlineLevel="1" x14ac:dyDescent="0.2"/>
    <row r="137" spans="1:1" outlineLevel="1" x14ac:dyDescent="0.2"/>
    <row r="138" spans="1:1" outlineLevel="1" x14ac:dyDescent="0.2"/>
    <row r="139" spans="1:1" outlineLevel="1" x14ac:dyDescent="0.2"/>
    <row r="140" spans="1:1" outlineLevel="1" x14ac:dyDescent="0.2"/>
    <row r="141" spans="1:1" outlineLevel="1" x14ac:dyDescent="0.2"/>
    <row r="143" spans="1:1" x14ac:dyDescent="0.2">
      <c r="A143" s="3" t="s">
        <v>55</v>
      </c>
    </row>
    <row r="144" spans="1:1" outlineLevel="1" x14ac:dyDescent="0.2"/>
    <row r="145" outlineLevel="1" x14ac:dyDescent="0.2"/>
    <row r="146" outlineLevel="1" x14ac:dyDescent="0.2"/>
    <row r="147" outlineLevel="1" x14ac:dyDescent="0.2"/>
    <row r="148" outlineLevel="1" x14ac:dyDescent="0.2"/>
    <row r="149" outlineLevel="1" x14ac:dyDescent="0.2"/>
    <row r="150" outlineLevel="1" x14ac:dyDescent="0.2"/>
    <row r="151" outlineLevel="1" x14ac:dyDescent="0.2"/>
    <row r="152" outlineLevel="1" x14ac:dyDescent="0.2"/>
    <row r="153" outlineLevel="1" x14ac:dyDescent="0.2"/>
    <row r="154" outlineLevel="1" x14ac:dyDescent="0.2"/>
    <row r="155" outlineLevel="1" x14ac:dyDescent="0.2"/>
    <row r="156" outlineLevel="1" x14ac:dyDescent="0.2"/>
    <row r="157" outlineLevel="1" x14ac:dyDescent="0.2"/>
    <row r="158" outlineLevel="1" x14ac:dyDescent="0.2"/>
    <row r="159" outlineLevel="1" x14ac:dyDescent="0.2"/>
    <row r="160" outlineLevel="1" x14ac:dyDescent="0.2"/>
    <row r="161" spans="1:1" outlineLevel="1" x14ac:dyDescent="0.2"/>
    <row r="162" spans="1:1" outlineLevel="1" x14ac:dyDescent="0.2"/>
    <row r="163" spans="1:1" outlineLevel="1" x14ac:dyDescent="0.2"/>
    <row r="165" spans="1:1" x14ac:dyDescent="0.2">
      <c r="A165" s="3" t="s">
        <v>56</v>
      </c>
    </row>
    <row r="166" spans="1:1" outlineLevel="1" x14ac:dyDescent="0.2"/>
    <row r="167" spans="1:1" outlineLevel="1" x14ac:dyDescent="0.2"/>
    <row r="168" spans="1:1" outlineLevel="1" x14ac:dyDescent="0.2"/>
    <row r="169" spans="1:1" outlineLevel="1" x14ac:dyDescent="0.2"/>
    <row r="170" spans="1:1" outlineLevel="1" x14ac:dyDescent="0.2"/>
    <row r="171" spans="1:1" outlineLevel="1" x14ac:dyDescent="0.2"/>
    <row r="172" spans="1:1" outlineLevel="1" x14ac:dyDescent="0.2"/>
    <row r="173" spans="1:1" outlineLevel="1" x14ac:dyDescent="0.2"/>
    <row r="174" spans="1:1" outlineLevel="1" x14ac:dyDescent="0.2"/>
    <row r="175" spans="1:1" outlineLevel="1" x14ac:dyDescent="0.2"/>
    <row r="176" spans="1:1" outlineLevel="1" x14ac:dyDescent="0.2"/>
    <row r="177" spans="1:6" outlineLevel="1" x14ac:dyDescent="0.2"/>
    <row r="178" spans="1:6" outlineLevel="1" x14ac:dyDescent="0.2"/>
    <row r="179" spans="1:6" outlineLevel="1" x14ac:dyDescent="0.2"/>
    <row r="180" spans="1:6" outlineLevel="1" x14ac:dyDescent="0.2"/>
    <row r="181" spans="1:6" outlineLevel="1" x14ac:dyDescent="0.2"/>
    <row r="182" spans="1:6" outlineLevel="1" x14ac:dyDescent="0.2"/>
    <row r="183" spans="1:6" outlineLevel="1" x14ac:dyDescent="0.2"/>
    <row r="184" spans="1:6" outlineLevel="1" x14ac:dyDescent="0.2"/>
    <row r="185" spans="1:6" outlineLevel="1" x14ac:dyDescent="0.2"/>
    <row r="187" spans="1:6" x14ac:dyDescent="0.2">
      <c r="A187" s="3" t="s">
        <v>57</v>
      </c>
    </row>
    <row r="188" spans="1:6" ht="12" hidden="1" outlineLevel="1" thickBot="1" x14ac:dyDescent="0.25">
      <c r="A188" s="5" t="s">
        <v>48</v>
      </c>
      <c r="B188" s="5" t="s">
        <v>58</v>
      </c>
      <c r="C188" s="5" t="s">
        <v>39</v>
      </c>
      <c r="D188" s="5" t="s">
        <v>30</v>
      </c>
      <c r="E188" s="5" t="s">
        <v>59</v>
      </c>
    </row>
    <row r="189" spans="1:6" ht="15" hidden="1" outlineLevel="1" x14ac:dyDescent="0.25">
      <c r="A189" s="7">
        <v>28</v>
      </c>
      <c r="B189" s="6">
        <v>64</v>
      </c>
      <c r="C189" s="6">
        <v>38.5</v>
      </c>
      <c r="D189" s="6">
        <f t="shared" ref="D189:D218" si="0">B189 - C189</f>
        <v>25.5</v>
      </c>
      <c r="E189" s="1">
        <f t="shared" ref="E189:E218" si="1">D189 /12.0165116287606</f>
        <v>2.1220800834551437</v>
      </c>
      <c r="F189"/>
    </row>
    <row r="190" spans="1:6" ht="15" hidden="1" outlineLevel="1" x14ac:dyDescent="0.25">
      <c r="A190" s="7">
        <v>12</v>
      </c>
      <c r="B190" s="6">
        <v>15</v>
      </c>
      <c r="C190" s="6">
        <v>38.5</v>
      </c>
      <c r="D190" s="6">
        <f t="shared" si="0"/>
        <v>-23.5</v>
      </c>
      <c r="E190" s="1">
        <f t="shared" si="1"/>
        <v>-1.9556424298508188</v>
      </c>
      <c r="F190"/>
    </row>
    <row r="191" spans="1:6" ht="15" hidden="1" outlineLevel="1" x14ac:dyDescent="0.25">
      <c r="A191" s="7">
        <v>20</v>
      </c>
      <c r="B191" s="6">
        <v>58</v>
      </c>
      <c r="C191" s="6">
        <v>38.5</v>
      </c>
      <c r="D191" s="6">
        <f t="shared" si="0"/>
        <v>19.5</v>
      </c>
      <c r="E191" s="1">
        <f t="shared" si="1"/>
        <v>1.6227671226421687</v>
      </c>
      <c r="F191"/>
    </row>
    <row r="192" spans="1:6" ht="15" hidden="1" outlineLevel="1" x14ac:dyDescent="0.25">
      <c r="A192" s="7">
        <v>24</v>
      </c>
      <c r="B192" s="6">
        <v>55</v>
      </c>
      <c r="C192" s="6">
        <v>38.5</v>
      </c>
      <c r="D192" s="6">
        <f t="shared" si="0"/>
        <v>16.5</v>
      </c>
      <c r="E192" s="1">
        <f t="shared" si="1"/>
        <v>1.3731106422356811</v>
      </c>
      <c r="F192"/>
    </row>
    <row r="193" spans="1:6" ht="15" hidden="1" outlineLevel="1" x14ac:dyDescent="0.25">
      <c r="A193" s="7">
        <v>25</v>
      </c>
      <c r="B193" s="6">
        <v>55</v>
      </c>
      <c r="C193" s="6">
        <v>38.5</v>
      </c>
      <c r="D193" s="6">
        <f t="shared" si="0"/>
        <v>16.5</v>
      </c>
      <c r="E193" s="1">
        <f t="shared" si="1"/>
        <v>1.3731106422356811</v>
      </c>
      <c r="F193"/>
    </row>
    <row r="194" spans="1:6" ht="15" hidden="1" outlineLevel="1" x14ac:dyDescent="0.25">
      <c r="A194" s="7">
        <v>3</v>
      </c>
      <c r="B194" s="6">
        <v>54</v>
      </c>
      <c r="C194" s="6">
        <v>38.5</v>
      </c>
      <c r="D194" s="6">
        <f t="shared" si="0"/>
        <v>15.5</v>
      </c>
      <c r="E194" s="1">
        <f t="shared" si="1"/>
        <v>1.2898918154335188</v>
      </c>
      <c r="F194"/>
    </row>
    <row r="195" spans="1:6" ht="15" hidden="1" outlineLevel="1" x14ac:dyDescent="0.25">
      <c r="A195" s="7">
        <v>9</v>
      </c>
      <c r="B195" s="6">
        <v>23</v>
      </c>
      <c r="C195" s="6">
        <v>38.5</v>
      </c>
      <c r="D195" s="6">
        <f t="shared" si="0"/>
        <v>-15.5</v>
      </c>
      <c r="E195" s="1">
        <f t="shared" si="1"/>
        <v>-1.2898918154335188</v>
      </c>
      <c r="F195"/>
    </row>
    <row r="196" spans="1:6" ht="15" hidden="1" outlineLevel="1" x14ac:dyDescent="0.25">
      <c r="A196" s="7">
        <v>13</v>
      </c>
      <c r="B196" s="6">
        <v>23</v>
      </c>
      <c r="C196" s="6">
        <v>38.5</v>
      </c>
      <c r="D196" s="6">
        <f t="shared" si="0"/>
        <v>-15.5</v>
      </c>
      <c r="E196" s="1">
        <f t="shared" si="1"/>
        <v>-1.2898918154335188</v>
      </c>
      <c r="F196"/>
    </row>
    <row r="197" spans="1:6" ht="15" hidden="1" outlineLevel="1" x14ac:dyDescent="0.25">
      <c r="A197" s="7">
        <v>7</v>
      </c>
      <c r="B197" s="6">
        <v>24</v>
      </c>
      <c r="C197" s="6">
        <v>38.5</v>
      </c>
      <c r="D197" s="6">
        <f t="shared" si="0"/>
        <v>-14.5</v>
      </c>
      <c r="E197" s="1">
        <f t="shared" si="1"/>
        <v>-1.2066729886313563</v>
      </c>
      <c r="F197"/>
    </row>
    <row r="198" spans="1:6" ht="15" hidden="1" outlineLevel="1" x14ac:dyDescent="0.25">
      <c r="A198" s="7">
        <v>1</v>
      </c>
      <c r="B198" s="6">
        <v>25</v>
      </c>
      <c r="C198" s="6">
        <v>38.5</v>
      </c>
      <c r="D198" s="6">
        <f t="shared" si="0"/>
        <v>-13.5</v>
      </c>
      <c r="E198" s="1">
        <f t="shared" si="1"/>
        <v>-1.1234541618291938</v>
      </c>
      <c r="F198"/>
    </row>
    <row r="199" spans="1:6" ht="15" hidden="1" outlineLevel="1" x14ac:dyDescent="0.25">
      <c r="A199" s="7">
        <v>4</v>
      </c>
      <c r="B199" s="6">
        <v>26</v>
      </c>
      <c r="C199" s="6">
        <v>38.5</v>
      </c>
      <c r="D199" s="6">
        <f t="shared" si="0"/>
        <v>-12.5</v>
      </c>
      <c r="E199" s="1">
        <f t="shared" si="1"/>
        <v>-1.0402353350270312</v>
      </c>
      <c r="F199"/>
    </row>
    <row r="200" spans="1:6" ht="15" hidden="1" outlineLevel="1" x14ac:dyDescent="0.25">
      <c r="A200" s="7">
        <v>18</v>
      </c>
      <c r="B200" s="6">
        <v>26</v>
      </c>
      <c r="C200" s="6">
        <v>38.5</v>
      </c>
      <c r="D200" s="6">
        <f t="shared" si="0"/>
        <v>-12.5</v>
      </c>
      <c r="E200" s="1">
        <f t="shared" si="1"/>
        <v>-1.0402353350270312</v>
      </c>
      <c r="F200"/>
    </row>
    <row r="201" spans="1:6" ht="15" hidden="1" outlineLevel="1" x14ac:dyDescent="0.25">
      <c r="A201" s="7">
        <v>17</v>
      </c>
      <c r="B201" s="6">
        <v>50</v>
      </c>
      <c r="C201" s="6">
        <v>38.5</v>
      </c>
      <c r="D201" s="6">
        <f t="shared" si="0"/>
        <v>11.5</v>
      </c>
      <c r="E201" s="1">
        <f t="shared" si="1"/>
        <v>0.95701650822486872</v>
      </c>
      <c r="F201"/>
    </row>
    <row r="202" spans="1:6" ht="15" hidden="1" outlineLevel="1" x14ac:dyDescent="0.25">
      <c r="A202" s="7">
        <v>21</v>
      </c>
      <c r="B202" s="6">
        <v>48</v>
      </c>
      <c r="C202" s="6">
        <v>38.5</v>
      </c>
      <c r="D202" s="6">
        <f t="shared" si="0"/>
        <v>9.5</v>
      </c>
      <c r="E202" s="1">
        <f t="shared" si="1"/>
        <v>0.79057885462054378</v>
      </c>
      <c r="F202"/>
    </row>
    <row r="203" spans="1:6" ht="15" hidden="1" outlineLevel="1" x14ac:dyDescent="0.25">
      <c r="A203" s="7">
        <v>30</v>
      </c>
      <c r="B203" s="6">
        <v>29</v>
      </c>
      <c r="C203" s="6">
        <v>38.5</v>
      </c>
      <c r="D203" s="6">
        <f t="shared" si="0"/>
        <v>-9.5</v>
      </c>
      <c r="E203" s="1">
        <f t="shared" si="1"/>
        <v>-0.79057885462054378</v>
      </c>
      <c r="F203"/>
    </row>
    <row r="204" spans="1:6" ht="15" hidden="1" outlineLevel="1" x14ac:dyDescent="0.25">
      <c r="A204" s="7">
        <v>11</v>
      </c>
      <c r="B204" s="6">
        <v>30</v>
      </c>
      <c r="C204" s="6">
        <v>38.5</v>
      </c>
      <c r="D204" s="6">
        <f t="shared" si="0"/>
        <v>-8.5</v>
      </c>
      <c r="E204" s="1">
        <f t="shared" si="1"/>
        <v>-0.70736002781838125</v>
      </c>
      <c r="F204"/>
    </row>
    <row r="205" spans="1:6" ht="15" hidden="1" outlineLevel="1" x14ac:dyDescent="0.25">
      <c r="A205" s="7">
        <v>16</v>
      </c>
      <c r="B205" s="6">
        <v>46</v>
      </c>
      <c r="C205" s="6">
        <v>38.5</v>
      </c>
      <c r="D205" s="6">
        <f t="shared" si="0"/>
        <v>7.5</v>
      </c>
      <c r="E205" s="1">
        <f t="shared" si="1"/>
        <v>0.62414120101621873</v>
      </c>
      <c r="F205"/>
    </row>
    <row r="206" spans="1:6" ht="15" hidden="1" outlineLevel="1" x14ac:dyDescent="0.25">
      <c r="A206" s="7">
        <v>22</v>
      </c>
      <c r="B206" s="6">
        <v>46</v>
      </c>
      <c r="C206" s="6">
        <v>38.5</v>
      </c>
      <c r="D206" s="6">
        <f t="shared" si="0"/>
        <v>7.5</v>
      </c>
      <c r="E206" s="1">
        <f t="shared" si="1"/>
        <v>0.62414120101621873</v>
      </c>
      <c r="F206"/>
    </row>
    <row r="207" spans="1:6" ht="15" hidden="1" outlineLevel="1" x14ac:dyDescent="0.25">
      <c r="A207" s="7">
        <v>15</v>
      </c>
      <c r="B207" s="6">
        <v>32</v>
      </c>
      <c r="C207" s="6">
        <v>38.5</v>
      </c>
      <c r="D207" s="6">
        <f t="shared" si="0"/>
        <v>-6.5</v>
      </c>
      <c r="E207" s="1">
        <f t="shared" si="1"/>
        <v>-0.5409223742140562</v>
      </c>
      <c r="F207"/>
    </row>
    <row r="208" spans="1:6" ht="15" hidden="1" outlineLevel="1" x14ac:dyDescent="0.25">
      <c r="A208" s="7">
        <v>19</v>
      </c>
      <c r="B208" s="6">
        <v>44</v>
      </c>
      <c r="C208" s="6">
        <v>38.5</v>
      </c>
      <c r="D208" s="6">
        <f t="shared" si="0"/>
        <v>5.5</v>
      </c>
      <c r="E208" s="1">
        <f t="shared" si="1"/>
        <v>0.45770354741189373</v>
      </c>
      <c r="F208"/>
    </row>
    <row r="209" spans="1:6" ht="15" hidden="1" outlineLevel="1" x14ac:dyDescent="0.25">
      <c r="A209" s="7">
        <v>6</v>
      </c>
      <c r="B209" s="6">
        <v>34</v>
      </c>
      <c r="C209" s="6">
        <v>38.5</v>
      </c>
      <c r="D209" s="6">
        <f t="shared" si="0"/>
        <v>-4.5</v>
      </c>
      <c r="E209" s="1">
        <f t="shared" si="1"/>
        <v>-0.37448472060973126</v>
      </c>
      <c r="F209"/>
    </row>
    <row r="210" spans="1:6" ht="15" hidden="1" outlineLevel="1" x14ac:dyDescent="0.25">
      <c r="A210" s="7">
        <v>2</v>
      </c>
      <c r="B210" s="6">
        <v>42</v>
      </c>
      <c r="C210" s="6">
        <v>38.5</v>
      </c>
      <c r="D210" s="6">
        <f t="shared" si="0"/>
        <v>3.5</v>
      </c>
      <c r="E210" s="1">
        <f t="shared" si="1"/>
        <v>0.29126589380756873</v>
      </c>
      <c r="F210"/>
    </row>
    <row r="211" spans="1:6" ht="15" hidden="1" outlineLevel="1" x14ac:dyDescent="0.25">
      <c r="A211" s="7">
        <v>27</v>
      </c>
      <c r="B211" s="6">
        <v>35</v>
      </c>
      <c r="C211" s="6">
        <v>38.5</v>
      </c>
      <c r="D211" s="6">
        <f t="shared" si="0"/>
        <v>-3.5</v>
      </c>
      <c r="E211" s="1">
        <f t="shared" si="1"/>
        <v>-0.29126589380756873</v>
      </c>
      <c r="F211"/>
    </row>
    <row r="212" spans="1:6" ht="15" hidden="1" outlineLevel="1" x14ac:dyDescent="0.25">
      <c r="A212" s="7">
        <v>23</v>
      </c>
      <c r="B212" s="6">
        <v>36</v>
      </c>
      <c r="C212" s="6">
        <v>38.5</v>
      </c>
      <c r="D212" s="6">
        <f t="shared" si="0"/>
        <v>-2.5</v>
      </c>
      <c r="E212" s="1">
        <f t="shared" si="1"/>
        <v>-0.20804706700540626</v>
      </c>
      <c r="F212"/>
    </row>
    <row r="213" spans="1:6" ht="15" hidden="1" outlineLevel="1" x14ac:dyDescent="0.25">
      <c r="A213" s="7">
        <v>26</v>
      </c>
      <c r="B213" s="6">
        <v>41</v>
      </c>
      <c r="C213" s="6">
        <v>38.5</v>
      </c>
      <c r="D213" s="6">
        <f t="shared" si="0"/>
        <v>2.5</v>
      </c>
      <c r="E213" s="1">
        <f t="shared" si="1"/>
        <v>0.20804706700540626</v>
      </c>
      <c r="F213"/>
    </row>
    <row r="214" spans="1:6" ht="15" hidden="1" outlineLevel="1" x14ac:dyDescent="0.25">
      <c r="A214" s="7">
        <v>8</v>
      </c>
      <c r="B214" s="6">
        <v>37</v>
      </c>
      <c r="C214" s="6">
        <v>38.5</v>
      </c>
      <c r="D214" s="6">
        <f t="shared" si="0"/>
        <v>-1.5</v>
      </c>
      <c r="E214" s="1">
        <f t="shared" si="1"/>
        <v>-0.12482824020324375</v>
      </c>
      <c r="F214"/>
    </row>
    <row r="215" spans="1:6" ht="15" hidden="1" outlineLevel="1" x14ac:dyDescent="0.25">
      <c r="A215" s="7">
        <v>10</v>
      </c>
      <c r="B215" s="6">
        <v>40</v>
      </c>
      <c r="C215" s="6">
        <v>38.5</v>
      </c>
      <c r="D215" s="6">
        <f t="shared" si="0"/>
        <v>1.5</v>
      </c>
      <c r="E215" s="1">
        <f t="shared" si="1"/>
        <v>0.12482824020324375</v>
      </c>
      <c r="F215"/>
    </row>
    <row r="216" spans="1:6" ht="15" hidden="1" outlineLevel="1" x14ac:dyDescent="0.25">
      <c r="A216" s="7">
        <v>14</v>
      </c>
      <c r="B216" s="6">
        <v>40</v>
      </c>
      <c r="C216" s="6">
        <v>38.5</v>
      </c>
      <c r="D216" s="6">
        <f t="shared" si="0"/>
        <v>1.5</v>
      </c>
      <c r="E216" s="1">
        <f t="shared" si="1"/>
        <v>0.12482824020324375</v>
      </c>
      <c r="F216"/>
    </row>
    <row r="217" spans="1:6" ht="15" hidden="1" outlineLevel="1" x14ac:dyDescent="0.25">
      <c r="A217" s="7">
        <v>5</v>
      </c>
      <c r="B217" s="6">
        <v>39</v>
      </c>
      <c r="C217" s="6">
        <v>38.5</v>
      </c>
      <c r="D217" s="6">
        <f t="shared" si="0"/>
        <v>0.5</v>
      </c>
      <c r="E217" s="1">
        <f t="shared" si="1"/>
        <v>4.1609413401081249E-2</v>
      </c>
      <c r="F217"/>
    </row>
    <row r="218" spans="1:6" ht="15" hidden="1" outlineLevel="1" x14ac:dyDescent="0.25">
      <c r="A218" s="7">
        <v>29</v>
      </c>
      <c r="B218" s="6">
        <v>38</v>
      </c>
      <c r="C218" s="6">
        <v>38.5</v>
      </c>
      <c r="D218" s="6">
        <f t="shared" si="0"/>
        <v>-0.5</v>
      </c>
      <c r="E218" s="1">
        <f t="shared" si="1"/>
        <v>-4.1609413401081249E-2</v>
      </c>
      <c r="F218"/>
    </row>
    <row r="219" spans="1:6" collapsed="1" x14ac:dyDescent="0.2"/>
  </sheetData>
  <sortState ref="A189:F218">
    <sortCondition descending="1" ref="F189"/>
    <sortCondition ref="A1"/>
  </sortState>
  <dataValidations count="1">
    <dataValidation type="decimal" allowBlank="1" showInputMessage="1" showErrorMessage="1" error="Please enter a confidence level between 0 and 1." prompt="Confidence level can be adjusted between 0 and 100% to dynamically change confidence limits on this sheet." sqref="I10">
      <formula1>0</formula1>
      <formula2>1</formula2>
    </dataValidation>
  </dataValidations>
  <pageMargins left="0.7" right="0.7" top="0.75" bottom="0.75" header="0.3" footer="0.3"/>
  <pageSetup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7"/>
  <sheetViews>
    <sheetView showGridLines="0" showRowColHeaders="0" workbookViewId="0">
      <pane xSplit="1" topLeftCell="B1" activePane="topRight" state="frozenSplit"/>
      <selection pane="topRight"/>
    </sheetView>
  </sheetViews>
  <sheetFormatPr defaultRowHeight="11.25" x14ac:dyDescent="0.2"/>
  <cols>
    <col min="1" max="1" width="32.5703125" style="10" bestFit="1" customWidth="1"/>
    <col min="2" max="2" width="20" style="10" customWidth="1"/>
    <col min="3" max="3" width="16" style="10" customWidth="1"/>
    <col min="4" max="16384" width="9.140625" style="10"/>
  </cols>
  <sheetData>
    <row r="1" spans="1:3" x14ac:dyDescent="0.2">
      <c r="A1" s="17" t="s">
        <v>60</v>
      </c>
    </row>
    <row r="3" spans="1:3" x14ac:dyDescent="0.2">
      <c r="A3" s="19" t="s">
        <v>61</v>
      </c>
    </row>
    <row r="4" spans="1:3" x14ac:dyDescent="0.2">
      <c r="A4" s="18" t="s">
        <v>62</v>
      </c>
      <c r="B4" s="10" t="s">
        <v>3</v>
      </c>
    </row>
    <row r="5" spans="1:3" x14ac:dyDescent="0.2">
      <c r="A5" s="18" t="s">
        <v>63</v>
      </c>
      <c r="B5" s="21">
        <v>42264.669444444444</v>
      </c>
      <c r="C5" s="21"/>
    </row>
    <row r="6" spans="1:3" x14ac:dyDescent="0.2">
      <c r="A6" s="20" t="s">
        <v>64</v>
      </c>
    </row>
    <row r="7" spans="1:3" x14ac:dyDescent="0.2">
      <c r="A7" s="18" t="s">
        <v>65</v>
      </c>
      <c r="B7" s="10">
        <v>0</v>
      </c>
    </row>
    <row r="8" spans="1:3" x14ac:dyDescent="0.2">
      <c r="A8" s="18" t="s">
        <v>66</v>
      </c>
      <c r="B8" s="10">
        <v>0</v>
      </c>
    </row>
    <row r="9" spans="1:3" x14ac:dyDescent="0.2">
      <c r="A9" s="18" t="s">
        <v>67</v>
      </c>
      <c r="B9" s="10">
        <v>12.01651162876057</v>
      </c>
    </row>
    <row r="10" spans="1:3" x14ac:dyDescent="0.2">
      <c r="A10" s="18" t="s">
        <v>16</v>
      </c>
      <c r="B10" s="22">
        <v>30</v>
      </c>
      <c r="C10" s="22"/>
    </row>
    <row r="11" spans="1:3" x14ac:dyDescent="0.2">
      <c r="A11" s="20" t="s">
        <v>68</v>
      </c>
    </row>
    <row r="12" spans="1:3" x14ac:dyDescent="0.2">
      <c r="A12" s="18" t="s">
        <v>26</v>
      </c>
      <c r="B12" s="10" t="s">
        <v>70</v>
      </c>
    </row>
    <row r="13" spans="1:3" x14ac:dyDescent="0.2">
      <c r="A13" s="18" t="s">
        <v>0</v>
      </c>
    </row>
    <row r="14" spans="1:3" x14ac:dyDescent="0.2">
      <c r="A14" s="18" t="s">
        <v>69</v>
      </c>
    </row>
    <row r="16" spans="1:3" x14ac:dyDescent="0.2">
      <c r="A16" s="19"/>
    </row>
    <row r="17" spans="1:2" x14ac:dyDescent="0.2">
      <c r="A17" s="18"/>
    </row>
    <row r="18" spans="1:2" x14ac:dyDescent="0.2">
      <c r="A18" s="18"/>
      <c r="B18" s="21"/>
    </row>
    <row r="19" spans="1:2" x14ac:dyDescent="0.2">
      <c r="A19" s="20"/>
    </row>
    <row r="20" spans="1:2" x14ac:dyDescent="0.2">
      <c r="A20" s="18"/>
    </row>
    <row r="21" spans="1:2" x14ac:dyDescent="0.2">
      <c r="A21" s="18"/>
    </row>
    <row r="22" spans="1:2" x14ac:dyDescent="0.2">
      <c r="A22" s="18"/>
    </row>
    <row r="23" spans="1:2" x14ac:dyDescent="0.2">
      <c r="A23" s="18"/>
      <c r="B23" s="22"/>
    </row>
    <row r="24" spans="1:2" x14ac:dyDescent="0.2">
      <c r="A24" s="20"/>
    </row>
    <row r="25" spans="1:2" x14ac:dyDescent="0.2">
      <c r="A25" s="18"/>
    </row>
    <row r="26" spans="1:2" x14ac:dyDescent="0.2">
      <c r="A26" s="18"/>
    </row>
    <row r="27" spans="1:2" x14ac:dyDescent="0.2">
      <c r="A27" s="18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X1 data</vt:lpstr>
      <vt:lpstr>Mean model for X1</vt:lpstr>
      <vt:lpstr>Model Summaries</vt:lpstr>
      <vt:lpstr>'Mean model for X1'!Print_Area</vt:lpstr>
      <vt:lpstr>T</vt:lpstr>
      <vt:lpstr>X1_</vt:lpstr>
    </vt:vector>
  </TitlesOfParts>
  <Company>Duke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Nau</dc:creator>
  <cp:lastModifiedBy>Bob Nau</cp:lastModifiedBy>
  <dcterms:created xsi:type="dcterms:W3CDTF">2015-09-17T20:03:56Z</dcterms:created>
  <dcterms:modified xsi:type="dcterms:W3CDTF">2015-09-17T20:52:33Z</dcterms:modified>
</cp:coreProperties>
</file>