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kiwada/Desktop/"/>
    </mc:Choice>
  </mc:AlternateContent>
  <xr:revisionPtr revIDLastSave="0" documentId="13_ncr:1_{56B473BE-F319-384C-AF86-9B1F55FE31B8}" xr6:coauthVersionLast="34" xr6:coauthVersionMax="34" xr10:uidLastSave="{00000000-0000-0000-0000-000000000000}"/>
  <bookViews>
    <workbookView xWindow="380" yWindow="460" windowWidth="28040" windowHeight="17040" xr2:uid="{C931F258-1848-D744-B11D-EF649715C627}"/>
  </bookViews>
  <sheets>
    <sheet name="US Calculations" sheetId="1" r:id="rId1"/>
    <sheet name="JAPAN Calculatios" sheetId="3" r:id="rId2"/>
    <sheet name="Data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3" l="1"/>
  <c r="C36" i="3"/>
  <c r="K27" i="3"/>
  <c r="V14" i="3"/>
  <c r="K24" i="3" s="1"/>
  <c r="C13" i="3"/>
  <c r="K12" i="3" s="1"/>
  <c r="N21" i="3" s="1"/>
  <c r="K10" i="3"/>
  <c r="K8" i="3"/>
  <c r="K21" i="3" s="1"/>
  <c r="C40" i="1" l="1"/>
  <c r="K27" i="1" s="1"/>
  <c r="C36" i="1"/>
  <c r="V14" i="1"/>
  <c r="K24" i="1"/>
  <c r="K8" i="1"/>
  <c r="C25" i="1" s="1"/>
  <c r="K10" i="1"/>
  <c r="C13" i="1"/>
  <c r="E58" i="2"/>
  <c r="G58" i="2" s="1"/>
  <c r="E57" i="2"/>
  <c r="G57" i="2" s="1"/>
  <c r="E56" i="2"/>
  <c r="G56" i="2" s="1"/>
  <c r="E55" i="2"/>
  <c r="G55" i="2" s="1"/>
  <c r="E54" i="2"/>
  <c r="G54" i="2" s="1"/>
  <c r="E53" i="2"/>
  <c r="G53" i="2" s="1"/>
  <c r="E52" i="2"/>
  <c r="G52" i="2" s="1"/>
  <c r="E51" i="2"/>
  <c r="G51" i="2" s="1"/>
  <c r="E50" i="2"/>
  <c r="G50" i="2" s="1"/>
  <c r="E49" i="2"/>
  <c r="G49" i="2" s="1"/>
  <c r="E48" i="2"/>
  <c r="G48" i="2" s="1"/>
  <c r="E47" i="2"/>
  <c r="G47" i="2" s="1"/>
  <c r="E46" i="2"/>
  <c r="G46" i="2" s="1"/>
  <c r="E45" i="2"/>
  <c r="G45" i="2" s="1"/>
  <c r="E44" i="2"/>
  <c r="G44" i="2" s="1"/>
  <c r="E43" i="2"/>
  <c r="G43" i="2" s="1"/>
  <c r="E42" i="2"/>
  <c r="G42" i="2" s="1"/>
  <c r="E41" i="2"/>
  <c r="G41" i="2" s="1"/>
  <c r="E40" i="2"/>
  <c r="G40" i="2" s="1"/>
  <c r="E39" i="2"/>
  <c r="G39" i="2" s="1"/>
  <c r="E38" i="2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F5" i="2"/>
  <c r="E5" i="2"/>
  <c r="N24" i="3" l="1"/>
  <c r="C21" i="1"/>
  <c r="C23" i="1"/>
  <c r="K21" i="1"/>
  <c r="K12" i="1"/>
  <c r="N21" i="1" s="1"/>
  <c r="G5" i="2"/>
  <c r="S25" i="3" l="1"/>
  <c r="S27" i="3" s="1"/>
  <c r="S23" i="3"/>
  <c r="F23" i="1"/>
  <c r="N24" i="1" s="1"/>
  <c r="S25" i="1" s="1"/>
  <c r="S27" i="1" s="1"/>
  <c r="S23" i="1" l="1"/>
</calcChain>
</file>

<file path=xl/sharedStrings.xml><?xml version="1.0" encoding="utf-8"?>
<sst xmlns="http://schemas.openxmlformats.org/spreadsheetml/2006/main" count="192" uniqueCount="134">
  <si>
    <t>Average, Annual Employee Hours Worked</t>
  </si>
  <si>
    <t>Summary</t>
  </si>
  <si>
    <t>Annual Employee Labor Cost, Without Taxes or Overhead</t>
  </si>
  <si>
    <t>Annual Overhead</t>
  </si>
  <si>
    <t>Total Annual Payroll Taxes per Employee</t>
  </si>
  <si>
    <t>The True Cost of an Employee Per Hour</t>
  </si>
  <si>
    <t>Employee Hourly Rate</t>
  </si>
  <si>
    <t>Annual Employee Labor Cost</t>
  </si>
  <si>
    <t>taxes and overhead</t>
  </si>
  <si>
    <t>Annual Building Costs</t>
  </si>
  <si>
    <t>Annual Property Taxes</t>
  </si>
  <si>
    <t>Annual Utilities</t>
  </si>
  <si>
    <t>&amp; Supplies</t>
  </si>
  <si>
    <t>Annual Insurance Paid</t>
  </si>
  <si>
    <t>Annual Benefits Paid</t>
  </si>
  <si>
    <t>Number of Employees</t>
  </si>
  <si>
    <t>Annual Overhead per</t>
  </si>
  <si>
    <t xml:space="preserve"> Employee</t>
  </si>
  <si>
    <t>Annual FUTA Tax Credit</t>
  </si>
  <si>
    <t>Annual Medicare Tax</t>
  </si>
  <si>
    <t>Annual Social Security</t>
  </si>
  <si>
    <t>Tax</t>
  </si>
  <si>
    <t xml:space="preserve">Annual State </t>
  </si>
  <si>
    <t>Unemployment Tax</t>
  </si>
  <si>
    <t xml:space="preserve">Total Annual Payroll </t>
  </si>
  <si>
    <t>Taxes Paid per Employee</t>
  </si>
  <si>
    <t xml:space="preserve">Annual Equipment </t>
  </si>
  <si>
    <t>Alabama</t>
  </si>
  <si>
    <t>Alaska</t>
  </si>
  <si>
    <t>Arkansas</t>
  </si>
  <si>
    <t>California</t>
  </si>
  <si>
    <t xml:space="preserve">Colorado </t>
  </si>
  <si>
    <t>Conneticut</t>
  </si>
  <si>
    <t>Delaware</t>
  </si>
  <si>
    <t>DC</t>
  </si>
  <si>
    <t>Florida</t>
  </si>
  <si>
    <t>Georgia</t>
  </si>
  <si>
    <t>Hawaii</t>
  </si>
  <si>
    <t>Idaho</t>
  </si>
  <si>
    <t>Average</t>
  </si>
  <si>
    <t>(0.10% - 5.70%) 2017</t>
  </si>
  <si>
    <t>State</t>
  </si>
  <si>
    <t>Maximum</t>
  </si>
  <si>
    <t>Minimum</t>
  </si>
  <si>
    <t>Taxable Amount</t>
  </si>
  <si>
    <t>Arizona</t>
  </si>
  <si>
    <t>Indiana</t>
  </si>
  <si>
    <t>Nevada</t>
  </si>
  <si>
    <t>South Dakota</t>
  </si>
  <si>
    <t>Iowa</t>
  </si>
  <si>
    <t>New Hampshire</t>
  </si>
  <si>
    <t>Tennessee</t>
  </si>
  <si>
    <t>Kansas</t>
  </si>
  <si>
    <t>New Jersey</t>
  </si>
  <si>
    <t>Texas</t>
  </si>
  <si>
    <t>Kentucky</t>
  </si>
  <si>
    <t>New Mexico</t>
  </si>
  <si>
    <t>Utah</t>
  </si>
  <si>
    <t>Louisiana</t>
  </si>
  <si>
    <t>New York</t>
  </si>
  <si>
    <t>Vermont</t>
  </si>
  <si>
    <t>Maine</t>
  </si>
  <si>
    <t>North Carolina</t>
  </si>
  <si>
    <t>Virginia</t>
  </si>
  <si>
    <t>Maryland</t>
  </si>
  <si>
    <t>North Dakota</t>
  </si>
  <si>
    <t>Virgin Islands</t>
  </si>
  <si>
    <t>Massachusetts</t>
  </si>
  <si>
    <t>Ohio</t>
  </si>
  <si>
    <t>Washington</t>
  </si>
  <si>
    <t>Michigan</t>
  </si>
  <si>
    <t>Oklahoma</t>
  </si>
  <si>
    <t>West Virginia</t>
  </si>
  <si>
    <t>Minnesota</t>
  </si>
  <si>
    <t>Oregon</t>
  </si>
  <si>
    <t>Wisconsin</t>
  </si>
  <si>
    <t>Mississippi</t>
  </si>
  <si>
    <t>Pennsylvania</t>
  </si>
  <si>
    <t>Wyoming</t>
  </si>
  <si>
    <t>Missouri</t>
  </si>
  <si>
    <t>Puerto Rico</t>
  </si>
  <si>
    <t>Montana</t>
  </si>
  <si>
    <t>Rhode Island</t>
  </si>
  <si>
    <t>Illinois</t>
  </si>
  <si>
    <t>Nebraska</t>
  </si>
  <si>
    <t>South Carolina</t>
  </si>
  <si>
    <t>*</t>
  </si>
  <si>
    <t>Average Amount</t>
  </si>
  <si>
    <t>Manual Input State</t>
  </si>
  <si>
    <t>Manual Input FUTA Rate</t>
  </si>
  <si>
    <t>Manual Input Medicare</t>
  </si>
  <si>
    <t>Manual Input SS</t>
  </si>
  <si>
    <t>Manual input rates</t>
  </si>
  <si>
    <t>Emloyer State (Average)</t>
  </si>
  <si>
    <t xml:space="preserve">Annual Employee </t>
  </si>
  <si>
    <t>Labor Cost</t>
  </si>
  <si>
    <t xml:space="preserve">Annual Overhead </t>
  </si>
  <si>
    <t>/ Employee</t>
  </si>
  <si>
    <t xml:space="preserve">Hours Worked </t>
  </si>
  <si>
    <t>/ Year</t>
  </si>
  <si>
    <t xml:space="preserve">Annual Taxes </t>
  </si>
  <si>
    <t>https://www.adp.com/tools-and-resources/compliance-connection/state-taxes/2017-fast-wage-and-tax-facts.aspx</t>
  </si>
  <si>
    <t>no.</t>
  </si>
  <si>
    <t xml:space="preserve">Employer State/Territory Tax Legend </t>
  </si>
  <si>
    <t>Assumptions</t>
  </si>
  <si>
    <t>1. (5 day work week)</t>
  </si>
  <si>
    <t>Daily Hours Worked</t>
  </si>
  <si>
    <t xml:space="preserve">Avg hours worked </t>
  </si>
  <si>
    <t>by employee / wk</t>
  </si>
  <si>
    <t xml:space="preserve">Weeks worked </t>
  </si>
  <si>
    <t>/ year (1-52)</t>
  </si>
  <si>
    <t>Worked</t>
  </si>
  <si>
    <t>Gross Wages before</t>
  </si>
  <si>
    <t>(For Hourly Workers)</t>
  </si>
  <si>
    <t>(For Salary Workers)</t>
  </si>
  <si>
    <t>Employee Annual Hours Worked</t>
  </si>
  <si>
    <t>Manual Input Overhead Costs</t>
  </si>
  <si>
    <t># of employees that leave within a year</t>
  </si>
  <si>
    <t>2.(2017 Tax year)</t>
  </si>
  <si>
    <t>Overall loss due to turnover /year</t>
  </si>
  <si>
    <t>Employee Billable Cost per Hour</t>
  </si>
  <si>
    <t>Individual Employee Cost /year</t>
  </si>
  <si>
    <t>Training/Hring Costs</t>
  </si>
  <si>
    <t>Organization Traning Cost</t>
  </si>
  <si>
    <t>Training Cost / employee</t>
  </si>
  <si>
    <t>Organizational Hiring Cost</t>
  </si>
  <si>
    <t>Hiring Cost / employee</t>
  </si>
  <si>
    <t>Annual Hours</t>
  </si>
  <si>
    <t>Training / Hiring Costs (if not included)</t>
  </si>
  <si>
    <t>All countries with payroll taxes, except for Chile and Denmark, split their payroll tax burden between the employee and employer. On average, employer-side taxes tend to be higher across the OECD. The average OECD employee-side payroll tax burden in 2013 was 8.3 percent.</t>
  </si>
  <si>
    <t>収入</t>
  </si>
  <si>
    <t>時給</t>
  </si>
  <si>
    <t>Currently updating.</t>
  </si>
  <si>
    <t>Japanese Corporate Tax (In progress)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</si>
</sst>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252525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0" fillId="4" borderId="0" xfId="0" applyFill="1" applyAlignment="1">
      <alignment horizontal="center"/>
    </xf>
    <xf numFmtId="0" fontId="0" fillId="4" borderId="0" xfId="0" applyFill="1"/>
    <xf numFmtId="0" fontId="3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Fill="1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2" borderId="0" xfId="0" applyFont="1" applyFill="1" applyBorder="1"/>
    <xf numFmtId="0" fontId="0" fillId="4" borderId="0" xfId="0" applyFill="1" applyBorder="1"/>
    <xf numFmtId="0" fontId="0" fillId="2" borderId="8" xfId="0" applyFill="1" applyBorder="1" applyAlignment="1"/>
    <xf numFmtId="10" fontId="0" fillId="4" borderId="0" xfId="0" applyNumberFormat="1" applyFill="1"/>
    <xf numFmtId="3" fontId="0" fillId="4" borderId="0" xfId="0" applyNumberFormat="1" applyFill="1"/>
    <xf numFmtId="164" fontId="0" fillId="4" borderId="0" xfId="0" applyNumberFormat="1" applyFill="1"/>
    <xf numFmtId="0" fontId="3" fillId="4" borderId="0" xfId="0" applyFont="1" applyFill="1" applyAlignment="1">
      <alignment horizontal="center"/>
    </xf>
    <xf numFmtId="0" fontId="6" fillId="4" borderId="0" xfId="2" applyFill="1"/>
    <xf numFmtId="0" fontId="5" fillId="4" borderId="0" xfId="0" applyFont="1" applyFill="1"/>
    <xf numFmtId="0" fontId="0" fillId="0" borderId="8" xfId="0" applyFill="1" applyBorder="1"/>
    <xf numFmtId="0" fontId="4" fillId="2" borderId="8" xfId="0" applyFont="1" applyFill="1" applyBorder="1"/>
    <xf numFmtId="0" fontId="3" fillId="2" borderId="0" xfId="0" applyFont="1" applyFill="1" applyBorder="1"/>
    <xf numFmtId="0" fontId="0" fillId="0" borderId="10" xfId="0" applyFill="1" applyBorder="1"/>
    <xf numFmtId="0" fontId="2" fillId="5" borderId="10" xfId="0" applyFont="1" applyFill="1" applyBorder="1"/>
    <xf numFmtId="0" fontId="0" fillId="2" borderId="12" xfId="0" applyFill="1" applyBorder="1"/>
    <xf numFmtId="0" fontId="3" fillId="0" borderId="5" xfId="0" applyFont="1" applyFill="1" applyBorder="1" applyAlignment="1">
      <alignment horizontal="center"/>
    </xf>
    <xf numFmtId="10" fontId="0" fillId="0" borderId="0" xfId="0" applyNumberFormat="1" applyFill="1" applyBorder="1"/>
    <xf numFmtId="165" fontId="0" fillId="0" borderId="0" xfId="0" applyNumberFormat="1" applyFill="1" applyBorder="1"/>
    <xf numFmtId="164" fontId="0" fillId="0" borderId="6" xfId="0" applyNumberFormat="1" applyFill="1" applyBorder="1"/>
    <xf numFmtId="165" fontId="0" fillId="0" borderId="0" xfId="1" applyNumberFormat="1" applyFont="1" applyFill="1" applyBorder="1"/>
    <xf numFmtId="9" fontId="0" fillId="0" borderId="0" xfId="0" applyNumberFormat="1" applyFill="1" applyBorder="1"/>
    <xf numFmtId="6" fontId="0" fillId="0" borderId="0" xfId="0" applyNumberFormat="1" applyFill="1" applyBorder="1"/>
    <xf numFmtId="0" fontId="3" fillId="0" borderId="7" xfId="0" applyFont="1" applyFill="1" applyBorder="1" applyAlignment="1">
      <alignment horizontal="center"/>
    </xf>
    <xf numFmtId="10" fontId="0" fillId="0" borderId="8" xfId="0" applyNumberFormat="1" applyFill="1" applyBorder="1"/>
    <xf numFmtId="6" fontId="0" fillId="0" borderId="8" xfId="0" applyNumberFormat="1" applyFill="1" applyBorder="1"/>
    <xf numFmtId="164" fontId="0" fillId="0" borderId="9" xfId="0" applyNumberFormat="1" applyFill="1" applyBorder="1"/>
    <xf numFmtId="0" fontId="3" fillId="5" borderId="1" xfId="0" applyFont="1" applyFill="1" applyBorder="1" applyAlignment="1">
      <alignment horizontal="center"/>
    </xf>
    <xf numFmtId="0" fontId="0" fillId="3" borderId="10" xfId="0" applyFill="1" applyBorder="1"/>
    <xf numFmtId="0" fontId="0" fillId="3" borderId="13" xfId="0" applyFill="1" applyBorder="1"/>
    <xf numFmtId="0" fontId="0" fillId="0" borderId="11" xfId="0" applyFont="1" applyFill="1" applyBorder="1"/>
    <xf numFmtId="0" fontId="0" fillId="0" borderId="10" xfId="0" applyFont="1" applyFill="1" applyBorder="1"/>
    <xf numFmtId="0" fontId="7" fillId="7" borderId="5" xfId="0" applyFont="1" applyFill="1" applyBorder="1"/>
    <xf numFmtId="0" fontId="8" fillId="0" borderId="10" xfId="0" applyFont="1" applyFill="1" applyBorder="1"/>
    <xf numFmtId="0" fontId="8" fillId="0" borderId="11" xfId="0" applyFont="1" applyFill="1" applyBorder="1"/>
    <xf numFmtId="3" fontId="0" fillId="0" borderId="11" xfId="0" applyNumberFormat="1" applyFill="1" applyBorder="1"/>
    <xf numFmtId="164" fontId="0" fillId="8" borderId="10" xfId="0" applyNumberFormat="1" applyFill="1" applyBorder="1"/>
    <xf numFmtId="164" fontId="0" fillId="0" borderId="10" xfId="0" applyNumberFormat="1" applyFont="1" applyFill="1" applyBorder="1"/>
    <xf numFmtId="164" fontId="2" fillId="5" borderId="10" xfId="0" applyNumberFormat="1" applyFont="1" applyFill="1" applyBorder="1"/>
    <xf numFmtId="164" fontId="0" fillId="0" borderId="11" xfId="0" applyNumberFormat="1" applyFill="1" applyBorder="1"/>
    <xf numFmtId="164" fontId="0" fillId="3" borderId="14" xfId="0" applyNumberFormat="1" applyFill="1" applyBorder="1"/>
    <xf numFmtId="164" fontId="0" fillId="0" borderId="10" xfId="0" applyNumberFormat="1" applyFill="1" applyBorder="1"/>
    <xf numFmtId="164" fontId="2" fillId="5" borderId="11" xfId="0" applyNumberFormat="1" applyFont="1" applyFill="1" applyBorder="1"/>
    <xf numFmtId="164" fontId="2" fillId="0" borderId="10" xfId="0" applyNumberFormat="1" applyFont="1" applyFill="1" applyBorder="1"/>
    <xf numFmtId="164" fontId="8" fillId="0" borderId="11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" fontId="2" fillId="5" borderId="10" xfId="0" applyNumberFormat="1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FF6A-23EF-724E-9796-2205030E48DD}">
  <dimension ref="A1:AR73"/>
  <sheetViews>
    <sheetView tabSelected="1" zoomScale="87" workbookViewId="0">
      <selection activeCell="E30" sqref="E30"/>
    </sheetView>
  </sheetViews>
  <sheetFormatPr baseColWidth="10" defaultRowHeight="16" x14ac:dyDescent="0.2"/>
  <cols>
    <col min="1" max="1" width="13.33203125" style="2" customWidth="1"/>
    <col min="2" max="2" width="11.83203125" style="2" customWidth="1"/>
    <col min="3" max="3" width="10.6640625" style="2" customWidth="1"/>
    <col min="4" max="4" width="10.83203125" style="2"/>
    <col min="5" max="6" width="11" style="2" customWidth="1"/>
    <col min="7" max="9" width="10.83203125" style="2"/>
    <col min="10" max="10" width="8" style="2" customWidth="1"/>
    <col min="11" max="11" width="10.83203125" style="2" customWidth="1"/>
    <col min="12" max="17" width="10.83203125" style="2"/>
    <col min="18" max="18" width="8.33203125" style="2" customWidth="1"/>
    <col min="19" max="19" width="13.1640625" style="2" customWidth="1"/>
    <col min="20" max="25" width="10.83203125" style="2"/>
    <col min="26" max="26" width="7.5" style="2" customWidth="1"/>
    <col min="27" max="30" width="10.83203125" style="2"/>
    <col min="31" max="31" width="15.6640625" style="2" customWidth="1"/>
    <col min="32" max="16384" width="10.83203125" style="2"/>
  </cols>
  <sheetData>
    <row r="1" spans="1:25" ht="17" thickBot="1" x14ac:dyDescent="0.25">
      <c r="A1" s="1"/>
    </row>
    <row r="2" spans="1:25" ht="17" thickBot="1" x14ac:dyDescent="0.25">
      <c r="B2" s="13" t="s">
        <v>104</v>
      </c>
      <c r="C2" s="4"/>
      <c r="D2" s="4"/>
      <c r="E2" s="64"/>
      <c r="F2" s="64"/>
      <c r="G2" s="4"/>
      <c r="H2" s="4"/>
      <c r="I2" s="4"/>
      <c r="J2" s="4"/>
      <c r="K2" s="4"/>
      <c r="L2" s="4"/>
      <c r="M2" s="5"/>
    </row>
    <row r="3" spans="1:25" ht="17" thickBot="1" x14ac:dyDescent="0.25">
      <c r="B3" s="9" t="s">
        <v>105</v>
      </c>
      <c r="C3" s="10"/>
      <c r="D3" s="10" t="s">
        <v>118</v>
      </c>
      <c r="E3" s="19"/>
      <c r="F3" s="19"/>
      <c r="G3" s="10"/>
      <c r="H3" s="10"/>
      <c r="I3" s="10"/>
      <c r="J3" s="10"/>
      <c r="K3" s="10"/>
      <c r="L3" s="10"/>
      <c r="M3" s="11"/>
      <c r="R3" s="21"/>
    </row>
    <row r="4" spans="1:25" x14ac:dyDescent="0.2">
      <c r="T4" s="21"/>
    </row>
    <row r="5" spans="1:25" ht="17" thickBot="1" x14ac:dyDescent="0.25"/>
    <row r="6" spans="1:25" ht="17" thickBot="1" x14ac:dyDescent="0.25">
      <c r="B6" s="14">
        <v>1</v>
      </c>
      <c r="C6" s="15"/>
      <c r="D6" s="3" t="s">
        <v>0</v>
      </c>
      <c r="E6" s="4"/>
      <c r="F6" s="4"/>
      <c r="G6" s="4"/>
      <c r="H6" s="5"/>
      <c r="J6" s="14">
        <v>2</v>
      </c>
      <c r="K6" s="3" t="s">
        <v>2</v>
      </c>
      <c r="L6" s="3"/>
      <c r="M6" s="4"/>
      <c r="N6" s="4"/>
      <c r="O6" s="4"/>
      <c r="P6" s="5"/>
      <c r="R6" s="14">
        <v>3</v>
      </c>
      <c r="S6" s="15"/>
      <c r="T6" s="3" t="s">
        <v>3</v>
      </c>
      <c r="U6" s="4"/>
      <c r="V6" s="4"/>
      <c r="W6" s="4"/>
      <c r="X6" s="5"/>
      <c r="Y6" s="18"/>
    </row>
    <row r="7" spans="1:25" x14ac:dyDescent="0.2">
      <c r="B7" s="6"/>
      <c r="C7" s="7"/>
      <c r="D7" s="7"/>
      <c r="E7" s="7"/>
      <c r="F7" s="7"/>
      <c r="G7" s="7"/>
      <c r="H7" s="8"/>
      <c r="J7" s="6"/>
      <c r="K7" s="7"/>
      <c r="L7" s="7"/>
      <c r="M7" s="7"/>
      <c r="N7" s="7"/>
      <c r="O7" s="7"/>
      <c r="P7" s="8"/>
      <c r="R7" s="6"/>
      <c r="S7" s="7"/>
      <c r="T7" s="7"/>
      <c r="U7" s="7"/>
      <c r="V7" s="7"/>
      <c r="W7" s="7"/>
      <c r="X7" s="8"/>
      <c r="Y7" s="18"/>
    </row>
    <row r="8" spans="1:25" x14ac:dyDescent="0.2">
      <c r="B8" s="6"/>
      <c r="C8" s="65" t="s">
        <v>113</v>
      </c>
      <c r="D8" s="65"/>
      <c r="E8" s="65"/>
      <c r="F8" s="65" t="s">
        <v>114</v>
      </c>
      <c r="G8" s="65"/>
      <c r="H8" s="66"/>
      <c r="J8" s="31"/>
      <c r="K8" s="54">
        <f>IF(C9="",F9,C13*C15)</f>
        <v>70000</v>
      </c>
      <c r="L8" s="17"/>
      <c r="M8" s="7" t="s">
        <v>7</v>
      </c>
      <c r="N8" s="7"/>
      <c r="O8" s="7"/>
      <c r="P8" s="8"/>
      <c r="R8" s="6"/>
      <c r="S8" s="55">
        <v>40000</v>
      </c>
      <c r="T8" s="17" t="s">
        <v>9</v>
      </c>
      <c r="U8" s="8"/>
      <c r="V8" s="57">
        <v>50000</v>
      </c>
      <c r="W8" s="17" t="s">
        <v>13</v>
      </c>
      <c r="X8" s="8"/>
      <c r="Y8" s="18"/>
    </row>
    <row r="9" spans="1:25" x14ac:dyDescent="0.2">
      <c r="B9" s="31"/>
      <c r="C9" s="49"/>
      <c r="D9" s="17" t="s">
        <v>107</v>
      </c>
      <c r="E9" s="8"/>
      <c r="F9" s="53">
        <v>70000</v>
      </c>
      <c r="G9" s="7" t="s">
        <v>112</v>
      </c>
      <c r="H9" s="8"/>
      <c r="J9" s="6"/>
      <c r="K9" s="7"/>
      <c r="L9" s="7"/>
      <c r="M9" s="7"/>
      <c r="N9" s="7"/>
      <c r="O9" s="7"/>
      <c r="P9" s="8"/>
      <c r="R9" s="6"/>
      <c r="S9" s="7"/>
      <c r="T9" s="7"/>
      <c r="U9" s="7"/>
      <c r="V9" s="7"/>
      <c r="W9" s="7"/>
      <c r="X9" s="8"/>
      <c r="Y9" s="18"/>
    </row>
    <row r="10" spans="1:25" x14ac:dyDescent="0.2">
      <c r="B10" s="6"/>
      <c r="C10" s="7"/>
      <c r="D10" s="7" t="s">
        <v>108</v>
      </c>
      <c r="E10" s="7"/>
      <c r="F10" s="7"/>
      <c r="G10" s="7" t="s">
        <v>8</v>
      </c>
      <c r="H10" s="8"/>
      <c r="J10" s="31"/>
      <c r="K10" s="30">
        <f>IF(C15="",(F9/(F11*F13*5)),C15)</f>
        <v>35</v>
      </c>
      <c r="L10" s="17"/>
      <c r="M10" s="7" t="s">
        <v>6</v>
      </c>
      <c r="N10" s="17"/>
      <c r="O10" s="7"/>
      <c r="P10" s="8"/>
      <c r="R10" s="6"/>
      <c r="S10" s="55">
        <v>8000</v>
      </c>
      <c r="T10" s="17" t="s">
        <v>10</v>
      </c>
      <c r="U10" s="8"/>
      <c r="V10" s="57">
        <v>50000</v>
      </c>
      <c r="W10" s="17" t="s">
        <v>14</v>
      </c>
      <c r="X10" s="8"/>
      <c r="Y10" s="18"/>
    </row>
    <row r="11" spans="1:25" x14ac:dyDescent="0.2">
      <c r="B11" s="31"/>
      <c r="C11" s="29"/>
      <c r="D11" s="17" t="s">
        <v>109</v>
      </c>
      <c r="E11" s="8"/>
      <c r="F11" s="47">
        <v>8</v>
      </c>
      <c r="G11" s="7" t="s">
        <v>106</v>
      </c>
      <c r="H11" s="8"/>
      <c r="J11" s="6"/>
      <c r="K11" s="7"/>
      <c r="L11" s="7"/>
      <c r="M11" s="7"/>
      <c r="N11" s="7"/>
      <c r="O11" s="7"/>
      <c r="P11" s="8"/>
      <c r="R11" s="6"/>
      <c r="S11" s="7"/>
      <c r="T11" s="7"/>
      <c r="U11" s="7"/>
      <c r="V11" s="7"/>
      <c r="W11" s="7"/>
      <c r="X11" s="8"/>
      <c r="Y11" s="18"/>
    </row>
    <row r="12" spans="1:25" x14ac:dyDescent="0.2">
      <c r="B12" s="6"/>
      <c r="C12" s="7"/>
      <c r="D12" s="7" t="s">
        <v>110</v>
      </c>
      <c r="E12" s="7"/>
      <c r="F12" s="7"/>
      <c r="G12" s="7"/>
      <c r="H12" s="8"/>
      <c r="J12" s="31"/>
      <c r="K12" s="54">
        <f>C13</f>
        <v>2000</v>
      </c>
      <c r="L12" s="7"/>
      <c r="M12" s="7" t="s">
        <v>115</v>
      </c>
      <c r="N12" s="7"/>
      <c r="O12" s="7"/>
      <c r="P12" s="8"/>
      <c r="R12" s="6"/>
      <c r="S12" s="55">
        <v>40000</v>
      </c>
      <c r="T12" s="17" t="s">
        <v>11</v>
      </c>
      <c r="U12" s="8"/>
      <c r="V12" s="29">
        <v>40</v>
      </c>
      <c r="W12" s="17" t="s">
        <v>15</v>
      </c>
      <c r="X12" s="8"/>
      <c r="Y12" s="18"/>
    </row>
    <row r="13" spans="1:25" x14ac:dyDescent="0.2">
      <c r="B13" s="31"/>
      <c r="C13" s="30">
        <f>IF(F9="",C9*C11,F11*F13*5)</f>
        <v>2000</v>
      </c>
      <c r="D13" s="7" t="s">
        <v>127</v>
      </c>
      <c r="E13" s="7"/>
      <c r="F13" s="46">
        <v>50</v>
      </c>
      <c r="G13" s="17" t="s">
        <v>109</v>
      </c>
      <c r="H13" s="8"/>
      <c r="J13" s="48"/>
      <c r="K13" s="7"/>
      <c r="L13" s="7"/>
      <c r="M13" s="7"/>
      <c r="N13" s="7"/>
      <c r="O13" s="7"/>
      <c r="P13" s="8"/>
      <c r="R13" s="6"/>
      <c r="S13" s="7"/>
      <c r="T13" s="7"/>
      <c r="U13" s="7"/>
      <c r="V13" s="7"/>
      <c r="W13" s="7"/>
      <c r="X13" s="8"/>
      <c r="Y13" s="18"/>
    </row>
    <row r="14" spans="1:25" x14ac:dyDescent="0.2">
      <c r="B14" s="6"/>
      <c r="C14" s="7"/>
      <c r="D14" s="7" t="s">
        <v>111</v>
      </c>
      <c r="E14" s="7"/>
      <c r="F14" s="7"/>
      <c r="G14" s="7" t="s">
        <v>110</v>
      </c>
      <c r="H14" s="8"/>
      <c r="J14" s="6"/>
      <c r="K14" s="7"/>
      <c r="L14" s="7"/>
      <c r="M14" s="7"/>
      <c r="N14" s="7"/>
      <c r="O14" s="7"/>
      <c r="P14" s="8"/>
      <c r="R14" s="6"/>
      <c r="S14" s="55">
        <v>12000</v>
      </c>
      <c r="T14" s="17" t="s">
        <v>26</v>
      </c>
      <c r="U14" s="8"/>
      <c r="V14" s="54">
        <f>IF(S8="",S16/V12,(SUM(S8,S10,S12,S14,V8,V10)/V12))</f>
        <v>5000</v>
      </c>
      <c r="W14" s="17" t="s">
        <v>16</v>
      </c>
      <c r="X14" s="8"/>
      <c r="Y14" s="18"/>
    </row>
    <row r="15" spans="1:25" x14ac:dyDescent="0.2">
      <c r="B15" s="6"/>
      <c r="C15" s="50"/>
      <c r="D15" s="17" t="s">
        <v>6</v>
      </c>
      <c r="E15" s="7"/>
      <c r="F15" s="7"/>
      <c r="G15" s="7"/>
      <c r="H15" s="8"/>
      <c r="J15" s="6"/>
      <c r="K15" s="7"/>
      <c r="L15" s="7"/>
      <c r="M15" s="7"/>
      <c r="N15" s="7"/>
      <c r="O15" s="7"/>
      <c r="P15" s="8"/>
      <c r="R15" s="6"/>
      <c r="S15" s="7"/>
      <c r="T15" s="17" t="s">
        <v>12</v>
      </c>
      <c r="U15" s="7"/>
      <c r="V15" s="7"/>
      <c r="W15" s="17" t="s">
        <v>17</v>
      </c>
      <c r="X15" s="8"/>
      <c r="Y15" s="18"/>
    </row>
    <row r="16" spans="1:25" ht="17" thickBot="1" x14ac:dyDescent="0.25">
      <c r="B16" s="9"/>
      <c r="C16" s="10"/>
      <c r="D16" s="10"/>
      <c r="E16" s="10"/>
      <c r="F16" s="10"/>
      <c r="G16" s="10"/>
      <c r="H16" s="11"/>
      <c r="J16" s="9"/>
      <c r="K16" s="10"/>
      <c r="L16" s="27"/>
      <c r="M16" s="27"/>
      <c r="N16" s="10"/>
      <c r="O16" s="10"/>
      <c r="P16" s="11"/>
      <c r="R16" s="9"/>
      <c r="S16" s="56">
        <v>200000</v>
      </c>
      <c r="T16" s="10" t="s">
        <v>116</v>
      </c>
      <c r="U16" s="10"/>
      <c r="V16" s="10"/>
      <c r="W16" s="10"/>
      <c r="X16" s="11"/>
      <c r="Y16" s="18"/>
    </row>
    <row r="18" spans="2:44" ht="17" thickBot="1" x14ac:dyDescent="0.25"/>
    <row r="19" spans="2:44" ht="17" thickBot="1" x14ac:dyDescent="0.25">
      <c r="B19" s="14">
        <v>4</v>
      </c>
      <c r="C19" s="15"/>
      <c r="D19" s="3" t="s">
        <v>4</v>
      </c>
      <c r="E19" s="4"/>
      <c r="F19" s="4"/>
      <c r="G19" s="4"/>
      <c r="H19" s="5"/>
      <c r="J19" s="14">
        <v>5</v>
      </c>
      <c r="K19" s="15"/>
      <c r="L19" s="3" t="s">
        <v>5</v>
      </c>
      <c r="M19" s="4"/>
      <c r="N19" s="4"/>
      <c r="O19" s="4"/>
      <c r="P19" s="5"/>
      <c r="R19" s="14" t="s">
        <v>1</v>
      </c>
      <c r="S19" s="15"/>
      <c r="T19" s="4"/>
      <c r="U19" s="4"/>
      <c r="V19" s="4"/>
      <c r="W19" s="4"/>
      <c r="X19" s="5"/>
      <c r="Y19" s="18"/>
    </row>
    <row r="20" spans="2:44" x14ac:dyDescent="0.2">
      <c r="B20" s="6"/>
      <c r="C20" s="7"/>
      <c r="D20" s="7"/>
      <c r="E20" s="7"/>
      <c r="F20" s="7"/>
      <c r="G20" s="7"/>
      <c r="H20" s="8"/>
      <c r="J20" s="6"/>
      <c r="K20" s="7"/>
      <c r="L20" s="7"/>
      <c r="M20" s="7"/>
      <c r="N20" s="7"/>
      <c r="O20" s="7"/>
      <c r="P20" s="8"/>
      <c r="R20" s="6"/>
      <c r="S20" s="7"/>
      <c r="T20" s="7"/>
      <c r="U20" s="7"/>
      <c r="V20" s="7"/>
      <c r="W20" s="7"/>
      <c r="X20" s="8"/>
      <c r="Y20" s="18"/>
    </row>
    <row r="21" spans="2:44" x14ac:dyDescent="0.2">
      <c r="B21" s="6"/>
      <c r="C21" s="58">
        <f>K8*0.6%/V12</f>
        <v>10.5</v>
      </c>
      <c r="D21" s="17" t="s">
        <v>18</v>
      </c>
      <c r="E21" s="8"/>
      <c r="F21" s="29" t="s">
        <v>57</v>
      </c>
      <c r="G21" s="17" t="s">
        <v>93</v>
      </c>
      <c r="H21" s="8"/>
      <c r="J21" s="31"/>
      <c r="K21" s="54">
        <f>K8</f>
        <v>70000</v>
      </c>
      <c r="L21" s="7" t="s">
        <v>94</v>
      </c>
      <c r="M21" s="8"/>
      <c r="N21" s="54">
        <f>K12</f>
        <v>2000</v>
      </c>
      <c r="O21" s="7" t="s">
        <v>98</v>
      </c>
      <c r="P21" s="8"/>
      <c r="R21" s="6"/>
      <c r="S21" s="51">
        <v>3</v>
      </c>
      <c r="T21" s="7"/>
      <c r="U21" s="7" t="s">
        <v>117</v>
      </c>
      <c r="V21" s="7"/>
      <c r="W21" s="7"/>
      <c r="X21" s="8"/>
      <c r="Y21" s="18"/>
      <c r="AO21" s="24"/>
      <c r="AP21" s="24"/>
      <c r="AQ21" s="24"/>
      <c r="AR21" s="24"/>
    </row>
    <row r="22" spans="2:44" x14ac:dyDescent="0.2">
      <c r="B22" s="6"/>
      <c r="C22" s="7"/>
      <c r="D22" s="7"/>
      <c r="E22" s="7"/>
      <c r="F22" s="7"/>
      <c r="G22" s="7"/>
      <c r="H22" s="8"/>
      <c r="J22" s="6"/>
      <c r="K22" s="7"/>
      <c r="L22" s="7" t="s">
        <v>95</v>
      </c>
      <c r="M22" s="7"/>
      <c r="N22" s="7"/>
      <c r="O22" s="7" t="s">
        <v>99</v>
      </c>
      <c r="P22" s="8"/>
      <c r="R22" s="6"/>
      <c r="S22" s="7"/>
      <c r="T22" s="7"/>
      <c r="U22" s="7"/>
      <c r="V22" s="7"/>
      <c r="W22" s="7"/>
      <c r="X22" s="8"/>
      <c r="Y22" s="18"/>
      <c r="AO22" s="24"/>
      <c r="AP22" s="24"/>
      <c r="AQ22" s="24"/>
      <c r="AR22" s="24"/>
    </row>
    <row r="23" spans="2:44" x14ac:dyDescent="0.2">
      <c r="B23" s="6"/>
      <c r="C23" s="58">
        <f>K8*6.2%/V12</f>
        <v>108.5</v>
      </c>
      <c r="D23" s="17" t="s">
        <v>20</v>
      </c>
      <c r="E23" s="8"/>
      <c r="F23" s="54">
        <f>SUM(C21,C23,C25,C27)</f>
        <v>1369.075</v>
      </c>
      <c r="G23" s="17" t="s">
        <v>24</v>
      </c>
      <c r="H23" s="8"/>
      <c r="J23" s="6"/>
      <c r="K23" s="7"/>
      <c r="L23" s="7"/>
      <c r="M23" s="28"/>
      <c r="N23" s="7"/>
      <c r="O23" s="7"/>
      <c r="P23" s="8"/>
      <c r="R23" s="31"/>
      <c r="S23" s="52">
        <f>(K21+K24+N24+K27)/N21</f>
        <v>40.247037499999998</v>
      </c>
      <c r="T23" s="28"/>
      <c r="U23" s="28" t="s">
        <v>120</v>
      </c>
      <c r="V23" s="7"/>
      <c r="W23" s="7"/>
      <c r="X23" s="8"/>
      <c r="Y23" s="18"/>
      <c r="AO23" s="24"/>
      <c r="AP23" s="24"/>
      <c r="AQ23" s="24"/>
      <c r="AR23" s="24"/>
    </row>
    <row r="24" spans="2:44" x14ac:dyDescent="0.2">
      <c r="B24" s="6"/>
      <c r="C24" s="7"/>
      <c r="D24" s="17" t="s">
        <v>21</v>
      </c>
      <c r="E24" s="7"/>
      <c r="F24" s="7"/>
      <c r="G24" s="17" t="s">
        <v>25</v>
      </c>
      <c r="H24" s="8"/>
      <c r="J24" s="31"/>
      <c r="K24" s="54">
        <f>V14</f>
        <v>5000</v>
      </c>
      <c r="L24" s="7" t="s">
        <v>96</v>
      </c>
      <c r="M24" s="8"/>
      <c r="N24" s="54">
        <f>IF(F26="",F23,SUM(F26:F29))</f>
        <v>1369.075</v>
      </c>
      <c r="O24" s="7" t="s">
        <v>100</v>
      </c>
      <c r="P24" s="8"/>
      <c r="R24" s="6"/>
      <c r="S24" s="7"/>
      <c r="T24" s="7"/>
      <c r="U24" s="7"/>
      <c r="V24" s="7"/>
      <c r="W24" s="7"/>
      <c r="X24" s="8"/>
      <c r="Y24" s="18"/>
      <c r="AO24" s="24"/>
      <c r="AP24" s="24"/>
      <c r="AQ24" s="24"/>
      <c r="AR24" s="24"/>
    </row>
    <row r="25" spans="2:44" x14ac:dyDescent="0.2">
      <c r="B25" s="6"/>
      <c r="C25" s="58">
        <f>K8*1.45%/V12</f>
        <v>25.374999999999996</v>
      </c>
      <c r="D25" s="17" t="s">
        <v>19</v>
      </c>
      <c r="E25" s="7"/>
      <c r="F25" s="17" t="s">
        <v>92</v>
      </c>
      <c r="G25" s="7"/>
      <c r="H25" s="8"/>
      <c r="J25" s="6"/>
      <c r="K25" s="7"/>
      <c r="L25" s="7" t="s">
        <v>97</v>
      </c>
      <c r="M25" s="7"/>
      <c r="N25" s="7"/>
      <c r="O25" s="7" t="s">
        <v>97</v>
      </c>
      <c r="P25" s="8"/>
      <c r="R25" s="31"/>
      <c r="S25" s="52">
        <f>K21+K24+N24+K27</f>
        <v>80494.074999999997</v>
      </c>
      <c r="T25" s="7"/>
      <c r="U25" s="7" t="s">
        <v>121</v>
      </c>
      <c r="V25" s="7"/>
      <c r="W25" s="7"/>
      <c r="X25" s="8"/>
      <c r="Y25" s="18"/>
      <c r="AO25" s="24"/>
      <c r="AP25" s="24"/>
      <c r="AQ25" s="24"/>
      <c r="AR25" s="24"/>
    </row>
    <row r="26" spans="2:44" x14ac:dyDescent="0.2">
      <c r="B26" s="6"/>
      <c r="C26" s="7"/>
      <c r="D26" s="7"/>
      <c r="E26" s="8"/>
      <c r="F26" s="44"/>
      <c r="G26" s="17" t="s">
        <v>91</v>
      </c>
      <c r="H26" s="8"/>
      <c r="J26" s="6"/>
      <c r="K26" s="7"/>
      <c r="L26" s="7"/>
      <c r="M26" s="28"/>
      <c r="N26" s="28"/>
      <c r="O26" s="7"/>
      <c r="P26" s="8"/>
      <c r="R26" s="6"/>
      <c r="S26" s="7"/>
      <c r="T26" s="7"/>
      <c r="U26" s="7"/>
      <c r="V26" s="7"/>
      <c r="W26" s="7"/>
      <c r="X26" s="8"/>
      <c r="Y26" s="18"/>
      <c r="AO26" s="24"/>
      <c r="AP26" s="24"/>
      <c r="AQ26" s="24"/>
      <c r="AR26" s="24"/>
    </row>
    <row r="27" spans="2:44" x14ac:dyDescent="0.2">
      <c r="B27" s="6"/>
      <c r="C27" s="60">
        <v>1224.7</v>
      </c>
      <c r="D27" s="17" t="s">
        <v>22</v>
      </c>
      <c r="E27" s="8"/>
      <c r="F27" s="44"/>
      <c r="G27" s="17" t="s">
        <v>88</v>
      </c>
      <c r="H27" s="8"/>
      <c r="J27" s="31"/>
      <c r="K27" s="54">
        <f>C36+C40</f>
        <v>4125</v>
      </c>
      <c r="L27" s="7" t="s">
        <v>122</v>
      </c>
      <c r="M27" s="28"/>
      <c r="N27" s="7"/>
      <c r="O27" s="7"/>
      <c r="P27" s="8"/>
      <c r="R27" s="31"/>
      <c r="S27" s="52">
        <f>S25*S21</f>
        <v>241482.22499999998</v>
      </c>
      <c r="T27" s="7"/>
      <c r="U27" s="7" t="s">
        <v>119</v>
      </c>
      <c r="V27" s="7"/>
      <c r="W27" s="7"/>
      <c r="X27" s="8"/>
      <c r="Y27" s="18"/>
      <c r="AO27" s="24"/>
      <c r="AP27" s="24"/>
      <c r="AQ27" s="24"/>
      <c r="AR27" s="24"/>
    </row>
    <row r="28" spans="2:44" x14ac:dyDescent="0.2">
      <c r="B28" s="6"/>
      <c r="C28" s="7"/>
      <c r="D28" s="17" t="s">
        <v>23</v>
      </c>
      <c r="E28" s="8"/>
      <c r="F28" s="44"/>
      <c r="G28" s="17" t="s">
        <v>89</v>
      </c>
      <c r="H28" s="8"/>
      <c r="J28" s="6"/>
      <c r="K28" s="7"/>
      <c r="L28" s="7"/>
      <c r="M28" s="28"/>
      <c r="N28" s="7"/>
      <c r="O28" s="7"/>
      <c r="P28" s="8"/>
      <c r="R28" s="6"/>
      <c r="S28" s="7"/>
      <c r="T28" s="7"/>
      <c r="U28" s="7"/>
      <c r="V28" s="7"/>
      <c r="W28" s="7"/>
      <c r="X28" s="8"/>
      <c r="Y28" s="18"/>
      <c r="AO28" s="24"/>
      <c r="AP28" s="24"/>
      <c r="AQ28" s="24"/>
      <c r="AR28" s="24"/>
    </row>
    <row r="29" spans="2:44" ht="17" thickBot="1" x14ac:dyDescent="0.25">
      <c r="B29" s="9"/>
      <c r="C29" s="10"/>
      <c r="D29" s="10"/>
      <c r="E29" s="11"/>
      <c r="F29" s="45"/>
      <c r="G29" s="27" t="s">
        <v>90</v>
      </c>
      <c r="H29" s="11"/>
      <c r="J29" s="9"/>
      <c r="K29" s="10"/>
      <c r="L29" s="10"/>
      <c r="M29" s="10"/>
      <c r="N29" s="10"/>
      <c r="O29" s="10"/>
      <c r="P29" s="11"/>
      <c r="R29" s="9"/>
      <c r="S29" s="10"/>
      <c r="T29" s="10"/>
      <c r="U29" s="10"/>
      <c r="V29" s="10"/>
      <c r="W29" s="10"/>
      <c r="X29" s="11"/>
      <c r="Y29" s="18"/>
      <c r="AO29" s="24"/>
      <c r="AP29" s="24"/>
      <c r="AQ29" s="24"/>
      <c r="AR29" s="24"/>
    </row>
    <row r="30" spans="2:44" x14ac:dyDescent="0.2">
      <c r="B30" s="2" t="s">
        <v>129</v>
      </c>
      <c r="AO30" s="24"/>
      <c r="AP30" s="24"/>
      <c r="AQ30" s="24"/>
      <c r="AR30" s="24"/>
    </row>
    <row r="31" spans="2:44" ht="17" thickBot="1" x14ac:dyDescent="0.25">
      <c r="AO31" s="24"/>
      <c r="AP31" s="24"/>
      <c r="AQ31" s="24"/>
      <c r="AR31" s="24"/>
    </row>
    <row r="32" spans="2:44" ht="17" thickBot="1" x14ac:dyDescent="0.25">
      <c r="B32" s="14">
        <v>6</v>
      </c>
      <c r="C32" s="61" t="s">
        <v>128</v>
      </c>
      <c r="D32" s="62"/>
      <c r="E32" s="62"/>
      <c r="F32" s="62"/>
      <c r="G32" s="62"/>
      <c r="H32" s="63"/>
      <c r="AO32" s="24"/>
      <c r="AP32" s="24"/>
      <c r="AQ32" s="24"/>
      <c r="AR32" s="25"/>
    </row>
    <row r="33" spans="2:44" x14ac:dyDescent="0.2">
      <c r="B33" s="6"/>
      <c r="C33" s="7"/>
      <c r="D33" s="7"/>
      <c r="E33" s="7"/>
      <c r="F33" s="7"/>
      <c r="G33" s="7"/>
      <c r="H33" s="8"/>
      <c r="AO33" s="24"/>
      <c r="AP33" s="24"/>
      <c r="AQ33" s="24"/>
      <c r="AR33" s="25"/>
    </row>
    <row r="34" spans="2:44" x14ac:dyDescent="0.2">
      <c r="B34" s="31"/>
      <c r="C34" s="59">
        <v>45000</v>
      </c>
      <c r="D34" s="17"/>
      <c r="E34" s="7" t="s">
        <v>123</v>
      </c>
      <c r="F34" s="7"/>
      <c r="G34" s="7"/>
      <c r="H34" s="8"/>
      <c r="AO34" s="24"/>
      <c r="AP34" s="24"/>
      <c r="AQ34" s="24"/>
    </row>
    <row r="35" spans="2:44" x14ac:dyDescent="0.2">
      <c r="B35" s="6"/>
      <c r="C35" s="7"/>
      <c r="D35" s="7"/>
      <c r="E35" s="7"/>
      <c r="F35" s="7"/>
      <c r="G35" s="7"/>
      <c r="H35" s="8"/>
      <c r="AO35" s="24"/>
    </row>
    <row r="36" spans="2:44" x14ac:dyDescent="0.2">
      <c r="B36" s="31"/>
      <c r="C36" s="54">
        <f>C34/V12</f>
        <v>1125</v>
      </c>
      <c r="D36" s="17"/>
      <c r="E36" s="7" t="s">
        <v>124</v>
      </c>
      <c r="F36" s="17"/>
      <c r="G36" s="7"/>
      <c r="H36" s="8"/>
      <c r="AO36" s="24"/>
    </row>
    <row r="37" spans="2:44" x14ac:dyDescent="0.2">
      <c r="B37" s="6"/>
      <c r="C37" s="7"/>
      <c r="D37" s="7"/>
      <c r="E37" s="7"/>
      <c r="F37" s="7"/>
      <c r="G37" s="7"/>
      <c r="H37" s="8"/>
      <c r="AO37" s="24"/>
    </row>
    <row r="38" spans="2:44" x14ac:dyDescent="0.2">
      <c r="B38" s="31"/>
      <c r="C38" s="59">
        <v>120000</v>
      </c>
      <c r="D38" s="7"/>
      <c r="E38" s="7" t="s">
        <v>125</v>
      </c>
      <c r="F38" s="7"/>
      <c r="G38" s="7"/>
      <c r="H38" s="8"/>
      <c r="AO38" s="24"/>
    </row>
    <row r="39" spans="2:44" x14ac:dyDescent="0.2">
      <c r="B39" s="48"/>
      <c r="C39" s="7"/>
      <c r="D39" s="7"/>
      <c r="E39" s="7"/>
      <c r="F39" s="7"/>
      <c r="G39" s="7"/>
      <c r="H39" s="8"/>
      <c r="AO39" s="24"/>
    </row>
    <row r="40" spans="2:44" x14ac:dyDescent="0.2">
      <c r="B40" s="31"/>
      <c r="C40" s="54">
        <f>C38/V12</f>
        <v>3000</v>
      </c>
      <c r="D40" s="7"/>
      <c r="E40" s="7" t="s">
        <v>126</v>
      </c>
      <c r="F40" s="7"/>
      <c r="G40" s="7"/>
      <c r="H40" s="8"/>
      <c r="AO40" s="24"/>
    </row>
    <row r="41" spans="2:44" x14ac:dyDescent="0.2">
      <c r="B41" s="6"/>
      <c r="C41" s="7"/>
      <c r="D41" s="7"/>
      <c r="E41" s="7"/>
      <c r="F41" s="7"/>
      <c r="G41" s="7"/>
      <c r="H41" s="8"/>
      <c r="AO41" s="24"/>
    </row>
    <row r="42" spans="2:44" ht="17" thickBot="1" x14ac:dyDescent="0.25">
      <c r="B42" s="9"/>
      <c r="C42" s="10"/>
      <c r="D42" s="27"/>
      <c r="E42" s="27"/>
      <c r="F42" s="10"/>
      <c r="G42" s="10"/>
      <c r="H42" s="11"/>
      <c r="AO42" s="24"/>
    </row>
    <row r="43" spans="2:44" x14ac:dyDescent="0.2">
      <c r="AO43" s="24"/>
    </row>
    <row r="44" spans="2:44" x14ac:dyDescent="0.2">
      <c r="AO44" s="24"/>
    </row>
    <row r="45" spans="2:44" x14ac:dyDescent="0.2">
      <c r="AO45" s="24"/>
    </row>
    <row r="46" spans="2:44" x14ac:dyDescent="0.2">
      <c r="AO46" s="24"/>
    </row>
    <row r="47" spans="2:44" x14ac:dyDescent="0.2">
      <c r="AO47" s="24"/>
    </row>
    <row r="48" spans="2:44" x14ac:dyDescent="0.2">
      <c r="AO48" s="24"/>
    </row>
    <row r="49" spans="41:41" x14ac:dyDescent="0.2">
      <c r="AO49" s="24"/>
    </row>
    <row r="50" spans="41:41" x14ac:dyDescent="0.2">
      <c r="AO50" s="24"/>
    </row>
    <row r="51" spans="41:41" x14ac:dyDescent="0.2">
      <c r="AO51" s="24"/>
    </row>
    <row r="52" spans="41:41" x14ac:dyDescent="0.2">
      <c r="AO52" s="24"/>
    </row>
    <row r="53" spans="41:41" x14ac:dyDescent="0.2">
      <c r="AO53" s="24"/>
    </row>
    <row r="54" spans="41:41" x14ac:dyDescent="0.2">
      <c r="AO54" s="24"/>
    </row>
    <row r="55" spans="41:41" x14ac:dyDescent="0.2">
      <c r="AO55" s="24"/>
    </row>
    <row r="56" spans="41:41" x14ac:dyDescent="0.2">
      <c r="AO56" s="24"/>
    </row>
    <row r="57" spans="41:41" x14ac:dyDescent="0.2">
      <c r="AO57" s="24"/>
    </row>
    <row r="58" spans="41:41" x14ac:dyDescent="0.2">
      <c r="AO58" s="24"/>
    </row>
    <row r="59" spans="41:41" x14ac:dyDescent="0.2">
      <c r="AO59" s="24"/>
    </row>
    <row r="60" spans="41:41" x14ac:dyDescent="0.2">
      <c r="AO60" s="24"/>
    </row>
    <row r="61" spans="41:41" x14ac:dyDescent="0.2">
      <c r="AO61" s="24"/>
    </row>
    <row r="62" spans="41:41" x14ac:dyDescent="0.2">
      <c r="AO62" s="24"/>
    </row>
    <row r="63" spans="41:41" x14ac:dyDescent="0.2">
      <c r="AO63" s="24"/>
    </row>
    <row r="64" spans="41:41" x14ac:dyDescent="0.2">
      <c r="AO64" s="24"/>
    </row>
    <row r="65" spans="26:41" x14ac:dyDescent="0.2">
      <c r="Z65" s="23"/>
      <c r="AD65" s="20"/>
      <c r="AF65" s="22"/>
      <c r="AO65" s="24"/>
    </row>
    <row r="66" spans="26:41" x14ac:dyDescent="0.2">
      <c r="AD66" s="20"/>
      <c r="AO66" s="24"/>
    </row>
    <row r="67" spans="26:41" x14ac:dyDescent="0.2">
      <c r="AO67" s="24"/>
    </row>
    <row r="68" spans="26:41" x14ac:dyDescent="0.2">
      <c r="AO68" s="24"/>
    </row>
    <row r="69" spans="26:41" x14ac:dyDescent="0.2">
      <c r="AO69" s="24"/>
    </row>
    <row r="70" spans="26:41" x14ac:dyDescent="0.2">
      <c r="AO70" s="24"/>
    </row>
    <row r="71" spans="26:41" x14ac:dyDescent="0.2">
      <c r="AO71" s="24"/>
    </row>
    <row r="72" spans="26:41" x14ac:dyDescent="0.2">
      <c r="AO72" s="24"/>
    </row>
    <row r="73" spans="26:41" x14ac:dyDescent="0.2">
      <c r="AO73" s="24"/>
    </row>
  </sheetData>
  <mergeCells count="4">
    <mergeCell ref="C32:H32"/>
    <mergeCell ref="E2:F2"/>
    <mergeCell ref="C8:E8"/>
    <mergeCell ref="F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E1295-1AAF-894A-905D-FF560C96525A}">
  <dimension ref="A1:AR73"/>
  <sheetViews>
    <sheetView zoomScale="86" workbookViewId="0">
      <selection activeCell="G18" sqref="G18"/>
    </sheetView>
  </sheetViews>
  <sheetFormatPr baseColWidth="10" defaultRowHeight="16" x14ac:dyDescent="0.2"/>
  <cols>
    <col min="1" max="1" width="13.33203125" style="2" customWidth="1"/>
    <col min="2" max="2" width="11.83203125" style="2" customWidth="1"/>
    <col min="3" max="3" width="10.6640625" style="2" customWidth="1"/>
    <col min="4" max="4" width="10.83203125" style="2"/>
    <col min="5" max="6" width="11" style="2" customWidth="1"/>
    <col min="7" max="9" width="10.83203125" style="2"/>
    <col min="10" max="10" width="8" style="2" customWidth="1"/>
    <col min="11" max="17" width="10.83203125" style="2"/>
    <col min="18" max="18" width="8.33203125" style="2" customWidth="1"/>
    <col min="19" max="19" width="13.1640625" style="2" customWidth="1"/>
    <col min="20" max="25" width="10.83203125" style="2"/>
    <col min="26" max="26" width="7.5" style="2" customWidth="1"/>
    <col min="27" max="30" width="10.83203125" style="2"/>
    <col min="31" max="31" width="15.6640625" style="2" customWidth="1"/>
    <col min="32" max="16384" width="10.83203125" style="2"/>
  </cols>
  <sheetData>
    <row r="1" spans="1:25" ht="17" thickBot="1" x14ac:dyDescent="0.25">
      <c r="A1" s="1"/>
    </row>
    <row r="2" spans="1:25" ht="17" thickBot="1" x14ac:dyDescent="0.25">
      <c r="B2" s="13" t="s">
        <v>104</v>
      </c>
      <c r="C2" s="4"/>
      <c r="D2" s="4"/>
      <c r="E2" s="64"/>
      <c r="F2" s="64"/>
      <c r="G2" s="4"/>
      <c r="H2" s="4"/>
      <c r="I2" s="4"/>
      <c r="J2" s="4"/>
      <c r="K2" s="4"/>
      <c r="L2" s="4"/>
      <c r="M2" s="5"/>
    </row>
    <row r="3" spans="1:25" ht="17" thickBot="1" x14ac:dyDescent="0.25">
      <c r="B3" s="9" t="s">
        <v>105</v>
      </c>
      <c r="C3" s="10"/>
      <c r="D3" s="10" t="s">
        <v>132</v>
      </c>
      <c r="E3" s="19"/>
      <c r="F3" s="19"/>
      <c r="G3" s="10"/>
      <c r="H3" s="10"/>
      <c r="I3" s="10"/>
      <c r="J3" s="10"/>
      <c r="K3" s="10"/>
      <c r="L3" s="10"/>
      <c r="M3" s="11"/>
      <c r="R3" s="21"/>
    </row>
    <row r="4" spans="1:25" x14ac:dyDescent="0.2">
      <c r="T4" s="21"/>
    </row>
    <row r="5" spans="1:25" ht="17" thickBot="1" x14ac:dyDescent="0.25"/>
    <row r="6" spans="1:25" ht="17" thickBot="1" x14ac:dyDescent="0.25">
      <c r="B6" s="14">
        <v>1</v>
      </c>
      <c r="C6" s="16"/>
      <c r="D6" s="3" t="s">
        <v>0</v>
      </c>
      <c r="E6" s="4"/>
      <c r="F6" s="4"/>
      <c r="G6" s="4"/>
      <c r="H6" s="5"/>
      <c r="J6" s="14">
        <v>2</v>
      </c>
      <c r="K6" s="3" t="s">
        <v>2</v>
      </c>
      <c r="L6" s="3"/>
      <c r="M6" s="4"/>
      <c r="N6" s="4"/>
      <c r="O6" s="4"/>
      <c r="P6" s="5"/>
      <c r="R6" s="14">
        <v>3</v>
      </c>
      <c r="S6" s="16"/>
      <c r="T6" s="3" t="s">
        <v>3</v>
      </c>
      <c r="U6" s="4"/>
      <c r="V6" s="4"/>
      <c r="W6" s="4"/>
      <c r="X6" s="5"/>
      <c r="Y6" s="18"/>
    </row>
    <row r="7" spans="1:25" x14ac:dyDescent="0.2">
      <c r="B7" s="6"/>
      <c r="C7" s="7"/>
      <c r="D7" s="7"/>
      <c r="E7" s="7"/>
      <c r="F7" s="7"/>
      <c r="G7" s="7"/>
      <c r="H7" s="8"/>
      <c r="J7" s="6"/>
      <c r="K7" s="7"/>
      <c r="L7" s="7"/>
      <c r="M7" s="7"/>
      <c r="N7" s="7"/>
      <c r="O7" s="7"/>
      <c r="P7" s="8"/>
      <c r="R7" s="6"/>
      <c r="S7" s="7"/>
      <c r="T7" s="7"/>
      <c r="U7" s="7"/>
      <c r="V7" s="7"/>
      <c r="W7" s="7"/>
      <c r="X7" s="8"/>
      <c r="Y7" s="18"/>
    </row>
    <row r="8" spans="1:25" x14ac:dyDescent="0.2">
      <c r="B8" s="6"/>
      <c r="C8" s="65" t="s">
        <v>131</v>
      </c>
      <c r="D8" s="65"/>
      <c r="E8" s="65"/>
      <c r="F8" s="65" t="s">
        <v>130</v>
      </c>
      <c r="G8" s="65"/>
      <c r="H8" s="66"/>
      <c r="J8" s="31"/>
      <c r="K8" s="54">
        <f>IF(C9="",F9,C13*C15)</f>
        <v>70000</v>
      </c>
      <c r="L8" s="17"/>
      <c r="M8" s="7" t="s">
        <v>7</v>
      </c>
      <c r="N8" s="7"/>
      <c r="O8" s="7"/>
      <c r="P8" s="8"/>
      <c r="R8" s="6"/>
      <c r="S8" s="55">
        <v>40000</v>
      </c>
      <c r="T8" s="17" t="s">
        <v>9</v>
      </c>
      <c r="U8" s="8"/>
      <c r="V8" s="57">
        <v>50000</v>
      </c>
      <c r="W8" s="17" t="s">
        <v>13</v>
      </c>
      <c r="X8" s="8"/>
      <c r="Y8" s="18"/>
    </row>
    <row r="9" spans="1:25" x14ac:dyDescent="0.2">
      <c r="B9" s="31"/>
      <c r="C9" s="49"/>
      <c r="D9" s="17" t="s">
        <v>107</v>
      </c>
      <c r="E9" s="8"/>
      <c r="F9" s="53">
        <v>70000</v>
      </c>
      <c r="G9" s="7" t="s">
        <v>112</v>
      </c>
      <c r="H9" s="8"/>
      <c r="J9" s="6"/>
      <c r="K9" s="7"/>
      <c r="L9" s="7"/>
      <c r="M9" s="7"/>
      <c r="N9" s="7"/>
      <c r="O9" s="7"/>
      <c r="P9" s="8"/>
      <c r="R9" s="6"/>
      <c r="S9" s="7"/>
      <c r="T9" s="7"/>
      <c r="U9" s="7"/>
      <c r="V9" s="7"/>
      <c r="W9" s="7"/>
      <c r="X9" s="8"/>
      <c r="Y9" s="18"/>
    </row>
    <row r="10" spans="1:25" x14ac:dyDescent="0.2">
      <c r="B10" s="6"/>
      <c r="C10" s="7"/>
      <c r="D10" s="7" t="s">
        <v>108</v>
      </c>
      <c r="E10" s="7"/>
      <c r="F10" s="7"/>
      <c r="G10" s="7" t="s">
        <v>8</v>
      </c>
      <c r="H10" s="8"/>
      <c r="J10" s="31"/>
      <c r="K10" s="30">
        <f>IF(C15="",(F9/(F11*F13*5)),C15)</f>
        <v>35</v>
      </c>
      <c r="L10" s="17"/>
      <c r="M10" s="7" t="s">
        <v>6</v>
      </c>
      <c r="N10" s="17"/>
      <c r="O10" s="7"/>
      <c r="P10" s="8"/>
      <c r="R10" s="6"/>
      <c r="S10" s="55">
        <v>8000</v>
      </c>
      <c r="T10" s="17" t="s">
        <v>10</v>
      </c>
      <c r="U10" s="8"/>
      <c r="V10" s="57">
        <v>50000</v>
      </c>
      <c r="W10" s="17" t="s">
        <v>14</v>
      </c>
      <c r="X10" s="8"/>
      <c r="Y10" s="18"/>
    </row>
    <row r="11" spans="1:25" x14ac:dyDescent="0.2">
      <c r="B11" s="31"/>
      <c r="C11" s="29"/>
      <c r="D11" s="17" t="s">
        <v>109</v>
      </c>
      <c r="E11" s="8"/>
      <c r="F11" s="47">
        <v>8</v>
      </c>
      <c r="G11" s="7" t="s">
        <v>106</v>
      </c>
      <c r="H11" s="8"/>
      <c r="J11" s="6"/>
      <c r="K11" s="7"/>
      <c r="L11" s="7"/>
      <c r="M11" s="7"/>
      <c r="N11" s="7"/>
      <c r="O11" s="7"/>
      <c r="P11" s="8"/>
      <c r="R11" s="6"/>
      <c r="S11" s="7"/>
      <c r="T11" s="7"/>
      <c r="U11" s="7"/>
      <c r="V11" s="7"/>
      <c r="W11" s="7"/>
      <c r="X11" s="8"/>
      <c r="Y11" s="18"/>
    </row>
    <row r="12" spans="1:25" x14ac:dyDescent="0.2">
      <c r="B12" s="6"/>
      <c r="C12" s="7"/>
      <c r="D12" s="7" t="s">
        <v>110</v>
      </c>
      <c r="E12" s="7"/>
      <c r="F12" s="7"/>
      <c r="G12" s="7"/>
      <c r="H12" s="8"/>
      <c r="J12" s="31"/>
      <c r="K12" s="76">
        <f>C13</f>
        <v>2000</v>
      </c>
      <c r="L12" s="7"/>
      <c r="M12" s="7" t="s">
        <v>115</v>
      </c>
      <c r="N12" s="7"/>
      <c r="O12" s="7"/>
      <c r="P12" s="8"/>
      <c r="R12" s="6"/>
      <c r="S12" s="55">
        <v>40000</v>
      </c>
      <c r="T12" s="17" t="s">
        <v>11</v>
      </c>
      <c r="U12" s="8"/>
      <c r="V12" s="29">
        <v>40</v>
      </c>
      <c r="W12" s="17" t="s">
        <v>15</v>
      </c>
      <c r="X12" s="8"/>
      <c r="Y12" s="18"/>
    </row>
    <row r="13" spans="1:25" x14ac:dyDescent="0.2">
      <c r="B13" s="31"/>
      <c r="C13" s="30">
        <f>IF(F9="",C9*C11,F11*F13*5)</f>
        <v>2000</v>
      </c>
      <c r="D13" s="7" t="s">
        <v>127</v>
      </c>
      <c r="E13" s="7"/>
      <c r="F13" s="46">
        <v>50</v>
      </c>
      <c r="G13" s="17" t="s">
        <v>109</v>
      </c>
      <c r="H13" s="8"/>
      <c r="J13" s="48"/>
      <c r="K13" s="7"/>
      <c r="L13" s="7"/>
      <c r="M13" s="7"/>
      <c r="N13" s="7"/>
      <c r="O13" s="7"/>
      <c r="P13" s="8"/>
      <c r="R13" s="6"/>
      <c r="S13" s="7"/>
      <c r="T13" s="7"/>
      <c r="U13" s="7"/>
      <c r="V13" s="7"/>
      <c r="W13" s="7"/>
      <c r="X13" s="8"/>
      <c r="Y13" s="18"/>
    </row>
    <row r="14" spans="1:25" x14ac:dyDescent="0.2">
      <c r="B14" s="6"/>
      <c r="C14" s="7"/>
      <c r="D14" s="7" t="s">
        <v>111</v>
      </c>
      <c r="E14" s="7"/>
      <c r="F14" s="7"/>
      <c r="G14" s="7" t="s">
        <v>110</v>
      </c>
      <c r="H14" s="8"/>
      <c r="J14" s="6"/>
      <c r="K14" s="7"/>
      <c r="L14" s="7"/>
      <c r="M14" s="7"/>
      <c r="N14" s="7"/>
      <c r="O14" s="7"/>
      <c r="P14" s="8"/>
      <c r="R14" s="6"/>
      <c r="S14" s="55">
        <v>12000</v>
      </c>
      <c r="T14" s="17" t="s">
        <v>26</v>
      </c>
      <c r="U14" s="8"/>
      <c r="V14" s="54">
        <f>IF(S8="",S16/V12,(SUM(S8,S10,S12,S14,V8,V10)/V12))</f>
        <v>5000</v>
      </c>
      <c r="W14" s="17" t="s">
        <v>16</v>
      </c>
      <c r="X14" s="8"/>
      <c r="Y14" s="18"/>
    </row>
    <row r="15" spans="1:25" x14ac:dyDescent="0.2">
      <c r="B15" s="6"/>
      <c r="C15" s="50"/>
      <c r="D15" s="17" t="s">
        <v>6</v>
      </c>
      <c r="E15" s="7"/>
      <c r="F15" s="7"/>
      <c r="G15" s="7"/>
      <c r="H15" s="8"/>
      <c r="J15" s="6"/>
      <c r="K15" s="7"/>
      <c r="L15" s="7"/>
      <c r="M15" s="7"/>
      <c r="N15" s="7"/>
      <c r="O15" s="7"/>
      <c r="P15" s="8"/>
      <c r="R15" s="6"/>
      <c r="S15" s="7"/>
      <c r="T15" s="17" t="s">
        <v>12</v>
      </c>
      <c r="U15" s="7"/>
      <c r="V15" s="7"/>
      <c r="W15" s="17" t="s">
        <v>17</v>
      </c>
      <c r="X15" s="8"/>
      <c r="Y15" s="18"/>
    </row>
    <row r="16" spans="1:25" ht="17" thickBot="1" x14ac:dyDescent="0.25">
      <c r="B16" s="9"/>
      <c r="C16" s="10"/>
      <c r="D16" s="10"/>
      <c r="E16" s="10"/>
      <c r="F16" s="10"/>
      <c r="G16" s="10"/>
      <c r="H16" s="11"/>
      <c r="J16" s="9"/>
      <c r="K16" s="10"/>
      <c r="L16" s="27"/>
      <c r="M16" s="27"/>
      <c r="N16" s="10"/>
      <c r="O16" s="10"/>
      <c r="P16" s="11"/>
      <c r="R16" s="9"/>
      <c r="S16" s="56">
        <v>200000</v>
      </c>
      <c r="T16" s="10" t="s">
        <v>116</v>
      </c>
      <c r="U16" s="10"/>
      <c r="V16" s="10"/>
      <c r="W16" s="10"/>
      <c r="X16" s="11"/>
      <c r="Y16" s="18"/>
    </row>
    <row r="18" spans="2:44" ht="17" thickBot="1" x14ac:dyDescent="0.25"/>
    <row r="19" spans="2:44" ht="17" thickBot="1" x14ac:dyDescent="0.25">
      <c r="B19" s="14">
        <v>4</v>
      </c>
      <c r="C19" s="16"/>
      <c r="D19" s="3" t="s">
        <v>133</v>
      </c>
      <c r="E19" s="4"/>
      <c r="F19" s="4"/>
      <c r="G19" s="4"/>
      <c r="H19" s="5"/>
      <c r="J19" s="14">
        <v>5</v>
      </c>
      <c r="K19" s="16"/>
      <c r="L19" s="3" t="s">
        <v>5</v>
      </c>
      <c r="M19" s="4"/>
      <c r="N19" s="4"/>
      <c r="O19" s="4"/>
      <c r="P19" s="5"/>
      <c r="R19" s="14" t="s">
        <v>1</v>
      </c>
      <c r="S19" s="16"/>
      <c r="T19" s="4"/>
      <c r="U19" s="4"/>
      <c r="V19" s="4"/>
      <c r="W19" s="4"/>
      <c r="X19" s="5"/>
      <c r="Y19" s="18"/>
    </row>
    <row r="20" spans="2:44" x14ac:dyDescent="0.2">
      <c r="B20" s="6"/>
      <c r="C20" s="7"/>
      <c r="D20" s="7"/>
      <c r="E20" s="7"/>
      <c r="F20" s="7"/>
      <c r="G20" s="7"/>
      <c r="H20" s="8"/>
      <c r="J20" s="6"/>
      <c r="K20" s="7"/>
      <c r="L20" s="7"/>
      <c r="M20" s="7"/>
      <c r="N20" s="7"/>
      <c r="O20" s="7"/>
      <c r="P20" s="8"/>
      <c r="R20" s="6"/>
      <c r="S20" s="7"/>
      <c r="T20" s="7"/>
      <c r="U20" s="7"/>
      <c r="V20" s="7"/>
      <c r="W20" s="7"/>
      <c r="X20" s="8"/>
      <c r="Y20" s="18"/>
    </row>
    <row r="21" spans="2:44" x14ac:dyDescent="0.2">
      <c r="B21" s="6"/>
      <c r="C21" s="58"/>
      <c r="D21" s="17"/>
      <c r="E21" s="8"/>
      <c r="F21" s="29"/>
      <c r="G21" s="17"/>
      <c r="H21" s="8"/>
      <c r="J21" s="31"/>
      <c r="K21" s="54">
        <f>K8</f>
        <v>70000</v>
      </c>
      <c r="L21" s="7" t="s">
        <v>94</v>
      </c>
      <c r="M21" s="8"/>
      <c r="N21" s="54">
        <f>K12</f>
        <v>2000</v>
      </c>
      <c r="O21" s="7" t="s">
        <v>98</v>
      </c>
      <c r="P21" s="8"/>
      <c r="R21" s="6"/>
      <c r="S21" s="51">
        <v>3</v>
      </c>
      <c r="T21" s="7"/>
      <c r="U21" s="7" t="s">
        <v>117</v>
      </c>
      <c r="V21" s="7"/>
      <c r="W21" s="7"/>
      <c r="X21" s="8"/>
      <c r="Y21" s="18"/>
      <c r="AO21" s="24"/>
      <c r="AP21" s="24"/>
      <c r="AQ21" s="24"/>
      <c r="AR21" s="24"/>
    </row>
    <row r="22" spans="2:44" x14ac:dyDescent="0.2">
      <c r="B22" s="6"/>
      <c r="C22" s="7"/>
      <c r="D22" s="7"/>
      <c r="E22" s="7"/>
      <c r="F22" s="7"/>
      <c r="G22" s="7"/>
      <c r="H22" s="8"/>
      <c r="J22" s="6"/>
      <c r="K22" s="7"/>
      <c r="L22" s="7" t="s">
        <v>95</v>
      </c>
      <c r="M22" s="7"/>
      <c r="N22" s="7"/>
      <c r="O22" s="7" t="s">
        <v>99</v>
      </c>
      <c r="P22" s="8"/>
      <c r="R22" s="6"/>
      <c r="S22" s="7"/>
      <c r="T22" s="7"/>
      <c r="U22" s="7"/>
      <c r="V22" s="7"/>
      <c r="W22" s="7"/>
      <c r="X22" s="8"/>
      <c r="Y22" s="18"/>
      <c r="AO22" s="24"/>
      <c r="AP22" s="24"/>
      <c r="AQ22" s="24"/>
      <c r="AR22" s="24"/>
    </row>
    <row r="23" spans="2:44" x14ac:dyDescent="0.2">
      <c r="B23" s="6"/>
      <c r="C23" s="58"/>
      <c r="D23" s="17"/>
      <c r="E23" s="8"/>
      <c r="F23" s="54"/>
      <c r="G23" s="17"/>
      <c r="H23" s="8"/>
      <c r="J23" s="6"/>
      <c r="K23" s="7"/>
      <c r="L23" s="7"/>
      <c r="M23" s="28"/>
      <c r="N23" s="7"/>
      <c r="O23" s="7"/>
      <c r="P23" s="8"/>
      <c r="R23" s="31"/>
      <c r="S23" s="52">
        <f>(K21+K24+N24+K27)/N21</f>
        <v>39.5625</v>
      </c>
      <c r="T23" s="28"/>
      <c r="U23" s="28" t="s">
        <v>120</v>
      </c>
      <c r="V23" s="7"/>
      <c r="W23" s="7"/>
      <c r="X23" s="8"/>
      <c r="Y23" s="18"/>
      <c r="AO23" s="24"/>
      <c r="AP23" s="24"/>
      <c r="AQ23" s="24"/>
      <c r="AR23" s="24"/>
    </row>
    <row r="24" spans="2:44" x14ac:dyDescent="0.2">
      <c r="B24" s="6"/>
      <c r="C24" s="7"/>
      <c r="D24" s="17"/>
      <c r="E24" s="7"/>
      <c r="F24" s="7"/>
      <c r="G24" s="17"/>
      <c r="H24" s="8"/>
      <c r="J24" s="31"/>
      <c r="K24" s="54">
        <f>V14</f>
        <v>5000</v>
      </c>
      <c r="L24" s="7" t="s">
        <v>96</v>
      </c>
      <c r="M24" s="8"/>
      <c r="N24" s="54">
        <f>IF(F26="",F23,SUM(F26:F29))</f>
        <v>0</v>
      </c>
      <c r="O24" s="7" t="s">
        <v>100</v>
      </c>
      <c r="P24" s="8"/>
      <c r="R24" s="6"/>
      <c r="S24" s="7"/>
      <c r="T24" s="7"/>
      <c r="U24" s="7"/>
      <c r="V24" s="7"/>
      <c r="W24" s="7"/>
      <c r="X24" s="8"/>
      <c r="Y24" s="18"/>
      <c r="AO24" s="24"/>
      <c r="AP24" s="24"/>
      <c r="AQ24" s="24"/>
      <c r="AR24" s="24"/>
    </row>
    <row r="25" spans="2:44" x14ac:dyDescent="0.2">
      <c r="B25" s="6"/>
      <c r="C25" s="58"/>
      <c r="D25" s="17"/>
      <c r="E25" s="7"/>
      <c r="F25" s="17"/>
      <c r="G25" s="7"/>
      <c r="H25" s="8"/>
      <c r="J25" s="6"/>
      <c r="K25" s="7"/>
      <c r="L25" s="7" t="s">
        <v>97</v>
      </c>
      <c r="M25" s="7"/>
      <c r="N25" s="7"/>
      <c r="O25" s="7" t="s">
        <v>97</v>
      </c>
      <c r="P25" s="8"/>
      <c r="R25" s="31"/>
      <c r="S25" s="52">
        <f>K21+K24+N24+K27</f>
        <v>79125</v>
      </c>
      <c r="T25" s="7"/>
      <c r="U25" s="7" t="s">
        <v>121</v>
      </c>
      <c r="V25" s="7"/>
      <c r="W25" s="7"/>
      <c r="X25" s="8"/>
      <c r="Y25" s="18"/>
      <c r="AO25" s="24"/>
      <c r="AP25" s="24"/>
      <c r="AQ25" s="24"/>
      <c r="AR25" s="24"/>
    </row>
    <row r="26" spans="2:44" x14ac:dyDescent="0.2">
      <c r="B26" s="6"/>
      <c r="C26" s="7"/>
      <c r="D26" s="7"/>
      <c r="E26" s="8"/>
      <c r="F26" s="44"/>
      <c r="G26" s="17"/>
      <c r="H26" s="8"/>
      <c r="J26" s="6"/>
      <c r="K26" s="7"/>
      <c r="L26" s="7"/>
      <c r="M26" s="28"/>
      <c r="N26" s="28"/>
      <c r="O26" s="7"/>
      <c r="P26" s="8"/>
      <c r="R26" s="6"/>
      <c r="S26" s="7"/>
      <c r="T26" s="7"/>
      <c r="U26" s="7"/>
      <c r="V26" s="7"/>
      <c r="W26" s="7"/>
      <c r="X26" s="8"/>
      <c r="Y26" s="18"/>
      <c r="AO26" s="24"/>
      <c r="AP26" s="24"/>
      <c r="AQ26" s="24"/>
      <c r="AR26" s="24"/>
    </row>
    <row r="27" spans="2:44" x14ac:dyDescent="0.2">
      <c r="B27" s="6"/>
      <c r="C27" s="60"/>
      <c r="D27" s="17"/>
      <c r="E27" s="8"/>
      <c r="F27" s="44"/>
      <c r="G27" s="17"/>
      <c r="H27" s="8"/>
      <c r="J27" s="31"/>
      <c r="K27" s="54">
        <f>C36+C40</f>
        <v>4125</v>
      </c>
      <c r="L27" s="7" t="s">
        <v>122</v>
      </c>
      <c r="M27" s="28"/>
      <c r="N27" s="7"/>
      <c r="O27" s="7"/>
      <c r="P27" s="8"/>
      <c r="R27" s="31"/>
      <c r="S27" s="52">
        <f>S25*S21</f>
        <v>237375</v>
      </c>
      <c r="T27" s="7"/>
      <c r="U27" s="7" t="s">
        <v>119</v>
      </c>
      <c r="V27" s="7"/>
      <c r="W27" s="7"/>
      <c r="X27" s="8"/>
      <c r="Y27" s="18"/>
      <c r="AO27" s="24"/>
      <c r="AP27" s="24"/>
      <c r="AQ27" s="24"/>
      <c r="AR27" s="24"/>
    </row>
    <row r="28" spans="2:44" x14ac:dyDescent="0.2">
      <c r="B28" s="6"/>
      <c r="C28" s="7"/>
      <c r="D28" s="17"/>
      <c r="E28" s="8"/>
      <c r="F28" s="44"/>
      <c r="G28" s="17"/>
      <c r="H28" s="8"/>
      <c r="J28" s="6"/>
      <c r="K28" s="7"/>
      <c r="L28" s="7"/>
      <c r="M28" s="28"/>
      <c r="N28" s="7"/>
      <c r="O28" s="7"/>
      <c r="P28" s="8"/>
      <c r="R28" s="6"/>
      <c r="S28" s="7"/>
      <c r="T28" s="7"/>
      <c r="U28" s="7"/>
      <c r="V28" s="7"/>
      <c r="W28" s="7"/>
      <c r="X28" s="8"/>
      <c r="Y28" s="18"/>
      <c r="AO28" s="24"/>
      <c r="AP28" s="24"/>
      <c r="AQ28" s="24"/>
      <c r="AR28" s="24"/>
    </row>
    <row r="29" spans="2:44" ht="17" thickBot="1" x14ac:dyDescent="0.25">
      <c r="B29" s="9"/>
      <c r="C29" s="10"/>
      <c r="D29" s="10"/>
      <c r="E29" s="11"/>
      <c r="F29" s="45"/>
      <c r="G29" s="27"/>
      <c r="H29" s="11"/>
      <c r="J29" s="9"/>
      <c r="K29" s="10"/>
      <c r="L29" s="10"/>
      <c r="M29" s="10"/>
      <c r="N29" s="10"/>
      <c r="O29" s="10"/>
      <c r="P29" s="11"/>
      <c r="R29" s="9"/>
      <c r="S29" s="10"/>
      <c r="T29" s="10"/>
      <c r="U29" s="10"/>
      <c r="V29" s="10"/>
      <c r="W29" s="10"/>
      <c r="X29" s="11"/>
      <c r="Y29" s="18"/>
      <c r="AO29" s="24"/>
      <c r="AP29" s="24"/>
      <c r="AQ29" s="24"/>
      <c r="AR29" s="24"/>
    </row>
    <row r="30" spans="2:44" x14ac:dyDescent="0.2">
      <c r="B30" s="2" t="s">
        <v>129</v>
      </c>
      <c r="AO30" s="24"/>
      <c r="AP30" s="24"/>
      <c r="AQ30" s="24"/>
      <c r="AR30" s="24"/>
    </row>
    <row r="31" spans="2:44" ht="17" thickBot="1" x14ac:dyDescent="0.25">
      <c r="AO31" s="24"/>
      <c r="AP31" s="24"/>
      <c r="AQ31" s="24"/>
      <c r="AR31" s="24"/>
    </row>
    <row r="32" spans="2:44" ht="17" thickBot="1" x14ac:dyDescent="0.25">
      <c r="B32" s="14">
        <v>6</v>
      </c>
      <c r="C32" s="61" t="s">
        <v>128</v>
      </c>
      <c r="D32" s="62"/>
      <c r="E32" s="62"/>
      <c r="F32" s="62"/>
      <c r="G32" s="62"/>
      <c r="H32" s="63"/>
      <c r="AO32" s="24"/>
      <c r="AP32" s="24"/>
      <c r="AQ32" s="24"/>
      <c r="AR32" s="25"/>
    </row>
    <row r="33" spans="2:44" x14ac:dyDescent="0.2">
      <c r="B33" s="6"/>
      <c r="C33" s="7"/>
      <c r="D33" s="7"/>
      <c r="E33" s="7"/>
      <c r="F33" s="7"/>
      <c r="G33" s="7"/>
      <c r="H33" s="8"/>
      <c r="AO33" s="24"/>
      <c r="AP33" s="24"/>
      <c r="AQ33" s="24"/>
      <c r="AR33" s="25"/>
    </row>
    <row r="34" spans="2:44" x14ac:dyDescent="0.2">
      <c r="B34" s="31"/>
      <c r="C34" s="59">
        <v>45000</v>
      </c>
      <c r="D34" s="17"/>
      <c r="E34" s="7" t="s">
        <v>123</v>
      </c>
      <c r="F34" s="7"/>
      <c r="G34" s="7"/>
      <c r="H34" s="8"/>
      <c r="AO34" s="24"/>
      <c r="AP34" s="24"/>
      <c r="AQ34" s="24"/>
    </row>
    <row r="35" spans="2:44" x14ac:dyDescent="0.2">
      <c r="B35" s="6"/>
      <c r="C35" s="7"/>
      <c r="D35" s="7"/>
      <c r="E35" s="7"/>
      <c r="F35" s="7"/>
      <c r="G35" s="7"/>
      <c r="H35" s="8"/>
      <c r="AO35" s="24"/>
    </row>
    <row r="36" spans="2:44" x14ac:dyDescent="0.2">
      <c r="B36" s="31"/>
      <c r="C36" s="54">
        <f>C34/V12</f>
        <v>1125</v>
      </c>
      <c r="D36" s="17"/>
      <c r="E36" s="7" t="s">
        <v>124</v>
      </c>
      <c r="F36" s="17"/>
      <c r="G36" s="7"/>
      <c r="H36" s="8"/>
      <c r="AO36" s="24"/>
    </row>
    <row r="37" spans="2:44" x14ac:dyDescent="0.2">
      <c r="B37" s="6"/>
      <c r="C37" s="7"/>
      <c r="D37" s="7"/>
      <c r="E37" s="7"/>
      <c r="F37" s="7"/>
      <c r="G37" s="7"/>
      <c r="H37" s="8"/>
      <c r="AO37" s="24"/>
    </row>
    <row r="38" spans="2:44" x14ac:dyDescent="0.2">
      <c r="B38" s="31"/>
      <c r="C38" s="59">
        <v>120000</v>
      </c>
      <c r="D38" s="7"/>
      <c r="E38" s="7" t="s">
        <v>125</v>
      </c>
      <c r="F38" s="7"/>
      <c r="G38" s="7"/>
      <c r="H38" s="8"/>
      <c r="AO38" s="24"/>
    </row>
    <row r="39" spans="2:44" x14ac:dyDescent="0.2">
      <c r="B39" s="48"/>
      <c r="C39" s="7"/>
      <c r="D39" s="7"/>
      <c r="E39" s="7"/>
      <c r="F39" s="7"/>
      <c r="G39" s="7"/>
      <c r="H39" s="8"/>
      <c r="AO39" s="24"/>
    </row>
    <row r="40" spans="2:44" x14ac:dyDescent="0.2">
      <c r="B40" s="31"/>
      <c r="C40" s="54">
        <f>C38/V12</f>
        <v>3000</v>
      </c>
      <c r="D40" s="7"/>
      <c r="E40" s="7" t="s">
        <v>126</v>
      </c>
      <c r="F40" s="7"/>
      <c r="G40" s="7"/>
      <c r="H40" s="8"/>
      <c r="AO40" s="24"/>
    </row>
    <row r="41" spans="2:44" x14ac:dyDescent="0.2">
      <c r="B41" s="6"/>
      <c r="C41" s="7"/>
      <c r="D41" s="7"/>
      <c r="E41" s="7"/>
      <c r="F41" s="7"/>
      <c r="G41" s="7"/>
      <c r="H41" s="8"/>
      <c r="AO41" s="24"/>
    </row>
    <row r="42" spans="2:44" ht="17" thickBot="1" x14ac:dyDescent="0.25">
      <c r="B42" s="9"/>
      <c r="C42" s="10"/>
      <c r="D42" s="27"/>
      <c r="E42" s="27"/>
      <c r="F42" s="10"/>
      <c r="G42" s="10"/>
      <c r="H42" s="11"/>
      <c r="AO42" s="24"/>
    </row>
    <row r="43" spans="2:44" x14ac:dyDescent="0.2">
      <c r="AO43" s="24"/>
    </row>
    <row r="44" spans="2:44" x14ac:dyDescent="0.2">
      <c r="AO44" s="24"/>
    </row>
    <row r="45" spans="2:44" x14ac:dyDescent="0.2">
      <c r="AO45" s="24"/>
    </row>
    <row r="46" spans="2:44" x14ac:dyDescent="0.2">
      <c r="AO46" s="24"/>
    </row>
    <row r="47" spans="2:44" x14ac:dyDescent="0.2">
      <c r="AO47" s="24"/>
    </row>
    <row r="48" spans="2:44" x14ac:dyDescent="0.2">
      <c r="AO48" s="24"/>
    </row>
    <row r="49" spans="41:41" x14ac:dyDescent="0.2">
      <c r="AO49" s="24"/>
    </row>
    <row r="50" spans="41:41" x14ac:dyDescent="0.2">
      <c r="AO50" s="24"/>
    </row>
    <row r="51" spans="41:41" x14ac:dyDescent="0.2">
      <c r="AO51" s="24"/>
    </row>
    <row r="52" spans="41:41" x14ac:dyDescent="0.2">
      <c r="AO52" s="24"/>
    </row>
    <row r="53" spans="41:41" x14ac:dyDescent="0.2">
      <c r="AO53" s="24"/>
    </row>
    <row r="54" spans="41:41" x14ac:dyDescent="0.2">
      <c r="AO54" s="24"/>
    </row>
    <row r="55" spans="41:41" x14ac:dyDescent="0.2">
      <c r="AO55" s="24"/>
    </row>
    <row r="56" spans="41:41" x14ac:dyDescent="0.2">
      <c r="AO56" s="24"/>
    </row>
    <row r="57" spans="41:41" x14ac:dyDescent="0.2">
      <c r="AO57" s="24"/>
    </row>
    <row r="58" spans="41:41" x14ac:dyDescent="0.2">
      <c r="AO58" s="24"/>
    </row>
    <row r="59" spans="41:41" x14ac:dyDescent="0.2">
      <c r="AO59" s="24"/>
    </row>
    <row r="60" spans="41:41" x14ac:dyDescent="0.2">
      <c r="AO60" s="24"/>
    </row>
    <row r="61" spans="41:41" x14ac:dyDescent="0.2">
      <c r="AO61" s="24"/>
    </row>
    <row r="62" spans="41:41" x14ac:dyDescent="0.2">
      <c r="AO62" s="24"/>
    </row>
    <row r="63" spans="41:41" x14ac:dyDescent="0.2">
      <c r="AO63" s="24"/>
    </row>
    <row r="64" spans="41:41" x14ac:dyDescent="0.2">
      <c r="AO64" s="24"/>
    </row>
    <row r="65" spans="26:41" x14ac:dyDescent="0.2">
      <c r="Z65" s="23"/>
      <c r="AD65" s="20"/>
      <c r="AF65" s="22"/>
      <c r="AO65" s="24"/>
    </row>
    <row r="66" spans="26:41" x14ac:dyDescent="0.2">
      <c r="AD66" s="20"/>
      <c r="AO66" s="24"/>
    </row>
    <row r="67" spans="26:41" x14ac:dyDescent="0.2">
      <c r="AO67" s="24"/>
    </row>
    <row r="68" spans="26:41" x14ac:dyDescent="0.2">
      <c r="AO68" s="24"/>
    </row>
    <row r="69" spans="26:41" x14ac:dyDescent="0.2">
      <c r="AO69" s="24"/>
    </row>
    <row r="70" spans="26:41" x14ac:dyDescent="0.2">
      <c r="AO70" s="24"/>
    </row>
    <row r="71" spans="26:41" x14ac:dyDescent="0.2">
      <c r="AO71" s="24"/>
    </row>
    <row r="72" spans="26:41" x14ac:dyDescent="0.2">
      <c r="AO72" s="24"/>
    </row>
    <row r="73" spans="26:41" x14ac:dyDescent="0.2">
      <c r="AO73" s="24"/>
    </row>
  </sheetData>
  <mergeCells count="4">
    <mergeCell ref="E2:F2"/>
    <mergeCell ref="C8:E8"/>
    <mergeCell ref="F8:H8"/>
    <mergeCell ref="C32:H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7DE7-64A4-0545-AFEB-5AF7BDF813CD}">
  <dimension ref="A1:G58"/>
  <sheetViews>
    <sheetView workbookViewId="0">
      <selection activeCell="G51" sqref="G51"/>
    </sheetView>
  </sheetViews>
  <sheetFormatPr baseColWidth="10" defaultRowHeight="16" x14ac:dyDescent="0.2"/>
  <cols>
    <col min="1" max="1" width="5.1640625" customWidth="1"/>
    <col min="2" max="7" width="16" customWidth="1"/>
    <col min="8" max="8" width="3.6640625" customWidth="1"/>
  </cols>
  <sheetData>
    <row r="1" spans="1:7" x14ac:dyDescent="0.2">
      <c r="A1" s="67" t="s">
        <v>103</v>
      </c>
      <c r="B1" s="68"/>
      <c r="C1" s="68"/>
      <c r="D1" s="68"/>
      <c r="E1" s="68"/>
      <c r="F1" s="68"/>
      <c r="G1" s="69"/>
    </row>
    <row r="2" spans="1:7" x14ac:dyDescent="0.2">
      <c r="A2" s="70" t="s">
        <v>40</v>
      </c>
      <c r="B2" s="71"/>
      <c r="C2" s="71"/>
      <c r="D2" s="71"/>
      <c r="E2" s="71"/>
      <c r="F2" s="71"/>
      <c r="G2" s="72"/>
    </row>
    <row r="3" spans="1:7" ht="17" thickBot="1" x14ac:dyDescent="0.25">
      <c r="A3" s="73" t="s">
        <v>101</v>
      </c>
      <c r="B3" s="74"/>
      <c r="C3" s="74"/>
      <c r="D3" s="74"/>
      <c r="E3" s="74"/>
      <c r="F3" s="74"/>
      <c r="G3" s="75"/>
    </row>
    <row r="4" spans="1:7" ht="17" thickBot="1" x14ac:dyDescent="0.25">
      <c r="A4" s="43" t="s">
        <v>102</v>
      </c>
      <c r="B4" s="43" t="s">
        <v>41</v>
      </c>
      <c r="C4" s="43" t="s">
        <v>42</v>
      </c>
      <c r="D4" s="43" t="s">
        <v>43</v>
      </c>
      <c r="E4" s="43" t="s">
        <v>39</v>
      </c>
      <c r="F4" s="43" t="s">
        <v>44</v>
      </c>
      <c r="G4" s="43" t="s">
        <v>87</v>
      </c>
    </row>
    <row r="5" spans="1:7" x14ac:dyDescent="0.2">
      <c r="A5" s="32" t="s">
        <v>86</v>
      </c>
      <c r="B5" s="12" t="s">
        <v>39</v>
      </c>
      <c r="C5" s="33">
        <v>5.7000000000000002E-2</v>
      </c>
      <c r="D5" s="33">
        <v>1E-3</v>
      </c>
      <c r="E5" s="33">
        <f t="shared" ref="E5:E36" si="0">AVERAGE(C5,D5)</f>
        <v>2.9000000000000001E-2</v>
      </c>
      <c r="F5" s="34">
        <f>AVERAGE(F6:F58)</f>
        <v>17992.641509433961</v>
      </c>
      <c r="G5" s="35">
        <f t="shared" ref="G5:G36" si="1">F5*E5</f>
        <v>521.78660377358494</v>
      </c>
    </row>
    <row r="6" spans="1:7" x14ac:dyDescent="0.2">
      <c r="A6" s="32">
        <v>1</v>
      </c>
      <c r="B6" s="12" t="s">
        <v>27</v>
      </c>
      <c r="C6" s="33">
        <v>6.8000000000000005E-2</v>
      </c>
      <c r="D6" s="33">
        <v>5.5999999999999999E-3</v>
      </c>
      <c r="E6" s="33">
        <f t="shared" si="0"/>
        <v>3.6799999999999999E-2</v>
      </c>
      <c r="F6" s="36">
        <v>8000</v>
      </c>
      <c r="G6" s="35">
        <f t="shared" si="1"/>
        <v>294.39999999999998</v>
      </c>
    </row>
    <row r="7" spans="1:7" x14ac:dyDescent="0.2">
      <c r="A7" s="32">
        <v>2</v>
      </c>
      <c r="B7" s="12" t="s">
        <v>28</v>
      </c>
      <c r="C7" s="33">
        <v>5.3999999999999999E-2</v>
      </c>
      <c r="D7" s="37">
        <v>0.01</v>
      </c>
      <c r="E7" s="33">
        <f t="shared" si="0"/>
        <v>3.2000000000000001E-2</v>
      </c>
      <c r="F7" s="38">
        <v>39800</v>
      </c>
      <c r="G7" s="35">
        <f t="shared" si="1"/>
        <v>1273.6000000000001</v>
      </c>
    </row>
    <row r="8" spans="1:7" x14ac:dyDescent="0.2">
      <c r="A8" s="32">
        <v>3</v>
      </c>
      <c r="B8" s="12" t="s">
        <v>45</v>
      </c>
      <c r="C8" s="33">
        <v>0.10589999999999999</v>
      </c>
      <c r="D8" s="33">
        <v>4.0000000000000002E-4</v>
      </c>
      <c r="E8" s="33">
        <f t="shared" si="0"/>
        <v>5.3149999999999996E-2</v>
      </c>
      <c r="F8" s="38">
        <v>7000</v>
      </c>
      <c r="G8" s="35">
        <f t="shared" si="1"/>
        <v>372.04999999999995</v>
      </c>
    </row>
    <row r="9" spans="1:7" x14ac:dyDescent="0.2">
      <c r="A9" s="32">
        <v>4</v>
      </c>
      <c r="B9" s="12" t="s">
        <v>29</v>
      </c>
      <c r="C9" s="33">
        <v>0.14299999999999999</v>
      </c>
      <c r="D9" s="33">
        <v>4.0000000000000001E-3</v>
      </c>
      <c r="E9" s="33">
        <f t="shared" si="0"/>
        <v>7.3499999999999996E-2</v>
      </c>
      <c r="F9" s="38">
        <v>12000</v>
      </c>
      <c r="G9" s="35">
        <f t="shared" si="1"/>
        <v>882</v>
      </c>
    </row>
    <row r="10" spans="1:7" x14ac:dyDescent="0.2">
      <c r="A10" s="32">
        <v>5</v>
      </c>
      <c r="B10" s="12" t="s">
        <v>30</v>
      </c>
      <c r="C10" s="33">
        <v>6.2E-2</v>
      </c>
      <c r="D10" s="33">
        <v>1.4999999999999999E-2</v>
      </c>
      <c r="E10" s="33">
        <f t="shared" si="0"/>
        <v>3.85E-2</v>
      </c>
      <c r="F10" s="38">
        <v>7000</v>
      </c>
      <c r="G10" s="35">
        <f t="shared" si="1"/>
        <v>269.5</v>
      </c>
    </row>
    <row r="11" spans="1:7" x14ac:dyDescent="0.2">
      <c r="A11" s="32">
        <v>6</v>
      </c>
      <c r="B11" s="12" t="s">
        <v>31</v>
      </c>
      <c r="C11" s="33">
        <v>0.10100000000000001</v>
      </c>
      <c r="D11" s="33">
        <v>4.4000000000000003E-3</v>
      </c>
      <c r="E11" s="33">
        <f t="shared" si="0"/>
        <v>5.2700000000000004E-2</v>
      </c>
      <c r="F11" s="38">
        <v>12500</v>
      </c>
      <c r="G11" s="35">
        <f t="shared" si="1"/>
        <v>658.75</v>
      </c>
    </row>
    <row r="12" spans="1:7" x14ac:dyDescent="0.2">
      <c r="A12" s="32">
        <v>7</v>
      </c>
      <c r="B12" s="12" t="s">
        <v>32</v>
      </c>
      <c r="C12" s="33">
        <v>6.8000000000000005E-2</v>
      </c>
      <c r="D12" s="33">
        <v>1.9E-2</v>
      </c>
      <c r="E12" s="33">
        <f t="shared" si="0"/>
        <v>4.3500000000000004E-2</v>
      </c>
      <c r="F12" s="38">
        <v>15000</v>
      </c>
      <c r="G12" s="35">
        <f t="shared" si="1"/>
        <v>652.50000000000011</v>
      </c>
    </row>
    <row r="13" spans="1:7" x14ac:dyDescent="0.2">
      <c r="A13" s="32">
        <v>8</v>
      </c>
      <c r="B13" s="12" t="s">
        <v>33</v>
      </c>
      <c r="C13" s="33">
        <v>8.2000000000000003E-2</v>
      </c>
      <c r="D13" s="33">
        <v>3.0000000000000001E-3</v>
      </c>
      <c r="E13" s="33">
        <f t="shared" si="0"/>
        <v>4.2500000000000003E-2</v>
      </c>
      <c r="F13" s="38">
        <v>18500</v>
      </c>
      <c r="G13" s="35">
        <f t="shared" si="1"/>
        <v>786.25</v>
      </c>
    </row>
    <row r="14" spans="1:7" x14ac:dyDescent="0.2">
      <c r="A14" s="32">
        <v>9</v>
      </c>
      <c r="B14" s="12" t="s">
        <v>34</v>
      </c>
      <c r="C14" s="37">
        <v>7.0000000000000007E-2</v>
      </c>
      <c r="D14" s="33">
        <v>1.6E-2</v>
      </c>
      <c r="E14" s="33">
        <f t="shared" si="0"/>
        <v>4.3000000000000003E-2</v>
      </c>
      <c r="F14" s="38">
        <v>9000</v>
      </c>
      <c r="G14" s="35">
        <f t="shared" si="1"/>
        <v>387.00000000000006</v>
      </c>
    </row>
    <row r="15" spans="1:7" x14ac:dyDescent="0.2">
      <c r="A15" s="32">
        <v>10</v>
      </c>
      <c r="B15" s="12" t="s">
        <v>35</v>
      </c>
      <c r="C15" s="33">
        <v>5.3999999999999999E-2</v>
      </c>
      <c r="D15" s="33">
        <v>1E-3</v>
      </c>
      <c r="E15" s="33">
        <f t="shared" si="0"/>
        <v>2.75E-2</v>
      </c>
      <c r="F15" s="38">
        <v>7000</v>
      </c>
      <c r="G15" s="35">
        <f t="shared" si="1"/>
        <v>192.5</v>
      </c>
    </row>
    <row r="16" spans="1:7" x14ac:dyDescent="0.2">
      <c r="A16" s="32">
        <v>11</v>
      </c>
      <c r="B16" s="12" t="s">
        <v>36</v>
      </c>
      <c r="C16" s="33">
        <v>8.1000000000000003E-2</v>
      </c>
      <c r="D16" s="33">
        <v>4.0000000000000002E-4</v>
      </c>
      <c r="E16" s="33">
        <f t="shared" si="0"/>
        <v>4.07E-2</v>
      </c>
      <c r="F16" s="34">
        <v>9500</v>
      </c>
      <c r="G16" s="35">
        <f t="shared" si="1"/>
        <v>386.65</v>
      </c>
    </row>
    <row r="17" spans="1:7" x14ac:dyDescent="0.2">
      <c r="A17" s="32">
        <v>12</v>
      </c>
      <c r="B17" s="12" t="s">
        <v>37</v>
      </c>
      <c r="C17" s="33">
        <v>5.6000000000000001E-2</v>
      </c>
      <c r="D17" s="33">
        <v>0</v>
      </c>
      <c r="E17" s="33">
        <f t="shared" si="0"/>
        <v>2.8000000000000001E-2</v>
      </c>
      <c r="F17" s="38">
        <v>44000</v>
      </c>
      <c r="G17" s="35">
        <f t="shared" si="1"/>
        <v>1232</v>
      </c>
    </row>
    <row r="18" spans="1:7" x14ac:dyDescent="0.2">
      <c r="A18" s="32">
        <v>13</v>
      </c>
      <c r="B18" s="12" t="s">
        <v>38</v>
      </c>
      <c r="C18" s="33">
        <v>5.3999999999999999E-2</v>
      </c>
      <c r="D18" s="33">
        <v>3.9899999999999996E-3</v>
      </c>
      <c r="E18" s="33">
        <f t="shared" si="0"/>
        <v>2.8995E-2</v>
      </c>
      <c r="F18" s="38">
        <v>37800</v>
      </c>
      <c r="G18" s="35">
        <f t="shared" si="1"/>
        <v>1096.011</v>
      </c>
    </row>
    <row r="19" spans="1:7" x14ac:dyDescent="0.2">
      <c r="A19" s="32">
        <v>14</v>
      </c>
      <c r="B19" s="12" t="s">
        <v>83</v>
      </c>
      <c r="C19" s="33">
        <v>7.3499999999999996E-2</v>
      </c>
      <c r="D19" s="33">
        <v>5.4999999999999997E-3</v>
      </c>
      <c r="E19" s="33">
        <f t="shared" si="0"/>
        <v>3.95E-2</v>
      </c>
      <c r="F19" s="38">
        <v>12960</v>
      </c>
      <c r="G19" s="35">
        <f t="shared" si="1"/>
        <v>511.92</v>
      </c>
    </row>
    <row r="20" spans="1:7" x14ac:dyDescent="0.2">
      <c r="A20" s="32">
        <v>15</v>
      </c>
      <c r="B20" s="12" t="s">
        <v>46</v>
      </c>
      <c r="C20" s="33">
        <v>7.3999999999999996E-2</v>
      </c>
      <c r="D20" s="33">
        <v>5.0000000000000001E-3</v>
      </c>
      <c r="E20" s="33">
        <f t="shared" si="0"/>
        <v>3.95E-2</v>
      </c>
      <c r="F20" s="38">
        <v>9500</v>
      </c>
      <c r="G20" s="35">
        <f t="shared" si="1"/>
        <v>375.25</v>
      </c>
    </row>
    <row r="21" spans="1:7" x14ac:dyDescent="0.2">
      <c r="A21" s="32">
        <v>16</v>
      </c>
      <c r="B21" s="12" t="s">
        <v>49</v>
      </c>
      <c r="C21" s="37">
        <v>0.08</v>
      </c>
      <c r="D21" s="33">
        <v>0</v>
      </c>
      <c r="E21" s="33">
        <f t="shared" si="0"/>
        <v>0.04</v>
      </c>
      <c r="F21" s="38">
        <v>29300</v>
      </c>
      <c r="G21" s="35">
        <f t="shared" si="1"/>
        <v>1172</v>
      </c>
    </row>
    <row r="22" spans="1:7" x14ac:dyDescent="0.2">
      <c r="A22" s="32">
        <v>17</v>
      </c>
      <c r="B22" s="12" t="s">
        <v>52</v>
      </c>
      <c r="C22" s="33">
        <v>7.5999999999999998E-2</v>
      </c>
      <c r="D22" s="33">
        <v>2E-3</v>
      </c>
      <c r="E22" s="33">
        <f t="shared" si="0"/>
        <v>3.9E-2</v>
      </c>
      <c r="F22" s="38">
        <v>14000</v>
      </c>
      <c r="G22" s="35">
        <f t="shared" si="1"/>
        <v>546</v>
      </c>
    </row>
    <row r="23" spans="1:7" x14ac:dyDescent="0.2">
      <c r="A23" s="32">
        <v>18</v>
      </c>
      <c r="B23" s="12" t="s">
        <v>55</v>
      </c>
      <c r="C23" s="33">
        <v>9.7500000000000003E-2</v>
      </c>
      <c r="D23" s="33">
        <v>6.0000000000000001E-3</v>
      </c>
      <c r="E23" s="33">
        <f t="shared" si="0"/>
        <v>5.1750000000000004E-2</v>
      </c>
      <c r="F23" s="38">
        <v>10200</v>
      </c>
      <c r="G23" s="35">
        <f t="shared" si="1"/>
        <v>527.85</v>
      </c>
    </row>
    <row r="24" spans="1:7" x14ac:dyDescent="0.2">
      <c r="A24" s="32">
        <v>19</v>
      </c>
      <c r="B24" s="12" t="s">
        <v>58</v>
      </c>
      <c r="C24" s="33">
        <v>6.2E-2</v>
      </c>
      <c r="D24" s="33">
        <v>1E-3</v>
      </c>
      <c r="E24" s="33">
        <f t="shared" si="0"/>
        <v>3.15E-2</v>
      </c>
      <c r="F24" s="38">
        <v>7700</v>
      </c>
      <c r="G24" s="35">
        <f t="shared" si="1"/>
        <v>242.55</v>
      </c>
    </row>
    <row r="25" spans="1:7" x14ac:dyDescent="0.2">
      <c r="A25" s="32">
        <v>20</v>
      </c>
      <c r="B25" s="12" t="s">
        <v>61</v>
      </c>
      <c r="C25" s="33">
        <v>5.4600000000000003E-2</v>
      </c>
      <c r="D25" s="33">
        <v>5.4999999999999997E-3</v>
      </c>
      <c r="E25" s="33">
        <f t="shared" si="0"/>
        <v>3.005E-2</v>
      </c>
      <c r="F25" s="38">
        <v>12000</v>
      </c>
      <c r="G25" s="35">
        <f t="shared" si="1"/>
        <v>360.6</v>
      </c>
    </row>
    <row r="26" spans="1:7" x14ac:dyDescent="0.2">
      <c r="A26" s="32">
        <v>21</v>
      </c>
      <c r="B26" s="12" t="s">
        <v>64</v>
      </c>
      <c r="C26" s="33">
        <v>7.4999999999999997E-2</v>
      </c>
      <c r="D26" s="33">
        <v>3.0000000000000001E-3</v>
      </c>
      <c r="E26" s="33">
        <f t="shared" si="0"/>
        <v>3.9E-2</v>
      </c>
      <c r="F26" s="38">
        <v>8500</v>
      </c>
      <c r="G26" s="35">
        <f t="shared" si="1"/>
        <v>331.5</v>
      </c>
    </row>
    <row r="27" spans="1:7" x14ac:dyDescent="0.2">
      <c r="A27" s="32">
        <v>22</v>
      </c>
      <c r="B27" s="12" t="s">
        <v>67</v>
      </c>
      <c r="C27" s="33">
        <v>0.1113</v>
      </c>
      <c r="D27" s="33">
        <v>7.3000000000000001E-3</v>
      </c>
      <c r="E27" s="33">
        <f t="shared" si="0"/>
        <v>5.9299999999999999E-2</v>
      </c>
      <c r="F27" s="38">
        <v>15000</v>
      </c>
      <c r="G27" s="35">
        <f t="shared" si="1"/>
        <v>889.5</v>
      </c>
    </row>
    <row r="28" spans="1:7" x14ac:dyDescent="0.2">
      <c r="A28" s="32">
        <v>23</v>
      </c>
      <c r="B28" s="12" t="s">
        <v>70</v>
      </c>
      <c r="C28" s="33">
        <v>0.10299999999999999</v>
      </c>
      <c r="D28" s="33">
        <v>5.9999999999999995E-4</v>
      </c>
      <c r="E28" s="33">
        <f t="shared" si="0"/>
        <v>5.1799999999999999E-2</v>
      </c>
      <c r="F28" s="38">
        <v>9000</v>
      </c>
      <c r="G28" s="35">
        <f t="shared" si="1"/>
        <v>466.2</v>
      </c>
    </row>
    <row r="29" spans="1:7" x14ac:dyDescent="0.2">
      <c r="A29" s="32">
        <v>24</v>
      </c>
      <c r="B29" s="12" t="s">
        <v>73</v>
      </c>
      <c r="C29" s="37">
        <v>0.09</v>
      </c>
      <c r="D29" s="33">
        <v>1E-3</v>
      </c>
      <c r="E29" s="33">
        <f t="shared" si="0"/>
        <v>4.5499999999999999E-2</v>
      </c>
      <c r="F29" s="38">
        <v>32000</v>
      </c>
      <c r="G29" s="35">
        <f t="shared" si="1"/>
        <v>1456</v>
      </c>
    </row>
    <row r="30" spans="1:7" x14ac:dyDescent="0.2">
      <c r="A30" s="32">
        <v>25</v>
      </c>
      <c r="B30" s="12" t="s">
        <v>76</v>
      </c>
      <c r="C30" s="33">
        <v>5.6000000000000001E-2</v>
      </c>
      <c r="D30" s="33">
        <v>2E-3</v>
      </c>
      <c r="E30" s="33">
        <f t="shared" si="0"/>
        <v>2.9000000000000001E-2</v>
      </c>
      <c r="F30" s="38">
        <v>14000</v>
      </c>
      <c r="G30" s="35">
        <f t="shared" si="1"/>
        <v>406</v>
      </c>
    </row>
    <row r="31" spans="1:7" x14ac:dyDescent="0.2">
      <c r="A31" s="32">
        <v>26</v>
      </c>
      <c r="B31" s="12" t="s">
        <v>79</v>
      </c>
      <c r="C31" s="37">
        <v>0.09</v>
      </c>
      <c r="D31" s="33">
        <v>0</v>
      </c>
      <c r="E31" s="33">
        <f t="shared" si="0"/>
        <v>4.4999999999999998E-2</v>
      </c>
      <c r="F31" s="38">
        <v>13000</v>
      </c>
      <c r="G31" s="35">
        <f t="shared" si="1"/>
        <v>585</v>
      </c>
    </row>
    <row r="32" spans="1:7" x14ac:dyDescent="0.2">
      <c r="A32" s="32">
        <v>27</v>
      </c>
      <c r="B32" s="12" t="s">
        <v>81</v>
      </c>
      <c r="C32" s="33">
        <v>6.3E-2</v>
      </c>
      <c r="D32" s="33">
        <v>1.2999999999999999E-3</v>
      </c>
      <c r="E32" s="33">
        <f t="shared" si="0"/>
        <v>3.2149999999999998E-2</v>
      </c>
      <c r="F32" s="38">
        <v>31400</v>
      </c>
      <c r="G32" s="35">
        <f t="shared" si="1"/>
        <v>1009.51</v>
      </c>
    </row>
    <row r="33" spans="1:7" x14ac:dyDescent="0.2">
      <c r="A33" s="32">
        <v>28</v>
      </c>
      <c r="B33" s="12" t="s">
        <v>84</v>
      </c>
      <c r="C33" s="33">
        <v>5.3999999999999999E-2</v>
      </c>
      <c r="D33" s="33">
        <v>0</v>
      </c>
      <c r="E33" s="33">
        <f t="shared" si="0"/>
        <v>2.7E-2</v>
      </c>
      <c r="F33" s="38">
        <v>9000</v>
      </c>
      <c r="G33" s="35">
        <f t="shared" si="1"/>
        <v>243</v>
      </c>
    </row>
    <row r="34" spans="1:7" x14ac:dyDescent="0.2">
      <c r="A34" s="32">
        <v>29</v>
      </c>
      <c r="B34" s="12" t="s">
        <v>47</v>
      </c>
      <c r="C34" s="33">
        <v>5.3999999999999999E-2</v>
      </c>
      <c r="D34" s="33">
        <v>3.0000000000000001E-3</v>
      </c>
      <c r="E34" s="33">
        <f t="shared" si="0"/>
        <v>2.8500000000000001E-2</v>
      </c>
      <c r="F34" s="38">
        <v>29500</v>
      </c>
      <c r="G34" s="35">
        <f t="shared" si="1"/>
        <v>840.75</v>
      </c>
    </row>
    <row r="35" spans="1:7" x14ac:dyDescent="0.2">
      <c r="A35" s="32">
        <v>30</v>
      </c>
      <c r="B35" s="12" t="s">
        <v>50</v>
      </c>
      <c r="C35" s="33">
        <v>7.4999999999999997E-2</v>
      </c>
      <c r="D35" s="33">
        <v>1E-3</v>
      </c>
      <c r="E35" s="33">
        <f t="shared" si="0"/>
        <v>3.7999999999999999E-2</v>
      </c>
      <c r="F35" s="38">
        <v>14000</v>
      </c>
      <c r="G35" s="35">
        <f t="shared" si="1"/>
        <v>532</v>
      </c>
    </row>
    <row r="36" spans="1:7" x14ac:dyDescent="0.2">
      <c r="A36" s="32">
        <v>31</v>
      </c>
      <c r="B36" s="12" t="s">
        <v>53</v>
      </c>
      <c r="C36" s="33">
        <v>5.8000000000000003E-2</v>
      </c>
      <c r="D36" s="33">
        <v>5.0000000000000001E-3</v>
      </c>
      <c r="E36" s="33">
        <f t="shared" si="0"/>
        <v>3.15E-2</v>
      </c>
      <c r="F36" s="38">
        <v>33500</v>
      </c>
      <c r="G36" s="35">
        <f t="shared" si="1"/>
        <v>1055.25</v>
      </c>
    </row>
    <row r="37" spans="1:7" x14ac:dyDescent="0.2">
      <c r="A37" s="32">
        <v>32</v>
      </c>
      <c r="B37" s="12" t="s">
        <v>56</v>
      </c>
      <c r="C37" s="33">
        <v>5.3999999999999999E-2</v>
      </c>
      <c r="D37" s="33">
        <v>3.3E-3</v>
      </c>
      <c r="E37" s="33">
        <f t="shared" ref="E37:E58" si="2">AVERAGE(C37,D37)</f>
        <v>2.8649999999999998E-2</v>
      </c>
      <c r="F37" s="38">
        <v>24300</v>
      </c>
      <c r="G37" s="35">
        <f t="shared" ref="G37:G58" si="3">F37*E37</f>
        <v>696.19499999999994</v>
      </c>
    </row>
    <row r="38" spans="1:7" x14ac:dyDescent="0.2">
      <c r="A38" s="32">
        <v>33</v>
      </c>
      <c r="B38" s="12" t="s">
        <v>59</v>
      </c>
      <c r="C38" s="33">
        <v>9.0999999999999998E-2</v>
      </c>
      <c r="D38" s="33">
        <v>1.2999999999999999E-2</v>
      </c>
      <c r="E38" s="33">
        <f t="shared" si="2"/>
        <v>5.1999999999999998E-2</v>
      </c>
      <c r="F38" s="34">
        <v>10900</v>
      </c>
      <c r="G38" s="35">
        <f t="shared" si="3"/>
        <v>566.79999999999995</v>
      </c>
    </row>
    <row r="39" spans="1:7" x14ac:dyDescent="0.2">
      <c r="A39" s="32">
        <v>34</v>
      </c>
      <c r="B39" s="12" t="s">
        <v>62</v>
      </c>
      <c r="C39" s="33">
        <v>5.7599999999999998E-2</v>
      </c>
      <c r="D39" s="33">
        <v>5.9999999999999995E-4</v>
      </c>
      <c r="E39" s="33">
        <f t="shared" si="2"/>
        <v>2.9100000000000001E-2</v>
      </c>
      <c r="F39" s="38">
        <v>23100</v>
      </c>
      <c r="G39" s="35">
        <f t="shared" si="3"/>
        <v>672.21</v>
      </c>
    </row>
    <row r="40" spans="1:7" x14ac:dyDescent="0.2">
      <c r="A40" s="32">
        <v>35</v>
      </c>
      <c r="B40" s="12" t="s">
        <v>65</v>
      </c>
      <c r="C40" s="33">
        <v>0.1143</v>
      </c>
      <c r="D40" s="33">
        <v>4.8999999999999998E-3</v>
      </c>
      <c r="E40" s="33">
        <f t="shared" si="2"/>
        <v>5.96E-2</v>
      </c>
      <c r="F40" s="38">
        <v>35100</v>
      </c>
      <c r="G40" s="35">
        <f t="shared" si="3"/>
        <v>2091.96</v>
      </c>
    </row>
    <row r="41" spans="1:7" x14ac:dyDescent="0.2">
      <c r="A41" s="32">
        <v>36</v>
      </c>
      <c r="B41" s="12" t="s">
        <v>68</v>
      </c>
      <c r="C41" s="33">
        <v>8.7999999999999995E-2</v>
      </c>
      <c r="D41" s="33">
        <v>3.0000000000000001E-3</v>
      </c>
      <c r="E41" s="33">
        <f t="shared" si="2"/>
        <v>4.5499999999999999E-2</v>
      </c>
      <c r="F41" s="38">
        <v>9000</v>
      </c>
      <c r="G41" s="35">
        <f t="shared" si="3"/>
        <v>409.5</v>
      </c>
    </row>
    <row r="42" spans="1:7" x14ac:dyDescent="0.2">
      <c r="A42" s="32">
        <v>37</v>
      </c>
      <c r="B42" s="12" t="s">
        <v>71</v>
      </c>
      <c r="C42" s="33">
        <v>5.5E-2</v>
      </c>
      <c r="D42" s="33">
        <v>1E-3</v>
      </c>
      <c r="E42" s="33">
        <f t="shared" si="2"/>
        <v>2.8000000000000001E-2</v>
      </c>
      <c r="F42" s="38">
        <v>17700</v>
      </c>
      <c r="G42" s="35">
        <f t="shared" si="3"/>
        <v>495.6</v>
      </c>
    </row>
    <row r="43" spans="1:7" x14ac:dyDescent="0.2">
      <c r="A43" s="32">
        <v>38</v>
      </c>
      <c r="B43" s="12" t="s">
        <v>74</v>
      </c>
      <c r="C43" s="33">
        <v>5.3999999999999999E-2</v>
      </c>
      <c r="D43" s="33">
        <v>1.2E-2</v>
      </c>
      <c r="E43" s="33">
        <f t="shared" si="2"/>
        <v>3.3000000000000002E-2</v>
      </c>
      <c r="F43" s="38">
        <v>38400</v>
      </c>
      <c r="G43" s="35">
        <f t="shared" si="3"/>
        <v>1267.2</v>
      </c>
    </row>
    <row r="44" spans="1:7" x14ac:dyDescent="0.2">
      <c r="A44" s="32">
        <v>39</v>
      </c>
      <c r="B44" s="12" t="s">
        <v>77</v>
      </c>
      <c r="C44" s="33">
        <v>0.11261599999999999</v>
      </c>
      <c r="D44" s="33">
        <v>2.6433999999999999E-2</v>
      </c>
      <c r="E44" s="33">
        <f t="shared" si="2"/>
        <v>6.9525000000000003E-2</v>
      </c>
      <c r="F44" s="38">
        <v>9750</v>
      </c>
      <c r="G44" s="35">
        <f t="shared" si="3"/>
        <v>677.86874999999998</v>
      </c>
    </row>
    <row r="45" spans="1:7" x14ac:dyDescent="0.2">
      <c r="A45" s="32">
        <v>40</v>
      </c>
      <c r="B45" s="12" t="s">
        <v>80</v>
      </c>
      <c r="C45" s="33">
        <v>5.3999999999999999E-2</v>
      </c>
      <c r="D45" s="33">
        <v>2.1999999999999999E-2</v>
      </c>
      <c r="E45" s="33">
        <f t="shared" si="2"/>
        <v>3.7999999999999999E-2</v>
      </c>
      <c r="F45" s="38">
        <v>7000</v>
      </c>
      <c r="G45" s="35">
        <f t="shared" si="3"/>
        <v>266</v>
      </c>
    </row>
    <row r="46" spans="1:7" x14ac:dyDescent="0.2">
      <c r="A46" s="32">
        <v>41</v>
      </c>
      <c r="B46" s="12" t="s">
        <v>82</v>
      </c>
      <c r="C46" s="33">
        <v>9.5899999999999999E-2</v>
      </c>
      <c r="D46" s="33">
        <v>9.9000000000000008E-3</v>
      </c>
      <c r="E46" s="33">
        <f t="shared" si="2"/>
        <v>5.2900000000000003E-2</v>
      </c>
      <c r="F46" s="38">
        <v>22400</v>
      </c>
      <c r="G46" s="35">
        <f t="shared" si="3"/>
        <v>1184.96</v>
      </c>
    </row>
    <row r="47" spans="1:7" x14ac:dyDescent="0.2">
      <c r="A47" s="32">
        <v>42</v>
      </c>
      <c r="B47" s="12" t="s">
        <v>85</v>
      </c>
      <c r="C47" s="33">
        <v>5.4600000000000003E-2</v>
      </c>
      <c r="D47" s="33">
        <v>5.9999999999999995E-4</v>
      </c>
      <c r="E47" s="33">
        <f t="shared" si="2"/>
        <v>2.7600000000000003E-2</v>
      </c>
      <c r="F47" s="38">
        <v>14000</v>
      </c>
      <c r="G47" s="35">
        <f t="shared" si="3"/>
        <v>386.40000000000003</v>
      </c>
    </row>
    <row r="48" spans="1:7" x14ac:dyDescent="0.2">
      <c r="A48" s="32">
        <v>43</v>
      </c>
      <c r="B48" s="12" t="s">
        <v>48</v>
      </c>
      <c r="C48" s="33">
        <v>9.5000000000000001E-2</v>
      </c>
      <c r="D48" s="33">
        <v>0</v>
      </c>
      <c r="E48" s="33">
        <f t="shared" si="2"/>
        <v>4.7500000000000001E-2</v>
      </c>
      <c r="F48" s="38">
        <v>15000</v>
      </c>
      <c r="G48" s="35">
        <f t="shared" si="3"/>
        <v>712.5</v>
      </c>
    </row>
    <row r="49" spans="1:7" x14ac:dyDescent="0.2">
      <c r="A49" s="32">
        <v>44</v>
      </c>
      <c r="B49" s="12" t="s">
        <v>51</v>
      </c>
      <c r="C49" s="33">
        <v>0.1</v>
      </c>
      <c r="D49" s="33">
        <v>1E-4</v>
      </c>
      <c r="E49" s="33">
        <f t="shared" si="2"/>
        <v>5.0050000000000004E-2</v>
      </c>
      <c r="F49" s="38">
        <v>8000</v>
      </c>
      <c r="G49" s="35">
        <f t="shared" si="3"/>
        <v>400.40000000000003</v>
      </c>
    </row>
    <row r="50" spans="1:7" x14ac:dyDescent="0.2">
      <c r="A50" s="32">
        <v>45</v>
      </c>
      <c r="B50" s="12" t="s">
        <v>54</v>
      </c>
      <c r="C50" s="33">
        <v>8.2100000000000006E-2</v>
      </c>
      <c r="D50" s="33">
        <v>5.8999999999999999E-3</v>
      </c>
      <c r="E50" s="33">
        <f t="shared" si="2"/>
        <v>4.4000000000000004E-2</v>
      </c>
      <c r="F50" s="38">
        <v>9000</v>
      </c>
      <c r="G50" s="35">
        <f t="shared" si="3"/>
        <v>396.00000000000006</v>
      </c>
    </row>
    <row r="51" spans="1:7" x14ac:dyDescent="0.2">
      <c r="A51" s="32">
        <v>46</v>
      </c>
      <c r="B51" s="12" t="s">
        <v>57</v>
      </c>
      <c r="C51" s="33">
        <v>7.1999999999999995E-2</v>
      </c>
      <c r="D51" s="33">
        <v>2E-3</v>
      </c>
      <c r="E51" s="33">
        <f t="shared" si="2"/>
        <v>3.6999999999999998E-2</v>
      </c>
      <c r="F51" s="38">
        <v>33100</v>
      </c>
      <c r="G51" s="35">
        <f t="shared" si="3"/>
        <v>1224.7</v>
      </c>
    </row>
    <row r="52" spans="1:7" x14ac:dyDescent="0.2">
      <c r="A52" s="32">
        <v>47</v>
      </c>
      <c r="B52" s="12" t="s">
        <v>60</v>
      </c>
      <c r="C52" s="33">
        <v>7.6999999999999999E-2</v>
      </c>
      <c r="D52" s="33">
        <v>1.0999999999999999E-2</v>
      </c>
      <c r="E52" s="33">
        <f t="shared" si="2"/>
        <v>4.3999999999999997E-2</v>
      </c>
      <c r="F52" s="38">
        <v>17300</v>
      </c>
      <c r="G52" s="35">
        <f t="shared" si="3"/>
        <v>761.19999999999993</v>
      </c>
    </row>
    <row r="53" spans="1:7" x14ac:dyDescent="0.2">
      <c r="A53" s="32">
        <v>48</v>
      </c>
      <c r="B53" s="12" t="s">
        <v>63</v>
      </c>
      <c r="C53" s="33">
        <v>6.2300000000000001E-2</v>
      </c>
      <c r="D53" s="33">
        <v>1.2999999999999999E-3</v>
      </c>
      <c r="E53" s="33">
        <f t="shared" si="2"/>
        <v>3.1800000000000002E-2</v>
      </c>
      <c r="F53" s="38">
        <v>8000</v>
      </c>
      <c r="G53" s="35">
        <f t="shared" si="3"/>
        <v>254.4</v>
      </c>
    </row>
    <row r="54" spans="1:7" x14ac:dyDescent="0.2">
      <c r="A54" s="32">
        <v>49</v>
      </c>
      <c r="B54" s="12" t="s">
        <v>66</v>
      </c>
      <c r="C54" s="33">
        <v>1.4999999999999999E-2</v>
      </c>
      <c r="D54" s="33">
        <v>1.4999999999999999E-2</v>
      </c>
      <c r="E54" s="33">
        <f t="shared" si="2"/>
        <v>1.4999999999999999E-2</v>
      </c>
      <c r="F54" s="38">
        <v>23500</v>
      </c>
      <c r="G54" s="35">
        <f t="shared" si="3"/>
        <v>352.5</v>
      </c>
    </row>
    <row r="55" spans="1:7" x14ac:dyDescent="0.2">
      <c r="A55" s="32">
        <v>50</v>
      </c>
      <c r="B55" s="12" t="s">
        <v>69</v>
      </c>
      <c r="C55" s="33">
        <v>7.7299999999999994E-2</v>
      </c>
      <c r="D55" s="33">
        <v>1.2999999999999999E-3</v>
      </c>
      <c r="E55" s="33">
        <f t="shared" si="2"/>
        <v>3.9299999999999995E-2</v>
      </c>
      <c r="F55" s="38">
        <v>45000</v>
      </c>
      <c r="G55" s="35">
        <f t="shared" si="3"/>
        <v>1768.4999999999998</v>
      </c>
    </row>
    <row r="56" spans="1:7" x14ac:dyDescent="0.2">
      <c r="A56" s="32">
        <v>51</v>
      </c>
      <c r="B56" s="12" t="s">
        <v>72</v>
      </c>
      <c r="C56" s="33">
        <v>8.5000000000000006E-2</v>
      </c>
      <c r="D56" s="33">
        <v>1.4999999999999999E-2</v>
      </c>
      <c r="E56" s="33">
        <f t="shared" si="2"/>
        <v>0.05</v>
      </c>
      <c r="F56" s="38">
        <v>12000</v>
      </c>
      <c r="G56" s="35">
        <f t="shared" si="3"/>
        <v>600</v>
      </c>
    </row>
    <row r="57" spans="1:7" x14ac:dyDescent="0.2">
      <c r="A57" s="32">
        <v>52</v>
      </c>
      <c r="B57" s="12" t="s">
        <v>75</v>
      </c>
      <c r="C57" s="37">
        <v>0.12</v>
      </c>
      <c r="D57" s="37">
        <v>0</v>
      </c>
      <c r="E57" s="33">
        <f t="shared" si="2"/>
        <v>0.06</v>
      </c>
      <c r="F57" s="38">
        <v>14000</v>
      </c>
      <c r="G57" s="35">
        <f t="shared" si="3"/>
        <v>840</v>
      </c>
    </row>
    <row r="58" spans="1:7" ht="17" thickBot="1" x14ac:dyDescent="0.25">
      <c r="A58" s="39">
        <v>53</v>
      </c>
      <c r="B58" s="26" t="s">
        <v>78</v>
      </c>
      <c r="C58" s="40">
        <v>8.8400000000000006E-2</v>
      </c>
      <c r="D58" s="40">
        <v>3.3999999999999998E-3</v>
      </c>
      <c r="E58" s="40">
        <f t="shared" si="2"/>
        <v>4.5900000000000003E-2</v>
      </c>
      <c r="F58" s="41">
        <v>25400</v>
      </c>
      <c r="G58" s="42">
        <f t="shared" si="3"/>
        <v>1165.8600000000001</v>
      </c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 Calculations</vt:lpstr>
      <vt:lpstr>JAPAN Calculatios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2018-06-27T03:11:09Z</dcterms:created>
  <dcterms:modified xsi:type="dcterms:W3CDTF">2018-06-30T12:29:04Z</dcterms:modified>
</cp:coreProperties>
</file>